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Override PartName="/xl/tables/tableSingleCells1.xml" ContentType="application/vnd.openxmlformats-officedocument.spreadsheetml.tableSingleCell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tables/tableSingleCells2.xml" ContentType="application/vnd.openxmlformats-officedocument.spreadsheetml.tableSingleCells+xml"/>
  <Override PartName="/xl/worksheets/sheet4.xml" ContentType="application/vnd.openxmlformats-officedocument.spreadsheetml.worksheet+xml"/>
  <Override PartName="/xl/comments5.xml" ContentType="application/vnd.openxmlformats-officedocument.spreadsheetml.comments+xml"/>
  <Override PartName="/xl/tables/tableSingleCells3.xml" ContentType="application/vnd.openxmlformats-officedocument.spreadsheetml.tableSingleCells+xml"/>
  <Override PartName="/xl/worksheets/sheet5.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SingleCells4.xml" ContentType="application/vnd.openxmlformats-officedocument.spreadsheetml.tableSingleCell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Data\NAHRANI\KLIENTI\"/>
    </mc:Choice>
  </mc:AlternateContent>
  <bookViews>
    <workbookView xWindow="11880" yWindow="60" windowWidth="11880" windowHeight="11325" tabRatio="917" activeTab="0"/>
  </bookViews>
  <sheets>
    <sheet name="UVOD" sheetId="14" r:id="rId3"/>
    <sheet name="ZAKL_DATA" sheetId="16" r:id="rId4"/>
    <sheet name="XML_export" sheetId="21" r:id="rId5"/>
    <sheet name="1_str" sheetId="1" r:id="rId6"/>
    <sheet name="2_str" sheetId="2" r:id="rId7"/>
    <sheet name="proXML" sheetId="17" state="hidden" r:id="rId8"/>
    <sheet name="Ciselnik" sheetId="18" state="hidden" r:id="rId9"/>
    <sheet name="FU" sheetId="20" state="hidden" r:id="rId10"/>
  </sheets>
  <definedNames>
    <definedName name="fin_ur">FU!$B$3:$B$17</definedName>
    <definedName name="_xlnm.Print_Area" localSheetId="3">'1_str'!$A$1:$J$47</definedName>
    <definedName name="_xlnm.Print_Area" localSheetId="4">'2_str'!$A$1:$Z$40</definedName>
    <definedName name="_xlnm.Print_Area" localSheetId="0">UVOD!$A$1:$K$38</definedName>
    <definedName name="_xlnm.Print_Area" localSheetId="2">XML_export!$A$1:$B$8</definedName>
    <definedName name="_xlnm.Print_Area" localSheetId="1">ZAKL_DATA!$A$1:$E$42</definedName>
    <definedName name="staty">Ciselnik!$K$3:$K$253</definedName>
    <definedName name="vl">OFFSET(FU!$H$3,,,COUNTIF(FU!$H$3:$H$204,"?*"))</definedName>
  </definedNames>
  <calcPr calcId="152511"/>
</workbook>
</file>

<file path=xl/calcChain.xml><?xml version="1.0" encoding="utf-8"?>
<calcChain xmlns="http://schemas.openxmlformats.org/spreadsheetml/2006/main">
  <c r="A29" i="14" l="1"/>
</calcChain>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1" authorId="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7" authorId="0">
      <text>
        <r>
          <rPr>
            <b/>
            <sz val="8"/>
            <rFont val="Tahoma"/>
            <family val="2"/>
            <charset val="-18"/>
          </rPr>
          <t>Martin Štěpán:</t>
        </r>
        <r>
          <rPr>
            <sz val="8"/>
            <rFont val="Tahoma"/>
            <family val="2"/>
            <charset val="-18"/>
          </rPr>
          <t xml:space="preserve">
DIČ se vyplňuje na základě vyplněné buňky D2 listu ZAKL_DATA.</t>
        </r>
      </text>
    </comment>
    <comment ref="E11" authorId="0">
      <text>
        <r>
          <rPr>
            <b/>
            <sz val="8"/>
            <rFont val="Tahoma"/>
            <family val="2"/>
            <charset val="-18"/>
          </rPr>
          <t xml:space="preserve">Martin Štěpán : </t>
        </r>
        <r>
          <rPr>
            <sz val="8"/>
            <rFont val="Tahoma"/>
            <family val="2"/>
            <charset val="-18"/>
          </rPr>
          <t>V případě, že vyplňujete dodatečné daňové přiznání, vepište do této buňky text "dodatečné" a do buňky "řádné" napiště řetězec "xxxxxxx".</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E7" authorId="0">
      <text>
        <r>
          <rPr>
            <b/>
            <sz val="8"/>
            <rFont val="Tahoma"/>
            <family val="2"/>
            <charset val="-18"/>
          </rPr>
          <t>Martin Štěpán:</t>
        </r>
        <r>
          <rPr>
            <sz val="8"/>
            <rFont val="Tahoma"/>
            <family val="2"/>
            <charset val="-18"/>
          </rPr>
          <t xml:space="preserve">
Datum ukládejte prosím ve formátu MM/RRRR, příklad : 02/2008</t>
        </r>
      </text>
    </comment>
    <comment ref="N7" authorId="0">
      <text>
        <r>
          <rPr>
            <b/>
            <sz val="8"/>
            <rFont val="Tahoma"/>
            <family val="2"/>
            <charset val="-18"/>
          </rPr>
          <t>Martin Štěpán:</t>
        </r>
        <r>
          <rPr>
            <sz val="8"/>
            <rFont val="Tahoma"/>
            <family val="2"/>
            <charset val="-18"/>
          </rPr>
          <t xml:space="preserve">
Do buněk řádku 23 neuvádějte prosím písmeno R, ale počty měsíců ( dnů ) v jednotlivých obdobích ( např. celý rok je 3 3 3 2 1 ).V některých případech je optřeba sloupec vyplnit ve tvaru M/AB, na tuto variantu Vás upozorní případný komentář ve sloupci AA.</t>
        </r>
      </text>
    </comment>
    <comment ref="X7" authorId="0">
      <text>
        <r>
          <rPr>
            <b/>
            <sz val="8"/>
            <rFont val="Tahoma"/>
            <family val="2"/>
            <charset val="-18"/>
          </rPr>
          <t>Martin Štěpán:</t>
        </r>
        <r>
          <rPr>
            <sz val="8"/>
            <rFont val="Tahoma"/>
            <family val="2"/>
            <charset val="-18"/>
          </rPr>
          <t xml:space="preserve">
Objeví-li se v této buňce nápis </t>
        </r>
        <r>
          <rPr>
            <b/>
            <sz val="8"/>
            <rFont val="Tahoma"/>
            <family val="2"/>
            <charset val="-18"/>
          </rPr>
          <t>CHYBA</t>
        </r>
        <r>
          <rPr>
            <sz val="8"/>
            <rFont val="Tahoma"/>
            <family val="2"/>
            <charset val="-18"/>
          </rPr>
          <t xml:space="preserve">, věnujte prosím pozornost komentáři ve sloupci AA tohoto řádku. </t>
        </r>
      </text>
    </comment>
    <comment ref="E9" authorId="0">
      <text>
        <r>
          <rPr>
            <b/>
            <sz val="8"/>
            <rFont val="Tahoma"/>
            <family val="2"/>
            <charset val="-18"/>
          </rPr>
          <t>Martin Štěpán:</t>
        </r>
        <r>
          <rPr>
            <sz val="8"/>
            <rFont val="Tahoma"/>
            <family val="2"/>
            <charset val="-18"/>
          </rPr>
          <t xml:space="preserve">
Datum ukládejte prosím ve formátu MM/RRRR, příklad : 02/2008</t>
        </r>
      </text>
    </comment>
    <comment ref="N9" authorId="0">
      <text>
        <r>
          <rPr>
            <b/>
            <sz val="8"/>
            <rFont val="Tahoma"/>
            <family val="2"/>
            <charset val="-18"/>
          </rPr>
          <t>Martin Štěpán:</t>
        </r>
        <r>
          <rPr>
            <sz val="8"/>
            <rFont val="Tahoma"/>
            <family val="2"/>
            <charset val="-18"/>
          </rPr>
          <t xml:space="preserve">
Do buněk řádku 23 neuvádějte prosím písmeno R, ale počty měsíců ( dnů ) v jednotlivých obdobích ( např. celý rok je 3 3 3 2 1 )</t>
        </r>
      </text>
    </comment>
    <comment ref="E11" authorId="0">
      <text>
        <r>
          <rPr>
            <b/>
            <sz val="8"/>
            <rFont val="Tahoma"/>
            <family val="2"/>
            <charset val="-18"/>
          </rPr>
          <t>Martin Štěpán:</t>
        </r>
        <r>
          <rPr>
            <sz val="8"/>
            <rFont val="Tahoma"/>
            <family val="2"/>
            <charset val="-18"/>
          </rPr>
          <t xml:space="preserve">
Datum ukládejte prosím ve formátu MM/RRRR, příklad : 02/2008</t>
        </r>
      </text>
    </comment>
    <comment ref="N11" authorId="0">
      <text>
        <r>
          <rPr>
            <b/>
            <sz val="8"/>
            <rFont val="Tahoma"/>
            <family val="2"/>
            <charset val="-18"/>
          </rPr>
          <t>Martin Štěpán:</t>
        </r>
        <r>
          <rPr>
            <sz val="8"/>
            <rFont val="Tahoma"/>
            <family val="2"/>
            <charset val="-18"/>
          </rPr>
          <t xml:space="preserve">
Do buněk řádku 23 neuvádějte prosím písmeno R, ale počty měsíců ( dnů ) v jednotlivých obdobích ( např. celý rok je 3 3 3 2 1 )</t>
        </r>
      </text>
    </comment>
    <comment ref="L23" authorId="1">
      <text>
        <r>
          <rPr>
            <b/>
            <sz val="9"/>
            <rFont val="Tahoma"/>
            <family val="2"/>
            <charset val="-18"/>
          </rPr>
          <t>mgr. Martin Štěpán:</t>
        </r>
        <r>
          <rPr>
            <sz val="9"/>
            <rFont val="Tahoma"/>
            <family val="2"/>
            <charset val="-18"/>
          </rPr>
          <t xml:space="preserve"> Data hrazených záloh vpisujte ve formátu DD.MM.RRRR. Příklad: správně je 26.09.2014, nikoli 26.9.14 nebo 26_9_2014.
</t>
        </r>
      </text>
    </comment>
  </commentList>
</comments>
</file>

<file path=xl/sharedStrings.xml><?xml version="1.0" encoding="utf-8"?>
<sst xmlns="http://schemas.openxmlformats.org/spreadsheetml/2006/main" count="2920" uniqueCount="2080">
  <si>
    <t>02 Daňové identifikační číslo</t>
  </si>
  <si>
    <t>řádné</t>
  </si>
  <si>
    <t>I. ODDÍL</t>
  </si>
  <si>
    <t>Údaje o poplatníkovi</t>
  </si>
  <si>
    <t>07 Příjmení</t>
  </si>
  <si>
    <t>08 Rodné příjmení</t>
  </si>
  <si>
    <t>09 Titul</t>
  </si>
  <si>
    <t>12 Dodatek obchodního jména</t>
  </si>
  <si>
    <t>a) obec</t>
  </si>
  <si>
    <t>c) ulice a č. orientační ( nebo část obce a č. popisné )</t>
  </si>
  <si>
    <t>14 Bankovní účty : číslo účtu / směrový kód peněžního ústavu</t>
  </si>
  <si>
    <t>podle zákona č. 16/1993 Sb., o dani silniční, ve znění pozdějších předpisů</t>
  </si>
  <si>
    <t>xxxxxxxx</t>
  </si>
  <si>
    <t>Než začnete vyplňovat tiskopis, přečtěte si, prosím, pokyny.</t>
  </si>
  <si>
    <t>05 Počet příloh</t>
  </si>
  <si>
    <t>A</t>
  </si>
  <si>
    <t>b) PSČ</t>
  </si>
  <si>
    <t>II. ODDÍL</t>
  </si>
  <si>
    <t>FÚ</t>
  </si>
  <si>
    <t>III. ODDÍL</t>
  </si>
  <si>
    <t>Datum zjištění důvodů pro podání dodatečného daňového přiznání</t>
  </si>
  <si>
    <t xml:space="preserve">        Základ daně</t>
  </si>
  <si>
    <t>ccm</t>
  </si>
  <si>
    <t>§ 5a</t>
  </si>
  <si>
    <t>Kč</t>
  </si>
  <si>
    <t>Poplatník</t>
  </si>
  <si>
    <t>/</t>
  </si>
  <si>
    <t>Datum</t>
  </si>
  <si>
    <t>I</t>
  </si>
  <si>
    <t>II</t>
  </si>
  <si>
    <t>III</t>
  </si>
  <si>
    <t>Na zálohách zaplaceno</t>
  </si>
  <si>
    <t>IV</t>
  </si>
  <si>
    <t>V</t>
  </si>
  <si>
    <t>Rozdíl</t>
  </si>
  <si>
    <t>Zbývá doplatit</t>
  </si>
  <si>
    <t>Přeplaceno</t>
  </si>
  <si>
    <t>nápravy (18)</t>
  </si>
  <si>
    <t>tuny (19)</t>
  </si>
  <si>
    <t>§ 5 b,c</t>
  </si>
  <si>
    <t>k dani silniční za kalendářní rok</t>
  </si>
  <si>
    <t>06 Kód rozlišení typu přiznání/datum</t>
  </si>
  <si>
    <t>04 Daňové přiznání *)</t>
  </si>
  <si>
    <t>*) nehodící se škrtněte</t>
  </si>
  <si>
    <t>16a</t>
  </si>
  <si>
    <t>Roční (denní) sazba dle § 6 odst. 1, 2 (4) v Kč</t>
  </si>
  <si>
    <t>Číslo odst. snížení resp. zvýšení roční sazby daně § 6</t>
  </si>
  <si>
    <t>Sleva na dani dle § 12 v Kč</t>
  </si>
  <si>
    <t>Osvoboze- ní dle § 3 v Kč</t>
  </si>
  <si>
    <t>Daň v Kč</t>
  </si>
  <si>
    <t>d) stát</t>
  </si>
  <si>
    <t>e) telefon</t>
  </si>
  <si>
    <t>f) fax</t>
  </si>
  <si>
    <t>11 Název právnické osoby</t>
  </si>
  <si>
    <t>Formulář zpracovala ASPEKT HM, daňová, účetní a auditorská kancelář, www.danovapriznani.cz, business.center.cz</t>
  </si>
  <si>
    <t>PŘIZNÁNÍ K DANI SILNIČNÍ</t>
  </si>
  <si>
    <t xml:space="preserve">Registrační značka vozidla </t>
  </si>
  <si>
    <t>15a</t>
  </si>
  <si>
    <t>Kod druhu vozidla</t>
  </si>
  <si>
    <t>První registrace vozidla měsíc / rok</t>
  </si>
  <si>
    <t>Osvoboz. §3 dle písmene (25) / počet měsíců (dní) (26)</t>
  </si>
  <si>
    <t>Neomezenou verzi lze stáhnout za poplatek 99,- Kč na této adrese</t>
  </si>
  <si>
    <t>Časté dotazy :</t>
  </si>
  <si>
    <t>Po otevření souboru se mi objevila jen úvodní stránka. Kde najdu listy přiznání ?</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</si>
  <si>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</si>
  <si>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Jak mám formulář vytisknout ?</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</si>
  <si>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</si>
  <si>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Musím pokaždé, když chci stáhnout nějký formulář, poslat SMS ? Je to dost nepraktické.</t>
  </si>
  <si>
    <t>Proč nemohu vpisovat do všech buněk ?</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</si>
  <si>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</si>
  <si>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Na této adrese lze stáhnout i formulář na výpočet záloh pro další zdaňovací období.</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</si>
  <si>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</si>
  <si>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</si>
  <si>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</si>
  <si>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</si>
  <si>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</si>
  <si>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</si>
  <si>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</si>
  <si>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</si>
  <si>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</si>
  <si>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</si>
  <si>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</si>
  <si>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</si>
  <si>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</si>
  <si>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</si>
  <si>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</si>
  <si>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</si>
  <si>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</si>
  <si>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</si>
  <si>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</si>
  <si>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</si>
  <si>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</si>
  <si>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</si>
  <si>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</si>
  <si>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</si>
  <si>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</si>
  <si>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</si>
  <si>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</si>
  <si>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</si>
  <si>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</si>
  <si>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</si>
  <si>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</si>
  <si>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</si>
  <si>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</si>
  <si>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</si>
  <si>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</si>
  <si>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</si>
  <si>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</si>
  <si>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</si>
  <si>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</si>
  <si>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</si>
  <si>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</si>
  <si>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</si>
  <si>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Čís. řád.</t>
  </si>
  <si>
    <t>(neobsazeno)</t>
  </si>
  <si>
    <t>typ řádku</t>
  </si>
  <si>
    <t>PROHLAŠUJI, ŽE VŠECHNY ÚDAJE MNOU UVEDENÉ V TOMTO PŘIZNÁNÍ JSOU PRAVDIVÉ A ÚPLNÉ A STVRZUJI JE SVÝM PODPISEM</t>
  </si>
  <si>
    <t>Datum narození / Evidenční číslo osvědčení daňového poradce / IČ právnické osoby</t>
  </si>
  <si>
    <t>Jméno(-a) a příjmení, titul / Název právnické osoby</t>
  </si>
  <si>
    <r>
      <t>Fyzická osoba oprávněná k podpisu</t>
    </r>
    <r>
      <rPr>
        <sz val="8"/>
        <rFont val="Arial CE"/>
        <family val="2"/>
        <charset val="-18"/>
      </rPr>
      <t xml:space="preserve"> ( je-li daňový subjekt či zástupce právnickou osobou ),</t>
    </r>
    <r>
      <rPr>
        <b/>
        <sz val="8"/>
        <rFont val="Arial CE"/>
        <family val="2"/>
        <charset val="-18"/>
      </rPr>
      <t xml:space="preserve"> s uvedením vztahu k právnické osobě:</t>
    </r>
  </si>
  <si>
    <t xml:space="preserve">Jméno(-a) a příjmení, titul </t>
  </si>
  <si>
    <t>Vztah k právnické osobě ( jednatel, pověřený pracovník apod. )</t>
  </si>
  <si>
    <t>Datum :</t>
  </si>
  <si>
    <t>Vlastnoruční podpis daňového subjektu / osoby oprávněné  k podpisu</t>
  </si>
  <si>
    <t>DIČ :</t>
  </si>
  <si>
    <t>CZ</t>
  </si>
  <si>
    <t>otisk podacího razítka finančního úřadu</t>
  </si>
  <si>
    <t>Otisk   razítka :</t>
  </si>
  <si>
    <t>10 Jméno (-a)</t>
  </si>
  <si>
    <t>13 Adresa místo pobytu fyzické osoby / sídla právnické osoby</t>
  </si>
  <si>
    <t>Daňový subjekt / osoba oprávněná k podpisu :</t>
  </si>
  <si>
    <t xml:space="preserve">Dodatečné daňové přiznání </t>
  </si>
  <si>
    <t>Výsledná silničí daň včetně dodatečně přiznané</t>
  </si>
  <si>
    <t>Poslední známá přiznaná daň silniční</t>
  </si>
  <si>
    <t>Bližší specifikace důvodů</t>
  </si>
  <si>
    <t>FÚ / Datum</t>
  </si>
  <si>
    <t>Na zálohách zaplaceno poplatníkem</t>
  </si>
  <si>
    <t>Vyúčtování daně silniční</t>
  </si>
  <si>
    <t>Celková výše daně silniční</t>
  </si>
  <si>
    <t>Pokud dojde k zapsání většího množství vozidel, v některých polích se objeví text LIMIT, následkem čehož přestane formulář pracovat korektně.</t>
  </si>
  <si>
    <t>03 Rodné číslo ( identifikační číslo )</t>
  </si>
  <si>
    <t>Daň silniční v Kč bez uplatnění osvobození a slevy</t>
  </si>
  <si>
    <t>Tento soubor obsahuje omezený formulář přiznání k silniční dani. Do formuláře je možné vepsat jedno vozidlo. Formulář je použitelný jak pro řádné, tak pro dodatečné přiznání. Formulář automaticky nezohledňuje 25 % snížení sazby daně pro vozidla určená pro činnosti výrobní povahy v rostlinné výrobě, toto snížení lze však v přiznání podchytit ručně přepsáním příslušných vzorců.</t>
  </si>
  <si>
    <t xml:space="preserve"> Formulář automaticky nezohledňuje 25 % snížení sazby daně pro vozidla určená pro činnosti výrobní povahy v rostlinné výrobě, toto snížení lze však v přiznání podchytit ručně přepsáním příslušných vzorců.</t>
  </si>
  <si>
    <t>Formulář je určen výhradně pro Microsoft Excel. V ostatních obdobných programech nemusí fungovat správně !</t>
  </si>
  <si>
    <t>rok</t>
  </si>
  <si>
    <t>roční</t>
  </si>
  <si>
    <t>datum</t>
  </si>
  <si>
    <t>měsíční</t>
  </si>
  <si>
    <t>počet měsíců užívání v kvartálech</t>
  </si>
  <si>
    <t>užívání v měsících  podle specifikace (za lomítkem)</t>
  </si>
  <si>
    <t>počet měsíců od registrace</t>
  </si>
  <si>
    <t>úprava sazby daně</t>
  </si>
  <si>
    <t>změna v sazbě</t>
  </si>
  <si>
    <t>částečné užívání vozidla v kvartálu</t>
  </si>
  <si>
    <t>nutno specifikovat měsíce (za lomítkem)</t>
  </si>
  <si>
    <t>užívání v měsících</t>
  </si>
  <si>
    <t>měsíční daň</t>
  </si>
  <si>
    <t>sazba</t>
  </si>
  <si>
    <t>první</t>
  </si>
  <si>
    <t>Q1</t>
  </si>
  <si>
    <t>Q2</t>
  </si>
  <si>
    <t>Q3</t>
  </si>
  <si>
    <t>Q4</t>
  </si>
  <si>
    <t>Q5</t>
  </si>
  <si>
    <t>M1</t>
  </si>
  <si>
    <t>M2</t>
  </si>
  <si>
    <t>M3</t>
  </si>
  <si>
    <t>M4</t>
  </si>
  <si>
    <t>M5</t>
  </si>
  <si>
    <t>M6</t>
  </si>
  <si>
    <t>M7</t>
  </si>
  <si>
    <t>M8</t>
  </si>
  <si>
    <t>M9</t>
  </si>
  <si>
    <t>M10</t>
  </si>
  <si>
    <t>M11</t>
  </si>
  <si>
    <t>M12</t>
  </si>
  <si>
    <t>daňová</t>
  </si>
  <si>
    <t>daně</t>
  </si>
  <si>
    <t>registrace</t>
  </si>
  <si>
    <t>povinnost</t>
  </si>
  <si>
    <t>užívání v měsících podle počtu</t>
  </si>
  <si>
    <t>0</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</si>
  <si>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199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</si>
  <si>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 xml:space="preserve">Vlastní přiznání je uloženo na dalších listech excelovského souboru. Listy lze zpravidla vidět jako záložky na spodní liště souboru, v případě tohoto přiznání se další listy jmenují ZAKL_DATA, 1_str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</si>
  <si>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Vyplnil jsem přiznání a vyskočily na mě v jedné buňce křížky. Čím to je ?</t>
  </si>
  <si>
    <t>Finanční úřad pro :</t>
  </si>
  <si>
    <t>Územní pracoviště v, ve, pro :</t>
  </si>
  <si>
    <t>01 Finančnímu úřadu pro / Specializovanému finančnímu úřadu</t>
  </si>
  <si>
    <t>Soubor hlásí, že je zamčen a chce po mně heslo. Heslo neznám. Co s tím ?</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</si>
  <si>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 bez DPH ), placených přes fakturu, Vám přidělíme kod, kterým se dostanete po celý kalendářní rok ke všem formulářům na serveru a ty budete moci používat pro jednu právnickou nebo fyzickou osobu.</t>
  </si>
  <si>
    <t>01a Územní pracoviště v, ve, pro</t>
  </si>
  <si>
    <t xml:space="preserve">Tento formulář je použitelný pro plátce, kteří za dané zdaňovací období budou platit silniční daň maximálně za JEDNO vozidlo. </t>
  </si>
  <si>
    <t>25 5407 Mfin 5407 vzor č.16</t>
  </si>
  <si>
    <t>formulář je pro kalendářní rok 2014</t>
  </si>
  <si>
    <t>255407 MFin 5407 - vzor č. 16</t>
  </si>
  <si>
    <t>( neobsazeno )</t>
  </si>
  <si>
    <t>Počty měsíců (dní) podléhajících u vozidla                       dani silniční</t>
  </si>
  <si>
    <t>Údaje o podepisující osobě :</t>
  </si>
  <si>
    <t>Kód podepisující osoby :</t>
  </si>
  <si>
    <t>P Ř I Z N Á N Í</t>
  </si>
  <si>
    <t>LDP</t>
  </si>
  <si>
    <t>Vstupy</t>
  </si>
  <si>
    <t>Fax</t>
  </si>
  <si>
    <t>Telefon</t>
  </si>
  <si>
    <t>Tabulka A</t>
  </si>
  <si>
    <t>Daň priznani</t>
  </si>
  <si>
    <t>d_zjist</t>
  </si>
  <si>
    <t>rod_c</t>
  </si>
  <si>
    <t>ODD-II</t>
  </si>
  <si>
    <t>Rok</t>
  </si>
  <si>
    <t>kod_sekce</t>
  </si>
  <si>
    <t>DP1</t>
  </si>
  <si>
    <t>DSL</t>
  </si>
  <si>
    <t>(O|D)</t>
  </si>
  <si>
    <t>Typ DP</t>
  </si>
  <si>
    <t>Telefon_st</t>
  </si>
  <si>
    <t>Stát</t>
  </si>
  <si>
    <t>KC</t>
  </si>
  <si>
    <t>Zast_ic</t>
  </si>
  <si>
    <t>ICO</t>
  </si>
  <si>
    <t>DATNAR_Z</t>
  </si>
  <si>
    <t>EVID</t>
  </si>
  <si>
    <t>Zbývá dpolatit</t>
  </si>
  <si>
    <t>Celk.výše daně</t>
  </si>
  <si>
    <t>Na zál. Zapl</t>
  </si>
  <si>
    <t>Poslední sil.daň</t>
  </si>
  <si>
    <t>Datum zač. zdaň obd</t>
  </si>
  <si>
    <t>01.01.2014</t>
  </si>
  <si>
    <t>Zastupce typ</t>
  </si>
  <si>
    <t>Zastupce jmeno</t>
  </si>
  <si>
    <t>Zastupce příjmení</t>
  </si>
  <si>
    <t>I.Oddíl - titul</t>
  </si>
  <si>
    <t>jméno</t>
  </si>
  <si>
    <t>rodne prijm</t>
  </si>
  <si>
    <t>Udaje o zast-jm</t>
  </si>
  <si>
    <t>c_ufo_cil</t>
  </si>
  <si>
    <t>c-pracufo</t>
  </si>
  <si>
    <t>cislo</t>
  </si>
  <si>
    <t>zast:</t>
  </si>
  <si>
    <t>jm</t>
  </si>
  <si>
    <t>pr</t>
  </si>
  <si>
    <t>vz</t>
  </si>
  <si>
    <t>titul</t>
  </si>
  <si>
    <t>Pořadí</t>
  </si>
  <si>
    <t>Název</t>
  </si>
  <si>
    <t>Číslo</t>
  </si>
  <si>
    <t>Sídlo</t>
  </si>
  <si>
    <t>Martika</t>
  </si>
  <si>
    <t>KÓD ZEMĚ</t>
  </si>
  <si>
    <t>ČESKÝ NÁZEV ZEMĚ</t>
  </si>
  <si>
    <t>ANGLICKÝ NÁZEV ZEMĚ</t>
  </si>
  <si>
    <t>Specializovaný finanční úřad</t>
  </si>
  <si>
    <t>Praha</t>
  </si>
  <si>
    <t>N - 3</t>
  </si>
  <si>
    <t>A - 2</t>
  </si>
  <si>
    <t>A - 3</t>
  </si>
  <si>
    <t>PLNÝ</t>
  </si>
  <si>
    <t>ZKRÁCENÝ</t>
  </si>
  <si>
    <t>Finanční úřad pro hlavní město Prahu</t>
  </si>
  <si>
    <t>CZE</t>
  </si>
  <si>
    <t>ČESKÁ REPUBLIKA</t>
  </si>
  <si>
    <t>Česko</t>
  </si>
  <si>
    <t>the Czech Republic</t>
  </si>
  <si>
    <t>Czech Republic (the)</t>
  </si>
  <si>
    <t>Finanční úřad pro Středočeský kraj</t>
  </si>
  <si>
    <t>AF</t>
  </si>
  <si>
    <t>AFG</t>
  </si>
  <si>
    <t>Afghánská islámská republika</t>
  </si>
  <si>
    <t>Afghánistán</t>
  </si>
  <si>
    <t>the Islamic Republic of Afghanistan</t>
  </si>
  <si>
    <t>Afghanistan</t>
  </si>
  <si>
    <t>Finanční úřad pro Jihočeský kraj</t>
  </si>
  <si>
    <t>České Budějovice</t>
  </si>
  <si>
    <t>AX</t>
  </si>
  <si>
    <t>ALA</t>
  </si>
  <si>
    <t>Provincie Alandy</t>
  </si>
  <si>
    <t>Alandy</t>
  </si>
  <si>
    <t>Åland Islands</t>
  </si>
  <si>
    <t>Finanční úřad pro Plzeňský kraj</t>
  </si>
  <si>
    <t>Plzeň</t>
  </si>
  <si>
    <t>AL</t>
  </si>
  <si>
    <t>ALB</t>
  </si>
  <si>
    <t>Albánská republika</t>
  </si>
  <si>
    <t>Albánie</t>
  </si>
  <si>
    <t>the Republic of Albania</t>
  </si>
  <si>
    <t>Albania</t>
  </si>
  <si>
    <t>Finanční úřad pro Karlovarský kraj</t>
  </si>
  <si>
    <t>Karlovy Vary</t>
  </si>
  <si>
    <t>DZ</t>
  </si>
  <si>
    <t>DZA</t>
  </si>
  <si>
    <t>Alžírská demokratická a lidová republika</t>
  </si>
  <si>
    <t>Alžírsko</t>
  </si>
  <si>
    <t>the People's Democratic Republic of Algeria</t>
  </si>
  <si>
    <t>Algeria</t>
  </si>
  <si>
    <t>Finanční úřad pro Ústecký kraj</t>
  </si>
  <si>
    <t>Ústí nad Labem</t>
  </si>
  <si>
    <t>AS</t>
  </si>
  <si>
    <t>ASM</t>
  </si>
  <si>
    <t>Území Americká Samoa</t>
  </si>
  <si>
    <t>Americká Samoa</t>
  </si>
  <si>
    <t>American Samoa</t>
  </si>
  <si>
    <t>Finanční úřad pro Liberecký kraj</t>
  </si>
  <si>
    <t>Liberec</t>
  </si>
  <si>
    <t>VI</t>
  </si>
  <si>
    <t>VIR</t>
  </si>
  <si>
    <t>Americké Panenské ostrovy</t>
  </si>
  <si>
    <t>the Virgin Islands of the United States</t>
  </si>
  <si>
    <t>Virgin Islands (U.S.)</t>
  </si>
  <si>
    <t>Finanční úřad pro Královéhradecký kraj</t>
  </si>
  <si>
    <t>Hradec Králové</t>
  </si>
  <si>
    <t>AD</t>
  </si>
  <si>
    <t>AND</t>
  </si>
  <si>
    <t>Andorrské knížectví</t>
  </si>
  <si>
    <t>Andorra</t>
  </si>
  <si>
    <t>the Principality of Andorra</t>
  </si>
  <si>
    <t>Finanční úřad pro Pardubický kraj</t>
  </si>
  <si>
    <t>Pardubice</t>
  </si>
  <si>
    <t>AO</t>
  </si>
  <si>
    <t>AGO</t>
  </si>
  <si>
    <t>Angolská republika</t>
  </si>
  <si>
    <t>Angola</t>
  </si>
  <si>
    <t>the Republic of Angola</t>
  </si>
  <si>
    <t>Finanční úřad pro Kraj Vysočina</t>
  </si>
  <si>
    <t>Jihlava</t>
  </si>
  <si>
    <t>AI</t>
  </si>
  <si>
    <t>AIA</t>
  </si>
  <si>
    <t>Anguilla</t>
  </si>
  <si>
    <t>Finanční úřad pro Jihomoravský kraj</t>
  </si>
  <si>
    <t>Brno</t>
  </si>
  <si>
    <t>AQ</t>
  </si>
  <si>
    <t>ATA</t>
  </si>
  <si>
    <t>Antarktida</t>
  </si>
  <si>
    <t>Antarctica</t>
  </si>
  <si>
    <t>Finanční úřad pro Olomoucký kraj</t>
  </si>
  <si>
    <t>Olomouc</t>
  </si>
  <si>
    <t>AG</t>
  </si>
  <si>
    <t>ATG</t>
  </si>
  <si>
    <t>Antigua a Barbuda</t>
  </si>
  <si>
    <t>Antigua and Barbuda</t>
  </si>
  <si>
    <t>Finanční úřad pro Moravskoslezský kraj</t>
  </si>
  <si>
    <t>Ostrava</t>
  </si>
  <si>
    <t>AR</t>
  </si>
  <si>
    <t>ARG</t>
  </si>
  <si>
    <t>Argentinská republika</t>
  </si>
  <si>
    <t>Argentina</t>
  </si>
  <si>
    <t>the Argentine Republic</t>
  </si>
  <si>
    <t>Finanční úřad pro Zlínský kraj</t>
  </si>
  <si>
    <t>Zlín</t>
  </si>
  <si>
    <t>AM</t>
  </si>
  <si>
    <t>ARM</t>
  </si>
  <si>
    <t>Arménská republika</t>
  </si>
  <si>
    <t>Arménie</t>
  </si>
  <si>
    <t>the Republic of Armenia</t>
  </si>
  <si>
    <t>Armenia</t>
  </si>
  <si>
    <t>AW</t>
  </si>
  <si>
    <t>ABW</t>
  </si>
  <si>
    <t>Aruba</t>
  </si>
  <si>
    <t>AU</t>
  </si>
  <si>
    <t>AUS</t>
  </si>
  <si>
    <t>Australské společenství</t>
  </si>
  <si>
    <t>Austrálie</t>
  </si>
  <si>
    <t>Australia</t>
  </si>
  <si>
    <t>AZ</t>
  </si>
  <si>
    <t>AZE</t>
  </si>
  <si>
    <t>Ázerbájdžánská republika</t>
  </si>
  <si>
    <t>Ázerbájdžán</t>
  </si>
  <si>
    <t>the Republic of Azerbaijan</t>
  </si>
  <si>
    <t>Azerbaijan</t>
  </si>
  <si>
    <t>Územní pracoviště pro Prahu 1</t>
  </si>
  <si>
    <t>BS</t>
  </si>
  <si>
    <t>BHS</t>
  </si>
  <si>
    <t>Bahamské společenství</t>
  </si>
  <si>
    <t>Bahamy</t>
  </si>
  <si>
    <t>the Commonwealth of The Bahamas</t>
  </si>
  <si>
    <t>Bahamas (The)</t>
  </si>
  <si>
    <t>Územní pracoviště pro Prahu 2</t>
  </si>
  <si>
    <t>BH</t>
  </si>
  <si>
    <t>BHR</t>
  </si>
  <si>
    <t>Království Bahrajn</t>
  </si>
  <si>
    <t>Bahrajn</t>
  </si>
  <si>
    <t>the Kingdom of Bahrain</t>
  </si>
  <si>
    <t>Bahrain</t>
  </si>
  <si>
    <t>Územní pracoviště pro Prahu 3</t>
  </si>
  <si>
    <t>BD</t>
  </si>
  <si>
    <t>BGD</t>
  </si>
  <si>
    <t>Bangladéšská lidová republika</t>
  </si>
  <si>
    <t>Bangladéš</t>
  </si>
  <si>
    <t>the People's Republic of Bangladesh</t>
  </si>
  <si>
    <t>Bangladesh</t>
  </si>
  <si>
    <t>Územní pracoviště pro Prahu 4</t>
  </si>
  <si>
    <t>BB</t>
  </si>
  <si>
    <t>BRB</t>
  </si>
  <si>
    <t>Barbados</t>
  </si>
  <si>
    <t>Územní pracoviště pro Prahu 5</t>
  </si>
  <si>
    <t>BE</t>
  </si>
  <si>
    <t>BEL</t>
  </si>
  <si>
    <t>Belgické království</t>
  </si>
  <si>
    <t>Belgie</t>
  </si>
  <si>
    <t>the Kingdom of Belgium</t>
  </si>
  <si>
    <t>Belgium</t>
  </si>
  <si>
    <t>Územní pracoviště pro Prahu 6</t>
  </si>
  <si>
    <t>BZ</t>
  </si>
  <si>
    <t>BLZ</t>
  </si>
  <si>
    <t>Belize</t>
  </si>
  <si>
    <t>Územní pracoviště pro Prahu 7</t>
  </si>
  <si>
    <t>BY</t>
  </si>
  <si>
    <t>BLR</t>
  </si>
  <si>
    <t>Běloruská republika</t>
  </si>
  <si>
    <t>Bělorusko</t>
  </si>
  <si>
    <t>the Republic of Belarus</t>
  </si>
  <si>
    <t>Belarus</t>
  </si>
  <si>
    <t>Územní pracoviště pro Prahu 8</t>
  </si>
  <si>
    <t>BJ</t>
  </si>
  <si>
    <t>BEN</t>
  </si>
  <si>
    <t>Beninská republika</t>
  </si>
  <si>
    <t>Benin</t>
  </si>
  <si>
    <t>the Republic of Benin</t>
  </si>
  <si>
    <t>Územní pracoviště pro Prahu 9</t>
  </si>
  <si>
    <t>BM</t>
  </si>
  <si>
    <t>BMU</t>
  </si>
  <si>
    <t>Bermudy</t>
  </si>
  <si>
    <t>Bermuda</t>
  </si>
  <si>
    <t>Územní pracoviště pro Prahu 10</t>
  </si>
  <si>
    <t>BT</t>
  </si>
  <si>
    <t>BTN</t>
  </si>
  <si>
    <t>Bhútánské království</t>
  </si>
  <si>
    <t>Bhútán</t>
  </si>
  <si>
    <t>the Kingdom of Bhutan</t>
  </si>
  <si>
    <t>Bhutan</t>
  </si>
  <si>
    <t>Územní pracoviště pro Prahu - Jižní Město</t>
  </si>
  <si>
    <t>BO</t>
  </si>
  <si>
    <t>BOL</t>
  </si>
  <si>
    <t>Mnohonárodní stát Bolívie</t>
  </si>
  <si>
    <t>Bolívie</t>
  </si>
  <si>
    <t>the Plurinational State of Bolivia</t>
  </si>
  <si>
    <t>Bolivia, Plurinational State of</t>
  </si>
  <si>
    <t>Územní pracoviště v Praze - Modřanech</t>
  </si>
  <si>
    <t>BQ</t>
  </si>
  <si>
    <t>BES</t>
  </si>
  <si>
    <t>Bonaire, Svatý Eustach a Saba</t>
  </si>
  <si>
    <t>Bonaire, Sint Eustatius and Saba</t>
  </si>
  <si>
    <t>Územní pracoviště Praha – východ</t>
  </si>
  <si>
    <t>BA</t>
  </si>
  <si>
    <t>BIH</t>
  </si>
  <si>
    <t>Bosna a Hercegovina</t>
  </si>
  <si>
    <t>Bosnia and Herzegovina</t>
  </si>
  <si>
    <t>Územní pracoviště Praha – západ</t>
  </si>
  <si>
    <t>BW</t>
  </si>
  <si>
    <t>BWA</t>
  </si>
  <si>
    <t>Botswanská republika</t>
  </si>
  <si>
    <t>Botswana</t>
  </si>
  <si>
    <t>the Republic of Botswana</t>
  </si>
  <si>
    <t>Územní pracoviště v Benešově</t>
  </si>
  <si>
    <t>BV</t>
  </si>
  <si>
    <t>BVT</t>
  </si>
  <si>
    <t>Bouvetův ostrov</t>
  </si>
  <si>
    <t>Bouvet Island</t>
  </si>
  <si>
    <t>Územní pracoviště v Berouně</t>
  </si>
  <si>
    <t>BR</t>
  </si>
  <si>
    <t>BRA</t>
  </si>
  <si>
    <t>Brazilská federativní republika</t>
  </si>
  <si>
    <t>Brazílie</t>
  </si>
  <si>
    <t>the Federative Republic of Brazil</t>
  </si>
  <si>
    <t>Brazil</t>
  </si>
  <si>
    <t>Územní pracoviště v Brandýse nad Labem - Staré Boleslavi</t>
  </si>
  <si>
    <t>IO</t>
  </si>
  <si>
    <t>IOT</t>
  </si>
  <si>
    <t>Britské území v Indickém oceánu</t>
  </si>
  <si>
    <t>Britské indickooceánské území</t>
  </si>
  <si>
    <t>British Indian Ocean Territory (the)</t>
  </si>
  <si>
    <t>Územní pracoviště v Čáslavi</t>
  </si>
  <si>
    <t>VG</t>
  </si>
  <si>
    <t>VGB</t>
  </si>
  <si>
    <t>Britské Panenské ostrovy</t>
  </si>
  <si>
    <t>British Virgin Islands (the)</t>
  </si>
  <si>
    <t>Virgin Islands (British)</t>
  </si>
  <si>
    <t>Územní pracoviště v Českém Brodě</t>
  </si>
  <si>
    <t>BN</t>
  </si>
  <si>
    <t>BRN</t>
  </si>
  <si>
    <t>Stát Brunej Darussalam</t>
  </si>
  <si>
    <t>Brunej</t>
  </si>
  <si>
    <t>Brunei Darussalam</t>
  </si>
  <si>
    <t>Územní pracoviště v Dobříši</t>
  </si>
  <si>
    <t>BG</t>
  </si>
  <si>
    <t>BGR</t>
  </si>
  <si>
    <t>Bulharská republika</t>
  </si>
  <si>
    <t>Bulharsko</t>
  </si>
  <si>
    <t>the Republic of Bulgaria</t>
  </si>
  <si>
    <t>Bulgaria</t>
  </si>
  <si>
    <t>Územní pracoviště v Hořovicích</t>
  </si>
  <si>
    <t>BF</t>
  </si>
  <si>
    <t>BFA</t>
  </si>
  <si>
    <t>Burkina Faso</t>
  </si>
  <si>
    <t>Územní pracoviště v Kladně</t>
  </si>
  <si>
    <t>BI</t>
  </si>
  <si>
    <t>BDI</t>
  </si>
  <si>
    <t>Burundská republika</t>
  </si>
  <si>
    <t>Burundi</t>
  </si>
  <si>
    <t>the Republic of Burundi</t>
  </si>
  <si>
    <t>Územní pracoviště v Kolíně</t>
  </si>
  <si>
    <t>CK</t>
  </si>
  <si>
    <t>COK</t>
  </si>
  <si>
    <t>Cookovy ostrovy</t>
  </si>
  <si>
    <t>Cook Islands (the)</t>
  </si>
  <si>
    <t>Územní pracoviště v Kralupech nad Vltavou</t>
  </si>
  <si>
    <t>CW</t>
  </si>
  <si>
    <t>CUW</t>
  </si>
  <si>
    <t>Curaçao</t>
  </si>
  <si>
    <t>Územní pracoviště v Kutné Hoře</t>
  </si>
  <si>
    <t>TD</t>
  </si>
  <si>
    <t>TCD</t>
  </si>
  <si>
    <t>Čadská republika</t>
  </si>
  <si>
    <t>Čad</t>
  </si>
  <si>
    <t>the Republic of Chad</t>
  </si>
  <si>
    <t>Chad</t>
  </si>
  <si>
    <t>Územní pracoviště v Mělníce</t>
  </si>
  <si>
    <t>ME</t>
  </si>
  <si>
    <t>MNE</t>
  </si>
  <si>
    <t>Černá Hora</t>
  </si>
  <si>
    <t>Montenegro</t>
  </si>
  <si>
    <t>Územní pracoviště v Mladé Boleslavi</t>
  </si>
  <si>
    <t>Česká republika</t>
  </si>
  <si>
    <t>Územní pracoviště v Mnichově Hradišti</t>
  </si>
  <si>
    <t>CN</t>
  </si>
  <si>
    <t>CHN</t>
  </si>
  <si>
    <t>Čínská lidová republika</t>
  </si>
  <si>
    <t>Čína</t>
  </si>
  <si>
    <t>the People's Republic of China</t>
  </si>
  <si>
    <t>China</t>
  </si>
  <si>
    <t>Územní pracoviště v Neratovicích</t>
  </si>
  <si>
    <t>DK</t>
  </si>
  <si>
    <t>DNK</t>
  </si>
  <si>
    <t>Dánské království</t>
  </si>
  <si>
    <t>Dánsko</t>
  </si>
  <si>
    <t>the Kingdom of Denmark</t>
  </si>
  <si>
    <t>Denmark</t>
  </si>
  <si>
    <t>Územní pracoviště v Nymburku</t>
  </si>
  <si>
    <t>CD</t>
  </si>
  <si>
    <t>COD</t>
  </si>
  <si>
    <t>Demokratická republika Kongo</t>
  </si>
  <si>
    <t>the Democratic Republic of the Congo</t>
  </si>
  <si>
    <t>Congo (the Democratic Republic of the)</t>
  </si>
  <si>
    <t>Územní pracoviště v Poděbradech</t>
  </si>
  <si>
    <t>DM</t>
  </si>
  <si>
    <t>DMA</t>
  </si>
  <si>
    <t>Dominické společenství</t>
  </si>
  <si>
    <t>Dominika</t>
  </si>
  <si>
    <t>the Commonwealth of Dominica</t>
  </si>
  <si>
    <t>Dominica</t>
  </si>
  <si>
    <t>Územní pracoviště v Příbrami</t>
  </si>
  <si>
    <t>DO</t>
  </si>
  <si>
    <t>DOM</t>
  </si>
  <si>
    <t>Dominikánská republika</t>
  </si>
  <si>
    <t>the Dominican Republic</t>
  </si>
  <si>
    <t>Dominican Republic (the)</t>
  </si>
  <si>
    <t>Územní pracoviště v Rakovníku</t>
  </si>
  <si>
    <t>DJ</t>
  </si>
  <si>
    <t>DJI</t>
  </si>
  <si>
    <t>Džibutská republika</t>
  </si>
  <si>
    <t>Džibutsko</t>
  </si>
  <si>
    <t>the Republic of Djibouti</t>
  </si>
  <si>
    <t>Djibouti</t>
  </si>
  <si>
    <t>Územní pracoviště v Říčanech</t>
  </si>
  <si>
    <t>EG</t>
  </si>
  <si>
    <t>EGY</t>
  </si>
  <si>
    <t>Egyptská arabská republika</t>
  </si>
  <si>
    <t>Egypt</t>
  </si>
  <si>
    <t>the Arab Republic of Egypt</t>
  </si>
  <si>
    <t>Územní pracoviště v Sedlčanech</t>
  </si>
  <si>
    <t>EC</t>
  </si>
  <si>
    <t>ECU</t>
  </si>
  <si>
    <t>Ekvádorská republika</t>
  </si>
  <si>
    <t>Ekvádor</t>
  </si>
  <si>
    <t>the Republic of Ecuador</t>
  </si>
  <si>
    <t>Ecuador</t>
  </si>
  <si>
    <t>Územní pracoviště ve Slaném</t>
  </si>
  <si>
    <t>ER</t>
  </si>
  <si>
    <t>ERI</t>
  </si>
  <si>
    <t>Stát Eritrea</t>
  </si>
  <si>
    <t>Eritrea</t>
  </si>
  <si>
    <t>the State of Eritrea</t>
  </si>
  <si>
    <t>Územní pracoviště ve Vlašimi</t>
  </si>
  <si>
    <t>EE</t>
  </si>
  <si>
    <t>EST</t>
  </si>
  <si>
    <t>Estonská republika</t>
  </si>
  <si>
    <t>Estonsko</t>
  </si>
  <si>
    <t>the Republic of Estonia</t>
  </si>
  <si>
    <t>Estonia</t>
  </si>
  <si>
    <t>Územní pracoviště ve Voticích</t>
  </si>
  <si>
    <t>ET</t>
  </si>
  <si>
    <t>ETH</t>
  </si>
  <si>
    <t>Etiopská federativní demokratická republika</t>
  </si>
  <si>
    <t>Etiopie</t>
  </si>
  <si>
    <t>the Federal Democratic Republic of Ethiopia</t>
  </si>
  <si>
    <t>Ethiopia</t>
  </si>
  <si>
    <t>Územní pracoviště v Českých Budějovicích</t>
  </si>
  <si>
    <t>FO</t>
  </si>
  <si>
    <t>FRO</t>
  </si>
  <si>
    <t>Faerské ostrovy</t>
  </si>
  <si>
    <t>Faroe Islands (the)</t>
  </si>
  <si>
    <t>Územní pracoviště v Blatné</t>
  </si>
  <si>
    <t>FK</t>
  </si>
  <si>
    <t>FLK</t>
  </si>
  <si>
    <t>Falklandské ostrovy</t>
  </si>
  <si>
    <t>Falklandy</t>
  </si>
  <si>
    <t>Falkland Islands (the) (Malvinas)</t>
  </si>
  <si>
    <t>Územní pracoviště v Českém Krumlově</t>
  </si>
  <si>
    <t>FJ</t>
  </si>
  <si>
    <t>FJI</t>
  </si>
  <si>
    <t>Fidžijská republika</t>
  </si>
  <si>
    <t>Fidži</t>
  </si>
  <si>
    <t>the Republic of Fiji</t>
  </si>
  <si>
    <t>Fiji</t>
  </si>
  <si>
    <t>Územní pracoviště v Dačicích</t>
  </si>
  <si>
    <t>PH</t>
  </si>
  <si>
    <t>PHL</t>
  </si>
  <si>
    <t>Filipínská republika</t>
  </si>
  <si>
    <t>Filipíny</t>
  </si>
  <si>
    <t>the Republic of the Philippines</t>
  </si>
  <si>
    <t>Philippines (the)</t>
  </si>
  <si>
    <t>Územní pracoviště v Jindřichově Hradci</t>
  </si>
  <si>
    <t>FI</t>
  </si>
  <si>
    <t>FIN</t>
  </si>
  <si>
    <t>Finská republika</t>
  </si>
  <si>
    <t>Finsko</t>
  </si>
  <si>
    <t>the Republic of Finland</t>
  </si>
  <si>
    <t>Finland</t>
  </si>
  <si>
    <t>Územní pracoviště v Kaplici</t>
  </si>
  <si>
    <t>FR</t>
  </si>
  <si>
    <t>FRA</t>
  </si>
  <si>
    <t>Francouzská republika</t>
  </si>
  <si>
    <t>Francie</t>
  </si>
  <si>
    <t>the French Republic</t>
  </si>
  <si>
    <t>France</t>
  </si>
  <si>
    <t>Územní pracoviště v Milevsku</t>
  </si>
  <si>
    <t>GF</t>
  </si>
  <si>
    <t>GUF</t>
  </si>
  <si>
    <t>Region Francouzská Guyana</t>
  </si>
  <si>
    <t>Francouzská Guyana</t>
  </si>
  <si>
    <t>French Guiana</t>
  </si>
  <si>
    <t>Územní pracoviště v Písku</t>
  </si>
  <si>
    <t>TF</t>
  </si>
  <si>
    <t>ATF</t>
  </si>
  <si>
    <t>Teritorium Francouzská jižní a antarktická území</t>
  </si>
  <si>
    <t>Francouzská jižní a antarktická území</t>
  </si>
  <si>
    <t>French Southern Territories (the)</t>
  </si>
  <si>
    <t>Územní pracoviště v Prachaticích</t>
  </si>
  <si>
    <t>PF</t>
  </si>
  <si>
    <t>PYF</t>
  </si>
  <si>
    <t>Francouzská Polynésie</t>
  </si>
  <si>
    <t>French Polynesia</t>
  </si>
  <si>
    <t>Územní pracoviště v Soběslavi</t>
  </si>
  <si>
    <t>GA</t>
  </si>
  <si>
    <t>GAB</t>
  </si>
  <si>
    <t>Gabonská republika</t>
  </si>
  <si>
    <t>Gabon</t>
  </si>
  <si>
    <t>the Gabonese Republic</t>
  </si>
  <si>
    <t>Územní pracoviště ve Strakonicích</t>
  </si>
  <si>
    <t>GM</t>
  </si>
  <si>
    <t>GMB</t>
  </si>
  <si>
    <t>Gambijská republika</t>
  </si>
  <si>
    <t>Gambie</t>
  </si>
  <si>
    <t>the Republic of The Gambia</t>
  </si>
  <si>
    <t>Gambia (The)</t>
  </si>
  <si>
    <t>Územní pracoviště v Táboře</t>
  </si>
  <si>
    <t>GH</t>
  </si>
  <si>
    <t>GHA</t>
  </si>
  <si>
    <t>Ghanská republika</t>
  </si>
  <si>
    <t>Ghana</t>
  </si>
  <si>
    <t>the Republic of Ghana</t>
  </si>
  <si>
    <t>Územní pracoviště v Trhových Svinech</t>
  </si>
  <si>
    <t>GI</t>
  </si>
  <si>
    <t>GIB</t>
  </si>
  <si>
    <t>Gibraltar</t>
  </si>
  <si>
    <t>Územní pracoviště v Třeboni</t>
  </si>
  <si>
    <t>GD</t>
  </si>
  <si>
    <t>GRD</t>
  </si>
  <si>
    <t>Grenadský stát</t>
  </si>
  <si>
    <t>Grenada</t>
  </si>
  <si>
    <t>Územní pracoviště v Týně nad Vltavou</t>
  </si>
  <si>
    <t>GL</t>
  </si>
  <si>
    <t>GRL</t>
  </si>
  <si>
    <t>Grónsko</t>
  </si>
  <si>
    <t>Greenland</t>
  </si>
  <si>
    <t>Územní pracoviště ve Vimperku</t>
  </si>
  <si>
    <t>GE</t>
  </si>
  <si>
    <t>GEO</t>
  </si>
  <si>
    <t>Gruzie</t>
  </si>
  <si>
    <t>Georgia</t>
  </si>
  <si>
    <t>Územní pracoviště ve Vodňanech</t>
  </si>
  <si>
    <t>GP</t>
  </si>
  <si>
    <t>GLP</t>
  </si>
  <si>
    <t>Region Guadeloupe</t>
  </si>
  <si>
    <t>Guadeloupe</t>
  </si>
  <si>
    <t>Územní pracoviště v Plzni</t>
  </si>
  <si>
    <t>GU</t>
  </si>
  <si>
    <t>GUM</t>
  </si>
  <si>
    <t>Teritorium Guam</t>
  </si>
  <si>
    <t>Guam</t>
  </si>
  <si>
    <t>Územní pracoviště Plzeň - sever</t>
  </si>
  <si>
    <t>GT</t>
  </si>
  <si>
    <t>GTM</t>
  </si>
  <si>
    <t>Guatemalská republika</t>
  </si>
  <si>
    <t>Guatemala</t>
  </si>
  <si>
    <t>the Republic of Guatemala</t>
  </si>
  <si>
    <t>Územní pracoviště Plzeň - jih</t>
  </si>
  <si>
    <t>GG</t>
  </si>
  <si>
    <t>GGY</t>
  </si>
  <si>
    <t>Bailiwick Guernsey</t>
  </si>
  <si>
    <t>Guernsey</t>
  </si>
  <si>
    <t>Územní pracoviště v Blovicích</t>
  </si>
  <si>
    <t>GN</t>
  </si>
  <si>
    <t>GIN</t>
  </si>
  <si>
    <t>Guinejská republika</t>
  </si>
  <si>
    <t>Guinea</t>
  </si>
  <si>
    <t>the Republic of Guinea</t>
  </si>
  <si>
    <t>Územní pracoviště v Domažlicích</t>
  </si>
  <si>
    <t>GW</t>
  </si>
  <si>
    <t>GNB</t>
  </si>
  <si>
    <t>Republika Guinea-Bissau</t>
  </si>
  <si>
    <t>Guinea-Bissau</t>
  </si>
  <si>
    <t>the Republic of Guinea-Bissau</t>
  </si>
  <si>
    <t>Územní pracoviště v Horažďovicích</t>
  </si>
  <si>
    <t>GY</t>
  </si>
  <si>
    <t>GUY</t>
  </si>
  <si>
    <t>Guyanská kooperativní republika</t>
  </si>
  <si>
    <t>Guyana</t>
  </si>
  <si>
    <t>the Republic of Guyana</t>
  </si>
  <si>
    <t>Územní pracoviště v Horšovském Týně</t>
  </si>
  <si>
    <t>HT</t>
  </si>
  <si>
    <t>HTI</t>
  </si>
  <si>
    <t>Republika Haiti</t>
  </si>
  <si>
    <t>Haiti</t>
  </si>
  <si>
    <t>the Republic of Haiti</t>
  </si>
  <si>
    <t>Územní pracoviště v Klatovech</t>
  </si>
  <si>
    <t>HM</t>
  </si>
  <si>
    <t>HMD</t>
  </si>
  <si>
    <t>Heardův ostrov a MacDonaldovy ostrovy</t>
  </si>
  <si>
    <t>Heard Island and McDonald Islands</t>
  </si>
  <si>
    <t>Územní pracoviště v Kralovicích</t>
  </si>
  <si>
    <t>HN</t>
  </si>
  <si>
    <t>HND</t>
  </si>
  <si>
    <t>Honduraská republika</t>
  </si>
  <si>
    <t>Honduras</t>
  </si>
  <si>
    <t>the Republic of Honduras</t>
  </si>
  <si>
    <t>Územní pracoviště v Nepomuku</t>
  </si>
  <si>
    <t>HK</t>
  </si>
  <si>
    <t>HKG</t>
  </si>
  <si>
    <t>Zvláštní administrativní oblast Čínské lidové republiky Hongkong</t>
  </si>
  <si>
    <t>Hongkong</t>
  </si>
  <si>
    <t>the Hong Kong Special Administrative Region of China</t>
  </si>
  <si>
    <t>Hong Kong</t>
  </si>
  <si>
    <t>Územní pracoviště v Přešticích</t>
  </si>
  <si>
    <t>CL</t>
  </si>
  <si>
    <t>CHL</t>
  </si>
  <si>
    <t>Chilská republika</t>
  </si>
  <si>
    <t>Chile</t>
  </si>
  <si>
    <t>the Republic of Chile</t>
  </si>
  <si>
    <t>Územní pracoviště v Rokycanech</t>
  </si>
  <si>
    <t>HR</t>
  </si>
  <si>
    <t>HRV</t>
  </si>
  <si>
    <t>Chorvatská republika</t>
  </si>
  <si>
    <t>Chorvatsko</t>
  </si>
  <si>
    <t>the Republic of Croatia</t>
  </si>
  <si>
    <t>Croatia</t>
  </si>
  <si>
    <t>Územní pracoviště v Tachově</t>
  </si>
  <si>
    <t>IN</t>
  </si>
  <si>
    <t>IND</t>
  </si>
  <si>
    <t>Indická republika</t>
  </si>
  <si>
    <t>Indie</t>
  </si>
  <si>
    <t>the Republic of India</t>
  </si>
  <si>
    <t>India</t>
  </si>
  <si>
    <t>Územní pracoviště ve Stříbře</t>
  </si>
  <si>
    <t>ID</t>
  </si>
  <si>
    <t>IDN</t>
  </si>
  <si>
    <t>Indonéská republika</t>
  </si>
  <si>
    <t>Indonésie</t>
  </si>
  <si>
    <t>the Republic of Indonesia</t>
  </si>
  <si>
    <t>Indonesia</t>
  </si>
  <si>
    <t>Územní pracoviště v Sušici</t>
  </si>
  <si>
    <t>IQ</t>
  </si>
  <si>
    <t>IRQ</t>
  </si>
  <si>
    <t>Irácká republika</t>
  </si>
  <si>
    <t>Irák</t>
  </si>
  <si>
    <t>the Republic of Iraq</t>
  </si>
  <si>
    <t>Iraq</t>
  </si>
  <si>
    <t>Územní pracoviště v Karlových Varech</t>
  </si>
  <si>
    <t>IR</t>
  </si>
  <si>
    <t>IRN</t>
  </si>
  <si>
    <t>Íránská islámská republika</t>
  </si>
  <si>
    <t>Írán</t>
  </si>
  <si>
    <t>the Islamic Republic of Iran</t>
  </si>
  <si>
    <t>Iran (the Islamic Republic of)</t>
  </si>
  <si>
    <t>Územní pracoviště v Aši</t>
  </si>
  <si>
    <t>IE</t>
  </si>
  <si>
    <t>IRL</t>
  </si>
  <si>
    <t>Irsko</t>
  </si>
  <si>
    <t>Ireland</t>
  </si>
  <si>
    <t>Územní pracoviště v Chebu</t>
  </si>
  <si>
    <t>IS</t>
  </si>
  <si>
    <t>ISL</t>
  </si>
  <si>
    <t>Islandská republika</t>
  </si>
  <si>
    <t>Island</t>
  </si>
  <si>
    <t>the Republic of Iceland</t>
  </si>
  <si>
    <t>Iceland</t>
  </si>
  <si>
    <t>Územní pracoviště v Kraslicích</t>
  </si>
  <si>
    <t>IT</t>
  </si>
  <si>
    <t>ITA</t>
  </si>
  <si>
    <t>Italská republika</t>
  </si>
  <si>
    <t>Itálie</t>
  </si>
  <si>
    <t>the Republic of Italy</t>
  </si>
  <si>
    <t>Italy</t>
  </si>
  <si>
    <t>Územní pracoviště v Mariánských Lázních</t>
  </si>
  <si>
    <t>IL</t>
  </si>
  <si>
    <t>ISR</t>
  </si>
  <si>
    <t>Stát Izrael</t>
  </si>
  <si>
    <t>Izrael</t>
  </si>
  <si>
    <t>the State of Israel</t>
  </si>
  <si>
    <t>Israel</t>
  </si>
  <si>
    <t>Územní pracoviště v Ostrově</t>
  </si>
  <si>
    <t>JM</t>
  </si>
  <si>
    <t>JAM</t>
  </si>
  <si>
    <t>Jamajka</t>
  </si>
  <si>
    <t>Jamaica</t>
  </si>
  <si>
    <t>Územní pracoviště v Sokolově</t>
  </si>
  <si>
    <t>JP</t>
  </si>
  <si>
    <t>JPN</t>
  </si>
  <si>
    <t>Japonsko</t>
  </si>
  <si>
    <t>Japan</t>
  </si>
  <si>
    <t>Územní pracoviště v Ústí nad Labem</t>
  </si>
  <si>
    <t>YE</t>
  </si>
  <si>
    <t>YEM</t>
  </si>
  <si>
    <t>Jemenská republika</t>
  </si>
  <si>
    <t>Jemen</t>
  </si>
  <si>
    <t>the Republic of Yemen</t>
  </si>
  <si>
    <t>Yemen</t>
  </si>
  <si>
    <t>Územní pracoviště v Bílině</t>
  </si>
  <si>
    <t>JE</t>
  </si>
  <si>
    <t>JEY</t>
  </si>
  <si>
    <t>Bailiwick Jersey</t>
  </si>
  <si>
    <t>Jersey</t>
  </si>
  <si>
    <t>Územní pracoviště v Děčíně</t>
  </si>
  <si>
    <t>ZA</t>
  </si>
  <si>
    <t>ZAF</t>
  </si>
  <si>
    <t>Jihoafrická republika</t>
  </si>
  <si>
    <t>Jižní Afrika</t>
  </si>
  <si>
    <t>the Republic of South Africa</t>
  </si>
  <si>
    <t>South Africa</t>
  </si>
  <si>
    <t>Územní pracoviště v Chomutově</t>
  </si>
  <si>
    <t>GS</t>
  </si>
  <si>
    <t>SGS</t>
  </si>
  <si>
    <t>Jižní Georgie a Jižní Sandwichovy ostrovy</t>
  </si>
  <si>
    <t>South Georgia and the South Sandwich Islands</t>
  </si>
  <si>
    <t>Územní pracoviště v Kadani</t>
  </si>
  <si>
    <t>SS</t>
  </si>
  <si>
    <t>SSD</t>
  </si>
  <si>
    <t>Jihosúdánská republika</t>
  </si>
  <si>
    <t>Jižní Súdán</t>
  </si>
  <si>
    <t>the Republic of South Sudan</t>
  </si>
  <si>
    <t>South Sudan</t>
  </si>
  <si>
    <t>Územní pracoviště v Libochovicích</t>
  </si>
  <si>
    <t>JO</t>
  </si>
  <si>
    <t>JOR</t>
  </si>
  <si>
    <t>Jordánské hášimovské království</t>
  </si>
  <si>
    <t>Jordánsko</t>
  </si>
  <si>
    <t>the Hashemite Kingdom of Jordan</t>
  </si>
  <si>
    <t>Jordan</t>
  </si>
  <si>
    <t>Územní pracoviště v Litoměřicích</t>
  </si>
  <si>
    <t>KY</t>
  </si>
  <si>
    <t>CYM</t>
  </si>
  <si>
    <t>Kajmanské ostrovy</t>
  </si>
  <si>
    <t>Cayman Islands (the)</t>
  </si>
  <si>
    <t>Územní pracoviště v Litvínově</t>
  </si>
  <si>
    <t>KH</t>
  </si>
  <si>
    <t>KHM</t>
  </si>
  <si>
    <t>Kambodžské království</t>
  </si>
  <si>
    <t>Kambodža</t>
  </si>
  <si>
    <t>the Kingdom of Cambodia</t>
  </si>
  <si>
    <t>Cambodia</t>
  </si>
  <si>
    <t>Územní pracoviště v Lounech</t>
  </si>
  <si>
    <t>CM</t>
  </si>
  <si>
    <t>CMR</t>
  </si>
  <si>
    <t>Kamerunská republika</t>
  </si>
  <si>
    <t>Kamerun</t>
  </si>
  <si>
    <t>the Republic of Cameroon</t>
  </si>
  <si>
    <t>Cameroon</t>
  </si>
  <si>
    <t>Územní pracoviště v Mostě</t>
  </si>
  <si>
    <t>CA</t>
  </si>
  <si>
    <t>CAN</t>
  </si>
  <si>
    <t>Kanada</t>
  </si>
  <si>
    <t>Canada</t>
  </si>
  <si>
    <t>Územní pracoviště v Podbořanech</t>
  </si>
  <si>
    <t>CV</t>
  </si>
  <si>
    <t>CPV</t>
  </si>
  <si>
    <t>Kapverdská republika</t>
  </si>
  <si>
    <t>Kapverdy</t>
  </si>
  <si>
    <t>the Republic of Cape Verde</t>
  </si>
  <si>
    <t>Cape Verde</t>
  </si>
  <si>
    <t>Územní pracoviště v Roudnici nad Labem</t>
  </si>
  <si>
    <t>QA</t>
  </si>
  <si>
    <t>QAT</t>
  </si>
  <si>
    <t>Stát Katar</t>
  </si>
  <si>
    <t>Katar</t>
  </si>
  <si>
    <t>the State of Qatar</t>
  </si>
  <si>
    <t>Qatar</t>
  </si>
  <si>
    <t>Územní pracoviště v Rumburku</t>
  </si>
  <si>
    <t>KZ</t>
  </si>
  <si>
    <t>KAZ</t>
  </si>
  <si>
    <t>Republika Kazachstán</t>
  </si>
  <si>
    <t>Kazachstán</t>
  </si>
  <si>
    <t>the Republic of Kazakhstan</t>
  </si>
  <si>
    <t>Kazakhstan</t>
  </si>
  <si>
    <t>Územní pracoviště v Teplicích</t>
  </si>
  <si>
    <t>KE</t>
  </si>
  <si>
    <t>KEN</t>
  </si>
  <si>
    <t>Keňská republika</t>
  </si>
  <si>
    <t>Keňa</t>
  </si>
  <si>
    <t>the Republic of Kenya</t>
  </si>
  <si>
    <t>Kenya</t>
  </si>
  <si>
    <t>Územní pracoviště v Žatci</t>
  </si>
  <si>
    <t>KI</t>
  </si>
  <si>
    <t>KIR</t>
  </si>
  <si>
    <t>Republika Kiribati</t>
  </si>
  <si>
    <t>Kiribati</t>
  </si>
  <si>
    <t>the Republic of Kiribati</t>
  </si>
  <si>
    <t>Územní pracoviště v Liberci</t>
  </si>
  <si>
    <t>CC</t>
  </si>
  <si>
    <t>CCK</t>
  </si>
  <si>
    <t>Území Kokosové (Keelingovy) ostrovy</t>
  </si>
  <si>
    <t>Kokosové (Keelingovy) ostrovy</t>
  </si>
  <si>
    <t>Cocos (Keeling) Islands (the)</t>
  </si>
  <si>
    <t>Územní pracoviště v České Lípě</t>
  </si>
  <si>
    <t>CO</t>
  </si>
  <si>
    <t>COL</t>
  </si>
  <si>
    <t>Kolumbijská republika</t>
  </si>
  <si>
    <t>Kolumbie</t>
  </si>
  <si>
    <t>the Republic of Colombia</t>
  </si>
  <si>
    <t>Colombia</t>
  </si>
  <si>
    <t>Územní pracoviště ve Frýdlantě</t>
  </si>
  <si>
    <t>KM</t>
  </si>
  <si>
    <t>COM</t>
  </si>
  <si>
    <t>Komorský svaz</t>
  </si>
  <si>
    <t>Komory</t>
  </si>
  <si>
    <t>the Union of the Comoros</t>
  </si>
  <si>
    <t>Comoros</t>
  </si>
  <si>
    <t>Územní pracoviště v Jablonci nad Nisou</t>
  </si>
  <si>
    <t>CG</t>
  </si>
  <si>
    <t>COG</t>
  </si>
  <si>
    <t>Konžská republika</t>
  </si>
  <si>
    <t>the Republic of the Congo</t>
  </si>
  <si>
    <t>Congo</t>
  </si>
  <si>
    <t>Územní pracoviště v Jilemnici</t>
  </si>
  <si>
    <t>KP</t>
  </si>
  <si>
    <t>PRK</t>
  </si>
  <si>
    <t>Korejská lidově demokratická republika</t>
  </si>
  <si>
    <t>the Democratic People's Republic of Korea</t>
  </si>
  <si>
    <t>Korea (the Democratic People's Republic of)</t>
  </si>
  <si>
    <t>Územní pracoviště v Novém Boru</t>
  </si>
  <si>
    <t>KR</t>
  </si>
  <si>
    <t>KOR</t>
  </si>
  <si>
    <t>Korejská republika</t>
  </si>
  <si>
    <t>the Republic of Korea</t>
  </si>
  <si>
    <t>Korea (the Republic of)</t>
  </si>
  <si>
    <t>Územní pracoviště v Semilech</t>
  </si>
  <si>
    <t>XK</t>
  </si>
  <si>
    <t>XKO</t>
  </si>
  <si>
    <t>Kosovská republika</t>
  </si>
  <si>
    <t>Kosovo</t>
  </si>
  <si>
    <t>Územní pracoviště v Tanvaldě</t>
  </si>
  <si>
    <t>CR</t>
  </si>
  <si>
    <t>CRI</t>
  </si>
  <si>
    <t>Kostarická republika</t>
  </si>
  <si>
    <t>Kostarika</t>
  </si>
  <si>
    <t>the Republic of Costa Rica</t>
  </si>
  <si>
    <t>Costa Rica</t>
  </si>
  <si>
    <t>Územní pracoviště v Turnově</t>
  </si>
  <si>
    <t>CU</t>
  </si>
  <si>
    <t>CUB</t>
  </si>
  <si>
    <t>Kubánská republika</t>
  </si>
  <si>
    <t>Kuba</t>
  </si>
  <si>
    <t>the Republic of Cuba</t>
  </si>
  <si>
    <t>Cuba</t>
  </si>
  <si>
    <t>Územní pracoviště v Železném Brodě</t>
  </si>
  <si>
    <t>KW</t>
  </si>
  <si>
    <t>KWT</t>
  </si>
  <si>
    <t>Kuvajtský stát</t>
  </si>
  <si>
    <t>Kuvajt</t>
  </si>
  <si>
    <t>the State of Kuwait</t>
  </si>
  <si>
    <t>Kuwait</t>
  </si>
  <si>
    <t>Územní pracoviště v Hradci Králové</t>
  </si>
  <si>
    <t>CY</t>
  </si>
  <si>
    <t>CYP</t>
  </si>
  <si>
    <t>Kyperská republika</t>
  </si>
  <si>
    <t>Kypr</t>
  </si>
  <si>
    <t>the Republic of Cyprus</t>
  </si>
  <si>
    <t>Cyprus</t>
  </si>
  <si>
    <t>Územní pracoviště v Broumově</t>
  </si>
  <si>
    <t>KG</t>
  </si>
  <si>
    <t>KGZ</t>
  </si>
  <si>
    <t>Kyrgyzská republika</t>
  </si>
  <si>
    <t>Kyrgyzstán</t>
  </si>
  <si>
    <t>the Kyrgyz Republic</t>
  </si>
  <si>
    <t>Kyrgyzstan</t>
  </si>
  <si>
    <t>Územní pracoviště v Dobrušce</t>
  </si>
  <si>
    <t>LA</t>
  </si>
  <si>
    <t>LAO</t>
  </si>
  <si>
    <t>Laoská lidově demokratická republika</t>
  </si>
  <si>
    <t>Laos</t>
  </si>
  <si>
    <t>the Lao People's Democratic Republic</t>
  </si>
  <si>
    <t>Lao People's Democratic Republic (the)</t>
  </si>
  <si>
    <t>Územní pracoviště ve Dvoře Králové nad Labem</t>
  </si>
  <si>
    <t>LS</t>
  </si>
  <si>
    <t>LSO</t>
  </si>
  <si>
    <t>Lesothské království</t>
  </si>
  <si>
    <t>Lesotho</t>
  </si>
  <si>
    <t>the Kingdom of Lesotho</t>
  </si>
  <si>
    <t>Územní pracoviště v Hořicích</t>
  </si>
  <si>
    <t>LB</t>
  </si>
  <si>
    <t>LBN</t>
  </si>
  <si>
    <t>Libanonská republika</t>
  </si>
  <si>
    <t>Libanon</t>
  </si>
  <si>
    <t>the Lebanese Republic</t>
  </si>
  <si>
    <t>Lebanon</t>
  </si>
  <si>
    <t>Územní pracoviště v Jaroměři</t>
  </si>
  <si>
    <t>LR</t>
  </si>
  <si>
    <t>LBR</t>
  </si>
  <si>
    <t>Liberijská republika</t>
  </si>
  <si>
    <t>Libérie</t>
  </si>
  <si>
    <t>the Republic of Liberia</t>
  </si>
  <si>
    <t>Liberia</t>
  </si>
  <si>
    <t>Územní pracoviště v Jičíně</t>
  </si>
  <si>
    <t>LY</t>
  </si>
  <si>
    <t>LBY</t>
  </si>
  <si>
    <t>Libyjský stát</t>
  </si>
  <si>
    <t>Libye</t>
  </si>
  <si>
    <t>Libya</t>
  </si>
  <si>
    <t>Územní pracoviště v Kostelci nad Orlicí</t>
  </si>
  <si>
    <t>LI</t>
  </si>
  <si>
    <t>LIE</t>
  </si>
  <si>
    <t>Lichtenštejnské knížectví</t>
  </si>
  <si>
    <t>Lichtenštejnsko</t>
  </si>
  <si>
    <t>the Principality of Liechtenstein</t>
  </si>
  <si>
    <t>Liechtenstein</t>
  </si>
  <si>
    <t>Územní pracoviště v Náchodě</t>
  </si>
  <si>
    <t>LT</t>
  </si>
  <si>
    <t>LTU</t>
  </si>
  <si>
    <t>Litevská republika</t>
  </si>
  <si>
    <t>Litva</t>
  </si>
  <si>
    <t>the Republic of Lithuania</t>
  </si>
  <si>
    <t>Lithuania</t>
  </si>
  <si>
    <t>Územní pracoviště v Nové Pace</t>
  </si>
  <si>
    <t>LV</t>
  </si>
  <si>
    <t>LVA</t>
  </si>
  <si>
    <t>Lotyšská republika</t>
  </si>
  <si>
    <t>Lotyšsko</t>
  </si>
  <si>
    <t>the Republic of Latvia</t>
  </si>
  <si>
    <t>Latvia</t>
  </si>
  <si>
    <t>Územní pracoviště v Novém Bydžově</t>
  </si>
  <si>
    <t>LU</t>
  </si>
  <si>
    <t>LUX</t>
  </si>
  <si>
    <t>Lucemburské velkovévodství</t>
  </si>
  <si>
    <t>Lucembursko</t>
  </si>
  <si>
    <t>the Grand Duchy of Luxembourg</t>
  </si>
  <si>
    <t>Luxembourg</t>
  </si>
  <si>
    <t>Územní pracoviště v Rychnově nad Kněžnou</t>
  </si>
  <si>
    <t>MO</t>
  </si>
  <si>
    <t>MAC</t>
  </si>
  <si>
    <t>Zvláštní administrativní oblast Čínské lidové republiky Macao</t>
  </si>
  <si>
    <t>Macao</t>
  </si>
  <si>
    <t>Macao Special Administrative Region of China</t>
  </si>
  <si>
    <t>Územní pracoviště v Trutnově</t>
  </si>
  <si>
    <t>MG</t>
  </si>
  <si>
    <t>MDG</t>
  </si>
  <si>
    <t>Madagaskarská republika</t>
  </si>
  <si>
    <t>Madagaskar</t>
  </si>
  <si>
    <t>the Republic of Madagascar</t>
  </si>
  <si>
    <t>Madagascar</t>
  </si>
  <si>
    <t>Územní pracoviště ve Vrchlabí</t>
  </si>
  <si>
    <t>HU</t>
  </si>
  <si>
    <t>HUN</t>
  </si>
  <si>
    <t>Maďarsko</t>
  </si>
  <si>
    <t>Hungary</t>
  </si>
  <si>
    <t>Územní pracoviště v Pardubicích</t>
  </si>
  <si>
    <t>MK</t>
  </si>
  <si>
    <t>MKD</t>
  </si>
  <si>
    <t>Bývalá jugoslávská republika Makedonie</t>
  </si>
  <si>
    <t>Makedonie</t>
  </si>
  <si>
    <t>the former Yugoslav Republic of Macedonia</t>
  </si>
  <si>
    <t>Macedonia (the former Yugoslav Republic of)</t>
  </si>
  <si>
    <t>Územní pracoviště v Hlinsku</t>
  </si>
  <si>
    <t>MY</t>
  </si>
  <si>
    <t>MYS</t>
  </si>
  <si>
    <t>Malajsie</t>
  </si>
  <si>
    <t>Malaysia</t>
  </si>
  <si>
    <t>Územní pracoviště v Holicích</t>
  </si>
  <si>
    <t>MW</t>
  </si>
  <si>
    <t>MWI</t>
  </si>
  <si>
    <t>Malawiská republika</t>
  </si>
  <si>
    <t>Malawi</t>
  </si>
  <si>
    <t>the Republic of Malawi</t>
  </si>
  <si>
    <t>Územní pracoviště v Chrudimi</t>
  </si>
  <si>
    <t>MV</t>
  </si>
  <si>
    <t>MDV</t>
  </si>
  <si>
    <t>Maledivská republika</t>
  </si>
  <si>
    <t>Maledivy</t>
  </si>
  <si>
    <t>the Republic of Maldives</t>
  </si>
  <si>
    <t>Maldives</t>
  </si>
  <si>
    <t>Územní pracoviště v Litomyšli</t>
  </si>
  <si>
    <t>ML</t>
  </si>
  <si>
    <t>MLI</t>
  </si>
  <si>
    <t>Republika Mali</t>
  </si>
  <si>
    <t>Mali</t>
  </si>
  <si>
    <t>the Republic of Mali</t>
  </si>
  <si>
    <t>Územní pracoviště v Moravské Třebové</t>
  </si>
  <si>
    <t>MT</t>
  </si>
  <si>
    <t>MLT</t>
  </si>
  <si>
    <t>Maltská republika</t>
  </si>
  <si>
    <t>Malta</t>
  </si>
  <si>
    <t>the Republic of Malta</t>
  </si>
  <si>
    <t>Územní pracoviště v Přelouči</t>
  </si>
  <si>
    <t>IM</t>
  </si>
  <si>
    <t>IMN</t>
  </si>
  <si>
    <t>Ostrov Man</t>
  </si>
  <si>
    <t>Man</t>
  </si>
  <si>
    <t>Isle of Man</t>
  </si>
  <si>
    <t>Územní pracoviště ve Svitavách</t>
  </si>
  <si>
    <t>MA</t>
  </si>
  <si>
    <t>MAR</t>
  </si>
  <si>
    <t>Marocké království</t>
  </si>
  <si>
    <t>Maroko</t>
  </si>
  <si>
    <t>the Kingdom of Morocco</t>
  </si>
  <si>
    <t>Morocco</t>
  </si>
  <si>
    <t>Územní pracoviště v Ústí nad Orlicí</t>
  </si>
  <si>
    <t>MH</t>
  </si>
  <si>
    <t>MHL</t>
  </si>
  <si>
    <t>Republika Marshallovy ostrovy</t>
  </si>
  <si>
    <t>Marshallovy ostrovy</t>
  </si>
  <si>
    <t>the Republic of the Marshall Islands</t>
  </si>
  <si>
    <t>Marshall Islands (the)</t>
  </si>
  <si>
    <t>Územní pracoviště ve Vysokém Mýtě</t>
  </si>
  <si>
    <t>MQ</t>
  </si>
  <si>
    <t>MTQ</t>
  </si>
  <si>
    <t>Region Martinik</t>
  </si>
  <si>
    <t>Martinik</t>
  </si>
  <si>
    <t>Martinique</t>
  </si>
  <si>
    <t>Územní pracoviště v Žamberku</t>
  </si>
  <si>
    <t>MU</t>
  </si>
  <si>
    <t>MUS</t>
  </si>
  <si>
    <t>Mauricijská republika</t>
  </si>
  <si>
    <t>Mauricius</t>
  </si>
  <si>
    <t>the Republic of Mauritius</t>
  </si>
  <si>
    <t>Mauritius</t>
  </si>
  <si>
    <t>Územní pracoviště v Jihlavě</t>
  </si>
  <si>
    <t>MR</t>
  </si>
  <si>
    <t>MRT</t>
  </si>
  <si>
    <t>Mauritánská islámská republika</t>
  </si>
  <si>
    <t>Mauritánie</t>
  </si>
  <si>
    <t>the Islamic Republic of Mauritania</t>
  </si>
  <si>
    <t>Mauritania</t>
  </si>
  <si>
    <t>Územní pracoviště v Bystřici nad Pernštejnem</t>
  </si>
  <si>
    <t>YT</t>
  </si>
  <si>
    <t>MYT</t>
  </si>
  <si>
    <t>Departementní společenství Mayotte</t>
  </si>
  <si>
    <t>Mayotte</t>
  </si>
  <si>
    <t>Územní pracoviště v Havlíčkově Brodě</t>
  </si>
  <si>
    <t>UM</t>
  </si>
  <si>
    <t>UMI</t>
  </si>
  <si>
    <t>Menší odlehlé ostrovy USA</t>
  </si>
  <si>
    <t>United States Minor Outlying Islands (the)</t>
  </si>
  <si>
    <t>Územní pracoviště v Humpolci</t>
  </si>
  <si>
    <t>MX</t>
  </si>
  <si>
    <t>MEX</t>
  </si>
  <si>
    <t>Spojené státy mexické</t>
  </si>
  <si>
    <t>Mexiko</t>
  </si>
  <si>
    <t>the United Mexican States</t>
  </si>
  <si>
    <t>Mexico</t>
  </si>
  <si>
    <t>Územní pracoviště v Chotěboři</t>
  </si>
  <si>
    <t>FM</t>
  </si>
  <si>
    <t>FSM</t>
  </si>
  <si>
    <t>Federativní státy Mikronésie</t>
  </si>
  <si>
    <t>Mikronésie</t>
  </si>
  <si>
    <t>the Federated States of Micronesia</t>
  </si>
  <si>
    <t>Micronesia (the Federated States of)</t>
  </si>
  <si>
    <t>Územní pracoviště v Ledči nad Sázavou</t>
  </si>
  <si>
    <t>MD</t>
  </si>
  <si>
    <t>MDA</t>
  </si>
  <si>
    <t>Moldavská republika</t>
  </si>
  <si>
    <t>Moldavsko</t>
  </si>
  <si>
    <t>the Republic of Moldova</t>
  </si>
  <si>
    <t>Moldova (the Republic of)</t>
  </si>
  <si>
    <t>Územní pracoviště v Moravských Budějovicích</t>
  </si>
  <si>
    <t>MC</t>
  </si>
  <si>
    <t>MCO</t>
  </si>
  <si>
    <t>Monacké knížectví</t>
  </si>
  <si>
    <t>Monako</t>
  </si>
  <si>
    <t>the Principality of Monaco</t>
  </si>
  <si>
    <t>Monaco</t>
  </si>
  <si>
    <t>Územní pracoviště v Náměšti nad Oslavou</t>
  </si>
  <si>
    <t>MN</t>
  </si>
  <si>
    <t>MNG</t>
  </si>
  <si>
    <t>Mongolsko</t>
  </si>
  <si>
    <t>Mongolia</t>
  </si>
  <si>
    <t>Územní pracoviště v Pacově</t>
  </si>
  <si>
    <t>MS</t>
  </si>
  <si>
    <t>MSR</t>
  </si>
  <si>
    <t>Montserrat</t>
  </si>
  <si>
    <t>Územní pracoviště v Pelhřimově</t>
  </si>
  <si>
    <t>MZ</t>
  </si>
  <si>
    <t>MOZ</t>
  </si>
  <si>
    <t>Mosambická republika</t>
  </si>
  <si>
    <t>Mosambik</t>
  </si>
  <si>
    <t>the Republic of Mozambique</t>
  </si>
  <si>
    <t>Mozambique</t>
  </si>
  <si>
    <t>Územní pracoviště v Telči</t>
  </si>
  <si>
    <t>MM</t>
  </si>
  <si>
    <t>MMR</t>
  </si>
  <si>
    <t>Republika Myanmarský svaz</t>
  </si>
  <si>
    <t>Myanmar</t>
  </si>
  <si>
    <t>the Republic of the Union of Myanmar</t>
  </si>
  <si>
    <t>Územní pracoviště v Třebíči</t>
  </si>
  <si>
    <t>NA</t>
  </si>
  <si>
    <t>NAM</t>
  </si>
  <si>
    <t>Namibijská republika</t>
  </si>
  <si>
    <t>Namibie</t>
  </si>
  <si>
    <t>the Republic of Namibia</t>
  </si>
  <si>
    <t>Namibia</t>
  </si>
  <si>
    <t>Územní pracoviště ve Velkém Meziříčí</t>
  </si>
  <si>
    <t>NR</t>
  </si>
  <si>
    <t>NRU</t>
  </si>
  <si>
    <t>Republika Nauru</t>
  </si>
  <si>
    <t>Nauru</t>
  </si>
  <si>
    <t>the Republic of Nauru</t>
  </si>
  <si>
    <t>Územní pracoviště ve Žďáru nad Sázavou</t>
  </si>
  <si>
    <t>DE</t>
  </si>
  <si>
    <t>DEU</t>
  </si>
  <si>
    <t>Spolková republika Německo</t>
  </si>
  <si>
    <t>Německo</t>
  </si>
  <si>
    <t>the Federal Republic of Germany</t>
  </si>
  <si>
    <t>Germany</t>
  </si>
  <si>
    <t>Územní pracoviště Brno I.</t>
  </si>
  <si>
    <t>NP</t>
  </si>
  <si>
    <t>NPL</t>
  </si>
  <si>
    <t>Nepálská federativní demokratická republika</t>
  </si>
  <si>
    <t>Nepál</t>
  </si>
  <si>
    <t>the Federal Democratic Republic of Nepal</t>
  </si>
  <si>
    <t>Nepal</t>
  </si>
  <si>
    <t>Územní pracoviště Brno II.</t>
  </si>
  <si>
    <t>NE</t>
  </si>
  <si>
    <t>NER</t>
  </si>
  <si>
    <t>Nigerská republika</t>
  </si>
  <si>
    <t>Niger</t>
  </si>
  <si>
    <t>the Republic of the Niger</t>
  </si>
  <si>
    <t>Niger (the)</t>
  </si>
  <si>
    <t>Územní pracoviště Brno III.</t>
  </si>
  <si>
    <t>NG</t>
  </si>
  <si>
    <t>NGA</t>
  </si>
  <si>
    <t>Nigerijská federativní republika</t>
  </si>
  <si>
    <t>Nigérie</t>
  </si>
  <si>
    <t>the Federal Republic of Nigeria</t>
  </si>
  <si>
    <t>Nigeria</t>
  </si>
  <si>
    <t>Územní pracoviště Brno IV.</t>
  </si>
  <si>
    <t>NI</t>
  </si>
  <si>
    <t>NIC</t>
  </si>
  <si>
    <t>Nikaragujská republika</t>
  </si>
  <si>
    <t>Nikaragua</t>
  </si>
  <si>
    <t>the Republic of Nicaragua</t>
  </si>
  <si>
    <t>Nicaragua</t>
  </si>
  <si>
    <t>Územní pracoviště Brno - venkov</t>
  </si>
  <si>
    <t>NU</t>
  </si>
  <si>
    <t>NIU</t>
  </si>
  <si>
    <t>Niue</t>
  </si>
  <si>
    <t>Územní pracoviště v Blansku</t>
  </si>
  <si>
    <t>NL</t>
  </si>
  <si>
    <t>NLD</t>
  </si>
  <si>
    <t>Nizozemsko</t>
  </si>
  <si>
    <t>the Kingdom of the Netherlands</t>
  </si>
  <si>
    <t>Netherlands (the)</t>
  </si>
  <si>
    <t>Územní pracoviště v Boskovicích</t>
  </si>
  <si>
    <t>NF</t>
  </si>
  <si>
    <t>NFK</t>
  </si>
  <si>
    <t>Území Norfolk</t>
  </si>
  <si>
    <t>Norfolk</t>
  </si>
  <si>
    <t>Norfolk Island</t>
  </si>
  <si>
    <t>Územní pracoviště v Břeclavi</t>
  </si>
  <si>
    <t>NO</t>
  </si>
  <si>
    <t>NOR</t>
  </si>
  <si>
    <t>Norské království</t>
  </si>
  <si>
    <t>Norsko</t>
  </si>
  <si>
    <t>the Kingdom of Norway</t>
  </si>
  <si>
    <t>Norway</t>
  </si>
  <si>
    <t>Územní pracoviště v Bučovicích</t>
  </si>
  <si>
    <t>NC</t>
  </si>
  <si>
    <t>NCL</t>
  </si>
  <si>
    <t>Nová Kaledonie</t>
  </si>
  <si>
    <t>New Caledonia</t>
  </si>
  <si>
    <t>Územní pracoviště v Hodoníně</t>
  </si>
  <si>
    <t>NZ</t>
  </si>
  <si>
    <t>NZL</t>
  </si>
  <si>
    <t>Nový Zéland</t>
  </si>
  <si>
    <t>New Zealand</t>
  </si>
  <si>
    <t>Územní pracoviště v Hustopečích</t>
  </si>
  <si>
    <t>OM</t>
  </si>
  <si>
    <t>OMN</t>
  </si>
  <si>
    <t>Sultanát Omán</t>
  </si>
  <si>
    <t>Omán</t>
  </si>
  <si>
    <t>the Sultanate of Oman</t>
  </si>
  <si>
    <t>Oman</t>
  </si>
  <si>
    <t>Územní pracoviště v Ivančicích</t>
  </si>
  <si>
    <t>PK</t>
  </si>
  <si>
    <t>PAK</t>
  </si>
  <si>
    <t>Pákistánská islámská republika</t>
  </si>
  <si>
    <t>Pákistán</t>
  </si>
  <si>
    <t>the Islamic Republic of Pakistan</t>
  </si>
  <si>
    <t>Pakistan</t>
  </si>
  <si>
    <t>Územní pracoviště v Kyjově</t>
  </si>
  <si>
    <t>PW</t>
  </si>
  <si>
    <t>PLW</t>
  </si>
  <si>
    <t>Republika Palau</t>
  </si>
  <si>
    <t>Palau</t>
  </si>
  <si>
    <t>the Republic of Palau</t>
  </si>
  <si>
    <t>Územní pracoviště v Mikulově</t>
  </si>
  <si>
    <t>PS</t>
  </si>
  <si>
    <t>PSE</t>
  </si>
  <si>
    <t>Palestinská autonomní území</t>
  </si>
  <si>
    <t>Palestina</t>
  </si>
  <si>
    <t>the State of Palestine</t>
  </si>
  <si>
    <t>Palestine, State of</t>
  </si>
  <si>
    <t>Územní pracoviště v Moravském Krumlově</t>
  </si>
  <si>
    <t>PA</t>
  </si>
  <si>
    <t>PAN</t>
  </si>
  <si>
    <t>Panamská republika</t>
  </si>
  <si>
    <t>Panama</t>
  </si>
  <si>
    <t>the Republic of Panama</t>
  </si>
  <si>
    <t>Územní pracoviště ve Slavkově u Brna</t>
  </si>
  <si>
    <t>PG</t>
  </si>
  <si>
    <t>PNG</t>
  </si>
  <si>
    <t>Nezávislý stát Papua Nová Guinea</t>
  </si>
  <si>
    <t>Papua Nová Guinea</t>
  </si>
  <si>
    <t>Independent State of Papua New Guinea</t>
  </si>
  <si>
    <t>Papua New Guinea</t>
  </si>
  <si>
    <t>Územní pracoviště v Tišnově</t>
  </si>
  <si>
    <t>PY</t>
  </si>
  <si>
    <t>PRY</t>
  </si>
  <si>
    <t>Paraguayská republika</t>
  </si>
  <si>
    <t>Paraguay</t>
  </si>
  <si>
    <t>the Republic of Paraguay</t>
  </si>
  <si>
    <t>Územní pracoviště ve Veselí nad Moravou</t>
  </si>
  <si>
    <t>PE</t>
  </si>
  <si>
    <t>PER</t>
  </si>
  <si>
    <t>Peruánská republika</t>
  </si>
  <si>
    <t>Peru</t>
  </si>
  <si>
    <t>the Republic of Peru</t>
  </si>
  <si>
    <t>Územní pracoviště ve Vyškově</t>
  </si>
  <si>
    <t>PN</t>
  </si>
  <si>
    <t>PCN</t>
  </si>
  <si>
    <t>Pitcairnovy ostrovy</t>
  </si>
  <si>
    <t>Pitcairn</t>
  </si>
  <si>
    <t>Územní pracoviště ve Znojmě</t>
  </si>
  <si>
    <t>CI</t>
  </si>
  <si>
    <t>CIV</t>
  </si>
  <si>
    <t>Republika Pobřeží slonoviny</t>
  </si>
  <si>
    <t>Pobřeží slonoviny</t>
  </si>
  <si>
    <t>the Republic of Côte d'Ivoire</t>
  </si>
  <si>
    <t>Côte d'Ivoire</t>
  </si>
  <si>
    <t>Územní pracoviště v Olomouci</t>
  </si>
  <si>
    <t>PL</t>
  </si>
  <si>
    <t>POL</t>
  </si>
  <si>
    <t>Polská republika</t>
  </si>
  <si>
    <t>Polsko</t>
  </si>
  <si>
    <t>the Republic of Poland</t>
  </si>
  <si>
    <t>Poland</t>
  </si>
  <si>
    <t>Územní pracoviště v Hranicích</t>
  </si>
  <si>
    <t>PR</t>
  </si>
  <si>
    <t>PRI</t>
  </si>
  <si>
    <t>Portorické společenství</t>
  </si>
  <si>
    <t>Portoriko</t>
  </si>
  <si>
    <t>Puerto Rico</t>
  </si>
  <si>
    <t>Územní pracoviště v Jeseníku</t>
  </si>
  <si>
    <t>PT</t>
  </si>
  <si>
    <t>PRT</t>
  </si>
  <si>
    <t>Portugalská republika</t>
  </si>
  <si>
    <t>Portugalsko</t>
  </si>
  <si>
    <t>the Portuguese Republic</t>
  </si>
  <si>
    <t>Portugal</t>
  </si>
  <si>
    <t>Územní pracoviště v Konici</t>
  </si>
  <si>
    <t>AT</t>
  </si>
  <si>
    <t>AUT</t>
  </si>
  <si>
    <t>Rakouská republika</t>
  </si>
  <si>
    <t>Rakousko</t>
  </si>
  <si>
    <t>the Republic of Austria</t>
  </si>
  <si>
    <t>Austria</t>
  </si>
  <si>
    <t>Územní pracoviště v Litovli</t>
  </si>
  <si>
    <t>RE</t>
  </si>
  <si>
    <t>REU</t>
  </si>
  <si>
    <t>Region Réunion</t>
  </si>
  <si>
    <t>Réunion</t>
  </si>
  <si>
    <t>Územní pracoviště v Prostějově</t>
  </si>
  <si>
    <t>GQ</t>
  </si>
  <si>
    <t>GNQ</t>
  </si>
  <si>
    <t>Republika Rovníková Guinea</t>
  </si>
  <si>
    <t>Rovníková Guinea</t>
  </si>
  <si>
    <t>the Republic of Equatorial Guinea</t>
  </si>
  <si>
    <t>Equatorial Guinea</t>
  </si>
  <si>
    <t>Územní pracoviště v Přerově</t>
  </si>
  <si>
    <t>RO</t>
  </si>
  <si>
    <t>ROU</t>
  </si>
  <si>
    <t>Rumunsko</t>
  </si>
  <si>
    <t>Romania</t>
  </si>
  <si>
    <t>Územní pracoviště ve Šternberku</t>
  </si>
  <si>
    <t>RU</t>
  </si>
  <si>
    <t>RUS</t>
  </si>
  <si>
    <t>Ruská federace</t>
  </si>
  <si>
    <t>Rusko</t>
  </si>
  <si>
    <t>the Russian Federation</t>
  </si>
  <si>
    <t>Russian Federation (the)</t>
  </si>
  <si>
    <t>Územní pracoviště v Šumperku</t>
  </si>
  <si>
    <t>RW</t>
  </si>
  <si>
    <t>RWA</t>
  </si>
  <si>
    <t>Rwandská republika</t>
  </si>
  <si>
    <t>Rwanda</t>
  </si>
  <si>
    <t>the Republic of Rwanda</t>
  </si>
  <si>
    <t>Územní pracoviště v Zábřehu</t>
  </si>
  <si>
    <t>GR</t>
  </si>
  <si>
    <t>GRC</t>
  </si>
  <si>
    <t>Řecká republika</t>
  </si>
  <si>
    <t>Řecko</t>
  </si>
  <si>
    <t>the Hellenic Republic</t>
  </si>
  <si>
    <t>Greece</t>
  </si>
  <si>
    <t>Územní pracoviště Ostrava I.</t>
  </si>
  <si>
    <t>PM</t>
  </si>
  <si>
    <t>SPM</t>
  </si>
  <si>
    <t>Územní společenství Saint Pierre a Miquelon</t>
  </si>
  <si>
    <t>Saint Pierre a Miquelon</t>
  </si>
  <si>
    <t>Saint Pierre and Miquelon</t>
  </si>
  <si>
    <t>Územní pracoviště Ostrava II.</t>
  </si>
  <si>
    <t>SV</t>
  </si>
  <si>
    <t>SLV</t>
  </si>
  <si>
    <t>Salvadorská republika</t>
  </si>
  <si>
    <t>Salvador</t>
  </si>
  <si>
    <t>the Republic of El Salvador</t>
  </si>
  <si>
    <t>El Salvador</t>
  </si>
  <si>
    <t>Územní pracoviště Ostrava III.</t>
  </si>
  <si>
    <t>WS</t>
  </si>
  <si>
    <t>WSM</t>
  </si>
  <si>
    <t>Nezávislý stát Samoa</t>
  </si>
  <si>
    <t>Samoa</t>
  </si>
  <si>
    <t>the Independent State of Samoa</t>
  </si>
  <si>
    <t>Územní pracoviště v Bohumíně</t>
  </si>
  <si>
    <t>SM</t>
  </si>
  <si>
    <t>SMR</t>
  </si>
  <si>
    <t>Republika San Marino</t>
  </si>
  <si>
    <t>San Marino</t>
  </si>
  <si>
    <t>the Republic of San Marino</t>
  </si>
  <si>
    <t>Územní pracoviště v Bruntále</t>
  </si>
  <si>
    <t>SA</t>
  </si>
  <si>
    <t>SAU</t>
  </si>
  <si>
    <t>Království Saúdská Arábie</t>
  </si>
  <si>
    <t>Saúdská Arábie</t>
  </si>
  <si>
    <t>the Kingdom of Saudi Arabia</t>
  </si>
  <si>
    <t>Saudi Arabia</t>
  </si>
  <si>
    <t>Územní pracoviště v Českém Těšíně</t>
  </si>
  <si>
    <t>SN</t>
  </si>
  <si>
    <t>SEN</t>
  </si>
  <si>
    <t>Senegalská republika</t>
  </si>
  <si>
    <t>Senegal</t>
  </si>
  <si>
    <t>the Republic of Senegal</t>
  </si>
  <si>
    <t>Územní pracoviště ve Frýdku-Místku</t>
  </si>
  <si>
    <t>MP</t>
  </si>
  <si>
    <t>MNP</t>
  </si>
  <si>
    <t>Společenství Severní Mariany</t>
  </si>
  <si>
    <t>Severní Mariany</t>
  </si>
  <si>
    <t>the Commonwealth of the Northern Mariana Islands</t>
  </si>
  <si>
    <t>Northern Mariana Islands (the)</t>
  </si>
  <si>
    <t>Územní pracoviště ve Frýdlantě nad Ostravicí</t>
  </si>
  <si>
    <t>SC</t>
  </si>
  <si>
    <t>SYC</t>
  </si>
  <si>
    <t>Seychelská republika</t>
  </si>
  <si>
    <t>Seychely</t>
  </si>
  <si>
    <t>the Republic of Seychelles</t>
  </si>
  <si>
    <t>Seychelles</t>
  </si>
  <si>
    <t>Územní pracoviště ve Fulneku</t>
  </si>
  <si>
    <t>SL</t>
  </si>
  <si>
    <t>SLE</t>
  </si>
  <si>
    <t>Republika Sierra Leone</t>
  </si>
  <si>
    <t>Sierra Leone</t>
  </si>
  <si>
    <t>the Republic of Sierra Leone</t>
  </si>
  <si>
    <t>Územní pracoviště v Havířově</t>
  </si>
  <si>
    <t>SG</t>
  </si>
  <si>
    <t>SGP</t>
  </si>
  <si>
    <t>Singapurská republika</t>
  </si>
  <si>
    <t>Singapur</t>
  </si>
  <si>
    <t>the Republic of Singapore</t>
  </si>
  <si>
    <t>Singapore</t>
  </si>
  <si>
    <t>Územní pracoviště v Hlučíně</t>
  </si>
  <si>
    <t>SK</t>
  </si>
  <si>
    <t>SVK</t>
  </si>
  <si>
    <t>Slovenská republika</t>
  </si>
  <si>
    <t>Slovensko</t>
  </si>
  <si>
    <t>the Slovak Republic</t>
  </si>
  <si>
    <t>Slovakia</t>
  </si>
  <si>
    <t>Územní pracoviště v Karviné</t>
  </si>
  <si>
    <t>SI</t>
  </si>
  <si>
    <t>SVN</t>
  </si>
  <si>
    <t>Slovinská republika</t>
  </si>
  <si>
    <t>Slovinsko</t>
  </si>
  <si>
    <t>the Republic of Slovenia</t>
  </si>
  <si>
    <t>Slovenia</t>
  </si>
  <si>
    <t>Územní pracoviště v Kopřivnici</t>
  </si>
  <si>
    <t>SO</t>
  </si>
  <si>
    <t>SOM</t>
  </si>
  <si>
    <t>Somálská federativní republika</t>
  </si>
  <si>
    <t>Somálsko</t>
  </si>
  <si>
    <t>Federal Republic of Somalia</t>
  </si>
  <si>
    <t>Somalia</t>
  </si>
  <si>
    <t>Územní pracoviště v Krnově</t>
  </si>
  <si>
    <t>AE</t>
  </si>
  <si>
    <t>ARE</t>
  </si>
  <si>
    <t>Stát Spojené arabské emiráty</t>
  </si>
  <si>
    <t>Spojené arabské emiráty</t>
  </si>
  <si>
    <t>the United Arab Emirates</t>
  </si>
  <si>
    <t>United Arab Emirates (the)</t>
  </si>
  <si>
    <t>Územní pracoviště v Novém Jičíně</t>
  </si>
  <si>
    <t>US</t>
  </si>
  <si>
    <t>USA</t>
  </si>
  <si>
    <t>Spojené státy americké</t>
  </si>
  <si>
    <t>Spojené státy</t>
  </si>
  <si>
    <t>the United States of America</t>
  </si>
  <si>
    <t>United States (the)</t>
  </si>
  <si>
    <t>Územní pracoviště v Opavě</t>
  </si>
  <si>
    <t>RS</t>
  </si>
  <si>
    <t>SRB</t>
  </si>
  <si>
    <t>Srbská republika</t>
  </si>
  <si>
    <t>Srbsko</t>
  </si>
  <si>
    <t>the Republic of Serbia</t>
  </si>
  <si>
    <t>Serbia</t>
  </si>
  <si>
    <t>Územní pracoviště v Orlové</t>
  </si>
  <si>
    <t>CF</t>
  </si>
  <si>
    <t>CAF</t>
  </si>
  <si>
    <t>Středoafrická republika</t>
  </si>
  <si>
    <t>the Central African Republic</t>
  </si>
  <si>
    <t>Central African Republic (the)</t>
  </si>
  <si>
    <t>Územní pracoviště v Třinci</t>
  </si>
  <si>
    <t>SD</t>
  </si>
  <si>
    <t>SDN</t>
  </si>
  <si>
    <t>Súdánská republika</t>
  </si>
  <si>
    <t>Súdán</t>
  </si>
  <si>
    <t>the Republic of the Sudan</t>
  </si>
  <si>
    <t>Sudan (the)</t>
  </si>
  <si>
    <t>Územní pracoviště ve Zlíně</t>
  </si>
  <si>
    <t>SR</t>
  </si>
  <si>
    <t>SUR</t>
  </si>
  <si>
    <t>Surinamská republika</t>
  </si>
  <si>
    <t>Surinam</t>
  </si>
  <si>
    <t>the Republic of Suriname</t>
  </si>
  <si>
    <t>Suriname</t>
  </si>
  <si>
    <t>Územní pracoviště v Bystřici pod Hostýnem</t>
  </si>
  <si>
    <t>SH</t>
  </si>
  <si>
    <t>SHN</t>
  </si>
  <si>
    <t>Svatá Helena, Ascension a Tristan da Cunha</t>
  </si>
  <si>
    <t>Svatá Helena</t>
  </si>
  <si>
    <t>Saint Helena, Ascension and Tristan da Cunha</t>
  </si>
  <si>
    <t>Územní pracoviště v Holešově</t>
  </si>
  <si>
    <t>LC</t>
  </si>
  <si>
    <t>LCA</t>
  </si>
  <si>
    <t>Svatá Lucie</t>
  </si>
  <si>
    <t>Saint Lucia</t>
  </si>
  <si>
    <t>Územní pracoviště v Kroměříži</t>
  </si>
  <si>
    <t>BL</t>
  </si>
  <si>
    <t>BLM</t>
  </si>
  <si>
    <t>Společenství Svatý Bartoloměj</t>
  </si>
  <si>
    <t>Svatý Bartoloměj</t>
  </si>
  <si>
    <t>Saint Barthélemy</t>
  </si>
  <si>
    <t>Územní pracoviště v Luhačovicích</t>
  </si>
  <si>
    <t>KN</t>
  </si>
  <si>
    <t>KNA</t>
  </si>
  <si>
    <t>Federace Svatý Kryštof a Nevis</t>
  </si>
  <si>
    <t>Svatý Kryštof a Nevis</t>
  </si>
  <si>
    <t>Saint Kitts and Nevis</t>
  </si>
  <si>
    <t>Územní pracoviště v Otrokovicích</t>
  </si>
  <si>
    <t>MF</t>
  </si>
  <si>
    <t>MAF</t>
  </si>
  <si>
    <t>Společenství Svatý Martin</t>
  </si>
  <si>
    <t>Svatý Martin (FR)</t>
  </si>
  <si>
    <t>Saint Martin (French part)</t>
  </si>
  <si>
    <t>Územní pracoviště v Rožnově pod Radhoštěm</t>
  </si>
  <si>
    <t>SX</t>
  </si>
  <si>
    <t>SXM</t>
  </si>
  <si>
    <t>Svatý Martin (NL)</t>
  </si>
  <si>
    <t>Sint Maarten (Dutch part)</t>
  </si>
  <si>
    <t>Územní pracoviště v Uherském Brodě</t>
  </si>
  <si>
    <t>ST</t>
  </si>
  <si>
    <t>STP</t>
  </si>
  <si>
    <t>Demokratická republika Svatý Tomáš a Princův ostrov</t>
  </si>
  <si>
    <t>Svatý Tomáš a Princův ostrov</t>
  </si>
  <si>
    <t>the Democratic Republic of Sao Tome and Principe</t>
  </si>
  <si>
    <t>Sao Tome and Principe</t>
  </si>
  <si>
    <t>Územní pracoviště v Uherském Hradišti</t>
  </si>
  <si>
    <t>VC</t>
  </si>
  <si>
    <t>VCT</t>
  </si>
  <si>
    <t>Svatý Vincenc a Grenadiny</t>
  </si>
  <si>
    <t>Saint Vincent and the Grenadines</t>
  </si>
  <si>
    <t>Územní pracoviště ve Valašském Meziříčí</t>
  </si>
  <si>
    <t>SZ</t>
  </si>
  <si>
    <t>SWZ</t>
  </si>
  <si>
    <t>Svazijské království</t>
  </si>
  <si>
    <t>Svazijsko</t>
  </si>
  <si>
    <t>the Kingdom of Swaziland</t>
  </si>
  <si>
    <t>Swaziland</t>
  </si>
  <si>
    <t>Územní pracoviště ve Valašských Kloboukách</t>
  </si>
  <si>
    <t>SY</t>
  </si>
  <si>
    <t>SYR</t>
  </si>
  <si>
    <t>Syrská arabská republika</t>
  </si>
  <si>
    <t>Sýrie</t>
  </si>
  <si>
    <t>the Syrian Arab Republic</t>
  </si>
  <si>
    <t>Syrian Arab Republic (the)</t>
  </si>
  <si>
    <t>Územní pracoviště ve Vsetíně</t>
  </si>
  <si>
    <t>SB</t>
  </si>
  <si>
    <t>SLB</t>
  </si>
  <si>
    <t>Šalomounovy ostrovy</t>
  </si>
  <si>
    <t>Solomon Islands (the)</t>
  </si>
  <si>
    <t>Územní pracoviště v Brně</t>
  </si>
  <si>
    <t>ES</t>
  </si>
  <si>
    <t>ESP</t>
  </si>
  <si>
    <t>Španělské království</t>
  </si>
  <si>
    <t>Španělsko</t>
  </si>
  <si>
    <t>the Kingdom of Spain</t>
  </si>
  <si>
    <t>Spain</t>
  </si>
  <si>
    <t>SJ</t>
  </si>
  <si>
    <t>SJM</t>
  </si>
  <si>
    <t>Špicberky a Jan Mayen</t>
  </si>
  <si>
    <t>Svalbard and Jan Mayen</t>
  </si>
  <si>
    <t>LK</t>
  </si>
  <si>
    <t>LKA</t>
  </si>
  <si>
    <t>Šrílanská demokratická socialistická republika</t>
  </si>
  <si>
    <t>Šrí Lanka</t>
  </si>
  <si>
    <t>the Democratic Socialist Republic of Sri Lanka</t>
  </si>
  <si>
    <t>Sri Lanka</t>
  </si>
  <si>
    <t>Územní pracoviště v Ostravě</t>
  </si>
  <si>
    <t>SE</t>
  </si>
  <si>
    <t>SWE</t>
  </si>
  <si>
    <t>Švédské království</t>
  </si>
  <si>
    <t>Švédsko</t>
  </si>
  <si>
    <t>the Kingdom of Sweden</t>
  </si>
  <si>
    <t>Sweden</t>
  </si>
  <si>
    <t>CH</t>
  </si>
  <si>
    <t>CHE</t>
  </si>
  <si>
    <t>Švýcarská konfederace</t>
  </si>
  <si>
    <t>Švýcarsko</t>
  </si>
  <si>
    <t>the Swiss Confederation</t>
  </si>
  <si>
    <t>Switzerland</t>
  </si>
  <si>
    <t>TJ</t>
  </si>
  <si>
    <t>TJK</t>
  </si>
  <si>
    <t>Republika Tádžikistán</t>
  </si>
  <si>
    <t>Tádžikistán</t>
  </si>
  <si>
    <t>the Republic of Tajikistan</t>
  </si>
  <si>
    <t>Tajikistan</t>
  </si>
  <si>
    <t>TZ</t>
  </si>
  <si>
    <t>TZA</t>
  </si>
  <si>
    <t>Tanzanská sjednocená republika</t>
  </si>
  <si>
    <t>Tanzanie</t>
  </si>
  <si>
    <t>the United Republic of Tanzania</t>
  </si>
  <si>
    <t>Tanzania, United Republic of</t>
  </si>
  <si>
    <t>TH</t>
  </si>
  <si>
    <t>THA</t>
  </si>
  <si>
    <t>Thajské království</t>
  </si>
  <si>
    <t>Thajsko</t>
  </si>
  <si>
    <t>the Kingdom of Thailand</t>
  </si>
  <si>
    <t>Thailand</t>
  </si>
  <si>
    <t>TW</t>
  </si>
  <si>
    <t>TWN</t>
  </si>
  <si>
    <t>Čínská republika (Tchaj-wan)</t>
  </si>
  <si>
    <t>Tchaj-wan</t>
  </si>
  <si>
    <t>Taiwan (Province of China)</t>
  </si>
  <si>
    <t>TG</t>
  </si>
  <si>
    <t>TGO</t>
  </si>
  <si>
    <t>Tožská republika</t>
  </si>
  <si>
    <t>Togo</t>
  </si>
  <si>
    <t>the Togolese Republic</t>
  </si>
  <si>
    <t>TK</t>
  </si>
  <si>
    <t>TKL</t>
  </si>
  <si>
    <t>Tokelau</t>
  </si>
  <si>
    <t>TO</t>
  </si>
  <si>
    <t>TON</t>
  </si>
  <si>
    <t>Království Tonga</t>
  </si>
  <si>
    <t>Tonga</t>
  </si>
  <si>
    <t>the Kingdom of Tonga</t>
  </si>
  <si>
    <t>TT</t>
  </si>
  <si>
    <t>TTO</t>
  </si>
  <si>
    <t>Republika Trinidad a Tobago</t>
  </si>
  <si>
    <t>Trinidad a Tobago</t>
  </si>
  <si>
    <t>the Republic of Trinidad and Tobago</t>
  </si>
  <si>
    <t>Trinidad and Tobago</t>
  </si>
  <si>
    <t>TN</t>
  </si>
  <si>
    <t>TUN</t>
  </si>
  <si>
    <t>Tuniská republika</t>
  </si>
  <si>
    <t>Tunisko</t>
  </si>
  <si>
    <t>the Republic of Tunisia</t>
  </si>
  <si>
    <t>Tunisia</t>
  </si>
  <si>
    <t>TR</t>
  </si>
  <si>
    <t>TUR</t>
  </si>
  <si>
    <t>Turecká republika</t>
  </si>
  <si>
    <t>Turecko</t>
  </si>
  <si>
    <t>the Republic of Turkey</t>
  </si>
  <si>
    <t>Turkey</t>
  </si>
  <si>
    <t>TM</t>
  </si>
  <si>
    <t>TKM</t>
  </si>
  <si>
    <t>Turkmenistán</t>
  </si>
  <si>
    <t>Turkmenistan</t>
  </si>
  <si>
    <t>TC</t>
  </si>
  <si>
    <t>TCA</t>
  </si>
  <si>
    <t>Ostrovy Turks a Caicos</t>
  </si>
  <si>
    <t>Turks a Caicos</t>
  </si>
  <si>
    <t>Turks and Caicos Islands (the)</t>
  </si>
  <si>
    <t>TV</t>
  </si>
  <si>
    <t>TUV</t>
  </si>
  <si>
    <t>Tuvalu</t>
  </si>
  <si>
    <t>UG</t>
  </si>
  <si>
    <t>UGA</t>
  </si>
  <si>
    <t>Ugandská republika</t>
  </si>
  <si>
    <t>Uganda</t>
  </si>
  <si>
    <t>the Republic of Uganda</t>
  </si>
  <si>
    <t>UA</t>
  </si>
  <si>
    <t>UKR</t>
  </si>
  <si>
    <t>Ukrajina</t>
  </si>
  <si>
    <t>Ukraine</t>
  </si>
  <si>
    <t>UY</t>
  </si>
  <si>
    <t>URY</t>
  </si>
  <si>
    <t>Uruguayská východní republika</t>
  </si>
  <si>
    <t>Uruguay</t>
  </si>
  <si>
    <t>the Eastern Republic of Uruguay</t>
  </si>
  <si>
    <t>UZ</t>
  </si>
  <si>
    <t>UZB</t>
  </si>
  <si>
    <t>Republika Uzbekistán</t>
  </si>
  <si>
    <t>Uzbekistán</t>
  </si>
  <si>
    <t>the Republic of Uzbekistan</t>
  </si>
  <si>
    <t>Uzbekistan</t>
  </si>
  <si>
    <t>CX</t>
  </si>
  <si>
    <t>CXR</t>
  </si>
  <si>
    <t>Území Vánoční ostrov</t>
  </si>
  <si>
    <t>Vánoční ostrov</t>
  </si>
  <si>
    <t>Christmas Island</t>
  </si>
  <si>
    <t>VU</t>
  </si>
  <si>
    <t>VUT</t>
  </si>
  <si>
    <t>Republika Vanuatu</t>
  </si>
  <si>
    <t>Vanuatu</t>
  </si>
  <si>
    <t>the Republic of Vanuatu</t>
  </si>
  <si>
    <t>VA</t>
  </si>
  <si>
    <t>VAT</t>
  </si>
  <si>
    <t>Vatikánský městský stát</t>
  </si>
  <si>
    <t>Vatikán</t>
  </si>
  <si>
    <t>Holy See (the) (Vatican City State)</t>
  </si>
  <si>
    <t>GB</t>
  </si>
  <si>
    <t>GBR</t>
  </si>
  <si>
    <t>Spojené království Velké Británie a Severního Irska</t>
  </si>
  <si>
    <t>Velká Británie</t>
  </si>
  <si>
    <t>the United Kingdom of Great Britain and Northern Ireland</t>
  </si>
  <si>
    <t>United Kingdom (the)</t>
  </si>
  <si>
    <t>VE</t>
  </si>
  <si>
    <t>VEN</t>
  </si>
  <si>
    <t>Bolívarovská republika Venezuela</t>
  </si>
  <si>
    <t>Venezuela</t>
  </si>
  <si>
    <t>the Bolivarian Republic of Venezuela</t>
  </si>
  <si>
    <t>Venezuela, Bolivarian Republic of</t>
  </si>
  <si>
    <t>VN</t>
  </si>
  <si>
    <t>VNM</t>
  </si>
  <si>
    <t>Vietnamská socialistická republika</t>
  </si>
  <si>
    <t>Vietnam</t>
  </si>
  <si>
    <t>the Socialist Republic of Viet Nam</t>
  </si>
  <si>
    <t>Viet Nam</t>
  </si>
  <si>
    <t>TL</t>
  </si>
  <si>
    <t>TLS</t>
  </si>
  <si>
    <t>Demokratická republika Východní Timor</t>
  </si>
  <si>
    <t>Východní Timor</t>
  </si>
  <si>
    <t>the Democratic Republic of Timor-Leste</t>
  </si>
  <si>
    <t>Timor-Leste</t>
  </si>
  <si>
    <t>WF</t>
  </si>
  <si>
    <t>WLF</t>
  </si>
  <si>
    <t>Teritorium Wallisovy ostrovy a Futuna</t>
  </si>
  <si>
    <t>Wallis a Futuna</t>
  </si>
  <si>
    <t>Wallis and Futuna Islands</t>
  </si>
  <si>
    <t>Wallis and Futuna</t>
  </si>
  <si>
    <t>ZM</t>
  </si>
  <si>
    <t>ZMB</t>
  </si>
  <si>
    <t>Zambijská republika</t>
  </si>
  <si>
    <t>Zambie</t>
  </si>
  <si>
    <t>the Republic of Zambia</t>
  </si>
  <si>
    <t>Zambia</t>
  </si>
  <si>
    <t>EH</t>
  </si>
  <si>
    <t>ESH</t>
  </si>
  <si>
    <t>Saharská arabská demokratická republika</t>
  </si>
  <si>
    <t>Západní Sahara</t>
  </si>
  <si>
    <t>Western Sahara</t>
  </si>
  <si>
    <t>ZW</t>
  </si>
  <si>
    <t>ZWE</t>
  </si>
  <si>
    <t>Zimbabwská republika</t>
  </si>
  <si>
    <t>Zimbabwe</t>
  </si>
  <si>
    <t>the Republic of Zimbabwe</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</si>
  <si>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</si>
  <si>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</si>
  <si>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</si>
  <si>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</si>
  <si>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</si>
  <si>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</si>
  <si>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</si>
  <si>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</si>
  <si>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</si>
  <si>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</si>
  <si>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</si>
  <si>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</si>
  <si>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</si>
  <si>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</si>
  <si>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</si>
  <si>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</si>
  <si>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</si>
  <si>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</si>
  <si>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</si>
  <si>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</si>
  <si>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</si>
  <si>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</si>
  <si>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</si>
  <si>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</si>
  <si>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</si>
  <si>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</si>
  <si>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</si>
  <si>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</si>
  <si>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</si>
  <si>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</si>
  <si>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</si>
  <si>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</si>
  <si>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</si>
  <si>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</si>
  <si>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</si>
  <si>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</si>
  <si>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</si>
  <si>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</si>
  <si>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</si>
  <si>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</si>
  <si>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</si>
  <si>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</si>
  <si>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</si>
  <si>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</si>
  <si>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</si>
  <si>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</si>
  <si>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</si>
  <si>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</si>
  <si>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</si>
  <si>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</si>
  <si>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</si>
  <si>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</si>
  <si>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</si>
  <si>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</si>
  <si>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</si>
  <si>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</si>
  <si>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</si>
  <si>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</si>
  <si>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</si>
  <si>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</si>
  <si>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</si>
  <si>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</si>
  <si>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</si>
  <si>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</si>
  <si>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</si>
  <si>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</si>
  <si>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</si>
  <si>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</si>
  <si>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</si>
  <si>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</si>
  <si>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</si>
  <si>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</si>
  <si>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</si>
  <si>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</si>
  <si>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</si>
  <si>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</si>
  <si>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</si>
  <si>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</si>
  <si>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</si>
  <si>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</si>
  <si>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</si>
  <si>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</si>
  <si>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</si>
  <si>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</si>
  <si>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</si>
  <si>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</si>
  <si>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</si>
  <si>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</si>
  <si>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</si>
  <si>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</si>
  <si>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</si>
  <si>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</si>
  <si>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</si>
  <si>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</si>
  <si>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</si>
  <si>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</si>
  <si>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</si>
  <si>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</si>
  <si>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</si>
  <si>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</si>
  <si>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</si>
  <si>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</si>
  <si>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</si>
  <si>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</si>
  <si>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</si>
  <si>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</si>
  <si>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</si>
  <si>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</si>
  <si>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</si>
  <si>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</si>
  <si>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</si>
  <si>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</si>
  <si>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</si>
  <si>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</si>
  <si>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</si>
  <si>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</si>
  <si>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</si>
  <si>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</si>
  <si>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</si>
  <si>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</si>
  <si>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</si>
  <si>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</si>
  <si>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</si>
  <si>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</si>
  <si>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</si>
  <si>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</si>
  <si>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</si>
  <si>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</si>
  <si>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</si>
  <si>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</si>
  <si>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</si>
  <si>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</si>
  <si>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</si>
  <si>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</si>
  <si>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</si>
  <si>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</si>
  <si>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</si>
  <si>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</si>
  <si>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</si>
  <si>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</si>
  <si>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</si>
  <si>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</si>
  <si>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</si>
  <si>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</si>
  <si>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</si>
  <si>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</si>
  <si>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</si>
  <si>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</si>
  <si>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</si>
  <si>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</si>
  <si>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</si>
  <si>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</si>
  <si>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</si>
  <si>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</si>
  <si>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</si>
  <si>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</si>
  <si>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</si>
  <si>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</si>
  <si>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</si>
  <si>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</si>
  <si>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</si>
  <si>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</si>
  <si>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</si>
  <si>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</si>
  <si>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</si>
  <si>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</si>
  <si>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</si>
  <si>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</si>
  <si>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</si>
  <si>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</si>
  <si>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</si>
  <si>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</si>
  <si>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</si>
  <si>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</si>
  <si>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</si>
  <si>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</si>
  <si>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</si>
  <si>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</si>
  <si>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</si>
  <si>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</si>
  <si>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</si>
  <si>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</si>
  <si>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</si>
  <si>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</si>
  <si>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</si>
  <si>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</si>
  <si>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</si>
  <si>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</si>
  <si>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</si>
  <si>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</si>
  <si>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</si>
  <si>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</si>
  <si>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</si>
  <si>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</si>
  <si>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</si>
  <si>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</si>
  <si>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</si>
  <si>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</si>
  <si>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</si>
  <si>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</si>
  <si>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</si>
  <si>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</si>
  <si>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</si>
  <si>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</si>
  <si>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</si>
  <si>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</si>
  <si>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</si>
  <si>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</si>
  <si>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</si>
  <si>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</si>
  <si>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</si>
  <si>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</si>
  <si>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</si>
  <si>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</si>
  <si>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</si>
  <si>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</si>
  <si>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</si>
  <si>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</si>
  <si>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VOR</t>
  </si>
  <si>
    <t>29</t>
  </si>
  <si>
    <t>24</t>
  </si>
  <si>
    <t>25</t>
  </si>
  <si>
    <t>26</t>
  </si>
  <si>
    <t>27</t>
  </si>
  <si>
    <t>28</t>
  </si>
  <si>
    <t>R</t>
  </si>
  <si>
    <t>M</t>
  </si>
  <si>
    <t>c_rad</t>
  </si>
  <si>
    <t>RZ</t>
  </si>
  <si>
    <t>Kod_dr</t>
  </si>
  <si>
    <t>tuny</t>
  </si>
  <si>
    <t>nápravy</t>
  </si>
  <si>
    <t>roc_den_s</t>
  </si>
  <si>
    <t>c_odst</t>
  </si>
  <si>
    <t>15</t>
  </si>
  <si>
    <t>15a2</t>
  </si>
  <si>
    <t>16</t>
  </si>
  <si>
    <t>17</t>
  </si>
  <si>
    <t>18</t>
  </si>
  <si>
    <t>19</t>
  </si>
  <si>
    <t>20</t>
  </si>
  <si>
    <t>21</t>
  </si>
  <si>
    <t>23.I</t>
  </si>
  <si>
    <t>23.II</t>
  </si>
  <si>
    <t>23.III</t>
  </si>
  <si>
    <t>23.IV</t>
  </si>
  <si>
    <t>23.V</t>
  </si>
  <si>
    <t>30</t>
  </si>
  <si>
    <t>d342</t>
  </si>
  <si>
    <t>='1_str'!A9</t>
  </si>
  <si>
    <t>d342do2013</t>
  </si>
  <si>
    <t>Návod postupu pro generování XML exportu :</t>
  </si>
  <si>
    <t>1.</t>
  </si>
  <si>
    <r>
      <t xml:space="preserve">Formulář lze plnohodnotně používat pouze v programech Microsoft Excel verze 2007 a vyšší. </t>
    </r>
    <r>
      <rPr>
        <sz val="11"/>
        <rFont val="Arial CE"/>
        <family val="2"/>
        <charset val="-18"/>
      </rPr>
      <t xml:space="preserve"> Jakékoli připomínky k šabloně zasílejte prosím mailem na adresu : </t>
    </r>
    <r>
      <rPr>
        <b/>
        <sz val="11"/>
        <rFont val="Arial CE"/>
        <family val="2"/>
        <charset val="-18"/>
      </rPr>
      <t>priznani@aspekt.hm</t>
    </r>
  </si>
  <si>
    <t>2.</t>
  </si>
  <si>
    <t>3.</t>
  </si>
  <si>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</si>
  <si>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</si>
  <si>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</si>
  <si>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</si>
  <si>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4.</t>
  </si>
  <si>
    <t>5.</t>
  </si>
  <si>
    <t>6.</t>
  </si>
  <si>
    <r>
      <t xml:space="preserve">Ihned po uložení xlsx souboru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"Datové soubory ve formátu xml". Po odkliknutí tlačítka "Uložit" dojde k vygenerování xml souboru a jeho uložení na zvolenou cestu.</t>
    </r>
  </si>
  <si>
    <t>7.</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</si>
  <si>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</si>
  <si>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</si>
  <si>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</si>
  <si>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Vygenerovaný xml soubor lze podat dvojím způsobem :</t>
  </si>
  <si>
    <t>i) prostřednictvím aplikace EPO se zaručeným elektronickým podpisem,</t>
  </si>
  <si>
    <t>ii) prostřednictvím datové schránky. V tomto případě doporučujeme společně s xml soubor zaslat i pdf soubor obsahující daňové přiznání, tj. listy 1_str a 2_str, případně další listy Př1-str1 atd. obsahující údaje z daňového přiznání.</t>
  </si>
  <si>
    <t>mgr. Martin Štěpán</t>
  </si>
  <si>
    <t>daňový poradce, auditor Aspekt HM s.r.o.</t>
  </si>
  <si>
    <t>autor šablony</t>
  </si>
  <si>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</si>
  <si>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 </t>
    </r>
    <r>
      <rPr>
        <b/>
        <sz val="11"/>
        <rFont val="Arial CE"/>
        <family val="2"/>
        <charset val="-18"/>
      </rPr>
      <t>Registrační značky vozidel mohou mít maximálně 7 znaků</t>
    </r>
    <r>
      <rPr>
        <sz val="11"/>
        <rFont val="Arial CE"/>
        <family val="2"/>
        <charset val="-18"/>
      </rPr>
      <t>, nelze je proto psát s mezerami nebo pomlčkami.</t>
    </r>
  </si>
  <si>
    <t>c_pop</t>
  </si>
  <si>
    <t>c_orient</t>
  </si>
  <si>
    <t>c_komds</t>
  </si>
  <si>
    <t>pbu</t>
  </si>
  <si>
    <t>SOUBOR LZE POUŽÍVAT JEN NA MICROSOFT EXCEL VERZE 2007 a vyšší.</t>
  </si>
  <si>
    <t>neomezená verze pro 1 vozidlo s možností XML exportu - sledujte návod na listu XML_export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</si>
</sst>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0\ &quot;Kč&quot;;\-#,##0\ &quot;Kč&quot;"/>
    <numFmt numFmtId="164" formatCode="mmmm\ d\,\ yyyy"/>
    <numFmt numFmtId="165" formatCode="#,##0.00\ &quot;Kč&quot;"/>
    <numFmt numFmtId="166" formatCode="#,##0\ &quot;Kč&quot;"/>
    <numFmt numFmtId="167" formatCode="mm\/yyyy"/>
    <numFmt numFmtId="168" formatCode="dd/mm/yy;@"/>
    <numFmt numFmtId="169" formatCode="000"/>
  </numFmts>
  <fonts count="47">
    <font>
      <sz val="10"/>
      <name val="Arial"/>
      <family val="2"/>
      <charset val="-18"/>
    </font>
    <font>
      <sz val="10"/>
      <color theme="1"/>
      <name val="Arial"/>
      <family val="2"/>
    </font>
    <font>
      <b/>
      <sz val="10"/>
      <name val="Arial"/>
      <family val="2"/>
      <charset val="-18"/>
    </font>
    <font>
      <b/>
      <sz val="18"/>
      <name val="Arial"/>
      <family val="2"/>
      <charset val="-18"/>
    </font>
    <font>
      <b/>
      <sz val="12"/>
      <name val="Arial"/>
      <family val="2"/>
      <charset val="-18"/>
    </font>
    <font>
      <sz val="10"/>
      <name val="Arial CE"/>
      <family val="2"/>
      <charset val="-18"/>
    </font>
    <font>
      <b/>
      <sz val="10"/>
      <name val="Arial CE"/>
      <family val="2"/>
      <charset val="-18"/>
    </font>
    <font>
      <b/>
      <sz val="12"/>
      <name val="Arial CE"/>
      <family val="2"/>
      <charset val="-18"/>
    </font>
    <font>
      <b/>
      <sz val="14"/>
      <name val="Arial CE"/>
      <family val="2"/>
      <charset val="-18"/>
    </font>
    <font>
      <sz val="8"/>
      <name val="Arial CE"/>
      <family val="2"/>
      <charset val="-18"/>
    </font>
    <font>
      <i/>
      <sz val="8"/>
      <name val="Arial CE"/>
      <family val="2"/>
      <charset val="-18"/>
    </font>
    <font>
      <sz val="9"/>
      <name val="Arial CE"/>
      <family val="2"/>
      <charset val="-18"/>
    </font>
    <font>
      <sz val="9"/>
      <name val="Arial"/>
      <family val="2"/>
      <charset val="-18"/>
    </font>
    <font>
      <sz val="8"/>
      <name val="Arial"/>
      <family val="2"/>
      <charset val="-18"/>
    </font>
    <font>
      <sz val="8"/>
      <name val="Tahoma"/>
      <family val="2"/>
      <charset val="-18"/>
    </font>
    <font>
      <b/>
      <sz val="8"/>
      <name val="Tahoma"/>
      <family val="2"/>
      <charset val="-18"/>
    </font>
    <font>
      <b/>
      <sz val="24"/>
      <name val="Arial CE"/>
      <family val="2"/>
      <charset val="-18"/>
    </font>
    <font>
      <b/>
      <u val="single"/>
      <sz val="14"/>
      <name val="Arial CE"/>
      <family val="2"/>
      <charset val="-18"/>
    </font>
    <font>
      <sz val="14"/>
      <name val="Arial"/>
      <family val="2"/>
      <charset val="-18"/>
    </font>
    <font>
      <sz val="14"/>
      <name val="Arial CE"/>
      <family val="2"/>
      <charset val="-18"/>
    </font>
    <font>
      <u val="single"/>
      <sz val="10"/>
      <color indexed="12"/>
      <name val="Arial CE"/>
      <family val="2"/>
      <charset val="-18"/>
    </font>
    <font>
      <sz val="12"/>
      <name val="Arial"/>
      <family val="2"/>
      <charset val="-18"/>
    </font>
    <font>
      <b/>
      <sz val="9"/>
      <name val="Arial"/>
      <family val="2"/>
      <charset val="-18"/>
    </font>
    <font>
      <i/>
      <u val="single"/>
      <sz val="10"/>
      <name val="Arial"/>
      <family val="2"/>
      <charset val="-18"/>
    </font>
    <font>
      <b/>
      <u val="single"/>
      <sz val="10"/>
      <name val="Arial"/>
      <family val="2"/>
      <charset val="-18"/>
    </font>
    <font>
      <b/>
      <i/>
      <sz val="10"/>
      <name val="Arial"/>
      <family val="2"/>
      <charset val="-18"/>
    </font>
    <font>
      <b/>
      <sz val="14"/>
      <name val="Arial"/>
      <family val="2"/>
      <charset val="-18"/>
    </font>
    <font>
      <b/>
      <i/>
      <u val="single"/>
      <sz val="8"/>
      <name val="Arial"/>
      <family val="2"/>
      <charset val="-18"/>
    </font>
    <font>
      <i/>
      <sz val="8"/>
      <name val="Arial"/>
      <family val="2"/>
      <charset val="-18"/>
    </font>
    <font>
      <b/>
      <sz val="9"/>
      <name val="Arial CE"/>
      <family val="2"/>
      <charset val="-18"/>
    </font>
    <font>
      <b/>
      <sz val="8"/>
      <name val="Arial CE"/>
      <family val="2"/>
      <charset val="-18"/>
    </font>
    <font>
      <sz val="24"/>
      <name val="Arial"/>
      <family val="2"/>
      <charset val="-18"/>
    </font>
    <font>
      <b/>
      <sz val="11"/>
      <name val="Arial CE"/>
      <family val="2"/>
      <charset val="-18"/>
    </font>
    <font>
      <sz val="11"/>
      <name val="Arial"/>
      <family val="2"/>
      <charset val="-18"/>
    </font>
    <font>
      <b/>
      <sz val="8"/>
      <name val="Arial"/>
      <family val="2"/>
      <charset val="-18"/>
    </font>
    <font>
      <b/>
      <u val="single"/>
      <sz val="14"/>
      <color indexed="12"/>
      <name val="Arial"/>
      <family val="2"/>
      <charset val="-18"/>
    </font>
    <font>
      <sz val="10"/>
      <name val="Inherit"/>
      <family val="2"/>
    </font>
    <font>
      <sz val="10"/>
      <color rgb="FF000000"/>
      <name val="Arial"/>
      <family val="2"/>
      <charset val="-18"/>
    </font>
    <font>
      <sz val="11"/>
      <name val="Calibri"/>
      <family val="2"/>
      <charset val="-18"/>
      <scheme val="minor"/>
    </font>
    <font>
      <b/>
      <sz val="15"/>
      <color theme="3"/>
      <name val="Calibri"/>
      <family val="2"/>
      <charset val="-18"/>
      <scheme val="minor"/>
    </font>
    <font>
      <b/>
      <sz val="13"/>
      <color theme="3"/>
      <name val="Calibri"/>
      <family val="2"/>
      <charset val="-18"/>
      <scheme val="minor"/>
    </font>
    <font>
      <b/>
      <sz val="11"/>
      <color theme="1"/>
      <name val="Calibri"/>
      <family val="2"/>
      <charset val="-18"/>
      <scheme val="minor"/>
    </font>
    <font>
      <sz val="11"/>
      <name val="Arial CE"/>
      <family val="2"/>
      <charset val="-18"/>
    </font>
    <font>
      <b/>
      <u val="single"/>
      <sz val="11"/>
      <color indexed="12"/>
      <name val="Arial CE"/>
      <family val="2"/>
      <charset val="-18"/>
    </font>
    <font>
      <b/>
      <sz val="9"/>
      <name val="Tahoma"/>
      <family val="2"/>
      <charset val="-18"/>
    </font>
    <font>
      <sz val="9"/>
      <name val="Tahoma"/>
      <family val="2"/>
      <charset val="-18"/>
    </font>
    <font>
      <b/>
      <sz val="14"/>
      <color rgb="FFFF0000"/>
      <name val="Arial"/>
      <family val="2"/>
      <charset val="-18"/>
    </font>
  </fonts>
  <fills count="1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9"/>
        <bgColor indexed="64"/>
      </patternFill>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indexed="9"/>
        <bgColor indexed="64"/>
      </patternFill>
    </fill>
    <fill>
      <patternFill patternType="solid">
        <fgColor indexed="29"/>
        <bgColor indexed="64"/>
      </patternFill>
    </fill>
    <fill>
      <patternFill patternType="solid">
        <fgColor theme="0"/>
        <bgColor indexed="64"/>
      </patternFill>
    </fill>
    <fill>
      <patternFill patternType="solid">
        <fgColor rgb="FFCCFFCC"/>
        <bgColor indexed="64"/>
      </patternFill>
    </fill>
    <fill>
      <patternFill patternType="solid">
        <fgColor indexed="8"/>
        <bgColor indexed="64"/>
      </patternFill>
    </fill>
    <fill>
      <patternFill patternType="solid">
        <fgColor indexed="31"/>
        <bgColor indexed="64"/>
      </patternFill>
    </fill>
    <fill>
      <patternFill patternType="solid">
        <fgColor indexed="26"/>
        <bgColor indexed="64"/>
      </patternFill>
    </fill>
  </fills>
  <borders count="90">
    <border>
      <left/>
      <right/>
      <top/>
      <bottom/>
      <diagonal/>
    </border>
    <border>
      <left/>
      <right/>
      <top style="double">
        <color auto="1"/>
      </top>
      <bottom/>
    </border>
    <border>
      <left/>
      <right/>
      <top/>
      <bottom style="thick">
        <color theme="4"/>
      </bottom>
    </border>
    <border>
      <left/>
      <right/>
      <top/>
      <bottom style="thick">
        <color theme="4" tint="0.499980002641678"/>
      </bottom>
    </border>
    <border>
      <left/>
      <right/>
      <top style="thin">
        <color theme="4"/>
      </top>
      <bottom style="double">
        <color theme="4"/>
      </bottom>
    </border>
    <border>
      <left style="medium">
        <color auto="1"/>
      </left>
      <right style="medium">
        <color auto="1"/>
      </right>
      <top style="medium">
        <color auto="1"/>
      </top>
      <bottom style="medium">
        <color auto="1"/>
      </bottom>
    </border>
    <border>
      <left/>
      <right/>
      <top/>
      <bottom style="thin">
        <color auto="1"/>
      </bottom>
    </border>
    <border>
      <left/>
      <right/>
      <top style="thin">
        <color auto="1"/>
      </top>
      <bottom style="thin">
        <color auto="1"/>
      </bottom>
    </border>
    <border>
      <left style="thin">
        <color auto="1"/>
      </left>
      <right/>
      <top style="medium">
        <color auto="1"/>
      </top>
      <bottom/>
    </border>
    <border>
      <left/>
      <right/>
      <top style="medium">
        <color auto="1"/>
      </top>
      <bottom style="thin">
        <color auto="1"/>
      </bottom>
    </border>
    <border>
      <left/>
      <right/>
      <top style="thin">
        <color auto="1"/>
      </top>
      <bottom/>
    </border>
    <border>
      <left style="thin">
        <color auto="1"/>
      </left>
      <right style="thin">
        <color auto="1"/>
      </right>
      <top style="thin">
        <color auto="1"/>
      </top>
      <bottom/>
    </border>
    <border>
      <left style="thin">
        <color auto="1"/>
      </left>
      <right style="thin">
        <color auto="1"/>
      </right>
      <top style="medium">
        <color auto="1"/>
      </top>
      <bottom style="thin">
        <color auto="1"/>
      </bottom>
    </border>
    <border>
      <left style="thin">
        <color auto="1"/>
      </left>
      <right style="thin">
        <color auto="1"/>
      </right>
      <top style="medium">
        <color auto="1"/>
      </top>
      <bottom/>
    </border>
    <border>
      <left style="thin">
        <color auto="1"/>
      </left>
      <right style="thin">
        <color auto="1"/>
      </right>
      <top/>
      <bottom/>
    </border>
    <border>
      <left style="thin">
        <color auto="1"/>
      </left>
      <right style="thin">
        <color auto="1"/>
      </right>
      <top/>
      <bottom style="thin">
        <color auto="1"/>
      </bottom>
    </border>
    <border>
      <left style="thin">
        <color auto="1"/>
      </left>
      <right style="thin">
        <color auto="1"/>
      </right>
      <top style="thin">
        <color auto="1"/>
      </top>
      <bottom style="thin">
        <color auto="1"/>
      </bottom>
    </border>
    <border>
      <left style="thin">
        <color auto="1"/>
      </left>
      <right/>
      <top/>
      <bottom/>
    </border>
    <border>
      <left/>
      <right style="thin">
        <color auto="1"/>
      </right>
      <top/>
      <bottom/>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right style="dotted">
        <color auto="1"/>
      </right>
      <top style="thin">
        <color auto="1"/>
      </top>
      <bottom style="thin">
        <color auto="1"/>
      </bottom>
    </border>
    <border>
      <left style="dotted">
        <color auto="1"/>
      </left>
      <right style="dotted">
        <color auto="1"/>
      </right>
      <top style="thin">
        <color auto="1"/>
      </top>
      <bottom style="thin">
        <color auto="1"/>
      </bottom>
    </border>
    <border>
      <left style="dotted">
        <color auto="1"/>
      </left>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right/>
      <top style="medium">
        <color auto="1"/>
      </top>
      <bottom/>
    </border>
    <border>
      <left style="medium">
        <color auto="1"/>
      </left>
      <right style="thin">
        <color auto="1"/>
      </right>
      <top style="medium">
        <color auto="1"/>
      </top>
      <bottom style="thin">
        <color auto="1"/>
      </bottom>
    </border>
    <border>
      <left/>
      <right/>
      <top style="thin">
        <color auto="1"/>
      </top>
      <bottom style="medium">
        <color auto="1"/>
      </bottom>
    </border>
    <border>
      <left/>
      <right style="dotted">
        <color auto="1"/>
      </right>
      <top style="thin">
        <color auto="1"/>
      </top>
      <bottom style="medium">
        <color auto="1"/>
      </bottom>
    </border>
    <border>
      <left style="dotted">
        <color auto="1"/>
      </left>
      <right style="dotted">
        <color auto="1"/>
      </right>
      <top style="thin">
        <color auto="1"/>
      </top>
      <bottom style="medium">
        <color auto="1"/>
      </bottom>
    </border>
    <border>
      <left style="dotted">
        <color auto="1"/>
      </left>
      <right/>
      <top style="thin">
        <color auto="1"/>
      </top>
      <bottom style="medium">
        <color auto="1"/>
      </bottom>
    </border>
    <border>
      <left style="thin">
        <color auto="1"/>
      </left>
      <right style="medium">
        <color auto="1"/>
      </right>
      <top style="thin">
        <color auto="1"/>
      </top>
      <bottom style="medium">
        <color auto="1"/>
      </bottom>
    </border>
    <border>
      <left/>
      <right/>
      <top style="thick">
        <color theme="0"/>
      </top>
      <bottom/>
    </border>
    <border>
      <left/>
      <right/>
      <top style="thin">
        <color theme="0"/>
      </top>
      <bottom/>
    </border>
    <border>
      <left style="medium">
        <color auto="1"/>
      </left>
      <right style="thin">
        <color auto="1"/>
      </right>
      <top style="medium">
        <color auto="1"/>
      </top>
      <bottom style="medium">
        <color auto="1"/>
      </bottom>
    </border>
    <border>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style="thin">
        <color auto="1"/>
      </right>
      <top/>
      <bottom style="thin">
        <color auto="1"/>
      </bottom>
    </border>
    <border>
      <left style="thin">
        <color rgb="FF000000"/>
      </left>
      <right style="thin">
        <color rgb="FF000000"/>
      </right>
      <top style="thin">
        <color rgb="FF000000"/>
      </top>
      <bottom style="thin">
        <color rgb="FF000000"/>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medium">
        <color auto="1"/>
      </top>
      <bottom style="thin">
        <color auto="1"/>
      </bottom>
    </border>
    <border>
      <left style="medium">
        <color auto="1"/>
      </left>
      <right/>
      <top style="medium">
        <color auto="1"/>
      </top>
      <bottom style="medium">
        <color auto="1"/>
      </bottom>
    </border>
    <border>
      <left style="thin">
        <color auto="1"/>
      </left>
      <right/>
      <top style="medium">
        <color auto="1"/>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bottom style="medium">
        <color auto="1"/>
      </bottom>
    </border>
    <border>
      <left style="thin">
        <color auto="1"/>
      </left>
      <right/>
      <top style="thin">
        <color auto="1"/>
      </top>
      <bottom/>
    </border>
    <border>
      <left/>
      <right style="thin">
        <color auto="1"/>
      </right>
      <top style="thin">
        <color auto="1"/>
      </top>
      <bottom/>
    </border>
    <border>
      <left style="thin">
        <color auto="1"/>
      </left>
      <right/>
      <top/>
      <bottom style="thin">
        <color auto="1"/>
      </bottom>
    </border>
    <border>
      <left/>
      <right style="thin">
        <color auto="1"/>
      </right>
      <top/>
      <bottom style="thin">
        <color auto="1"/>
      </bottom>
    </border>
    <border>
      <left style="medium">
        <color auto="1"/>
      </left>
      <right/>
      <top/>
      <bottom/>
    </border>
    <border>
      <left style="thin">
        <color auto="1"/>
      </left>
      <right/>
      <top style="medium">
        <color auto="1"/>
      </top>
      <bottom style="medium">
        <color auto="1"/>
      </bottom>
    </border>
    <border>
      <left/>
      <right style="medium">
        <color auto="1"/>
      </right>
      <top/>
      <bottom/>
    </border>
    <border>
      <left/>
      <right style="medium">
        <color auto="1"/>
      </right>
      <top style="thin">
        <color auto="1"/>
      </top>
      <bottom style="medium">
        <color auto="1"/>
      </bottom>
    </border>
    <border>
      <left/>
      <right style="medium">
        <color auto="1"/>
      </right>
      <top style="thin">
        <color auto="1"/>
      </top>
      <bottom style="thin">
        <color auto="1"/>
      </bottom>
    </border>
    <border>
      <left/>
      <right style="medium">
        <color auto="1"/>
      </right>
      <top style="thin">
        <color auto="1"/>
      </top>
      <bottom/>
    </border>
    <border>
      <left/>
      <right style="thin">
        <color auto="1"/>
      </right>
      <top style="thin">
        <color auto="1"/>
      </top>
      <bottom style="thin">
        <color auto="1"/>
      </bottom>
    </border>
    <border>
      <left/>
      <right style="thin">
        <color auto="1"/>
      </right>
      <top style="thin">
        <color auto="1"/>
      </top>
      <bottom style="medium">
        <color auto="1"/>
      </bottom>
    </border>
    <border>
      <left style="medium">
        <color auto="1"/>
      </left>
      <right/>
      <top style="medium">
        <color auto="1"/>
      </top>
      <bottom/>
    </border>
    <border>
      <left style="medium">
        <color auto="1"/>
      </left>
      <right/>
      <top style="medium">
        <color auto="1"/>
      </top>
      <bottom style="thin">
        <color auto="1"/>
      </bottom>
    </border>
    <border>
      <left/>
      <right style="medium">
        <color auto="1"/>
      </right>
      <top style="medium">
        <color auto="1"/>
      </top>
      <bottom style="thin">
        <color auto="1"/>
      </bottom>
    </border>
    <border>
      <left style="medium">
        <color auto="1"/>
      </left>
      <right/>
      <top style="thin">
        <color auto="1"/>
      </top>
      <bottom style="thin">
        <color auto="1"/>
      </bottom>
    </border>
    <border>
      <left style="medium">
        <color auto="1"/>
      </left>
      <right/>
      <top style="thin">
        <color auto="1"/>
      </top>
      <bottom style="medium">
        <color auto="1"/>
      </bottom>
    </border>
    <border>
      <left style="medium">
        <color auto="1"/>
      </left>
      <right style="thin">
        <color auto="1"/>
      </right>
      <top style="thin">
        <color auto="1"/>
      </top>
      <bottom/>
    </border>
    <border>
      <left style="medium">
        <color auto="1"/>
      </left>
      <right style="thin">
        <color auto="1"/>
      </right>
      <top/>
      <bottom style="medium">
        <color auto="1"/>
      </bottom>
    </border>
    <border>
      <left style="thin">
        <color auto="1"/>
      </left>
      <right style="medium">
        <color auto="1"/>
      </right>
      <top style="thin">
        <color auto="1"/>
      </top>
      <bottom/>
    </border>
    <border>
      <left style="thin">
        <color auto="1"/>
      </left>
      <right style="thin">
        <color auto="1"/>
      </right>
      <top/>
      <bottom style="medium">
        <color auto="1"/>
      </bottom>
    </border>
    <border>
      <left/>
      <right style="medium">
        <color auto="1"/>
      </right>
      <top style="medium">
        <color auto="1"/>
      </top>
      <bottom/>
    </border>
    <border>
      <left style="thin">
        <color auto="1"/>
      </left>
      <right/>
      <top/>
      <bottom style="medium">
        <color auto="1"/>
      </bottom>
    </border>
    <border>
      <left/>
      <right style="medium">
        <color auto="1"/>
      </right>
      <top/>
      <bottom style="medium">
        <color auto="1"/>
      </bottom>
    </border>
    <border>
      <left/>
      <right style="thin">
        <color auto="1"/>
      </right>
      <top/>
      <bottom style="medium">
        <color auto="1"/>
      </bottom>
    </border>
    <border>
      <left/>
      <right style="thin">
        <color auto="1"/>
      </right>
      <top style="medium">
        <color auto="1"/>
      </top>
      <bottom/>
    </border>
    <border>
      <left/>
      <right style="thin">
        <color auto="1"/>
      </right>
      <top style="medium">
        <color auto="1"/>
      </top>
      <bottom style="thin">
        <color auto="1"/>
      </bottom>
    </border>
    <border>
      <left style="thin">
        <color auto="1"/>
      </left>
      <right style="medium">
        <color auto="1"/>
      </right>
      <top style="medium">
        <color auto="1"/>
      </top>
      <bottom/>
    </border>
    <border>
      <left style="thin">
        <color auto="1"/>
      </left>
      <right style="medium">
        <color auto="1"/>
      </right>
      <top/>
      <bottom/>
    </border>
    <border>
      <left style="thin">
        <color auto="1"/>
      </left>
      <right style="medium">
        <color auto="1"/>
      </right>
      <top/>
      <bottom style="thin">
        <color auto="1"/>
      </bottom>
    </border>
    <border>
      <left style="medium">
        <color auto="1"/>
      </left>
      <right/>
      <top style="thin">
        <color auto="1"/>
      </top>
      <bottom/>
    </border>
    <border>
      <left style="medium">
        <color auto="1"/>
      </left>
      <right/>
      <top/>
      <bottom style="thin">
        <color auto="1"/>
      </bottom>
    </border>
    <border>
      <left style="medium">
        <color auto="1"/>
      </left>
      <right/>
      <top/>
      <bottom style="medium">
        <color auto="1"/>
      </bottom>
    </border>
  </borders>
  <cellStyleXfs count="19">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3" fillId="0" borderId="0" applyNumberFormat="0" applyFill="0" applyBorder="0" applyAlignment="0" applyProtection="0">
      <alignment/>
    </xf>
    <xf numFmtId="0" fontId="4" fillId="0" borderId="0" applyNumberFormat="0" applyFill="0" applyBorder="0" applyAlignment="0" applyProtection="0">
      <alignment/>
    </xf>
    <xf numFmtId="0" fontId="20" fillId="0" borderId="0" applyNumberFormat="0" applyFill="0" applyBorder="0" applyAlignment="0" applyProtection="0">
      <alignment/>
    </xf>
    <xf numFmtId="0" fontId="5" fillId="0" borderId="0">
      <alignment/>
      <protection/>
    </xf>
    <xf numFmtId="0" fontId="5" fillId="0" borderId="0">
      <alignment/>
      <protection/>
    </xf>
    <xf numFmtId="0" fontId="0" fillId="0" borderId="1" applyNumberFormat="0" applyFill="0" applyAlignment="0" applyProtection="0">
      <alignment/>
    </xf>
    <xf numFmtId="0" fontId="39" fillId="0" borderId="2" applyNumberFormat="0" applyFill="0" applyAlignment="0" applyProtection="0">
      <alignment/>
    </xf>
    <xf numFmtId="0" fontId="40" fillId="0" borderId="3" applyNumberFormat="0" applyFill="0" applyAlignment="0" applyProtection="0">
      <alignment/>
    </xf>
    <xf numFmtId="0" fontId="41" fillId="0" borderId="4" applyNumberFormat="0" applyFill="0" applyAlignment="0" applyProtection="0">
      <alignment/>
    </xf>
  </cellStyleXfs>
  <cellXfs count="604">
    <xf numFmtId="0" fontId="0" fillId="0" borderId="0" xfId="0">
      <alignment/>
    </xf>
    <xf numFmtId="0" fontId="5" fillId="2" borderId="0" xfId="0" applyFont="1" applyFill="1">
      <alignment/>
    </xf>
    <xf numFmtId="0" fontId="0" fillId="2" borderId="0" xfId="0" applyFill="1">
      <alignment/>
    </xf>
    <xf numFmtId="0" fontId="5" fillId="2" borderId="5" xfId="0" applyFont="1" applyFill="1" applyBorder="1" applyAlignment="1" applyProtection="1">
      <alignment horizontal="center"/>
      <protection locked="0"/>
    </xf>
    <xf numFmtId="0" fontId="5" fillId="3" borderId="0" xfId="0" applyFont="1" applyFill="1" applyAlignment="1">
      <alignment horizontal="center"/>
    </xf>
    <xf numFmtId="0" fontId="9" fillId="3" borderId="0" xfId="0" applyFont="1" applyFill="1">
      <alignment/>
    </xf>
    <xf numFmtId="0" fontId="9" fillId="3" borderId="0" xfId="0" applyFont="1" applyFill="1" applyAlignment="1">
      <alignment horizontal="right"/>
    </xf>
    <xf numFmtId="0" fontId="0" fillId="4" borderId="0" xfId="0" applyFill="1">
      <alignment/>
    </xf>
    <xf numFmtId="0" fontId="12" fillId="4" borderId="0" xfId="0" applyFont="1" applyFill="1">
      <alignment/>
    </xf>
    <xf numFmtId="0" fontId="5" fillId="4" borderId="0" xfId="0" applyFont="1" applyFill="1">
      <alignment/>
    </xf>
    <xf numFmtId="0" fontId="9" fillId="3" borderId="6" xfId="0" applyFont="1" applyFill="1" applyBorder="1" applyAlignment="1">
      <alignment horizontal="center"/>
    </xf>
    <xf numFmtId="0" fontId="9" fillId="5" borderId="7" xfId="0" applyFont="1" applyFill="1" applyBorder="1" applyAlignment="1">
      <alignment horizontal="center"/>
    </xf>
    <xf numFmtId="0" fontId="12" fillId="5" borderId="8" xfId="0" applyFont="1" applyFill="1" applyBorder="1" applyAlignment="1">
      <alignment horizontal="center"/>
    </xf>
    <xf numFmtId="0" fontId="11" fillId="5" borderId="9" xfId="0" applyFont="1" applyFill="1" applyBorder="1">
      <alignment/>
    </xf>
    <xf numFmtId="0" fontId="9" fillId="5" borderId="10" xfId="0" applyFont="1" applyFill="1" applyBorder="1" applyAlignment="1">
      <alignment horizontal="center"/>
    </xf>
    <xf numFmtId="0" fontId="13" fillId="5" borderId="11" xfId="0" applyFont="1" applyFill="1" applyBorder="1" applyAlignment="1">
      <alignment horizontal="center"/>
    </xf>
    <xf numFmtId="0" fontId="9" fillId="5" borderId="12" xfId="0" applyFont="1" applyFill="1" applyBorder="1">
      <alignment/>
    </xf>
    <xf numFmtId="0" fontId="9" fillId="5" borderId="13" xfId="0" applyFont="1" applyFill="1" applyBorder="1">
      <alignment/>
    </xf>
    <xf numFmtId="0" fontId="9" fillId="5" borderId="11" xfId="0" applyFont="1" applyFill="1" applyBorder="1">
      <alignment/>
    </xf>
    <xf numFmtId="0" fontId="9" fillId="5" borderId="14" xfId="0" applyFont="1" applyFill="1" applyBorder="1" applyAlignment="1">
      <alignment horizontal="center"/>
    </xf>
    <xf numFmtId="0" fontId="9" fillId="5" borderId="15" xfId="0" applyFont="1" applyFill="1" applyBorder="1">
      <alignment/>
    </xf>
    <xf numFmtId="0" fontId="9" fillId="5" borderId="16" xfId="0" applyFont="1" applyFill="1" applyBorder="1" applyAlignment="1">
      <alignment horizontal="center"/>
    </xf>
    <xf numFmtId="0" fontId="9" fillId="5" borderId="17" xfId="0" applyFont="1" applyFill="1" applyBorder="1">
      <alignment/>
    </xf>
    <xf numFmtId="0" fontId="9" fillId="5" borderId="18" xfId="0" applyFont="1" applyFill="1" applyBorder="1" applyAlignment="1">
      <alignment horizontal="left"/>
    </xf>
    <xf numFmtId="0" fontId="9" fillId="5" borderId="11" xfId="0" applyFont="1" applyFill="1" applyBorder="1" applyAlignment="1">
      <alignment horizontal="center"/>
    </xf>
    <xf numFmtId="0" fontId="9" fillId="5" borderId="15" xfId="0" applyFont="1" applyFill="1" applyBorder="1" applyAlignment="1">
      <alignment horizontal="center"/>
    </xf>
    <xf numFmtId="0" fontId="9" fillId="5" borderId="19" xfId="0" applyFont="1" applyFill="1" applyBorder="1" applyAlignment="1">
      <alignment horizontal="center"/>
    </xf>
    <xf numFmtId="0" fontId="5" fillId="6" borderId="16" xfId="0" applyFont="1" applyFill="1" applyBorder="1" applyAlignment="1" applyProtection="1">
      <alignment horizontal="center" vertical="center"/>
      <protection locked="0"/>
    </xf>
    <xf numFmtId="3" fontId="5" fillId="6" borderId="16" xfId="0" applyNumberFormat="1" applyFont="1" applyFill="1" applyBorder="1" applyAlignment="1" applyProtection="1">
      <alignment horizontal="center" vertical="center"/>
      <protection locked="0"/>
    </xf>
    <xf numFmtId="3" fontId="5" fillId="6" borderId="7" xfId="0" applyNumberFormat="1" applyFont="1" applyFill="1" applyBorder="1" applyAlignment="1" applyProtection="1">
      <alignment horizontal="center" vertical="center"/>
      <protection locked="0"/>
    </xf>
    <xf numFmtId="3" fontId="5" fillId="2" borderId="16" xfId="0" applyNumberFormat="1" applyFont="1" applyFill="1" applyBorder="1" applyAlignment="1" applyProtection="1">
      <alignment horizontal="center" vertical="center"/>
      <protection/>
    </xf>
    <xf numFmtId="0" fontId="5" fillId="5" borderId="7" xfId="0" applyFont="1" applyFill="1" applyBorder="1" applyAlignment="1">
      <alignment horizontal="center" vertical="center"/>
    </xf>
    <xf numFmtId="0" fontId="5" fillId="5" borderId="16" xfId="0" applyFont="1" applyFill="1" applyBorder="1" applyAlignment="1">
      <alignment horizontal="center" vertical="center"/>
    </xf>
    <xf numFmtId="3" fontId="5" fillId="5" borderId="16" xfId="0" applyNumberFormat="1" applyFont="1" applyFill="1" applyBorder="1" applyAlignment="1">
      <alignment horizontal="center" vertical="center"/>
    </xf>
    <xf numFmtId="2" fontId="5" fillId="5" borderId="16" xfId="0" applyNumberFormat="1" applyFont="1" applyFill="1" applyBorder="1" applyAlignment="1">
      <alignment horizontal="center" vertical="center"/>
    </xf>
    <xf numFmtId="3" fontId="5" fillId="5" borderId="7" xfId="0" applyNumberFormat="1" applyFont="1" applyFill="1" applyBorder="1" applyAlignment="1">
      <alignment horizontal="center" vertical="center"/>
    </xf>
    <xf numFmtId="3" fontId="5" fillId="3" borderId="16" xfId="0" applyNumberFormat="1" applyFont="1" applyFill="1" applyBorder="1" applyAlignment="1" applyProtection="1">
      <alignment horizontal="center" vertical="center"/>
      <protection/>
    </xf>
    <xf numFmtId="0" fontId="5" fillId="5" borderId="19" xfId="0" applyFont="1" applyFill="1" applyBorder="1" applyAlignment="1">
      <alignment vertical="center"/>
    </xf>
    <xf numFmtId="3" fontId="5" fillId="3" borderId="20" xfId="0" applyNumberFormat="1" applyFont="1" applyFill="1" applyBorder="1" applyAlignment="1" applyProtection="1">
      <alignment horizontal="center" vertical="center"/>
      <protection/>
    </xf>
    <xf numFmtId="49" fontId="5" fillId="6" borderId="21" xfId="0" applyNumberFormat="1" applyFont="1" applyFill="1" applyBorder="1" applyAlignment="1" applyProtection="1">
      <alignment horizontal="center" vertical="center"/>
      <protection locked="0"/>
    </xf>
    <xf numFmtId="49" fontId="5" fillId="6" borderId="22" xfId="0" applyNumberFormat="1" applyFont="1" applyFill="1" applyBorder="1" applyAlignment="1" applyProtection="1">
      <alignment horizontal="center" vertical="center"/>
      <protection locked="0"/>
    </xf>
    <xf numFmtId="49" fontId="5" fillId="6" borderId="23" xfId="0" applyNumberFormat="1" applyFont="1" applyFill="1" applyBorder="1" applyAlignment="1" applyProtection="1">
      <alignment horizontal="center" vertical="center"/>
      <protection locked="0"/>
    </xf>
    <xf numFmtId="49" fontId="5" fillId="3" borderId="21" xfId="0" applyNumberFormat="1" applyFont="1" applyFill="1" applyBorder="1" applyAlignment="1">
      <alignment horizontal="center" vertical="center"/>
    </xf>
    <xf numFmtId="49" fontId="5" fillId="3" borderId="22" xfId="0" applyNumberFormat="1" applyFont="1" applyFill="1" applyBorder="1" applyAlignment="1">
      <alignment horizontal="center" vertical="center"/>
    </xf>
    <xf numFmtId="49" fontId="5" fillId="3" borderId="23" xfId="0" applyNumberFormat="1" applyFont="1" applyFill="1" applyBorder="1" applyAlignment="1">
      <alignment horizontal="center" vertical="center"/>
    </xf>
    <xf numFmtId="0" fontId="0" fillId="4" borderId="0" xfId="0" applyFill="1" applyAlignment="1">
      <alignment vertical="center"/>
    </xf>
    <xf numFmtId="0" fontId="0" fillId="3" borderId="0" xfId="0" applyFill="1">
      <alignment/>
    </xf>
    <xf numFmtId="0" fontId="0" fillId="0" borderId="0" xfId="0" applyAlignment="1">
      <alignment vertical="center"/>
    </xf>
    <xf numFmtId="0" fontId="25" fillId="2" borderId="0" xfId="0" applyFont="1" applyFill="1">
      <alignment/>
    </xf>
    <xf numFmtId="0" fontId="0" fillId="2" borderId="0" xfId="0" applyFill="1" applyAlignment="1">
      <alignment vertical="top" wrapText="1"/>
    </xf>
    <xf numFmtId="0" fontId="25" fillId="2" borderId="0" xfId="0" applyFont="1" applyFill="1" applyAlignment="1">
      <alignment/>
    </xf>
    <xf numFmtId="0" fontId="28" fillId="4" borderId="0" xfId="0" applyFont="1" applyFill="1" applyAlignment="1">
      <alignment horizontal="center" vertical="center"/>
    </xf>
    <xf numFmtId="0" fontId="0" fillId="0" borderId="0" xfId="0" applyAlignment="1">
      <alignment horizontal="center" vertical="center"/>
    </xf>
    <xf numFmtId="0" fontId="0" fillId="7" borderId="0" xfId="0" applyFill="1" applyAlignment="1">
      <alignment vertical="center"/>
    </xf>
    <xf numFmtId="0" fontId="2" fillId="4" borderId="0" xfId="0" applyFont="1" applyFill="1" applyAlignment="1">
      <alignment horizontal="center" vertical="center"/>
    </xf>
    <xf numFmtId="0" fontId="24" fillId="4" borderId="0" xfId="0" applyFont="1" applyFill="1" applyAlignment="1">
      <alignment horizontal="center" vertical="center"/>
    </xf>
    <xf numFmtId="0" fontId="0" fillId="4" borderId="0" xfId="0" applyFill="1" applyAlignment="1">
      <alignment horizontal="right" vertical="center"/>
    </xf>
    <xf numFmtId="0" fontId="0" fillId="8"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8" borderId="26" xfId="0" applyFill="1" applyBorder="1" applyAlignment="1" applyProtection="1">
      <alignment vertical="center"/>
      <protection locked="0"/>
    </xf>
    <xf numFmtId="0" fontId="0" fillId="4" borderId="0" xfId="0" applyFill="1" applyBorder="1" applyAlignment="1" applyProtection="1">
      <alignment vertical="center"/>
      <protection locked="0"/>
    </xf>
    <xf numFmtId="0" fontId="0" fillId="9" borderId="27" xfId="0" applyFill="1" applyBorder="1" applyAlignment="1" applyProtection="1">
      <alignment vertical="center"/>
      <protection locked="0"/>
    </xf>
    <xf numFmtId="14" fontId="0" fillId="8" borderId="26" xfId="0" applyNumberFormat="1" applyFill="1" applyBorder="1" applyAlignment="1" applyProtection="1">
      <alignment horizontal="left" vertical="center"/>
      <protection locked="0"/>
    </xf>
    <xf numFmtId="49" fontId="0" fillId="8" borderId="26" xfId="0" applyNumberFormat="1" applyFill="1" applyBorder="1" applyAlignment="1" applyProtection="1">
      <alignment horizontal="left" vertical="center"/>
      <protection locked="0"/>
    </xf>
    <xf numFmtId="49" fontId="0" fillId="9" borderId="27" xfId="0" applyNumberFormat="1" applyFill="1" applyBorder="1" applyAlignment="1" applyProtection="1">
      <alignment vertical="center"/>
      <protection locked="0"/>
    </xf>
    <xf numFmtId="0" fontId="0" fillId="10" borderId="26" xfId="0" applyFill="1" applyBorder="1" applyAlignment="1" applyProtection="1">
      <alignment vertical="center"/>
      <protection locked="0"/>
    </xf>
    <xf numFmtId="0" fontId="23" fillId="4" borderId="0" xfId="0" applyFont="1" applyFill="1" applyBorder="1" applyAlignment="1" applyProtection="1">
      <alignment vertical="center"/>
      <protection locked="0"/>
    </xf>
    <xf numFmtId="0" fontId="0" fillId="10" borderId="27" xfId="0" applyFill="1" applyBorder="1" applyAlignment="1" applyProtection="1">
      <alignment vertical="center"/>
      <protection locked="0"/>
    </xf>
    <xf numFmtId="0" fontId="23" fillId="4" borderId="0" xfId="0" applyFont="1" applyFill="1" applyAlignment="1">
      <alignment vertical="center"/>
    </xf>
    <xf numFmtId="0" fontId="23" fillId="4" borderId="0" xfId="0" applyFont="1" applyFill="1" applyAlignment="1">
      <alignment horizontal="right" vertical="center"/>
    </xf>
    <xf numFmtId="0" fontId="0" fillId="10" borderId="26" xfId="0" applyFill="1" applyBorder="1" applyAlignment="1" applyProtection="1">
      <alignment horizontal="left" vertical="center"/>
      <protection locked="0"/>
    </xf>
    <xf numFmtId="49" fontId="0" fillId="10" borderId="26" xfId="0" applyNumberFormat="1" applyFill="1" applyBorder="1" applyAlignment="1" applyProtection="1">
      <alignment horizontal="left" vertical="center"/>
      <protection locked="0"/>
    </xf>
    <xf numFmtId="3" fontId="0" fillId="10" borderId="27" xfId="0" applyNumberFormat="1" applyFill="1" applyBorder="1" applyAlignment="1" applyProtection="1">
      <alignment horizontal="left" vertical="center"/>
      <protection locked="0"/>
    </xf>
    <xf numFmtId="3" fontId="0" fillId="10" borderId="26" xfId="0" applyNumberFormat="1" applyFill="1" applyBorder="1" applyAlignment="1" applyProtection="1">
      <alignment horizontal="left" vertical="center"/>
      <protection locked="0"/>
    </xf>
    <xf numFmtId="0" fontId="0" fillId="10" borderId="27" xfId="0" applyFill="1" applyBorder="1" applyAlignment="1" applyProtection="1">
      <alignment horizontal="left" vertical="center"/>
      <protection locked="0"/>
    </xf>
    <xf numFmtId="0" fontId="20" fillId="10" borderId="26" xfId="12" applyFill="1" applyBorder="1" applyAlignment="1" applyProtection="1">
      <alignment vertical="center"/>
      <protection locked="0"/>
    </xf>
    <xf numFmtId="49" fontId="0" fillId="10" borderId="27" xfId="0" applyNumberFormat="1" applyFill="1" applyBorder="1" applyAlignment="1" applyProtection="1">
      <alignment horizontal="left" vertical="center"/>
      <protection locked="0"/>
    </xf>
    <xf numFmtId="0" fontId="20" fillId="10" borderId="27" xfId="12" applyFill="1" applyBorder="1" applyAlignment="1" applyProtection="1">
      <alignment vertical="center"/>
      <protection locked="0"/>
    </xf>
    <xf numFmtId="0" fontId="0" fillId="10" borderId="28" xfId="0" applyFill="1" applyBorder="1" applyAlignment="1" applyProtection="1">
      <alignment vertical="center"/>
      <protection locked="0"/>
    </xf>
    <xf numFmtId="0" fontId="0" fillId="4" borderId="29" xfId="0" applyFill="1" applyBorder="1" applyAlignment="1" applyProtection="1">
      <alignment vertical="center"/>
      <protection locked="0"/>
    </xf>
    <xf numFmtId="0" fontId="0" fillId="10" borderId="30" xfId="0" applyFill="1" applyBorder="1" applyAlignment="1" applyProtection="1">
      <alignment vertical="center"/>
      <protection locked="0"/>
    </xf>
    <xf numFmtId="0" fontId="28" fillId="9" borderId="0" xfId="0" applyFont="1" applyFill="1" applyAlignment="1">
      <alignment vertical="center"/>
    </xf>
    <xf numFmtId="0" fontId="28" fillId="9" borderId="0" xfId="0" applyFont="1" applyFill="1" applyAlignment="1">
      <alignment horizontal="right" vertical="center"/>
    </xf>
    <xf numFmtId="0" fontId="28" fillId="8" borderId="0" xfId="0" applyFont="1" applyFill="1" applyAlignment="1">
      <alignment vertical="center"/>
    </xf>
    <xf numFmtId="0" fontId="28" fillId="8" borderId="0" xfId="0" applyFont="1" applyFill="1" applyAlignment="1">
      <alignment horizontal="right" vertical="center"/>
    </xf>
    <xf numFmtId="0" fontId="28" fillId="4"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lignment horizontal="right" vertical="center"/>
    </xf>
    <xf numFmtId="0" fontId="0" fillId="7" borderId="0" xfId="0" applyFill="1">
      <alignment/>
    </xf>
    <xf numFmtId="0" fontId="23" fillId="7" borderId="0" xfId="0" applyFont="1" applyFill="1">
      <alignment/>
    </xf>
    <xf numFmtId="49" fontId="5" fillId="2" borderId="5" xfId="0" applyNumberFormat="1" applyFont="1" applyFill="1" applyBorder="1" applyAlignment="1" applyProtection="1">
      <alignment horizontal="center"/>
      <protection locked="0"/>
    </xf>
    <xf numFmtId="0" fontId="8" fillId="2" borderId="5" xfId="0" applyFont="1" applyFill="1" applyBorder="1" applyAlignment="1" applyProtection="1">
      <alignment horizontal="center" vertical="center"/>
      <protection/>
    </xf>
    <xf numFmtId="0" fontId="26" fillId="4" borderId="0" xfId="0" applyFont="1" applyFill="1" applyAlignment="1">
      <alignment horizontal="center" vertical="center"/>
    </xf>
    <xf numFmtId="0" fontId="4" fillId="2" borderId="0" xfId="0" applyFont="1" applyFill="1" applyAlignment="1">
      <alignment horizontal="right" vertical="center"/>
    </xf>
    <xf numFmtId="0" fontId="21" fillId="2" borderId="0" xfId="0" applyFont="1" applyFill="1" applyAlignment="1">
      <alignment vertical="center"/>
    </xf>
    <xf numFmtId="0" fontId="0" fillId="2" borderId="0" xfId="0" applyFill="1" applyAlignment="1">
      <alignment/>
    </xf>
    <xf numFmtId="0" fontId="21" fillId="2" borderId="0" xfId="0" applyFont="1" applyFill="1" applyAlignment="1" applyProtection="1">
      <alignment vertical="center"/>
      <protection locked="0"/>
    </xf>
    <xf numFmtId="0" fontId="5" fillId="4" borderId="19" xfId="0" applyFont="1" applyFill="1" applyBorder="1" applyAlignment="1" applyProtection="1">
      <alignment horizontal="center" vertical="center"/>
      <protection locked="0"/>
    </xf>
    <xf numFmtId="0" fontId="5" fillId="5" borderId="0" xfId="0" applyFont="1" applyFill="1" applyAlignment="1">
      <alignment/>
    </xf>
    <xf numFmtId="0" fontId="5" fillId="5" borderId="31" xfId="0" applyFont="1" applyFill="1" applyBorder="1" applyAlignment="1">
      <alignment/>
    </xf>
    <xf numFmtId="0" fontId="5" fillId="5" borderId="32" xfId="0" applyFont="1" applyFill="1" applyBorder="1" applyAlignment="1">
      <alignment vertical="center"/>
    </xf>
    <xf numFmtId="0" fontId="5" fillId="5" borderId="32" xfId="0" applyFont="1" applyFill="1" applyBorder="1" applyAlignment="1">
      <alignment horizontal="center" vertical="center"/>
    </xf>
    <xf numFmtId="0" fontId="5" fillId="5" borderId="12" xfId="0" applyFont="1" applyFill="1" applyBorder="1" applyAlignment="1">
      <alignment horizontal="center" vertical="center"/>
    </xf>
    <xf numFmtId="0" fontId="5" fillId="6" borderId="16" xfId="0" applyNumberFormat="1" applyFont="1" applyFill="1" applyBorder="1" applyAlignment="1" applyProtection="1">
      <alignment horizontal="center" vertical="center"/>
      <protection/>
    </xf>
    <xf numFmtId="3" fontId="5" fillId="6" borderId="7" xfId="0" applyNumberFormat="1" applyFont="1" applyFill="1" applyBorder="1" applyAlignment="1" applyProtection="1">
      <alignment horizontal="center" vertical="center"/>
      <protection/>
    </xf>
    <xf numFmtId="0" fontId="5" fillId="6" borderId="16" xfId="0" applyFont="1" applyFill="1" applyBorder="1" applyAlignment="1" applyProtection="1">
      <alignment horizontal="center" vertical="center"/>
      <protection/>
    </xf>
    <xf numFmtId="3" fontId="5" fillId="6" borderId="16" xfId="0" applyNumberFormat="1" applyFont="1" applyFill="1" applyBorder="1" applyAlignment="1" applyProtection="1">
      <alignment horizontal="center" vertical="center"/>
      <protection/>
    </xf>
    <xf numFmtId="49" fontId="5" fillId="6" borderId="21" xfId="0" applyNumberFormat="1" applyFont="1" applyFill="1" applyBorder="1" applyAlignment="1" applyProtection="1">
      <alignment horizontal="center" vertical="center"/>
      <protection/>
    </xf>
    <xf numFmtId="49" fontId="5" fillId="6" borderId="22" xfId="0" applyNumberFormat="1" applyFont="1" applyFill="1" applyBorder="1" applyAlignment="1" applyProtection="1">
      <alignment horizontal="center" vertical="center"/>
      <protection/>
    </xf>
    <xf numFmtId="49" fontId="5" fillId="6" borderId="23" xfId="0" applyNumberFormat="1" applyFont="1" applyFill="1" applyBorder="1" applyAlignment="1" applyProtection="1">
      <alignment horizontal="center" vertical="center"/>
      <protection/>
    </xf>
    <xf numFmtId="0" fontId="5" fillId="4" borderId="19" xfId="0" applyFont="1" applyFill="1" applyBorder="1" applyAlignment="1" applyProtection="1">
      <alignment horizontal="center" vertical="center"/>
      <protection/>
    </xf>
    <xf numFmtId="0" fontId="5" fillId="5" borderId="7" xfId="0" applyFont="1" applyFill="1" applyBorder="1" applyAlignment="1" applyProtection="1">
      <alignment horizontal="center" vertical="center"/>
      <protection/>
    </xf>
    <xf numFmtId="0" fontId="5" fillId="5" borderId="16" xfId="0" applyFont="1" applyFill="1" applyBorder="1" applyAlignment="1" applyProtection="1">
      <alignment horizontal="center" vertical="center"/>
      <protection/>
    </xf>
    <xf numFmtId="3" fontId="5" fillId="5" borderId="16" xfId="0" applyNumberFormat="1" applyFont="1" applyFill="1" applyBorder="1" applyAlignment="1" applyProtection="1">
      <alignment horizontal="center" vertical="center"/>
      <protection/>
    </xf>
    <xf numFmtId="2" fontId="5" fillId="5" borderId="16" xfId="0" applyNumberFormat="1" applyFont="1" applyFill="1" applyBorder="1" applyAlignment="1" applyProtection="1">
      <alignment horizontal="center" vertical="center"/>
      <protection/>
    </xf>
    <xf numFmtId="3" fontId="5" fillId="5" borderId="7" xfId="0" applyNumberFormat="1" applyFont="1" applyFill="1" applyBorder="1" applyAlignment="1" applyProtection="1">
      <alignment horizontal="center" vertical="center"/>
      <protection/>
    </xf>
    <xf numFmtId="49" fontId="5" fillId="3" borderId="21" xfId="0" applyNumberFormat="1" applyFont="1" applyFill="1" applyBorder="1" applyAlignment="1" applyProtection="1">
      <alignment horizontal="center" vertical="center"/>
      <protection/>
    </xf>
    <xf numFmtId="49" fontId="5" fillId="3" borderId="22" xfId="0" applyNumberFormat="1" applyFont="1" applyFill="1" applyBorder="1" applyAlignment="1" applyProtection="1">
      <alignment horizontal="center" vertical="center"/>
      <protection/>
    </xf>
    <xf numFmtId="49" fontId="5" fillId="3" borderId="23" xfId="0" applyNumberFormat="1" applyFont="1" applyFill="1" applyBorder="1" applyAlignment="1" applyProtection="1">
      <alignment horizontal="center" vertical="center"/>
      <protection/>
    </xf>
    <xf numFmtId="0" fontId="5" fillId="5" borderId="19" xfId="0" applyFont="1" applyFill="1" applyBorder="1" applyAlignment="1" applyProtection="1">
      <alignment vertical="center"/>
      <protection/>
    </xf>
    <xf numFmtId="0" fontId="5" fillId="5" borderId="33" xfId="0" applyFont="1" applyFill="1" applyBorder="1" applyAlignment="1" applyProtection="1">
      <alignment horizontal="center" vertical="center"/>
      <protection/>
    </xf>
    <xf numFmtId="0" fontId="5" fillId="5" borderId="20" xfId="0" applyFont="1" applyFill="1" applyBorder="1" applyAlignment="1" applyProtection="1">
      <alignment horizontal="center" vertical="center"/>
      <protection/>
    </xf>
    <xf numFmtId="3" fontId="5" fillId="5" borderId="20" xfId="0" applyNumberFormat="1" applyFont="1" applyFill="1" applyBorder="1" applyAlignment="1" applyProtection="1">
      <alignment horizontal="center" vertical="center"/>
      <protection/>
    </xf>
    <xf numFmtId="2" fontId="5" fillId="5" borderId="20" xfId="0" applyNumberFormat="1" applyFont="1" applyFill="1" applyBorder="1" applyAlignment="1" applyProtection="1">
      <alignment horizontal="center" vertical="center"/>
      <protection/>
    </xf>
    <xf numFmtId="3" fontId="5" fillId="5" borderId="33" xfId="0" applyNumberFormat="1" applyFont="1" applyFill="1" applyBorder="1" applyAlignment="1" applyProtection="1">
      <alignment horizontal="center" vertical="center"/>
      <protection/>
    </xf>
    <xf numFmtId="0" fontId="5" fillId="3" borderId="34" xfId="0" applyFont="1" applyFill="1" applyBorder="1" applyAlignment="1" applyProtection="1">
      <alignment horizontal="center" vertical="center"/>
      <protection/>
    </xf>
    <xf numFmtId="0" fontId="5" fillId="3" borderId="35" xfId="0" applyFont="1" applyFill="1" applyBorder="1" applyAlignment="1" applyProtection="1">
      <alignment horizontal="center" vertical="center"/>
      <protection/>
    </xf>
    <xf numFmtId="0" fontId="5" fillId="3" borderId="36" xfId="0" applyFont="1" applyFill="1" applyBorder="1" applyAlignment="1" applyProtection="1">
      <alignment horizontal="center" vertical="center"/>
      <protection/>
    </xf>
    <xf numFmtId="0" fontId="5" fillId="5" borderId="37" xfId="0" applyFont="1" applyFill="1" applyBorder="1" applyAlignment="1" applyProtection="1">
      <alignment vertical="center"/>
      <protection/>
    </xf>
    <xf numFmtId="2" fontId="5" fillId="6" borderId="16" xfId="0" applyNumberFormat="1" applyFont="1" applyFill="1" applyBorder="1" applyAlignment="1" applyProtection="1">
      <alignment horizontal="center" vertical="center"/>
      <protection locked="0"/>
    </xf>
    <xf numFmtId="2" fontId="5" fillId="6" borderId="16" xfId="0" applyNumberFormat="1" applyFont="1" applyFill="1" applyBorder="1" applyAlignment="1" applyProtection="1">
      <alignment horizontal="center" vertical="center"/>
      <protection/>
    </xf>
    <xf numFmtId="0" fontId="12" fillId="11" borderId="0" xfId="0" applyFont="1" applyFill="1" applyAlignment="1">
      <alignment horizontal="center"/>
    </xf>
    <xf numFmtId="0" fontId="12" fillId="11" borderId="0" xfId="0" applyFont="1" applyFill="1" applyAlignment="1">
      <alignment horizontal="left"/>
    </xf>
    <xf numFmtId="0" fontId="22" fillId="11" borderId="0" xfId="0" applyFont="1" applyFill="1" applyAlignment="1">
      <alignment horizontal="center"/>
    </xf>
    <xf numFmtId="0" fontId="0" fillId="11" borderId="0" xfId="0" applyFill="1" applyAlignment="1">
      <alignment horizontal="center"/>
    </xf>
    <xf numFmtId="0" fontId="0" fillId="11" borderId="0" xfId="0" applyFill="1" applyBorder="1" applyAlignment="1">
      <alignment horizontal="center"/>
    </xf>
    <xf numFmtId="0" fontId="2" fillId="11" borderId="0" xfId="0" applyFont="1" applyFill="1" applyAlignment="1">
      <alignment horizontal="center"/>
    </xf>
    <xf numFmtId="166" fontId="0" fillId="11" borderId="0" xfId="0" applyNumberFormat="1" applyFill="1" applyAlignment="1">
      <alignment horizontal="center"/>
    </xf>
    <xf numFmtId="14" fontId="0" fillId="11" borderId="0" xfId="0" applyNumberFormat="1" applyFill="1" applyAlignment="1">
      <alignment horizontal="center"/>
    </xf>
    <xf numFmtId="165" fontId="0" fillId="11" borderId="0" xfId="0" applyNumberFormat="1" applyFill="1" applyAlignment="1">
      <alignment horizontal="center"/>
    </xf>
    <xf numFmtId="0" fontId="0" fillId="11" borderId="0" xfId="0" applyNumberFormat="1" applyFill="1" applyBorder="1" applyAlignment="1">
      <alignment horizontal="center"/>
    </xf>
    <xf numFmtId="0" fontId="0" fillId="11" borderId="0" xfId="0" applyFill="1" applyAlignment="1">
      <alignment horizontal="center" vertical="center"/>
    </xf>
    <xf numFmtId="9" fontId="0" fillId="11" borderId="0" xfId="0" applyNumberFormat="1" applyFill="1" applyAlignment="1">
      <alignment horizontal="center"/>
    </xf>
    <xf numFmtId="165" fontId="2" fillId="11" borderId="0" xfId="0" applyNumberFormat="1" applyFont="1" applyFill="1" applyAlignment="1">
      <alignment horizontal="center"/>
    </xf>
    <xf numFmtId="0" fontId="12" fillId="2" borderId="0" xfId="0" applyFont="1" applyFill="1" applyAlignment="1">
      <alignment horizontal="center"/>
    </xf>
    <xf numFmtId="0" fontId="2" fillId="2" borderId="0" xfId="0" applyFont="1" applyFill="1" applyBorder="1" applyAlignment="1">
      <alignment horizontal="center"/>
    </xf>
    <xf numFmtId="0" fontId="0" fillId="2" borderId="0" xfId="0" applyFill="1" applyAlignment="1">
      <alignment horizontal="center"/>
    </xf>
    <xf numFmtId="1" fontId="0" fillId="2" borderId="0" xfId="0" applyNumberFormat="1" applyFill="1" applyAlignment="1">
      <alignment horizontal="center"/>
    </xf>
    <xf numFmtId="0" fontId="0" fillId="2" borderId="0" xfId="0" applyFill="1" applyProtection="1">
      <alignment/>
      <protection locked="0"/>
    </xf>
    <xf numFmtId="167" fontId="5" fillId="6" borderId="16" xfId="0" applyNumberFormat="1" applyFont="1" applyFill="1" applyBorder="1" applyAlignment="1" applyProtection="1">
      <alignment horizontal="center" vertical="center"/>
      <protection locked="0"/>
    </xf>
    <xf numFmtId="0" fontId="0" fillId="0" borderId="0" xfId="0" applyFill="1">
      <alignment/>
    </xf>
    <xf numFmtId="0" fontId="0" fillId="0" borderId="0" xfId="0" applyFont="1">
      <alignment/>
    </xf>
    <xf numFmtId="49" fontId="0" fillId="0" borderId="0" xfId="0" applyNumberFormat="1">
      <alignment/>
    </xf>
    <xf numFmtId="49" fontId="0" fillId="0" borderId="0" xfId="0" applyNumberFormat="1" applyFont="1">
      <alignment/>
    </xf>
    <xf numFmtId="0" fontId="0" fillId="0" borderId="0" xfId="0" applyNumberFormat="1" applyFont="1">
      <alignment/>
    </xf>
    <xf numFmtId="14" fontId="0" fillId="0" borderId="0" xfId="0" applyNumberFormat="1">
      <alignment/>
    </xf>
    <xf numFmtId="14" fontId="0" fillId="0" borderId="0" xfId="0" applyNumberFormat="1" applyFont="1">
      <alignment/>
    </xf>
    <xf numFmtId="168" fontId="0" fillId="0" borderId="0" xfId="0" applyNumberFormat="1" applyFont="1">
      <alignment/>
    </xf>
    <xf numFmtId="49" fontId="1" fillId="0" borderId="38" xfId="0" applyNumberFormat="1" applyFont="1" applyFill="1" applyBorder="1">
      <alignment/>
    </xf>
    <xf numFmtId="0" fontId="1" fillId="0" borderId="0" xfId="0" applyNumberFormat="1" applyFont="1" applyFill="1" applyBorder="1">
      <alignment/>
    </xf>
    <xf numFmtId="0" fontId="1" fillId="0" borderId="38" xfId="0" applyNumberFormat="1" applyFont="1" applyFill="1" applyBorder="1">
      <alignment/>
    </xf>
    <xf numFmtId="49" fontId="1" fillId="0" borderId="39" xfId="0" applyNumberFormat="1" applyFont="1" applyFill="1" applyBorder="1">
      <alignment/>
    </xf>
    <xf numFmtId="0" fontId="1" fillId="0" borderId="39" xfId="0" applyNumberFormat="1" applyFont="1" applyFill="1" applyBorder="1">
      <alignment/>
    </xf>
    <xf numFmtId="4" fontId="0" fillId="0" borderId="0" xfId="0" applyNumberFormat="1">
      <alignment/>
    </xf>
    <xf numFmtId="0" fontId="0" fillId="0" borderId="0" xfId="0" applyNumberFormat="1">
      <alignment/>
    </xf>
    <xf numFmtId="0" fontId="0" fillId="0" borderId="0" xfId="0" applyFont="1" applyFill="1">
      <alignment/>
    </xf>
    <xf numFmtId="0" fontId="0" fillId="0" borderId="40" xfId="0" applyFont="1" applyBorder="1">
      <alignment/>
    </xf>
    <xf numFmtId="0" fontId="0" fillId="0" borderId="41" xfId="0" applyFont="1" applyBorder="1">
      <alignment/>
    </xf>
    <xf numFmtId="0" fontId="0" fillId="0" borderId="42" xfId="0" applyFont="1" applyBorder="1">
      <alignment/>
    </xf>
    <xf numFmtId="0" fontId="0" fillId="0" borderId="43" xfId="0" applyFont="1" applyBorder="1">
      <alignment/>
    </xf>
    <xf numFmtId="0" fontId="0" fillId="0" borderId="44" xfId="0" applyBorder="1">
      <alignment/>
    </xf>
    <xf numFmtId="0" fontId="37" fillId="0" borderId="45" xfId="0" applyFont="1" applyBorder="1" applyAlignment="1">
      <alignment vertical="center" wrapText="1"/>
    </xf>
    <xf numFmtId="1" fontId="7" fillId="12" borderId="5" xfId="13" applyNumberFormat="1" applyFont="1" applyFill="1" applyBorder="1" applyAlignment="1">
      <alignment horizontal="center" vertical="center"/>
      <protection/>
    </xf>
    <xf numFmtId="0" fontId="0" fillId="0" borderId="46" xfId="0" applyBorder="1">
      <alignment/>
    </xf>
    <xf numFmtId="169" fontId="5" fillId="0" borderId="0" xfId="13" applyNumberFormat="1" applyFont="1" applyFill="1" applyAlignment="1">
      <alignment horizontal="center"/>
      <protection/>
    </xf>
    <xf numFmtId="49" fontId="5" fillId="0" borderId="0" xfId="13" applyNumberFormat="1" applyFont="1" applyFill="1" applyAlignment="1">
      <alignment horizontal="center"/>
      <protection/>
    </xf>
    <xf numFmtId="1" fontId="5" fillId="0" borderId="0" xfId="13" applyNumberFormat="1" applyFont="1" applyFill="1" applyAlignment="1">
      <alignment horizontal="center"/>
      <protection/>
    </xf>
    <xf numFmtId="1" fontId="5" fillId="0" borderId="0" xfId="13" applyNumberFormat="1" applyFont="1" applyFill="1" applyAlignment="1">
      <alignment horizontal="left"/>
      <protection/>
    </xf>
    <xf numFmtId="0" fontId="5" fillId="0" borderId="0" xfId="13" applyFont="1" applyFill="1" applyAlignment="1">
      <alignment horizontal="left"/>
      <protection/>
    </xf>
    <xf numFmtId="0" fontId="0" fillId="0" borderId="47" xfId="0" applyBorder="1">
      <alignment/>
    </xf>
    <xf numFmtId="0" fontId="0" fillId="0" borderId="0" xfId="0" applyBorder="1">
      <alignment/>
    </xf>
    <xf numFmtId="0" fontId="37" fillId="0" borderId="32" xfId="0" applyFont="1" applyBorder="1" applyAlignment="1">
      <alignment vertical="center" wrapText="1"/>
    </xf>
    <xf numFmtId="0" fontId="37" fillId="0" borderId="12" xfId="0" applyFont="1" applyBorder="1" applyAlignment="1">
      <alignment vertical="center" wrapText="1"/>
    </xf>
    <xf numFmtId="0" fontId="37" fillId="0" borderId="48" xfId="0" applyFont="1" applyBorder="1" applyAlignment="1">
      <alignment vertical="center" wrapText="1"/>
    </xf>
    <xf numFmtId="0" fontId="37" fillId="0" borderId="46" xfId="0" applyFont="1" applyBorder="1" applyAlignment="1">
      <alignment vertical="center" wrapText="1"/>
    </xf>
    <xf numFmtId="0" fontId="37" fillId="0" borderId="16" xfId="0" applyFont="1" applyBorder="1" applyAlignment="1">
      <alignment vertical="center" wrapText="1"/>
    </xf>
    <xf numFmtId="0" fontId="37" fillId="0" borderId="19" xfId="0" applyFont="1" applyBorder="1" applyAlignment="1">
      <alignment vertical="center" wrapText="1"/>
    </xf>
    <xf numFmtId="0" fontId="0" fillId="0" borderId="46" xfId="0" applyFont="1" applyBorder="1">
      <alignment/>
    </xf>
    <xf numFmtId="0" fontId="0" fillId="0" borderId="16" xfId="0" applyFont="1" applyBorder="1">
      <alignment/>
    </xf>
    <xf numFmtId="0" fontId="37" fillId="0" borderId="19" xfId="0" applyFont="1" applyFill="1" applyBorder="1" applyAlignment="1">
      <alignment vertical="center" wrapText="1"/>
    </xf>
    <xf numFmtId="0" fontId="0" fillId="0" borderId="16" xfId="0" applyBorder="1">
      <alignment/>
    </xf>
    <xf numFmtId="0" fontId="0" fillId="0" borderId="19" xfId="0" applyBorder="1">
      <alignment/>
    </xf>
    <xf numFmtId="169" fontId="5" fillId="0" borderId="0" xfId="13" applyNumberFormat="1" applyFont="1" applyFill="1" applyAlignment="1">
      <alignment horizontal="center" vertical="top"/>
      <protection/>
    </xf>
    <xf numFmtId="49" fontId="5" fillId="0" borderId="0" xfId="13" applyNumberFormat="1" applyFont="1" applyFill="1" applyAlignment="1">
      <alignment horizontal="center" vertical="top"/>
      <protection/>
    </xf>
    <xf numFmtId="1" fontId="5" fillId="0" borderId="0" xfId="13" applyNumberFormat="1" applyFont="1" applyFill="1" applyAlignment="1">
      <alignment horizontal="center" vertical="top"/>
      <protection/>
    </xf>
    <xf numFmtId="1" fontId="5" fillId="0" borderId="0" xfId="13" applyNumberFormat="1" applyFont="1" applyFill="1" applyAlignment="1">
      <alignment horizontal="left" vertical="top" wrapText="1"/>
      <protection/>
    </xf>
    <xf numFmtId="0" fontId="5" fillId="0" borderId="0" xfId="13" applyFont="1" applyFill="1" applyAlignment="1">
      <alignment horizontal="left" vertical="top"/>
      <protection/>
    </xf>
    <xf numFmtId="1" fontId="5" fillId="0" borderId="0" xfId="13" applyNumberFormat="1" applyFont="1" applyFill="1" applyAlignment="1">
      <alignment horizontal="left" vertical="top"/>
      <protection/>
    </xf>
    <xf numFmtId="0" fontId="0" fillId="0" borderId="19" xfId="0" applyFill="1" applyBorder="1">
      <alignment/>
    </xf>
    <xf numFmtId="0" fontId="0" fillId="0" borderId="19" xfId="0" applyFont="1" applyBorder="1">
      <alignment/>
    </xf>
    <xf numFmtId="169" fontId="38" fillId="0" borderId="0" xfId="0" applyNumberFormat="1" applyFont="1" applyFill="1" applyAlignment="1">
      <alignment horizontal="center"/>
    </xf>
    <xf numFmtId="49" fontId="38" fillId="0" borderId="0" xfId="0" applyNumberFormat="1" applyFont="1" applyFill="1" applyAlignment="1">
      <alignment horizontal="center"/>
    </xf>
    <xf numFmtId="1" fontId="38" fillId="0" borderId="0" xfId="0" applyNumberFormat="1" applyFont="1" applyFill="1" applyAlignment="1">
      <alignment horizontal="center"/>
    </xf>
    <xf numFmtId="1" fontId="38" fillId="0" borderId="0" xfId="0" applyNumberFormat="1" applyFont="1" applyFill="1" applyAlignment="1">
      <alignment horizontal="left"/>
    </xf>
    <xf numFmtId="0" fontId="38" fillId="0" borderId="0" xfId="0" applyFont="1" applyFill="1" applyAlignment="1">
      <alignment horizontal="left"/>
    </xf>
    <xf numFmtId="0" fontId="5" fillId="0" borderId="0" xfId="13" applyFont="1" applyFill="1" applyAlignment="1">
      <alignment horizontal="center"/>
      <protection/>
    </xf>
    <xf numFmtId="0" fontId="5" fillId="0" borderId="0" xfId="13" applyFont="1" applyFill="1">
      <alignment/>
      <protection/>
    </xf>
    <xf numFmtId="0" fontId="0" fillId="0" borderId="47" xfId="0" applyFont="1" applyBorder="1">
      <alignment/>
    </xf>
    <xf numFmtId="0" fontId="0" fillId="0" borderId="20" xfId="0" applyBorder="1">
      <alignment/>
    </xf>
    <xf numFmtId="0" fontId="0" fillId="0" borderId="37" xfId="0" applyBorder="1">
      <alignment/>
    </xf>
    <xf numFmtId="1" fontId="5" fillId="0" borderId="0" xfId="13" applyNumberFormat="1" applyFill="1" applyAlignment="1">
      <alignment horizontal="center"/>
      <protection/>
    </xf>
    <xf numFmtId="1" fontId="5" fillId="0" borderId="0" xfId="13" applyNumberFormat="1" applyFill="1" applyAlignment="1">
      <alignment horizontal="left"/>
      <protection/>
    </xf>
    <xf numFmtId="0" fontId="5" fillId="0" borderId="0" xfId="13" applyFill="1" applyAlignment="1">
      <alignment horizontal="left"/>
      <protection/>
    </xf>
    <xf numFmtId="0" fontId="5" fillId="0" borderId="0" xfId="14">
      <alignment/>
      <protection/>
    </xf>
    <xf numFmtId="0" fontId="5" fillId="0" borderId="0" xfId="14" applyAlignment="1">
      <alignment horizontal="center" vertical="center"/>
      <protection/>
    </xf>
    <xf numFmtId="0" fontId="5" fillId="0" borderId="49" xfId="14" applyBorder="1" applyAlignment="1">
      <alignment horizontal="center" vertical="center"/>
      <protection/>
    </xf>
    <xf numFmtId="0" fontId="5" fillId="0" borderId="41" xfId="14" applyBorder="1" applyAlignment="1">
      <alignment horizontal="center" vertical="center"/>
      <protection/>
    </xf>
    <xf numFmtId="0" fontId="5" fillId="0" borderId="32" xfId="14" applyBorder="1" applyAlignment="1">
      <alignment horizontal="center" vertical="center"/>
      <protection/>
    </xf>
    <xf numFmtId="0" fontId="5" fillId="0" borderId="12" xfId="14" applyBorder="1" applyAlignment="1">
      <alignment horizontal="center" vertical="center"/>
      <protection/>
    </xf>
    <xf numFmtId="0" fontId="5" fillId="0" borderId="50" xfId="14" applyBorder="1" applyAlignment="1">
      <alignment horizontal="center" vertical="center"/>
      <protection/>
    </xf>
    <xf numFmtId="0" fontId="5" fillId="0" borderId="48" xfId="14" applyBorder="1">
      <alignment/>
      <protection/>
    </xf>
    <xf numFmtId="0" fontId="5" fillId="0" borderId="32" xfId="14" applyBorder="1">
      <alignment/>
      <protection/>
    </xf>
    <xf numFmtId="0" fontId="5" fillId="0" borderId="46" xfId="14" applyBorder="1" applyAlignment="1">
      <alignment horizontal="center" vertical="center"/>
      <protection/>
    </xf>
    <xf numFmtId="0" fontId="36" fillId="2" borderId="16" xfId="14" applyFont="1" applyFill="1" applyBorder="1" applyAlignment="1">
      <alignment vertical="center" wrapText="1"/>
      <protection/>
    </xf>
    <xf numFmtId="0" fontId="36" fillId="2" borderId="51" xfId="14" applyFont="1" applyFill="1" applyBorder="1" applyAlignment="1">
      <alignment horizontal="center" vertical="center" wrapText="1"/>
      <protection/>
    </xf>
    <xf numFmtId="0" fontId="5" fillId="0" borderId="16" xfId="14" applyBorder="1">
      <alignment/>
      <protection/>
    </xf>
    <xf numFmtId="0" fontId="5" fillId="0" borderId="19" xfId="14" applyBorder="1">
      <alignment/>
      <protection/>
    </xf>
    <xf numFmtId="0" fontId="5" fillId="0" borderId="46" xfId="14" applyBorder="1">
      <alignment/>
      <protection/>
    </xf>
    <xf numFmtId="0" fontId="5" fillId="0" borderId="51" xfId="14" applyBorder="1" applyAlignment="1">
      <alignment horizontal="center" vertical="center"/>
      <protection/>
    </xf>
    <xf numFmtId="0" fontId="5" fillId="0" borderId="0" xfId="14" applyBorder="1" applyAlignment="1">
      <alignment horizontal="center" vertical="center"/>
      <protection/>
    </xf>
    <xf numFmtId="0" fontId="5" fillId="0" borderId="47" xfId="14" applyBorder="1">
      <alignment/>
      <protection/>
    </xf>
    <xf numFmtId="0" fontId="5" fillId="0" borderId="52" xfId="14" applyBorder="1" applyAlignment="1">
      <alignment horizontal="center" vertical="center"/>
      <protection/>
    </xf>
    <xf numFmtId="0" fontId="36" fillId="2" borderId="20" xfId="14" applyFont="1" applyFill="1" applyBorder="1" applyAlignment="1">
      <alignment vertical="center" wrapText="1"/>
      <protection/>
    </xf>
    <xf numFmtId="0" fontId="36" fillId="2" borderId="52" xfId="14" applyFont="1" applyFill="1" applyBorder="1" applyAlignment="1">
      <alignment horizontal="center" vertical="center" wrapText="1"/>
      <protection/>
    </xf>
    <xf numFmtId="0" fontId="5" fillId="0" borderId="20" xfId="14" applyBorder="1">
      <alignment/>
      <protection/>
    </xf>
    <xf numFmtId="0" fontId="5" fillId="0" borderId="37" xfId="14" applyBorder="1">
      <alignment/>
      <protection/>
    </xf>
    <xf numFmtId="3" fontId="0" fillId="0" borderId="0" xfId="0" applyNumberFormat="1">
      <alignment/>
    </xf>
    <xf numFmtId="49" fontId="5" fillId="2" borderId="49" xfId="0" applyNumberFormat="1" applyFont="1" applyFill="1" applyBorder="1" applyAlignment="1" applyProtection="1">
      <alignment horizontal="center"/>
      <protection locked="0"/>
    </xf>
    <xf numFmtId="49" fontId="5" fillId="4" borderId="15" xfId="0" applyNumberFormat="1" applyFont="1" applyFill="1" applyBorder="1" applyAlignment="1" applyProtection="1">
      <alignment horizontal="center" vertical="center"/>
      <protection locked="0"/>
    </xf>
    <xf numFmtId="49" fontId="0" fillId="10" borderId="27" xfId="0" applyNumberFormat="1" applyFill="1" applyBorder="1" applyAlignment="1" applyProtection="1">
      <alignment vertical="center"/>
      <protection locked="0"/>
    </xf>
    <xf numFmtId="49" fontId="0" fillId="10" borderId="26" xfId="0" applyNumberFormat="1" applyFill="1" applyBorder="1" applyAlignment="1" applyProtection="1">
      <alignment vertical="center"/>
      <protection locked="0"/>
    </xf>
    <xf numFmtId="49" fontId="0" fillId="8" borderId="26" xfId="0" applyNumberFormat="1" applyFill="1" applyBorder="1" applyAlignment="1" applyProtection="1">
      <alignment vertical="center"/>
      <protection locked="0"/>
    </xf>
    <xf numFmtId="49" fontId="0" fillId="0" borderId="0" xfId="0" applyNumberFormat="1" applyFill="1">
      <alignment/>
    </xf>
    <xf numFmtId="3" fontId="0" fillId="0" borderId="0" xfId="0" applyNumberFormat="1" applyFill="1">
      <alignment/>
    </xf>
    <xf numFmtId="16" fontId="0" fillId="0" borderId="0" xfId="0" applyNumberFormat="1" applyFont="1" applyFill="1">
      <alignment/>
    </xf>
    <xf numFmtId="49" fontId="5" fillId="4" borderId="16" xfId="0" applyNumberFormat="1" applyFont="1" applyFill="1" applyBorder="1" applyAlignment="1" applyProtection="1">
      <alignment vertical="center"/>
      <protection locked="0"/>
    </xf>
    <xf numFmtId="49" fontId="5" fillId="4" borderId="20" xfId="0" applyNumberFormat="1" applyFont="1" applyFill="1" applyBorder="1" applyAlignment="1" applyProtection="1">
      <alignment vertical="center"/>
      <protection locked="0"/>
    </xf>
    <xf numFmtId="0" fontId="0" fillId="0" borderId="0" xfId="0" applyNumberFormat="1" applyFill="1">
      <alignment/>
    </xf>
    <xf numFmtId="0" fontId="0" fillId="10" borderId="26" xfId="0" applyFont="1" applyFill="1" applyBorder="1" applyAlignment="1" applyProtection="1">
      <alignment vertical="center"/>
      <protection locked="0"/>
    </xf>
    <xf numFmtId="0" fontId="5" fillId="13" borderId="0" xfId="13" applyFill="1">
      <alignment/>
      <protection/>
    </xf>
    <xf numFmtId="0" fontId="5" fillId="14" borderId="0" xfId="13" applyFill="1">
      <alignment/>
      <protection/>
    </xf>
    <xf numFmtId="0" fontId="42" fillId="14" borderId="0" xfId="13" applyFont="1" applyFill="1" applyAlignment="1">
      <alignment vertical="top"/>
      <protection/>
    </xf>
    <xf numFmtId="0" fontId="32" fillId="14" borderId="0" xfId="13" applyFont="1" applyFill="1" applyAlignment="1">
      <alignment wrapText="1"/>
      <protection/>
    </xf>
    <xf numFmtId="0" fontId="42" fillId="14" borderId="0" xfId="13" applyFont="1" applyFill="1" applyAlignment="1">
      <alignment wrapText="1"/>
      <protection/>
    </xf>
    <xf numFmtId="0" fontId="42" fillId="14" borderId="0" xfId="13" applyFont="1" applyFill="1">
      <alignment/>
      <protection/>
    </xf>
    <xf numFmtId="0" fontId="43" fillId="14" borderId="0" xfId="12" applyFont="1" applyFill="1" applyAlignment="1" applyProtection="1">
      <alignment/>
      <protection/>
    </xf>
    <xf numFmtId="0" fontId="42" fillId="14" borderId="0" xfId="13" applyFont="1" applyFill="1" applyBorder="1" applyAlignment="1">
      <alignment wrapText="1"/>
      <protection/>
    </xf>
    <xf numFmtId="0" fontId="7" fillId="14" borderId="0" xfId="13" applyFont="1" applyFill="1" applyBorder="1" applyAlignment="1">
      <alignment horizontal="right" wrapText="1"/>
      <protection/>
    </xf>
    <xf numFmtId="0" fontId="42" fillId="14" borderId="0" xfId="13" applyFont="1" applyFill="1" applyBorder="1" applyAlignment="1">
      <alignment horizontal="right" wrapText="1"/>
      <protection/>
    </xf>
    <xf numFmtId="0" fontId="5" fillId="0" borderId="0" xfId="13">
      <alignment/>
      <protection/>
    </xf>
    <xf numFmtId="0" fontId="18" fillId="3" borderId="0" xfId="0" applyFont="1" applyFill="1" applyAlignment="1">
      <alignment horizontal="left" wrapText="1"/>
    </xf>
    <xf numFmtId="0" fontId="8" fillId="3" borderId="0" xfId="0" applyFont="1" applyFill="1" applyAlignment="1">
      <alignment horizontal="center" wrapText="1"/>
    </xf>
    <xf numFmtId="0" fontId="19" fillId="3" borderId="0" xfId="0" applyFont="1" applyFill="1" applyAlignment="1">
      <alignment horizontal="left" wrapText="1"/>
    </xf>
    <xf numFmtId="0" fontId="8" fillId="3" borderId="0" xfId="0" applyFont="1" applyFill="1" applyAlignment="1">
      <alignment horizontal="center" vertical="center" wrapText="1"/>
    </xf>
    <xf numFmtId="0" fontId="0" fillId="0" borderId="0" xfId="0" applyAlignment="1">
      <alignment vertical="center"/>
    </xf>
    <xf numFmtId="0" fontId="26" fillId="3" borderId="0" xfId="0" applyFont="1" applyFill="1" applyAlignment="1">
      <alignment horizontal="center" wrapText="1"/>
    </xf>
    <xf numFmtId="0" fontId="3" fillId="2" borderId="0" xfId="0" applyFont="1" applyFill="1" applyAlignment="1">
      <alignment vertical="center"/>
    </xf>
    <xf numFmtId="0" fontId="0" fillId="2" borderId="0" xfId="0" applyFill="1" applyAlignment="1">
      <alignment vertical="top" wrapText="1"/>
    </xf>
    <xf numFmtId="0" fontId="0" fillId="0" borderId="0" xfId="0" applyAlignment="1">
      <alignment wrapText="1"/>
    </xf>
    <xf numFmtId="0" fontId="16" fillId="3" borderId="0" xfId="0" applyFont="1" applyFill="1" applyAlignment="1">
      <alignment horizontal="center"/>
    </xf>
    <xf numFmtId="0" fontId="8" fillId="3" borderId="0" xfId="0" applyFont="1" applyFill="1" applyAlignment="1">
      <alignment horizontal="center"/>
    </xf>
    <xf numFmtId="0" fontId="0" fillId="0" borderId="0" xfId="0" applyAlignment="1">
      <alignment vertical="top" wrapText="1"/>
    </xf>
    <xf numFmtId="0" fontId="0" fillId="0" borderId="0" xfId="0" applyAlignment="1">
      <alignment/>
    </xf>
    <xf numFmtId="0" fontId="0" fillId="0" borderId="0" xfId="0" applyAlignment="1">
      <alignment horizontal="center" wrapText="1"/>
    </xf>
    <xf numFmtId="0" fontId="35" fillId="15" borderId="0" xfId="0" applyFont="1" applyFill="1" applyAlignment="1">
      <alignment horizontal="center" vertical="center" wrapText="1"/>
    </xf>
    <xf numFmtId="0" fontId="28" fillId="4" borderId="0" xfId="0" applyFont="1" applyFill="1" applyAlignment="1">
      <alignment horizontal="center" vertical="center"/>
    </xf>
    <xf numFmtId="0" fontId="0" fillId="16" borderId="0" xfId="0" applyFill="1" applyAlignment="1">
      <alignment/>
    </xf>
    <xf numFmtId="0" fontId="26" fillId="4" borderId="0" xfId="0" applyFont="1" applyFill="1" applyAlignment="1">
      <alignment horizontal="center" vertical="center"/>
    </xf>
    <xf numFmtId="0" fontId="0" fillId="0" borderId="0" xfId="0" applyAlignment="1">
      <alignment horizontal="center" vertical="center"/>
    </xf>
    <xf numFmtId="49" fontId="0" fillId="9" borderId="53" xfId="0" applyNumberFormat="1" applyFill="1" applyBorder="1" applyAlignment="1" applyProtection="1">
      <alignment vertical="top"/>
      <protection locked="0"/>
    </xf>
    <xf numFmtId="49" fontId="0" fillId="9" borderId="27" xfId="0" applyNumberFormat="1" applyFill="1" applyBorder="1" applyAlignment="1" applyProtection="1">
      <alignment vertical="top"/>
      <protection locked="0"/>
    </xf>
    <xf numFmtId="0" fontId="24" fillId="4" borderId="26"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27" xfId="0" applyFont="1" applyBorder="1" applyAlignment="1" applyProtection="1">
      <alignment horizontal="center" vertical="center"/>
      <protection locked="0"/>
    </xf>
    <xf numFmtId="0" fontId="0" fillId="10" borderId="26" xfId="0" applyFill="1" applyBorder="1" applyAlignment="1" applyProtection="1">
      <alignment vertical="top"/>
      <protection locked="0"/>
    </xf>
    <xf numFmtId="0" fontId="27" fillId="4" borderId="0" xfId="0" applyFont="1" applyFill="1" applyAlignment="1">
      <alignment horizontal="center" vertical="center"/>
    </xf>
    <xf numFmtId="0" fontId="28" fillId="4" borderId="54" xfId="0" applyFont="1" applyFill="1" applyBorder="1" applyAlignment="1">
      <alignment vertical="center"/>
    </xf>
    <xf numFmtId="0" fontId="0" fillId="0" borderId="55" xfId="0" applyBorder="1" applyAlignment="1">
      <alignment vertical="center"/>
    </xf>
    <xf numFmtId="0" fontId="17" fillId="14" borderId="0" xfId="13" applyFont="1" applyFill="1" applyAlignment="1">
      <alignment/>
      <protection/>
    </xf>
    <xf numFmtId="0" fontId="5" fillId="0" borderId="0" xfId="13" applyAlignment="1">
      <alignment/>
      <protection/>
    </xf>
    <xf numFmtId="0" fontId="9" fillId="3" borderId="0" xfId="0" applyFont="1" applyFill="1" applyAlignment="1">
      <alignment horizontal="center"/>
    </xf>
    <xf numFmtId="0" fontId="0" fillId="0" borderId="0" xfId="0" applyFont="1" applyAlignment="1">
      <alignment horizontal="center"/>
    </xf>
    <xf numFmtId="0" fontId="9" fillId="3" borderId="41" xfId="0" applyFont="1" applyFill="1" applyBorder="1" applyAlignment="1">
      <alignment/>
    </xf>
    <xf numFmtId="0" fontId="0" fillId="0" borderId="41" xfId="0" applyBorder="1" applyAlignment="1">
      <alignment/>
    </xf>
    <xf numFmtId="0" fontId="0" fillId="0" borderId="31" xfId="0" applyBorder="1" applyAlignment="1">
      <alignment/>
    </xf>
    <xf numFmtId="0" fontId="5" fillId="2" borderId="49" xfId="0" applyFont="1" applyFill="1" applyBorder="1" applyAlignment="1" applyProtection="1">
      <alignment horizontal="left"/>
      <protection locked="0"/>
    </xf>
    <xf numFmtId="0" fontId="0" fillId="4" borderId="41" xfId="0" applyFill="1" applyBorder="1" applyAlignment="1" applyProtection="1">
      <alignment horizontal="left"/>
      <protection locked="0"/>
    </xf>
    <xf numFmtId="0" fontId="0" fillId="4" borderId="43" xfId="0" applyFill="1" applyBorder="1" applyAlignment="1" applyProtection="1">
      <alignment horizontal="left"/>
      <protection locked="0"/>
    </xf>
    <xf numFmtId="0" fontId="0" fillId="4" borderId="41" xfId="0" applyFill="1" applyBorder="1" applyAlignment="1" applyProtection="1">
      <alignment/>
      <protection locked="0"/>
    </xf>
    <xf numFmtId="0" fontId="0" fillId="4" borderId="43" xfId="0" applyFill="1" applyBorder="1" applyAlignment="1" applyProtection="1">
      <alignment/>
      <protection locked="0"/>
    </xf>
    <xf numFmtId="0" fontId="13" fillId="5" borderId="0" xfId="0" applyFont="1" applyFill="1" applyAlignment="1">
      <alignment horizontal="right"/>
    </xf>
    <xf numFmtId="0" fontId="0" fillId="5" borderId="0" xfId="0" applyFill="1" applyAlignment="1">
      <alignment/>
    </xf>
    <xf numFmtId="0" fontId="9" fillId="3" borderId="0" xfId="0" applyFont="1" applyFill="1" applyAlignment="1">
      <alignment/>
    </xf>
    <xf numFmtId="0" fontId="10" fillId="3" borderId="0" xfId="0" applyFont="1" applyFill="1" applyAlignment="1">
      <alignment horizontal="center"/>
    </xf>
    <xf numFmtId="0" fontId="0" fillId="0" borderId="0" xfId="0" applyAlignment="1">
      <alignment horizontal="center"/>
    </xf>
    <xf numFmtId="0" fontId="5" fillId="3" borderId="41" xfId="0" applyFont="1" applyFill="1" applyBorder="1" applyAlignment="1">
      <alignment/>
    </xf>
    <xf numFmtId="3" fontId="5" fillId="2" borderId="49" xfId="0" applyNumberFormat="1" applyFont="1" applyFill="1" applyBorder="1" applyAlignment="1" applyProtection="1">
      <alignment horizontal="left"/>
      <protection locked="0"/>
    </xf>
    <xf numFmtId="3" fontId="0" fillId="4" borderId="41" xfId="0" applyNumberFormat="1" applyFill="1" applyBorder="1" applyAlignment="1" applyProtection="1">
      <alignment horizontal="left"/>
      <protection locked="0"/>
    </xf>
    <xf numFmtId="3" fontId="0" fillId="4" borderId="43" xfId="0" applyNumberFormat="1" applyFill="1" applyBorder="1" applyAlignment="1" applyProtection="1">
      <alignment horizontal="left"/>
      <protection locked="0"/>
    </xf>
    <xf numFmtId="3" fontId="0" fillId="4" borderId="41" xfId="0" applyNumberFormat="1" applyFill="1" applyBorder="1" applyAlignment="1" applyProtection="1">
      <alignment/>
      <protection locked="0"/>
    </xf>
    <xf numFmtId="3" fontId="0" fillId="4" borderId="43" xfId="0" applyNumberFormat="1" applyFill="1" applyBorder="1" applyAlignment="1" applyProtection="1">
      <alignment/>
      <protection locked="0"/>
    </xf>
    <xf numFmtId="0" fontId="9" fillId="3" borderId="56" xfId="0" applyFont="1" applyFill="1" applyBorder="1" applyAlignment="1">
      <alignment horizontal="left"/>
    </xf>
    <xf numFmtId="0" fontId="0" fillId="0" borderId="56" xfId="0" applyBorder="1" applyAlignment="1">
      <alignment/>
    </xf>
    <xf numFmtId="0" fontId="9" fillId="3" borderId="56" xfId="0" applyFont="1" applyFill="1" applyBorder="1" applyAlignment="1">
      <alignment/>
    </xf>
    <xf numFmtId="0" fontId="9" fillId="3" borderId="31" xfId="0" applyFont="1" applyFill="1" applyBorder="1" applyAlignment="1">
      <alignment horizontal="left"/>
    </xf>
    <xf numFmtId="0" fontId="5" fillId="3" borderId="31" xfId="0" applyFont="1" applyFill="1" applyBorder="1" applyAlignment="1">
      <alignment/>
    </xf>
    <xf numFmtId="0" fontId="6" fillId="3" borderId="0" xfId="0" applyFont="1" applyFill="1" applyAlignment="1">
      <alignment horizontal="center"/>
    </xf>
    <xf numFmtId="0" fontId="0" fillId="17" borderId="0" xfId="0" applyFill="1" applyAlignment="1">
      <alignment/>
    </xf>
    <xf numFmtId="0" fontId="0" fillId="17" borderId="18" xfId="0" applyFill="1" applyBorder="1" applyAlignment="1">
      <alignment/>
    </xf>
    <xf numFmtId="0" fontId="9" fillId="17" borderId="57" xfId="0" applyFont="1" applyFill="1" applyBorder="1" applyAlignment="1">
      <alignment horizontal="center"/>
    </xf>
    <xf numFmtId="0" fontId="0" fillId="0" borderId="10" xfId="0" applyBorder="1" applyAlignment="1">
      <alignment/>
    </xf>
    <xf numFmtId="0" fontId="0" fillId="0" borderId="58" xfId="0" applyBorder="1" applyAlignment="1">
      <alignment/>
    </xf>
    <xf numFmtId="0" fontId="0" fillId="0" borderId="17" xfId="0" applyBorder="1" applyAlignment="1">
      <alignment/>
    </xf>
    <xf numFmtId="0" fontId="0" fillId="0" borderId="18" xfId="0" applyBorder="1" applyAlignment="1">
      <alignment/>
    </xf>
    <xf numFmtId="0" fontId="0" fillId="0" borderId="59" xfId="0" applyBorder="1" applyAlignment="1">
      <alignment/>
    </xf>
    <xf numFmtId="0" fontId="0" fillId="0" borderId="6" xfId="0" applyBorder="1" applyAlignment="1">
      <alignment/>
    </xf>
    <xf numFmtId="0" fontId="0" fillId="0" borderId="60" xfId="0" applyBorder="1" applyAlignment="1">
      <alignment/>
    </xf>
    <xf numFmtId="0" fontId="5" fillId="2" borderId="49" xfId="0" applyFont="1" applyFill="1" applyBorder="1" applyAlignment="1" applyProtection="1">
      <alignment/>
      <protection locked="0"/>
    </xf>
    <xf numFmtId="0" fontId="5" fillId="2" borderId="49" xfId="0" applyFont="1" applyFill="1" applyBorder="1" applyAlignment="1" applyProtection="1">
      <alignment/>
      <protection/>
    </xf>
    <xf numFmtId="0" fontId="0" fillId="4" borderId="41" xfId="0" applyFill="1" applyBorder="1" applyAlignment="1" applyProtection="1">
      <alignment/>
      <protection/>
    </xf>
    <xf numFmtId="0" fontId="0" fillId="4" borderId="43" xfId="0" applyFill="1" applyBorder="1" applyAlignment="1" applyProtection="1">
      <alignment/>
      <protection/>
    </xf>
    <xf numFmtId="49" fontId="5" fillId="2" borderId="49" xfId="0" applyNumberFormat="1" applyFont="1" applyFill="1" applyBorder="1" applyAlignment="1" applyProtection="1">
      <alignment horizontal="left"/>
      <protection locked="0"/>
    </xf>
    <xf numFmtId="49" fontId="0" fillId="4" borderId="41" xfId="0" applyNumberFormat="1" applyFill="1" applyBorder="1" applyAlignment="1" applyProtection="1">
      <alignment horizontal="left"/>
      <protection locked="0"/>
    </xf>
    <xf numFmtId="49" fontId="0" fillId="4" borderId="43" xfId="0" applyNumberFormat="1" applyFill="1" applyBorder="1" applyAlignment="1" applyProtection="1">
      <alignment horizontal="left"/>
      <protection locked="0"/>
    </xf>
    <xf numFmtId="0" fontId="16" fillId="3" borderId="0" xfId="0" applyFont="1" applyFill="1" applyAlignment="1">
      <alignment horizontal="center" vertical="center"/>
    </xf>
    <xf numFmtId="0" fontId="31" fillId="5" borderId="0" xfId="0" applyFont="1" applyFill="1" applyAlignment="1">
      <alignment horizontal="center" vertical="center"/>
    </xf>
    <xf numFmtId="0" fontId="9" fillId="3" borderId="31" xfId="0" applyFont="1" applyFill="1" applyBorder="1" applyAlignment="1">
      <alignment/>
    </xf>
    <xf numFmtId="0" fontId="0" fillId="17" borderId="61" xfId="0" applyFill="1" applyBorder="1" applyAlignment="1">
      <alignment/>
    </xf>
    <xf numFmtId="0" fontId="5" fillId="3" borderId="0" xfId="0" applyFont="1" applyFill="1" applyAlignment="1">
      <alignment/>
    </xf>
    <xf numFmtId="49" fontId="0" fillId="4" borderId="62" xfId="0" applyNumberFormat="1" applyFill="1" applyBorder="1" applyAlignment="1" applyProtection="1">
      <alignment/>
      <protection locked="0"/>
    </xf>
    <xf numFmtId="49" fontId="0" fillId="4" borderId="43" xfId="0" applyNumberFormat="1" applyFill="1" applyBorder="1" applyAlignment="1" applyProtection="1">
      <alignment/>
      <protection locked="0"/>
    </xf>
    <xf numFmtId="0" fontId="8" fillId="3" borderId="0" xfId="0" applyFont="1" applyFill="1" applyAlignment="1">
      <alignment horizontal="right" vertical="center"/>
    </xf>
    <xf numFmtId="0" fontId="18" fillId="0" borderId="0" xfId="0" applyFont="1" applyAlignment="1">
      <alignment horizontal="right" vertical="center"/>
    </xf>
    <xf numFmtId="0" fontId="18" fillId="0" borderId="63" xfId="0" applyFont="1" applyBorder="1" applyAlignment="1">
      <alignment horizontal="right" vertical="center"/>
    </xf>
    <xf numFmtId="0" fontId="5" fillId="3" borderId="61" xfId="0" applyFont="1" applyFill="1" applyBorder="1" applyAlignment="1">
      <alignment vertical="center"/>
    </xf>
    <xf numFmtId="0" fontId="5" fillId="3" borderId="0" xfId="0" applyFont="1" applyFill="1" applyAlignment="1">
      <alignment vertical="center"/>
    </xf>
    <xf numFmtId="0" fontId="7" fillId="3" borderId="0" xfId="0" applyFont="1" applyFill="1" applyAlignment="1">
      <alignment horizontal="center" vertical="center"/>
    </xf>
    <xf numFmtId="0" fontId="21" fillId="0" borderId="0" xfId="0" applyFont="1" applyAlignment="1">
      <alignment horizontal="center" vertical="center"/>
    </xf>
    <xf numFmtId="0" fontId="5" fillId="3" borderId="0" xfId="0" applyFont="1" applyFill="1" applyBorder="1" applyAlignment="1">
      <alignment/>
    </xf>
    <xf numFmtId="0" fontId="9" fillId="3" borderId="41" xfId="0" applyFont="1" applyFill="1" applyBorder="1" applyAlignment="1">
      <alignment horizontal="left"/>
    </xf>
    <xf numFmtId="0" fontId="6" fillId="2" borderId="49" xfId="0" applyFont="1" applyFill="1" applyBorder="1" applyAlignment="1" applyProtection="1">
      <alignment horizontal="left"/>
      <protection locked="0"/>
    </xf>
    <xf numFmtId="0" fontId="2" fillId="4" borderId="41" xfId="0" applyFont="1" applyFill="1" applyBorder="1" applyAlignment="1" applyProtection="1">
      <alignment/>
      <protection locked="0"/>
    </xf>
    <xf numFmtId="0" fontId="2" fillId="4" borderId="43" xfId="0" applyFont="1" applyFill="1" applyBorder="1" applyAlignment="1" applyProtection="1">
      <alignment/>
      <protection locked="0"/>
    </xf>
    <xf numFmtId="0" fontId="9" fillId="3" borderId="0" xfId="0" applyFont="1" applyFill="1" applyBorder="1" applyAlignment="1">
      <alignment horizontal="left"/>
    </xf>
    <xf numFmtId="0" fontId="32" fillId="3" borderId="0" xfId="0" applyFont="1" applyFill="1" applyBorder="1" applyAlignment="1">
      <alignment/>
    </xf>
    <xf numFmtId="0" fontId="33" fillId="0" borderId="0" xfId="0" applyFont="1" applyAlignment="1">
      <alignment/>
    </xf>
    <xf numFmtId="0" fontId="32" fillId="3" borderId="0" xfId="0" applyFont="1" applyFill="1" applyAlignment="1">
      <alignment/>
    </xf>
    <xf numFmtId="0" fontId="11" fillId="5" borderId="52" xfId="0" applyFont="1" applyFill="1" applyBorder="1" applyAlignment="1">
      <alignment horizontal="center"/>
    </xf>
    <xf numFmtId="0" fontId="12" fillId="5" borderId="33" xfId="0" applyFont="1" applyFill="1" applyBorder="1" applyAlignment="1">
      <alignment horizontal="center"/>
    </xf>
    <xf numFmtId="0" fontId="12" fillId="5" borderId="64" xfId="0" applyFont="1" applyFill="1" applyBorder="1" applyAlignment="1">
      <alignment horizontal="center"/>
    </xf>
    <xf numFmtId="0" fontId="11" fillId="5" borderId="51" xfId="0" applyFont="1" applyFill="1" applyBorder="1" applyAlignment="1">
      <alignment horizontal="center"/>
    </xf>
    <xf numFmtId="0" fontId="12" fillId="5" borderId="7" xfId="0" applyFont="1" applyFill="1" applyBorder="1" applyAlignment="1">
      <alignment horizontal="center"/>
    </xf>
    <xf numFmtId="0" fontId="12" fillId="5" borderId="65" xfId="0" applyFont="1" applyFill="1" applyBorder="1" applyAlignment="1">
      <alignment horizontal="center"/>
    </xf>
    <xf numFmtId="4" fontId="5" fillId="4" borderId="20" xfId="0" applyNumberFormat="1" applyFont="1" applyFill="1" applyBorder="1" applyAlignment="1" applyProtection="1">
      <alignment horizontal="center" vertical="center"/>
      <protection locked="0"/>
    </xf>
    <xf numFmtId="0" fontId="5" fillId="5" borderId="61"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5" fillId="4" borderId="57" xfId="0" applyFont="1" applyFill="1" applyBorder="1" applyAlignment="1" applyProtection="1">
      <alignment horizontal="left" vertical="top" wrapText="1"/>
      <protection locked="0"/>
    </xf>
    <xf numFmtId="0" fontId="5" fillId="4" borderId="10" xfId="0" applyFont="1" applyFill="1" applyBorder="1" applyAlignment="1" applyProtection="1">
      <alignment horizontal="left" vertical="top" wrapText="1"/>
      <protection locked="0"/>
    </xf>
    <xf numFmtId="0" fontId="5" fillId="4" borderId="66" xfId="0" applyFont="1" applyFill="1" applyBorder="1" applyAlignment="1" applyProtection="1">
      <alignment horizontal="left" vertical="top" wrapText="1"/>
      <protection locked="0"/>
    </xf>
    <xf numFmtId="0" fontId="5" fillId="4" borderId="17" xfId="0" applyFont="1" applyFill="1" applyBorder="1" applyAlignment="1" applyProtection="1">
      <alignment horizontal="left" vertical="top" wrapText="1"/>
      <protection locked="0"/>
    </xf>
    <xf numFmtId="0" fontId="5" fillId="4" borderId="0" xfId="0" applyFont="1" applyFill="1" applyBorder="1" applyAlignment="1" applyProtection="1">
      <alignment horizontal="left" vertical="top" wrapText="1"/>
      <protection locked="0"/>
    </xf>
    <xf numFmtId="0" fontId="5" fillId="4" borderId="63" xfId="0" applyFont="1" applyFill="1" applyBorder="1" applyAlignment="1" applyProtection="1">
      <alignment horizontal="left" vertical="top" wrapText="1"/>
      <protection locked="0"/>
    </xf>
    <xf numFmtId="0" fontId="5" fillId="5" borderId="51" xfId="0" applyFont="1" applyFill="1" applyBorder="1" applyAlignment="1">
      <alignment vertical="center"/>
    </xf>
    <xf numFmtId="0" fontId="5" fillId="5" borderId="67" xfId="0" applyFont="1" applyFill="1" applyBorder="1" applyAlignment="1">
      <alignment vertical="center"/>
    </xf>
    <xf numFmtId="0" fontId="0" fillId="0" borderId="7" xfId="0" applyBorder="1" applyAlignment="1">
      <alignment vertical="center"/>
    </xf>
    <xf numFmtId="0" fontId="0" fillId="0" borderId="65" xfId="0" applyBorder="1" applyAlignment="1">
      <alignment vertical="center"/>
    </xf>
    <xf numFmtId="0" fontId="5" fillId="5" borderId="52" xfId="0" applyFont="1" applyFill="1" applyBorder="1" applyAlignment="1">
      <alignment vertical="center"/>
    </xf>
    <xf numFmtId="0" fontId="5" fillId="5" borderId="68" xfId="0" applyFont="1" applyFill="1" applyBorder="1" applyAlignment="1">
      <alignment vertical="center"/>
    </xf>
    <xf numFmtId="0" fontId="0" fillId="0" borderId="33" xfId="0" applyBorder="1" applyAlignment="1">
      <alignment vertical="center"/>
    </xf>
    <xf numFmtId="0" fontId="0" fillId="0" borderId="64" xfId="0" applyBorder="1" applyAlignment="1">
      <alignment vertical="center"/>
    </xf>
    <xf numFmtId="0" fontId="34" fillId="11" borderId="61" xfId="0" applyFont="1" applyFill="1" applyBorder="1" applyAlignment="1">
      <alignment horizontal="left" vertical="center" wrapText="1"/>
    </xf>
    <xf numFmtId="0" fontId="34" fillId="0" borderId="61" xfId="0" applyFont="1" applyBorder="1" applyAlignment="1">
      <alignment vertical="center" wrapText="1"/>
    </xf>
    <xf numFmtId="4" fontId="5" fillId="8" borderId="12" xfId="0" applyNumberFormat="1" applyFont="1" applyFill="1" applyBorder="1" applyAlignment="1" applyProtection="1">
      <alignment horizontal="center" vertical="center"/>
      <protection/>
    </xf>
    <xf numFmtId="0" fontId="5" fillId="5" borderId="12" xfId="0" applyFont="1" applyFill="1" applyBorder="1" applyAlignment="1">
      <alignment horizontal="center" vertical="center"/>
    </xf>
    <xf numFmtId="0" fontId="0" fillId="0" borderId="12" xfId="0" applyBorder="1" applyAlignment="1">
      <alignment vertical="center"/>
    </xf>
    <xf numFmtId="0" fontId="5" fillId="5" borderId="48" xfId="0" applyFont="1" applyFill="1" applyBorder="1" applyAlignment="1">
      <alignment horizontal="center" vertical="center"/>
    </xf>
    <xf numFmtId="0" fontId="5" fillId="5" borderId="69" xfId="0" applyFont="1" applyFill="1" applyBorder="1" applyAlignment="1">
      <alignment horizontal="center" vertical="center"/>
    </xf>
    <xf numFmtId="0" fontId="5" fillId="5" borderId="31" xfId="0" applyFont="1" applyFill="1" applyBorder="1" applyAlignment="1">
      <alignment horizontal="center" vertical="center"/>
    </xf>
    <xf numFmtId="0" fontId="11" fillId="5" borderId="70" xfId="0" applyFont="1" applyFill="1" applyBorder="1" applyAlignment="1">
      <alignment horizontal="center"/>
    </xf>
    <xf numFmtId="0" fontId="12" fillId="5" borderId="9" xfId="0" applyFont="1" applyFill="1" applyBorder="1" applyAlignment="1">
      <alignment horizontal="center"/>
    </xf>
    <xf numFmtId="0" fontId="12" fillId="5" borderId="71" xfId="0" applyFont="1" applyFill="1" applyBorder="1" applyAlignment="1">
      <alignment horizontal="center"/>
    </xf>
    <xf numFmtId="4" fontId="5" fillId="2" borderId="72" xfId="0" applyNumberFormat="1" applyFont="1" applyFill="1" applyBorder="1" applyAlignment="1" applyProtection="1">
      <alignment horizontal="center"/>
      <protection locked="0"/>
    </xf>
    <xf numFmtId="4" fontId="0" fillId="4" borderId="7" xfId="0" applyNumberFormat="1" applyFill="1" applyBorder="1" applyAlignment="1" applyProtection="1">
      <alignment horizontal="center"/>
      <protection locked="0"/>
    </xf>
    <xf numFmtId="4" fontId="0" fillId="4" borderId="65" xfId="0" applyNumberFormat="1" applyFill="1" applyBorder="1" applyAlignment="1" applyProtection="1">
      <alignment horizontal="center"/>
      <protection locked="0"/>
    </xf>
    <xf numFmtId="0" fontId="0" fillId="0" borderId="9" xfId="0" applyBorder="1" applyAlignment="1">
      <alignment horizontal="center"/>
    </xf>
    <xf numFmtId="0" fontId="0" fillId="5" borderId="33" xfId="0" applyFill="1" applyBorder="1" applyAlignment="1">
      <alignment/>
    </xf>
    <xf numFmtId="0" fontId="0" fillId="5" borderId="64" xfId="0" applyFill="1" applyBorder="1" applyAlignment="1">
      <alignment/>
    </xf>
    <xf numFmtId="14" fontId="5" fillId="4" borderId="50" xfId="0" applyNumberFormat="1" applyFont="1" applyFill="1" applyBorder="1" applyAlignment="1" applyProtection="1">
      <alignment horizontal="center" vertical="center"/>
      <protection locked="0"/>
    </xf>
    <xf numFmtId="0" fontId="5" fillId="4" borderId="71" xfId="0" applyFont="1" applyFill="1" applyBorder="1" applyAlignment="1" applyProtection="1">
      <alignment horizontal="center" vertical="center"/>
      <protection locked="0"/>
    </xf>
    <xf numFmtId="0" fontId="5" fillId="5" borderId="73" xfId="0" applyFont="1" applyFill="1" applyBorder="1" applyAlignment="1">
      <alignment/>
    </xf>
    <xf numFmtId="0" fontId="0" fillId="0" borderId="33" xfId="0" applyBorder="1" applyAlignment="1">
      <alignment/>
    </xf>
    <xf numFmtId="0" fontId="5" fillId="5" borderId="73" xfId="0" applyFont="1" applyFill="1" applyBorder="1" applyAlignment="1">
      <alignment horizontal="center"/>
    </xf>
    <xf numFmtId="0" fontId="0" fillId="5" borderId="33" xfId="0" applyFill="1" applyBorder="1" applyAlignment="1">
      <alignment horizontal="center"/>
    </xf>
    <xf numFmtId="0" fontId="0" fillId="5" borderId="64" xfId="0" applyFill="1" applyBorder="1" applyAlignment="1">
      <alignment horizontal="center"/>
    </xf>
    <xf numFmtId="4" fontId="0" fillId="4" borderId="51" xfId="0" applyNumberFormat="1" applyFill="1" applyBorder="1" applyAlignment="1">
      <alignment horizontal="center"/>
    </xf>
    <xf numFmtId="4" fontId="0" fillId="0" borderId="7" xfId="0" applyNumberFormat="1" applyBorder="1" applyAlignment="1">
      <alignment horizontal="center"/>
    </xf>
    <xf numFmtId="4" fontId="0" fillId="0" borderId="67" xfId="0" applyNumberFormat="1" applyBorder="1" applyAlignment="1">
      <alignment horizontal="center"/>
    </xf>
    <xf numFmtId="0" fontId="0" fillId="5" borderId="52" xfId="0" applyFill="1" applyBorder="1" applyAlignment="1">
      <alignment/>
    </xf>
    <xf numFmtId="0" fontId="0" fillId="5" borderId="68" xfId="0" applyFill="1" applyBorder="1" applyAlignment="1">
      <alignment/>
    </xf>
    <xf numFmtId="4" fontId="5" fillId="2" borderId="72" xfId="0" applyNumberFormat="1" applyFont="1" applyFill="1" applyBorder="1" applyAlignment="1">
      <alignment horizontal="center"/>
    </xf>
    <xf numFmtId="3" fontId="5" fillId="3" borderId="51" xfId="0" applyNumberFormat="1" applyFont="1" applyFill="1" applyBorder="1" applyAlignment="1" applyProtection="1">
      <alignment vertical="center"/>
      <protection/>
    </xf>
    <xf numFmtId="0" fontId="0" fillId="0" borderId="67" xfId="0" applyBorder="1" applyAlignment="1" applyProtection="1">
      <alignment vertical="center"/>
      <protection/>
    </xf>
    <xf numFmtId="0" fontId="5" fillId="5" borderId="0" xfId="0" applyFont="1" applyFill="1" applyAlignment="1">
      <alignment/>
    </xf>
    <xf numFmtId="0" fontId="11" fillId="5" borderId="74" xfId="0" applyFont="1" applyFill="1" applyBorder="1" applyAlignment="1">
      <alignment horizontal="center" vertical="center"/>
    </xf>
    <xf numFmtId="0" fontId="0" fillId="0" borderId="75" xfId="0" applyBorder="1" applyAlignment="1">
      <alignment vertical="center"/>
    </xf>
    <xf numFmtId="0" fontId="5" fillId="5" borderId="52" xfId="0" applyFont="1" applyFill="1" applyBorder="1" applyAlignment="1" applyProtection="1">
      <alignment horizontal="center" vertical="center"/>
      <protection/>
    </xf>
    <xf numFmtId="0" fontId="5" fillId="5" borderId="33" xfId="0" applyFont="1" applyFill="1" applyBorder="1" applyAlignment="1" applyProtection="1">
      <alignment horizontal="center" vertical="center"/>
      <protection/>
    </xf>
    <xf numFmtId="0" fontId="5" fillId="4" borderId="46" xfId="0" applyFont="1" applyFill="1" applyBorder="1" applyAlignment="1" applyProtection="1">
      <alignment horizontal="center" vertical="center" wrapText="1"/>
      <protection locked="0"/>
    </xf>
    <xf numFmtId="0" fontId="5" fillId="4" borderId="16" xfId="0" applyFont="1" applyFill="1" applyBorder="1" applyAlignment="1" applyProtection="1">
      <alignment horizontal="center" vertical="center" wrapText="1"/>
      <protection locked="0"/>
    </xf>
    <xf numFmtId="0" fontId="5" fillId="4" borderId="19" xfId="0" applyFont="1" applyFill="1" applyBorder="1" applyAlignment="1" applyProtection="1">
      <alignment horizontal="center" vertical="center" wrapText="1"/>
      <protection locked="0"/>
    </xf>
    <xf numFmtId="0" fontId="5" fillId="5" borderId="74"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76"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8" xfId="0" applyFont="1" applyFill="1" applyBorder="1" applyAlignment="1">
      <alignment horizontal="center" vertical="center" wrapText="1"/>
    </xf>
    <xf numFmtId="0" fontId="12" fillId="5" borderId="16" xfId="0" applyFont="1" applyFill="1" applyBorder="1" applyAlignment="1">
      <alignment horizontal="center" vertical="center"/>
    </xf>
    <xf numFmtId="0" fontId="12" fillId="5" borderId="51"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50" xfId="0" applyFont="1" applyFill="1" applyBorder="1" applyAlignment="1">
      <alignment horizontal="center" vertical="center"/>
    </xf>
    <xf numFmtId="0" fontId="11" fillId="5" borderId="16" xfId="0" applyFont="1" applyFill="1" applyBorder="1" applyAlignment="1">
      <alignment horizontal="center" vertical="center"/>
    </xf>
    <xf numFmtId="0" fontId="0" fillId="0" borderId="51" xfId="0" applyBorder="1" applyAlignment="1">
      <alignment horizontal="center" vertical="center"/>
    </xf>
    <xf numFmtId="0" fontId="5" fillId="5" borderId="47"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29" fillId="8" borderId="61" xfId="0" applyFont="1" applyFill="1" applyBorder="1" applyAlignment="1" applyProtection="1">
      <alignment vertical="center"/>
      <protection/>
    </xf>
    <xf numFmtId="0" fontId="22" fillId="0" borderId="0" xfId="0" applyFont="1" applyBorder="1" applyAlignment="1" applyProtection="1">
      <alignment vertical="center"/>
      <protection/>
    </xf>
    <xf numFmtId="0" fontId="2" fillId="0" borderId="0" xfId="0" applyFont="1" applyBorder="1" applyAlignment="1" applyProtection="1">
      <alignment vertical="center"/>
      <protection/>
    </xf>
    <xf numFmtId="0" fontId="9" fillId="8" borderId="41" xfId="0" applyFont="1" applyFill="1" applyBorder="1" applyAlignment="1" applyProtection="1">
      <alignment vertical="center"/>
      <protection/>
    </xf>
    <xf numFmtId="0" fontId="13" fillId="15" borderId="41" xfId="0" applyFont="1" applyFill="1" applyBorder="1" applyAlignment="1" applyProtection="1">
      <alignment vertical="center"/>
      <protection/>
    </xf>
    <xf numFmtId="0" fontId="6" fillId="8" borderId="33" xfId="0" applyFont="1" applyFill="1" applyBorder="1" applyAlignment="1">
      <alignment horizontal="center" vertical="center"/>
    </xf>
    <xf numFmtId="0" fontId="0" fillId="0" borderId="33" xfId="0" applyBorder="1" applyAlignment="1">
      <alignment horizontal="center" vertical="center"/>
    </xf>
    <xf numFmtId="0" fontId="11" fillId="8" borderId="0" xfId="0" applyFont="1" applyFill="1" applyBorder="1" applyAlignment="1">
      <alignment vertical="center"/>
    </xf>
    <xf numFmtId="0" fontId="11" fillId="8" borderId="63" xfId="0" applyFont="1" applyFill="1" applyBorder="1" applyAlignment="1">
      <alignment vertical="center"/>
    </xf>
    <xf numFmtId="0" fontId="5" fillId="4" borderId="72" xfId="0" applyFont="1" applyFill="1" applyBorder="1" applyAlignment="1" applyProtection="1">
      <alignment vertical="center"/>
      <protection locked="0"/>
    </xf>
    <xf numFmtId="0" fontId="0" fillId="0" borderId="7" xfId="0" applyBorder="1" applyAlignment="1" applyProtection="1">
      <alignment vertical="center"/>
      <protection locked="0"/>
    </xf>
    <xf numFmtId="0" fontId="0" fillId="0" borderId="67" xfId="0" applyBorder="1" applyAlignment="1" applyProtection="1">
      <alignment vertical="center"/>
      <protection locked="0"/>
    </xf>
    <xf numFmtId="0" fontId="5" fillId="4" borderId="51" xfId="0" applyFont="1" applyFill="1" applyBorder="1" applyAlignment="1" applyProtection="1">
      <alignment vertical="center"/>
      <protection locked="0"/>
    </xf>
    <xf numFmtId="0" fontId="0" fillId="0" borderId="65" xfId="0" applyBorder="1" applyAlignment="1" applyProtection="1">
      <alignment vertical="center"/>
      <protection locked="0"/>
    </xf>
    <xf numFmtId="0" fontId="11" fillId="8" borderId="61" xfId="0" applyFont="1" applyFill="1" applyBorder="1" applyAlignment="1">
      <alignment vertical="center"/>
    </xf>
    <xf numFmtId="0" fontId="0" fillId="8" borderId="0" xfId="0" applyFill="1" applyBorder="1" applyAlignment="1">
      <alignment vertical="center"/>
    </xf>
    <xf numFmtId="0" fontId="5" fillId="8" borderId="17" xfId="0" applyFont="1" applyFill="1" applyBorder="1" applyAlignment="1">
      <alignment vertical="center"/>
    </xf>
    <xf numFmtId="0" fontId="5" fillId="8" borderId="0" xfId="0" applyFont="1" applyFill="1" applyBorder="1" applyAlignment="1">
      <alignment vertical="center"/>
    </xf>
    <xf numFmtId="0" fontId="11" fillId="8" borderId="0" xfId="0" applyFont="1" applyFill="1" applyBorder="1" applyAlignment="1">
      <alignment vertical="center" wrapText="1"/>
    </xf>
    <xf numFmtId="0" fontId="0" fillId="8" borderId="0" xfId="0" applyFill="1" applyBorder="1" applyAlignment="1">
      <alignment vertical="center" wrapText="1"/>
    </xf>
    <xf numFmtId="0" fontId="0" fillId="8" borderId="63" xfId="0" applyFill="1" applyBorder="1" applyAlignment="1">
      <alignment vertical="center" wrapText="1"/>
    </xf>
    <xf numFmtId="0" fontId="12" fillId="8" borderId="18" xfId="0" applyFont="1" applyFill="1" applyBorder="1" applyAlignment="1">
      <alignment horizontal="center" vertical="top" wrapText="1"/>
    </xf>
    <xf numFmtId="0" fontId="12" fillId="8" borderId="14" xfId="0" applyFont="1" applyFill="1" applyBorder="1" applyAlignment="1">
      <alignment horizontal="center" vertical="top" wrapText="1"/>
    </xf>
    <xf numFmtId="0" fontId="12" fillId="8" borderId="77" xfId="0" applyFont="1" applyFill="1" applyBorder="1" applyAlignment="1">
      <alignment horizontal="center" vertical="top" wrapText="1"/>
    </xf>
    <xf numFmtId="0" fontId="11" fillId="8" borderId="31" xfId="0" applyFont="1" applyFill="1" applyBorder="1" applyAlignment="1">
      <alignment vertical="center" wrapText="1"/>
    </xf>
    <xf numFmtId="0" fontId="0" fillId="8" borderId="31" xfId="0" applyFill="1" applyBorder="1" applyAlignment="1">
      <alignment vertical="center" wrapText="1"/>
    </xf>
    <xf numFmtId="0" fontId="0" fillId="8" borderId="78" xfId="0" applyFill="1" applyBorder="1" applyAlignment="1">
      <alignment vertical="center" wrapText="1"/>
    </xf>
    <xf numFmtId="0" fontId="5" fillId="4" borderId="57" xfId="0" applyFont="1" applyFill="1" applyBorder="1" applyAlignment="1" applyProtection="1">
      <alignment vertical="center"/>
      <protection locked="0"/>
    </xf>
    <xf numFmtId="0" fontId="5" fillId="4" borderId="10" xfId="0" applyFont="1" applyFill="1" applyBorder="1" applyAlignment="1" applyProtection="1">
      <alignment vertical="center"/>
      <protection locked="0"/>
    </xf>
    <xf numFmtId="0" fontId="5" fillId="4" borderId="66" xfId="0" applyFont="1" applyFill="1" applyBorder="1" applyAlignment="1" applyProtection="1">
      <alignment vertical="center"/>
      <protection locked="0"/>
    </xf>
    <xf numFmtId="0" fontId="5" fillId="4" borderId="79" xfId="0" applyFont="1" applyFill="1" applyBorder="1" applyAlignment="1" applyProtection="1">
      <alignment vertical="center"/>
      <protection locked="0"/>
    </xf>
    <xf numFmtId="0" fontId="5" fillId="4" borderId="56" xfId="0" applyFont="1" applyFill="1" applyBorder="1" applyAlignment="1" applyProtection="1">
      <alignment vertical="center"/>
      <protection locked="0"/>
    </xf>
    <xf numFmtId="0" fontId="5" fillId="4" borderId="80" xfId="0" applyFont="1" applyFill="1" applyBorder="1" applyAlignment="1" applyProtection="1">
      <alignment vertical="center"/>
      <protection locked="0"/>
    </xf>
    <xf numFmtId="0" fontId="5" fillId="8" borderId="79" xfId="0" applyFont="1" applyFill="1" applyBorder="1" applyAlignment="1">
      <alignment vertical="center"/>
    </xf>
    <xf numFmtId="0" fontId="5" fillId="8" borderId="63" xfId="0" applyFont="1" applyFill="1" applyBorder="1" applyAlignment="1">
      <alignment vertical="center"/>
    </xf>
    <xf numFmtId="0" fontId="5" fillId="4" borderId="51" xfId="0" applyFont="1" applyFill="1" applyBorder="1" applyAlignment="1" applyProtection="1">
      <alignment horizontal="left" vertical="center"/>
      <protection locked="0"/>
    </xf>
    <xf numFmtId="0" fontId="5" fillId="4" borderId="7" xfId="0" applyFont="1" applyFill="1" applyBorder="1" applyAlignment="1" applyProtection="1">
      <alignment horizontal="left" vertical="center"/>
      <protection locked="0"/>
    </xf>
    <xf numFmtId="0" fontId="5" fillId="4" borderId="67" xfId="0" applyFont="1" applyFill="1" applyBorder="1" applyAlignment="1" applyProtection="1">
      <alignment horizontal="left" vertical="center"/>
      <protection locked="0"/>
    </xf>
    <xf numFmtId="0" fontId="5" fillId="5" borderId="46" xfId="0" applyFont="1" applyFill="1" applyBorder="1" applyAlignment="1">
      <alignment vertical="center" textRotation="90" wrapText="1"/>
    </xf>
    <xf numFmtId="0" fontId="5" fillId="5" borderId="47" xfId="0" applyFont="1" applyFill="1" applyBorder="1" applyAlignment="1">
      <alignment vertical="center" textRotation="90" wrapText="1"/>
    </xf>
    <xf numFmtId="4" fontId="5" fillId="4" borderId="16" xfId="0" applyNumberFormat="1" applyFont="1" applyFill="1" applyBorder="1" applyAlignment="1" applyProtection="1">
      <alignment horizontal="center" vertical="center"/>
      <protection locked="0"/>
    </xf>
    <xf numFmtId="0" fontId="5" fillId="4" borderId="72" xfId="0" applyFont="1" applyFill="1"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5" fillId="5" borderId="72" xfId="0" applyFont="1" applyFill="1" applyBorder="1" applyAlignment="1">
      <alignment horizontal="center" vertical="center"/>
    </xf>
    <xf numFmtId="0" fontId="0" fillId="0" borderId="67" xfId="0" applyBorder="1" applyAlignment="1">
      <alignment horizontal="center" vertical="center"/>
    </xf>
    <xf numFmtId="0" fontId="11" fillId="5" borderId="17" xfId="0" applyFont="1" applyFill="1" applyBorder="1" applyAlignment="1">
      <alignment horizontal="center" vertical="center" wrapText="1"/>
    </xf>
    <xf numFmtId="0" fontId="0" fillId="0" borderId="0" xfId="0" applyAlignment="1">
      <alignment horizontal="center" vertical="center" wrapText="1"/>
    </xf>
    <xf numFmtId="0" fontId="0" fillId="0" borderId="79" xfId="0" applyBorder="1" applyAlignment="1">
      <alignment horizontal="center" vertical="center" wrapText="1"/>
    </xf>
    <xf numFmtId="0" fontId="0" fillId="0" borderId="56" xfId="0" applyBorder="1" applyAlignment="1">
      <alignment horizontal="center" vertical="center" wrapText="1"/>
    </xf>
    <xf numFmtId="0" fontId="0" fillId="0" borderId="81" xfId="0" applyBorder="1" applyAlignment="1">
      <alignment horizontal="center" vertical="center" wrapText="1"/>
    </xf>
    <xf numFmtId="0" fontId="12" fillId="5" borderId="8" xfId="0" applyFont="1" applyFill="1" applyBorder="1" applyAlignment="1">
      <alignment horizontal="center" vertical="center" wrapText="1"/>
    </xf>
    <xf numFmtId="0" fontId="0" fillId="0" borderId="82" xfId="0" applyBorder="1" applyAlignment="1">
      <alignment horizontal="center" vertical="center" wrapText="1"/>
    </xf>
    <xf numFmtId="0" fontId="5" fillId="5" borderId="72" xfId="0" applyFont="1" applyFill="1" applyBorder="1" applyAlignment="1" applyProtection="1">
      <alignment horizontal="center" vertical="center"/>
      <protection/>
    </xf>
    <xf numFmtId="0" fontId="0" fillId="0" borderId="67" xfId="0" applyBorder="1" applyAlignment="1" applyProtection="1">
      <alignment horizontal="center" vertical="center"/>
      <protection/>
    </xf>
    <xf numFmtId="0" fontId="5" fillId="6" borderId="51" xfId="0" applyFont="1" applyFill="1" applyBorder="1" applyAlignment="1" applyProtection="1">
      <alignment horizontal="center" vertical="center"/>
      <protection locked="0"/>
    </xf>
    <xf numFmtId="0" fontId="5" fillId="6" borderId="7" xfId="0" applyFont="1" applyFill="1" applyBorder="1" applyAlignment="1" applyProtection="1">
      <alignment horizontal="center" vertical="center"/>
      <protection locked="0"/>
    </xf>
    <xf numFmtId="0" fontId="5" fillId="5" borderId="51" xfId="0" applyFont="1" applyFill="1" applyBorder="1" applyAlignment="1">
      <alignment horizontal="center" vertical="center"/>
    </xf>
    <xf numFmtId="0" fontId="5" fillId="5" borderId="7" xfId="0" applyFont="1" applyFill="1" applyBorder="1" applyAlignment="1">
      <alignment horizontal="center" vertical="center"/>
    </xf>
    <xf numFmtId="0" fontId="29" fillId="5" borderId="70" xfId="0" applyFont="1" applyFill="1" applyBorder="1" applyAlignment="1">
      <alignment horizontal="center" vertical="center"/>
    </xf>
    <xf numFmtId="0" fontId="2" fillId="0" borderId="9" xfId="0" applyFont="1" applyBorder="1" applyAlignment="1">
      <alignment horizontal="center" vertical="center"/>
    </xf>
    <xf numFmtId="0" fontId="2" fillId="0" borderId="83" xfId="0" applyFont="1" applyBorder="1" applyAlignment="1">
      <alignment horizontal="center" vertical="center"/>
    </xf>
    <xf numFmtId="0" fontId="5" fillId="4" borderId="72" xfId="0" applyFont="1" applyFill="1" applyBorder="1" applyAlignment="1" applyProtection="1">
      <alignment horizontal="center" vertical="center"/>
      <protection/>
    </xf>
    <xf numFmtId="0" fontId="5" fillId="6" borderId="51" xfId="0" applyFont="1" applyFill="1" applyBorder="1" applyAlignment="1" applyProtection="1">
      <alignment horizontal="center" vertical="center"/>
      <protection/>
    </xf>
    <xf numFmtId="0" fontId="5" fillId="6" borderId="7" xfId="0" applyFont="1" applyFill="1" applyBorder="1" applyAlignment="1" applyProtection="1">
      <alignment horizontal="center" vertical="center"/>
      <protection/>
    </xf>
    <xf numFmtId="0" fontId="9" fillId="5" borderId="13"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9" fillId="5" borderId="8" xfId="0" applyFont="1" applyFill="1" applyBorder="1" applyAlignment="1">
      <alignment horizontal="center" vertical="center" wrapText="1" shrinkToFit="1"/>
    </xf>
    <xf numFmtId="0" fontId="13" fillId="0" borderId="82" xfId="0" applyFont="1" applyBorder="1" applyAlignment="1">
      <alignment horizontal="center" vertical="center" wrapText="1" shrinkToFit="1"/>
    </xf>
    <xf numFmtId="0" fontId="13" fillId="0" borderId="17" xfId="0" applyFont="1" applyBorder="1" applyAlignment="1">
      <alignment horizontal="center" vertical="center" wrapText="1" shrinkToFit="1"/>
    </xf>
    <xf numFmtId="0" fontId="13" fillId="0" borderId="18" xfId="0" applyFont="1" applyBorder="1" applyAlignment="1">
      <alignment horizontal="center" vertical="center" wrapText="1" shrinkToFit="1"/>
    </xf>
    <xf numFmtId="0" fontId="13" fillId="0" borderId="59" xfId="0" applyFont="1" applyBorder="1" applyAlignment="1">
      <alignment horizontal="center" vertical="center" wrapText="1" shrinkToFit="1"/>
    </xf>
    <xf numFmtId="0" fontId="13" fillId="0" borderId="60" xfId="0" applyFont="1" applyBorder="1" applyAlignment="1">
      <alignment horizontal="center" vertical="center" wrapText="1" shrinkToFit="1"/>
    </xf>
    <xf numFmtId="0" fontId="0" fillId="0" borderId="67" xfId="0" applyBorder="1" applyAlignment="1">
      <alignment vertical="center"/>
    </xf>
    <xf numFmtId="0" fontId="9" fillId="5" borderId="84" xfId="0" applyFont="1" applyFill="1" applyBorder="1" applyAlignment="1">
      <alignment horizontal="center" textRotation="90"/>
    </xf>
    <xf numFmtId="0" fontId="0" fillId="0" borderId="85" xfId="0" applyBorder="1" applyAlignment="1">
      <alignment horizontal="center" textRotation="90"/>
    </xf>
    <xf numFmtId="0" fontId="0" fillId="0" borderId="86" xfId="0" applyBorder="1" applyAlignment="1">
      <alignment horizontal="center" textRotation="90"/>
    </xf>
    <xf numFmtId="3" fontId="5" fillId="2" borderId="51" xfId="0" applyNumberFormat="1" applyFont="1" applyFill="1" applyBorder="1" applyAlignment="1" applyProtection="1">
      <alignment horizontal="center" vertical="center"/>
      <protection locked="0"/>
    </xf>
    <xf numFmtId="3" fontId="5" fillId="2" borderId="67" xfId="0" applyNumberFormat="1" applyFont="1" applyFill="1" applyBorder="1" applyAlignment="1" applyProtection="1">
      <alignment horizontal="center" vertical="center"/>
      <protection locked="0"/>
    </xf>
    <xf numFmtId="0" fontId="9" fillId="5" borderId="16" xfId="0" applyFont="1" applyFill="1" applyBorder="1" applyAlignment="1">
      <alignment horizontal="center"/>
    </xf>
    <xf numFmtId="0" fontId="13" fillId="5" borderId="16" xfId="0" applyFont="1" applyFill="1" applyBorder="1" applyAlignment="1">
      <alignment horizontal="center"/>
    </xf>
    <xf numFmtId="0" fontId="9" fillId="3" borderId="31"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0" xfId="0" applyBorder="1" applyAlignment="1">
      <alignment horizontal="center" vertical="center" wrapText="1"/>
    </xf>
    <xf numFmtId="0" fontId="9" fillId="5" borderId="59" xfId="0" applyFont="1" applyFill="1" applyBorder="1" applyAlignment="1">
      <alignment horizontal="center"/>
    </xf>
    <xf numFmtId="0" fontId="9" fillId="5" borderId="60" xfId="0" applyFont="1" applyFill="1" applyBorder="1" applyAlignment="1">
      <alignment horizontal="center"/>
    </xf>
    <xf numFmtId="0" fontId="9" fillId="5" borderId="17" xfId="0" applyFont="1" applyFill="1" applyBorder="1" applyAlignment="1">
      <alignment horizontal="center"/>
    </xf>
    <xf numFmtId="0" fontId="13" fillId="5" borderId="18" xfId="0" applyFont="1" applyFill="1" applyBorder="1" applyAlignment="1">
      <alignment horizontal="center"/>
    </xf>
    <xf numFmtId="0" fontId="9" fillId="5" borderId="13" xfId="0" applyFont="1" applyFill="1" applyBorder="1" applyAlignment="1">
      <alignment horizontal="center" textRotation="90"/>
    </xf>
    <xf numFmtId="0" fontId="0" fillId="0" borderId="14" xfId="0" applyBorder="1" applyAlignment="1">
      <alignment horizontal="center" textRotation="90"/>
    </xf>
    <xf numFmtId="0" fontId="0" fillId="0" borderId="15" xfId="0" applyBorder="1" applyAlignment="1">
      <alignment horizontal="center" textRotation="90"/>
    </xf>
    <xf numFmtId="0" fontId="9" fillId="3" borderId="7" xfId="0" applyFont="1" applyFill="1" applyBorder="1" applyAlignment="1">
      <alignment horizontal="center"/>
    </xf>
    <xf numFmtId="0" fontId="13" fillId="3" borderId="7" xfId="0" applyFont="1" applyFill="1" applyBorder="1" applyAlignment="1">
      <alignment horizontal="center"/>
    </xf>
    <xf numFmtId="4" fontId="0" fillId="4" borderId="7" xfId="0" applyNumberFormat="1" applyFill="1" applyBorder="1" applyAlignment="1">
      <alignment horizontal="center"/>
    </xf>
    <xf numFmtId="4" fontId="0" fillId="0" borderId="7" xfId="0" applyNumberFormat="1" applyBorder="1" applyAlignment="1">
      <alignment/>
    </xf>
    <xf numFmtId="4" fontId="0" fillId="0" borderId="65" xfId="0" applyNumberFormat="1" applyBorder="1" applyAlignment="1">
      <alignment/>
    </xf>
    <xf numFmtId="0" fontId="6" fillId="5" borderId="41" xfId="0" applyFont="1" applyFill="1" applyBorder="1" applyAlignment="1">
      <alignment/>
    </xf>
    <xf numFmtId="0" fontId="5" fillId="5" borderId="51" xfId="0" applyFont="1" applyFill="1" applyBorder="1" applyAlignment="1" applyProtection="1">
      <alignment horizontal="center" vertical="center"/>
      <protection/>
    </xf>
    <xf numFmtId="0" fontId="5" fillId="5" borderId="7" xfId="0" applyFont="1" applyFill="1" applyBorder="1" applyAlignment="1" applyProtection="1">
      <alignment horizontal="center" vertical="center"/>
      <protection/>
    </xf>
    <xf numFmtId="0" fontId="11" fillId="5" borderId="50" xfId="0" applyFont="1" applyFill="1" applyBorder="1" applyAlignment="1">
      <alignment horizontal="center"/>
    </xf>
    <xf numFmtId="0" fontId="0" fillId="0" borderId="83" xfId="0" applyBorder="1" applyAlignment="1">
      <alignment horizontal="center"/>
    </xf>
    <xf numFmtId="0" fontId="11" fillId="5" borderId="9" xfId="0" applyFont="1" applyFill="1" applyBorder="1" applyAlignment="1">
      <alignment horizontal="center"/>
    </xf>
    <xf numFmtId="0" fontId="0" fillId="0" borderId="9" xfId="0" applyBorder="1" applyAlignment="1">
      <alignment/>
    </xf>
    <xf numFmtId="0" fontId="0" fillId="0" borderId="71" xfId="0" applyBorder="1" applyAlignment="1">
      <alignment/>
    </xf>
    <xf numFmtId="3" fontId="5" fillId="2" borderId="51" xfId="0" applyNumberFormat="1" applyFont="1" applyFill="1" applyBorder="1" applyAlignment="1" applyProtection="1">
      <alignment horizontal="center" vertical="center"/>
      <protection/>
    </xf>
    <xf numFmtId="3" fontId="5" fillId="2" borderId="67" xfId="0" applyNumberFormat="1" applyFont="1" applyFill="1" applyBorder="1" applyAlignment="1" applyProtection="1">
      <alignment horizontal="center" vertical="center"/>
      <protection/>
    </xf>
    <xf numFmtId="0" fontId="6" fillId="5" borderId="70" xfId="0" applyFont="1" applyFill="1" applyBorder="1" applyAlignment="1">
      <alignment horizontal="center" vertical="center" wrapText="1"/>
    </xf>
    <xf numFmtId="0" fontId="2" fillId="0" borderId="9" xfId="0" applyFont="1" applyBorder="1" applyAlignment="1">
      <alignment wrapText="1"/>
    </xf>
    <xf numFmtId="0" fontId="2" fillId="0" borderId="83" xfId="0" applyFont="1" applyBorder="1" applyAlignment="1">
      <alignment wrapText="1"/>
    </xf>
    <xf numFmtId="0" fontId="9" fillId="5" borderId="57" xfId="0" applyFont="1" applyFill="1" applyBorder="1" applyAlignment="1">
      <alignment horizontal="center" vertical="center" wrapText="1"/>
    </xf>
    <xf numFmtId="0" fontId="0" fillId="0" borderId="58" xfId="0" applyBorder="1" applyAlignment="1">
      <alignment horizontal="center" vertical="center" wrapText="1"/>
    </xf>
    <xf numFmtId="0" fontId="0" fillId="0" borderId="17"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9" fillId="5" borderId="87" xfId="0" applyFont="1" applyFill="1" applyBorder="1" applyAlignment="1">
      <alignment horizontal="center" vertical="center" wrapText="1"/>
    </xf>
    <xf numFmtId="0" fontId="0" fillId="0" borderId="88" xfId="0" applyBorder="1" applyAlignment="1">
      <alignment horizontal="center" vertical="center" wrapText="1"/>
    </xf>
    <xf numFmtId="0" fontId="9" fillId="5" borderId="31" xfId="0" applyFont="1" applyFill="1" applyBorder="1" applyAlignment="1">
      <alignment horizontal="center" vertical="center" wrapText="1"/>
    </xf>
    <xf numFmtId="0" fontId="0" fillId="0" borderId="6" xfId="0" applyBorder="1" applyAlignment="1">
      <alignment horizontal="center" vertical="center" wrapText="1"/>
    </xf>
    <xf numFmtId="0" fontId="9" fillId="5" borderId="31" xfId="0" applyFont="1" applyFill="1" applyBorder="1" applyAlignment="1">
      <alignment horizontal="center" vertical="center" textRotation="90" wrapText="1"/>
    </xf>
    <xf numFmtId="0" fontId="0" fillId="0" borderId="0" xfId="0" applyBorder="1" applyAlignment="1">
      <alignment horizontal="center" vertical="center" textRotation="90" wrapText="1"/>
    </xf>
    <xf numFmtId="0" fontId="0" fillId="0" borderId="6" xfId="0" applyBorder="1" applyAlignment="1">
      <alignment horizontal="center" vertical="center" textRotation="90" wrapText="1"/>
    </xf>
    <xf numFmtId="0" fontId="9" fillId="5" borderId="13" xfId="0" applyFont="1" applyFill="1" applyBorder="1" applyAlignment="1">
      <alignment horizontal="center" textRotation="90" wrapText="1"/>
    </xf>
    <xf numFmtId="0" fontId="0" fillId="0" borderId="14" xfId="0" applyBorder="1" applyAlignment="1">
      <alignment horizontal="center" textRotation="90" wrapText="1"/>
    </xf>
    <xf numFmtId="0" fontId="0" fillId="0" borderId="15" xfId="0" applyBorder="1" applyAlignment="1">
      <alignment horizontal="center" textRotation="90" wrapText="1"/>
    </xf>
    <xf numFmtId="0" fontId="9" fillId="5" borderId="57" xfId="0" applyFont="1" applyFill="1" applyBorder="1" applyAlignment="1">
      <alignment horizontal="center"/>
    </xf>
    <xf numFmtId="0" fontId="9" fillId="5" borderId="58" xfId="0" applyFont="1" applyFill="1" applyBorder="1" applyAlignment="1">
      <alignment horizontal="center"/>
    </xf>
    <xf numFmtId="0" fontId="9" fillId="5" borderId="51" xfId="0" applyFont="1" applyFill="1" applyBorder="1" applyAlignment="1">
      <alignment horizontal="center"/>
    </xf>
    <xf numFmtId="0" fontId="0" fillId="0" borderId="67" xfId="0" applyBorder="1" applyAlignment="1">
      <alignment horizontal="center"/>
    </xf>
    <xf numFmtId="0" fontId="12" fillId="0" borderId="0" xfId="0" applyFont="1" applyBorder="1" applyAlignment="1">
      <alignment vertical="center"/>
    </xf>
    <xf numFmtId="14" fontId="0" fillId="4" borderId="51" xfId="0" applyNumberFormat="1"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11" fillId="5" borderId="20" xfId="0" applyFont="1" applyFill="1" applyBorder="1" applyAlignment="1">
      <alignment horizontal="center" vertical="center"/>
    </xf>
    <xf numFmtId="0" fontId="0" fillId="0" borderId="52" xfId="0" applyBorder="1" applyAlignment="1">
      <alignment horizontal="center" vertical="center"/>
    </xf>
    <xf numFmtId="0" fontId="5" fillId="5" borderId="44"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86" xfId="0" applyFont="1" applyFill="1" applyBorder="1" applyAlignment="1">
      <alignment horizontal="center" vertical="center" wrapText="1"/>
    </xf>
    <xf numFmtId="0" fontId="11" fillId="8" borderId="69" xfId="0" applyFont="1" applyFill="1" applyBorder="1" applyAlignment="1">
      <alignment vertical="center"/>
    </xf>
    <xf numFmtId="0" fontId="0" fillId="8" borderId="31" xfId="0" applyFill="1" applyBorder="1" applyAlignment="1">
      <alignment vertical="center"/>
    </xf>
    <xf numFmtId="0" fontId="5" fillId="4" borderId="58" xfId="0" applyFont="1" applyFill="1" applyBorder="1" applyAlignment="1" applyProtection="1">
      <alignment vertical="center"/>
      <protection locked="0"/>
    </xf>
    <xf numFmtId="0" fontId="5" fillId="4" borderId="17" xfId="0" applyFont="1" applyFill="1" applyBorder="1" applyAlignment="1" applyProtection="1">
      <alignment vertical="center"/>
      <protection locked="0"/>
    </xf>
    <xf numFmtId="0" fontId="5" fillId="4" borderId="0" xfId="0" applyFont="1" applyFill="1" applyBorder="1" applyAlignment="1" applyProtection="1">
      <alignment vertical="center"/>
      <protection locked="0"/>
    </xf>
    <xf numFmtId="0" fontId="5" fillId="4" borderId="18" xfId="0" applyFont="1" applyFill="1" applyBorder="1" applyAlignment="1" applyProtection="1">
      <alignment vertical="center"/>
      <protection locked="0"/>
    </xf>
    <xf numFmtId="0" fontId="5" fillId="4" borderId="81" xfId="0" applyFont="1" applyFill="1" applyBorder="1" applyAlignment="1" applyProtection="1">
      <alignment vertical="center"/>
      <protection locked="0"/>
    </xf>
    <xf numFmtId="0" fontId="11" fillId="8" borderId="89" xfId="0" applyFont="1" applyFill="1" applyBorder="1" applyAlignment="1">
      <alignment vertical="center"/>
    </xf>
    <xf numFmtId="0" fontId="12" fillId="0" borderId="56" xfId="0" applyFont="1" applyBorder="1" applyAlignment="1">
      <alignment vertical="center"/>
    </xf>
    <xf numFmtId="3" fontId="0" fillId="4" borderId="52" xfId="0" applyNumberFormat="1" applyFill="1" applyBorder="1" applyAlignment="1" applyProtection="1">
      <alignment horizontal="center" vertical="center"/>
      <protection locked="0"/>
    </xf>
    <xf numFmtId="0" fontId="0" fillId="0" borderId="68" xfId="0" applyBorder="1" applyAlignment="1">
      <alignment horizontal="center" vertical="center"/>
    </xf>
    <xf numFmtId="0" fontId="30" fillId="8" borderId="61" xfId="0" applyFont="1" applyFill="1" applyBorder="1" applyAlignment="1">
      <alignment vertical="center"/>
    </xf>
    <xf numFmtId="0" fontId="13" fillId="8" borderId="0" xfId="0" applyFont="1" applyFill="1" applyBorder="1" applyAlignment="1">
      <alignment vertical="center"/>
    </xf>
    <xf numFmtId="0" fontId="29" fillId="8" borderId="61" xfId="0" applyFont="1" applyFill="1" applyBorder="1" applyAlignment="1">
      <alignment vertical="center"/>
    </xf>
    <xf numFmtId="0" fontId="2" fillId="8" borderId="0" xfId="0" applyFont="1" applyFill="1" applyBorder="1" applyAlignment="1">
      <alignment vertical="center"/>
    </xf>
    <xf numFmtId="0" fontId="11" fillId="8" borderId="0" xfId="0" applyFont="1" applyFill="1" applyBorder="1" applyAlignment="1">
      <alignment horizontal="right" vertical="center"/>
    </xf>
    <xf numFmtId="0" fontId="0" fillId="8" borderId="18" xfId="0" applyFill="1" applyBorder="1" applyAlignment="1">
      <alignment vertical="center"/>
    </xf>
    <xf numFmtId="0" fontId="5" fillId="8" borderId="89" xfId="0" applyFont="1" applyFill="1" applyBorder="1" applyAlignment="1" applyProtection="1">
      <alignment vertical="center"/>
      <protection/>
    </xf>
    <xf numFmtId="0" fontId="0" fillId="0" borderId="56" xfId="0" applyBorder="1" applyAlignment="1" applyProtection="1">
      <alignment vertical="center"/>
      <protection/>
    </xf>
    <xf numFmtId="0" fontId="0" fillId="0" borderId="80" xfId="0" applyBorder="1" applyAlignment="1" applyProtection="1">
      <alignment vertical="center"/>
      <protection/>
    </xf>
    <xf numFmtId="0" fontId="11" fillId="5" borderId="46" xfId="0" applyFont="1" applyFill="1" applyBorder="1" applyAlignment="1">
      <alignment horizontal="center" vertical="center" textRotation="90" wrapText="1"/>
    </xf>
    <xf numFmtId="0" fontId="0" fillId="0" borderId="46" xfId="0" applyBorder="1" applyAlignment="1">
      <alignment vertical="center" textRotation="90" wrapText="1"/>
    </xf>
    <xf numFmtId="0" fontId="0" fillId="0" borderId="47" xfId="0" applyBorder="1" applyAlignment="1">
      <alignment vertical="center" textRotation="90" wrapText="1"/>
    </xf>
    <xf numFmtId="1" fontId="7" fillId="12" borderId="49" xfId="13" applyNumberFormat="1" applyFont="1" applyFill="1" applyBorder="1" applyAlignment="1">
      <alignment horizontal="center" vertical="center"/>
      <protection/>
    </xf>
    <xf numFmtId="1" fontId="7" fillId="12" borderId="41" xfId="13" applyNumberFormat="1" applyFont="1" applyFill="1" applyBorder="1" applyAlignment="1">
      <alignment horizontal="center" vertical="center"/>
      <protection/>
    </xf>
    <xf numFmtId="1" fontId="7" fillId="12" borderId="43" xfId="13" applyNumberFormat="1" applyFont="1" applyFill="1" applyBorder="1" applyAlignment="1">
      <alignment horizontal="center" vertical="center"/>
      <protection/>
    </xf>
    <xf numFmtId="0" fontId="7" fillId="12" borderId="49" xfId="13" applyFont="1" applyFill="1" applyBorder="1" applyAlignment="1">
      <alignment horizontal="center" vertical="center"/>
      <protection/>
    </xf>
    <xf numFmtId="0" fontId="7" fillId="12" borderId="43" xfId="13" applyFont="1" applyFill="1" applyBorder="1" applyAlignment="1">
      <alignment horizontal="center" vertical="center"/>
      <protection/>
    </xf>
    <xf numFmtId="0" fontId="46" fillId="3" borderId="0" xfId="0" applyFont="1" applyFill="1" applyAlignment="1">
      <alignment horizontal="center"/>
    </xf>
    <xf numFmtId="0" fontId="8" fillId="3" borderId="0" xfId="0" applyFont="1" applyFill="1" applyAlignment="1">
      <alignment horizontal="center" vertical="top" wrapText="1"/>
    </xf>
    <xf numFmtId="0" fontId="0" fillId="2" borderId="0" xfId="0" applyFill="1" applyProtection="1">
      <alignment/>
      <protection/>
    </xf>
  </cellXfs>
  <cellStyles count="19">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eading 1" xfId="10"/>
    <cellStyle name="Heading 2" xfId="11"/>
    <cellStyle name="Hypertextový odkaz" xfId="12" builtinId="8"/>
    <cellStyle name="normální 2" xfId="13"/>
    <cellStyle name="Normální 3" xfId="14"/>
    <cellStyle name="Total" xfId="15"/>
    <cellStyle name="Nadpis 1" xfId="16" hidden="1" builtinId="16"/>
    <cellStyle name="Nadpis 2" xfId="17" hidden="1" builtinId="17"/>
    <cellStyle name="Celkem" xfId="18" hidden="1" builtinId="25"/>
  </cellStyles>
  <dxfs count="30">
    <dxf>
      <fill>
        <patternFill patternType="none"/>
      </fill>
    </dxf>
    <dxf>
      <fill>
        <patternFill patternType="none"/>
      </fill>
    </dxf>
    <dxf>
      <numFmt numFmtId="0" formatCode="General"/>
      <fill>
        <patternFill patternType="none"/>
      </fill>
    </dxf>
    <dxf>
      <fill>
        <patternFill patternType="none"/>
      </fill>
    </dxf>
    <dxf>
      <fill>
        <patternFill patternType="none"/>
      </fill>
    </dxf>
    <dxf>
      <fill>
        <patternFill patternType="none"/>
      </fill>
    </dxf>
    <dxf>
      <fill>
        <patternFill patternType="none"/>
      </fill>
    </dxf>
    <dxf>
      <numFmt numFmtId="0" formatCode="General"/>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ont>
        <b val="0"/>
        <i val="0"/>
        <u val="none"/>
        <strike val="0"/>
        <sz val="10"/>
        <name val="Arial"/>
        <color auto="1"/>
      </font>
      <fill>
        <patternFill patternType="none"/>
      </fill>
    </dxf>
    <dxf>
      <font>
        <b val="0"/>
        <i val="0"/>
        <u val="none"/>
        <strike val="0"/>
        <sz val="10"/>
        <name val="Arial"/>
        <color theme="1"/>
      </font>
      <numFmt numFmtId="0" formatCode="General"/>
      <fill>
        <patternFill patternType="none"/>
      </fill>
      <border>
        <left/>
        <right/>
        <top style="thin">
          <color theme="0"/>
        </top>
        <bottom/>
      </border>
    </dxf>
    <dxf>
      <font>
        <b val="0"/>
        <i val="0"/>
        <u val="none"/>
        <strike val="0"/>
        <sz val="10"/>
        <name val="Arial"/>
        <color theme="1"/>
      </font>
      <numFmt numFmtId="0" formatCode="General"/>
      <fill>
        <patternFill patternType="none"/>
      </fill>
      <border>
        <left/>
        <right/>
        <top style="thin">
          <color theme="0"/>
        </top>
        <bottom/>
      </border>
    </dxf>
    <dxf>
      <font>
        <b val="0"/>
        <i val="0"/>
        <u val="none"/>
        <strike val="0"/>
        <sz val="10"/>
        <name val="Arial"/>
        <color theme="1"/>
      </font>
      <fill>
        <patternFill patternType="none"/>
      </fill>
    </dxf>
    <dxf>
      <font>
        <b val="0"/>
        <i val="0"/>
        <u val="none"/>
        <strike val="0"/>
        <sz val="10"/>
        <name val="Arial"/>
        <color auto="1"/>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CCCC"/>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SLDP1">
              <xs:complexType>
                <xs:sequence>
                  <xs:element maxOccurs="1" minOccurs="1" name="VetaD">
                    <xs:complexType>
                      <xs:attribute name="d_lku" type="dateInMultiFormat" use="optional"/>
                      <xs:attribute fixed="DP1" name="dokument" use="required"/>
                      <xs:attribute name="rok" use="optional">
                        <xs:annotation>
                          <xs:documentation>Uveďte kalendářní rok, za který podáváte přiznání.&lt;br /&gt;Položka obsahuje kritickou kontrolu: Rok daňového přiznání DSL musí být větší nebo roven roku 2009.</xs:documentation>
                        </xs:annotation>
                        <xs:simpleType>
                          <xs:restriction base="xs:decimal">
                            <xs:totalDigits value="4"/>
                            <xs:fractionDigits value="0"/>
                          </xs:restriction>
                        </xs:simpleType>
                      </xs:attribute>
                      <xs:attribute name="typ_dapdsl" use="optional">
                        <xs:annotation>
                          <xs:documentation>Vyberte příslušný kód rozlišení typu přiznání:&lt;br /&gt;2014&lt;br /&gt;&lt;strong&gt;A&lt;/strong&gt; – s výjimkou případů uvedených pod písm. B až T&lt;br /&gt;&lt;strong&gt;B&lt;/strong&gt; – při zániku subjektu s likvidací za část zd. období, která uplynula přede dnem jeho vstupu do likvidace (§ 240c odst. 2 daň. řádu)&lt;br /&gt;&lt;strong&gt;C&lt;/strong&gt; -  v průběhu likvidace (§ 240c odst. 1 daňového řádu)&lt;br /&gt;&lt;strong&gt;D&lt;/strong&gt; – při zániku subjektu bez likvidace za část zd. období, která uplynula přede dnem jeho zániku (§ 240a daňového řádu)&lt;br /&gt;&lt;strong&gt;G&lt;/strong&gt; – při převodu privatizovaného majetku za část zd. období, která uplynula přede dnem tohoto převodu (§ 240d daňového řádu)&lt;br /&gt;&lt;strong&gt;H&lt;/strong&gt; – při zániku subjektu s likvidací za část zd. období, která uplynula přede dnem zpracování návrhu na použití likvidačního zůstatku (§ 240c odst. 3 daňového řádu)&lt;br /&gt;&lt;strong&gt;I&lt;/strong&gt; - při úmrtí daňového subjektu - osobou spravující pozůstalost za část zd. období, která uplynula přede dnem smrti subjektu (§ 239b odst. 4 daňového řádu) a za předcházející zd. období, pokud přiznání nebylo dosud podáno a lhůta pro jeho podání neuplynula podle § 245 daňového řádu&lt;br /&gt;&lt;strong&gt;M&lt;/strong&gt; – insolvence - za předcházející zdaňovací období, pokud přiznání dosud nebylo podáno a původní lhůta pro jeho podání dosud neuplynula (§ 245 daňového řádu)&lt;br /&gt;&lt;strong&gt;N&lt;/strong&gt; – při skončení řízení o pozůstalosti – osobou spravující pozůstalost za část zd. období, která uplynula do dne předcházejícího dni skončení řízení o pozůstalosti (§ 239b odst. 5 daňového řádu)&lt;br /&gt;&lt;strong&gt;O&lt;/strong&gt; – při soudem nařízené likvidaci pozůstalosti – likvidačním správcem za část zd. období, která uplynula přede dnem předložení řádné zprávy o zpeněžení majetku likvidační podstaty nebo jeho části soudu (§ 239c daňového řádu)&lt;br /&gt;&lt;strong&gt;P&lt;/strong&gt; – při insolvenčním řízení za část zd. období, která uplynula do dne předcházejícího účinnosti rozhodnutí o úpadku a za kterou dosud nebylo podáno (bez ohledu na jeho řešení; § 244 odst. 1 daňového řádu)&lt;br /&gt;&lt;strong&gt;R&lt;/strong&gt; - v průběhu insolvenčního řízení (§ 244 odst. 2 daňového řádu)&lt;br /&gt;&lt;strong&gt;T&lt;/strong&gt; - ke dni předložení konečné zprávy za uplynulou část zd. období, za kterou nebylo dosud podáno (§ 244 odst. 3 a 4 daň. řádu)&lt;br /&gt;&amp;nbsp;&lt;br /&gt;2010-2013&lt;br /&gt;&lt;strong&gt;A&lt;/strong&gt; – s výjimkou případů uvedených pod písm. B až U;&lt;br /&gt;&lt;strong&gt;B&lt;/strong&gt; – za část zdaňovacího období ke dni předcházejícímu vstupu subjektu do likvidace (§ 240 odst. 5 daňového řádu);&lt;br /&gt;&lt;strong&gt;C&lt;/strong&gt; – v průběhu likvidace (§ 240 odst. 5 daňového řádu);&lt;br /&gt;&lt;strong&gt;D&lt;/strong&gt; – za část zdaňovacího období ke dni zániku (za kterou dosud nebylo podáno) při zániku subjektu bez likvidace včetně zániku subjektu při přeměně obchodní společnosti (§ 240 odst. 4 daňového řádu);&lt;br /&gt;&lt;strong&gt;G&lt;/strong&gt; – při ukončení činnosti v rámci privatizace v případě stanoveném zvláštním zákonem (§ 240 odst. 6 daňového řádu);&lt;br /&gt;&lt;strong&gt;H&lt;/strong&gt; – ke dni zpracování návrhu na rozdělení likvidačního zůstatku (§ 240 odst. 5 daňového řádu);&lt;br /&gt;&lt;strong&gt;I&lt;/strong&gt; – úmrtí daňového subjektu podle § 239 odst. 3 daňového řádu a za předcházející zdaňovací období, pokud přiznání nebylo dosud podáno a lhůta pro jeho podání neuplynula podle § 245 daňového řádu;&lt;br /&gt;&lt;strong&gt;M&lt;/strong&gt; – insolvence – za předcházející zdaňovací období, pokud přiznání dosud nebylo podáno a původní lhůta pro jeho podání dosud neuplynula (§ 245 daň. řádu);&lt;br /&gt;&lt;strong&gt;P&lt;/strong&gt; – ke dni účinnosti &lt;strong&gt;rozhodnutí o úpadku&lt;/strong&gt;, bez ohledu na jeho řešení (§ 244 odst. daňového řádu);&lt;br /&gt;&lt;strong&gt;R&lt;/strong&gt; – &lt;strong&gt;v průběhu insolvenčního řízení&lt;/strong&gt; (§ 244 odst. 2 daňového řádu);&lt;br /&gt;&lt;strong&gt;S&lt;/strong&gt; – ke dni &lt;strong&gt;přechodu oprávnění nakládat s majetkovou podstatou&lt;/strong&gt; z insolvenčního správce na daňový subjekt a opačně (§ 244 odst. 4 a 5 DŘ);&lt;br /&gt;&lt;strong&gt;T&lt;/strong&gt; – ke dni &lt;strong&gt;předložení konečné zprávy&lt;/strong&gt;, ke dni &lt;strong&gt;podání návrhu na zrušení konkursu&lt;/strong&gt; a ke dni splnění &lt;strong&gt;jiného způsobu řešení úpadku&lt;/strong&gt; (§ 244 odst. 3 a 5 daňového řádu);&lt;br /&gt;&lt;strong&gt;U&lt;/strong&gt; – ke dni &lt;strong&gt;zrušení konkursu&lt;/strong&gt; (§ 244 odst. 3 a 5 daňového řádu)&lt;br /&gt;&amp;nbsp;&lt;br /&gt;2009&lt;br /&gt;&lt;strong&gt;A&lt;/strong&gt; – s výjimkou případů uvedených pod písm. B až U;&lt;br /&gt;&lt;strong&gt;B&lt;/strong&gt; – za část zdaňovacího období do dne vstupu do likvidace (§ 40 odst. 8 zákona o správě daní a poplatků)&lt;br /&gt;&lt;strong&gt;C&lt;/strong&gt; – subjektu v likvidaci (§ 40 odst. 9 zákona o správě daní a poplatků)&lt;br /&gt;&lt;strong&gt;D&lt;/strong&gt; – za uplynulou část zdaňovacího období předcházející dni zániku subjektu při zrušení bez provedení likvidace (§ 40 odst. 9 zákona o správě daní a poplatků)&lt;br /&gt;&lt;strong&gt;G&lt;/strong&gt; – při ukončení činnosti v rámci privatizace v případě stanoveném zvláštním zákonem (§ 40 odst. 11 zákona o správě daní a poplatků)&lt;br /&gt;&lt;strong&gt;H&lt;/strong&gt; – při skončení likvidace (§ 40 odst. 9 zákona o správě daní a poplatků)&lt;br /&gt;&lt;strong&gt;I&lt;/strong&gt; – v případě úmrtí daňového subjektu (§ 40 odst. 7 zákona o správě daní a poplatků)&lt;br /&gt;&lt;strong&gt;L&lt;/strong&gt; – za předcházející zdaňovací období, pokud nebylo přiznání dosud podáno (§ 40b odst. 7 zákona o správě daní a poplatků)&lt;br /&gt;&lt;strong&gt;M&lt;/strong&gt; – za zdaňovací období, u nichž již uplynula lhůta pro podání přiznání, pokud nebylo dosud podáno (§ 40b odst. 7 zákona o správě daní a poplatků)&lt;br /&gt;&lt;strong&gt;P&lt;/strong&gt; – do 30 dnů ode dne účinnosti &lt;strong&gt;rozhodnutí o úpadku&lt;/strong&gt;, bez ohledu na jeho řešení (§ 40b odst. 1 zákona o správě daní a poplatků)&lt;br /&gt;&lt;strong&gt;R&lt;/strong&gt; – subjektu &lt;strong&gt;v průběhu insolvenčního řízení&lt;/strong&gt; (§ 40b odst. 2 zákona o správě daní a poplatků)&lt;br /&gt;&lt;strong&gt;S&lt;/strong&gt; – ke dni &lt;strong&gt;přechodu oprávnění nakládat s majetkem náležícím do majetkové podstaty&lt;/strong&gt; z insolvenčního správce na daňový subjekt a opačně (§ 40b odst. 6 zákona o správě daní a poplatků)&lt;br /&gt;&lt;strong&gt;T&lt;/strong&gt; – ke dni &lt;strong&gt;předložení konečné zprávy&lt;/strong&gt;, ke dni &lt;strong&gt;podání návrhu na zrušení konkursu&lt;/strong&gt; a ke dni splnění &lt;strong&gt;jiného způsobu řešení úpadku&lt;/strong&gt; (§ 40b odst. 4 zákona o správě daní a poplatků)&lt;br /&gt;&lt;strong&gt;U&lt;/strong&gt; – ke dni &lt;strong&gt;zrušení konkursu&lt;/strong&gt; (§ 40b odst. 4 zákona o správě daní a poplatků)</xs:documentation>
                        </xs:annotation>
                        <xs:simpleType>
                          <xs:restriction base="xs:string">
                            <xs:minLength value="0"/>
                            <xs:maxLength value="1"/>
                          </xs:restriction>
                        </xs:simpleType>
                      </xs:attribute>
                      <xs:attribute name="vysldan_po" use="optional">
                        <xs:annotation>
                          <xs:documentation>Uveďte celkovou daňovou povinnost.&lt;br /&gt;Položka obsahuje kritickou kontrolu: celková daňová povinnost nesmí být záporná</xs:documentation>
                        </xs:annotation>
                        <xs:simpleType>
                          <xs:restriction base="xs:decimal">
                            <xs:totalDigits value="20"/>
                            <xs:fractionDigits value="2"/>
                          </xs:restriction>
                        </xs:simpleType>
                      </xs:attribute>
                      <xs:attribute name="d_zjist" type="dateInMultiFormat" use="optional">
                        <xs:annotation>
                          <xs:documentation>Uveďte datum zjištění důvodů pro podání dodatečného daňového přiznání.&lt;br /&gt;Položka obsahuje kritické kontroly: datum zjištění důvodů pro podání DoDAP musí být vyplněn, pokud je forma daňového přiznání 'D' a naopak, pokud forma není 'D', nesmí být datum vyplněn</xs:documentation>
                        </xs:annotation>
                      </xs:attribute>
                      <xs:attribute name="kc_poznpopo" use="optional">
                        <xs:annotation>
                          <xs:documentation>Uveďte částku poslední daňové povinnost z předchozího přiznání.&lt;br /&gt;Položka obsahuje kritické kontroly: částka poslední daňové povinnosti nesmí být záporná a částka poslední daňové povinnosti se vyplňuje pouze pokud je forma daňového přiznání 'D'</xs:documentation>
                        </xs:annotation>
                        <xs:simpleType>
                          <xs:restriction base="xs:decimal">
                            <xs:totalDigits value="17"/>
                            <xs:fractionDigits value="2"/>
                          </xs:restriction>
                        </xs:simpleType>
                      </xs:attribute>
                      <xs:attribute fixed="DSL" name="k_uladis" use="required">
                        <xs:annotation>
                          <xs:documentation>Položka musí být vyplněna a musí obsahovat DSL.</xs:documentation>
                        </xs:annotation>
                      </xs:attribute>
                      <xs:attribute name="zdobd_od" type="dateInMultiFormat" use="optional">
                        <xs:annotation>
                          <xs:documentation>Uveďte začátek zdaňovacího období.&lt;br /&gt;Položka obsahuje kritické kontroly: datum počátku zdaňovacího období musí být v  období (1994 - Rok daňového přiznání DSL(včetně)); daňové přiznání za více zdaňovacích období (typ F) lze podávat jen v případě, že v položce Zdaňovací období od je rok nižší než 2003. V ostatních případech je nutné na roky 2003 a vyšší podat daňové přiznání typu J.  </xs:documentation>
                        </xs:annotation>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rozdil" use="optional">
                        <xs:annotation>
                          <xs:documentation>Uveďte částku rozdílu dodatečného nebo opravného přiznání.&lt;br /&gt;Položka obsahuje kritickou kontrolu: rozdíl se vyplňuje pouze pokud je forma daňového přiznání 'D'</xs:documentation>
                        </xs:annotation>
                        <xs:simpleType>
                          <xs:restriction base="xs:decimal">
                            <xs:totalDigits value="17"/>
                            <xs:fractionDigits value="2"/>
                          </xs:restriction>
                        </xs:simpleType>
                      </xs:attribute>
                      <xs:attribute name="kc_zalcelk" use="optional">
                        <xs:annotation>
                          <xs:documentation>Uveďte celkovou částku zaplacených záloh.&lt;br /&gt;Položka obsahuje kritickou kontrolu: hodnota na zálohách zaplaceno celkem nesmí být záporná</xs:documentation>
                        </xs:annotation>
                        <xs:simpleType>
                          <xs:restriction base="xs:decimal">
                            <xs:totalDigits value="17"/>
                            <xs:fractionDigits value="2"/>
                          </xs:restriction>
                        </xs:simpleType>
                      </xs:attribute>
                      <xs:attribute name="kc_preplac" use="optional">
                        <xs:annotation>
                          <xs:documentation>Uveďte částku, která má být vrácena jako přeplatek na dani.&lt;br /&gt;Položka obsahuje kritické kontroly: hodnota přeplatku nesmí být záporná a přeplatek se nesmí uvádět pokud je forma daňového přiznání 'D'</xs:documentation>
                        </xs:annotation>
                        <xs:simpleType>
                          <xs:restriction base="xs:decimal">
                            <xs:totalDigits value="17"/>
                            <xs:fractionDigits value="2"/>
                          </xs:restriction>
                        </xs:simpleType>
                      </xs:attribute>
                      <xs:attribute name="zdobd_do" type="dateInMultiFormat" use="optional">
                        <xs:annotation>
                          <xs:documentation>Uveďte konec zdaňovacího období.&lt;br /&gt;Položka obsahuje kritickou kontrolu: rok data ukončení platnosti zdaň.období musí být roven roku daňového přiznání DSL.</xs:documentation>
                        </xs:annotation>
                      </xs:attribute>
                      <xs:attribute name="dapdsl_forma" use="required">
                        <xs:annotation>
                          <xs:documentation>Typ daňového přiznání.&lt;BR /&gt;&lt;STRONG&gt;B&lt;/STRONG&gt; - řádné&lt;BR /&gt;&lt;STRONG&gt;O&lt;/STRONG&gt; - řádné-opravné&lt;BR /&gt;&lt;STRONG&gt;D&lt;/STRONG&gt; - dodatečné&lt;BR /&gt;&lt;STRONG&gt;E&lt;/STRONG&gt; - dodatečné-opravné&lt;br /&gt;Položka obsahuje kritické kontroly: položka musí být vyplněna a smí nabývat pouze hodnot B, O, D a E.</xs:documentation>
                        </xs:annotation>
                        <xs:simpleType>
                          <xs:restriction base="xs:string">
                            <xs:minLength value="0"/>
                            <xs:maxLength value="1"/>
                          </xs:restriction>
                        </xs:simpleType>
                      </xs:attribute>
                      <xs:attribute name="kc_zbydopl" use="optional">
                        <xs:annotation>
                          <xs:documentation>Uveďte částku, která má být zaplacena jako doplatek na dani.&lt;br /&gt;Položka obsahuje kritické kontroly: položka nesmí být záporná a položka se neuvádí, pokud je forma daňového přiznání 'D'</xs:documentation>
                        </xs:annotation>
                        <xs:simpleType>
                          <xs:restriction base="xs:decimal">
                            <xs:totalDigits value="17"/>
                            <xs:fractionDigits value="2"/>
                          </xs:restriction>
                        </xs:simpleType>
                      </xs:attribute>
                      <xs:attribute name="poc_pril" use="optional">
                        <xs:simpleType>
                          <xs:restriction base="xs:decimal">
                            <xs:totalDigits value="5"/>
                            <xs:fractionDigits value="0"/>
                          </xs:restriction>
                        </xs:simpleType>
                      </xs:attribute>
                    </xs:complexType>
                  </xs:element>
                  <xs:element maxOccurs="1" minOccurs="0" name="VetaP">
                    <xs:complexType>
                      <xs:attribute name="opr_jmeno" use="optional">
                        <xs:simpleType>
                          <xs:restriction base="xs:string">
                            <xs:minLength value="0"/>
                            <xs:maxLength value="20"/>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komds_2" use="optional">
                        <xs:simpleType>
                          <xs:restriction base="xs:string">
                            <xs:pattern value="[0-9]{1,10}"/>
                          </xs:restriction>
                        </xs:simpleType>
                      </xs:attribute>
                      <xs:attribute name="rodnepr" use="optional">
                        <xs:simpleType>
                          <xs:restriction base="xs:string">
                            <xs:minLength value="0"/>
                            <xs:maxLength value="36"/>
                          </xs:restriction>
                        </xs:simpleType>
                      </xs:attribute>
                      <xs:attribute name="opr_titul" use="optional">
                        <xs:annotation>
                          <xs:documentation>fyzické osoby oprávněné k podpisu.</xs:documentation>
                        </xs:annotation>
                        <xs:simpleType>
                          <xs:restriction base="xs:string">
                            <xs:minLength value="0"/>
                            <xs:maxLength value="10"/>
                          </xs:restriction>
                        </xs:simpleType>
                      </xs:attribute>
                      <xs:attribute name="stat" use="optional">
                        <xs:simpleType>
                          <xs:restriction base="xs:string">
                            <xs:minLength value="0"/>
                            <xs:maxLength value="25"/>
                          </xs:restriction>
                        </xs:simpleType>
                      </xs:attribute>
                      <xs:attribute name="pbu_2" use="optional">
                        <xs:simpleType>
                          <xs:restriction base="xs:decimal">
                            <xs:totalDigits value="6"/>
                            <xs:fractionDigits value="0"/>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c_pop" use="optional">
                        <xs:simpleType>
                          <xs:restriction base="xs:decimal">
                            <xs:totalDigits value="6"/>
                            <xs:fractionDigits value="0"/>
                          </xs:restriction>
                        </xs:simpleType>
                      </xs:attribute>
                      <xs:attribute name="opr_postaveni" use="optional">
                        <xs:simpleType>
                          <xs:restriction base="xs:string">
                            <xs:minLength value="0"/>
                            <xs:maxLength value="40"/>
                          </xs:restriction>
                        </xs:simpleType>
                      </xs:attribute>
                      <xs:attribute name="opr_prijmeni" use="optional">
                        <xs:simpleType>
                          <xs:restriction base="xs:string">
                            <xs:minLength value="0"/>
                            <xs:maxLength value="36"/>
                          </xs:restriction>
                        </xs:simpleType>
                      </xs:attribute>
                      <xs:attribute name="prijmeni" use="optional">
                        <xs:simpleType>
                          <xs:restriction base="xs:string">
                            <xs:minLength value="0"/>
                            <xs:maxLength value="36"/>
                          </xs:restriction>
                        </xs:simpleType>
                      </xs:attribute>
                      <xs:attribute name="typ_ds" use="required">
                        <xs:simpleType>
                          <xs:restriction base="xs:string">
                            <xs:minLength value="0"/>
                            <xs:maxLength value="1"/>
                          </xs:restriction>
                        </xs:simpleType>
                      </xs:attribute>
                      <xs:attribute name="k_bank_2" use="optional">
                        <xs:simpleType>
                          <xs:restriction base="xs:string">
                            <xs:pattern value="[0-9]{1,4}"/>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zast_kod" use="optional">
                        <xs:annotation>
                          <xs:documentation>Číselný kód podle níže uvedených typů zástupců:&lt;br&gt;Fyzická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naz_obce" use="optional">
                        <xs:simpleType>
                          <xs:restriction base="xs:string">
                            <xs:minLength value="0"/>
                            <xs:maxLength value="48"/>
                          </xs:restriction>
                        </xs:simpleType>
                      </xs:attribute>
                      <xs:attribute name="zkrobchjm" use="optional">
                        <xs:annotation>
                          <xs:documentation>Vyplní právnická osoba: název právnické osoby zapsaný do veřejného rejstříku včetně dodatku (řádek 12, lze využít i k uvedení organizační složky-odštěpného závodu a dědice po podnikateli) označujícího její právní formu, popř. též dovětek (např. „v likvidaci“). U právnické osoby, která se nezapisuje do veřejného rejstříku, uveďte název, pod kterým byla zřízena.</xs:documentation>
                        </xs:annotation>
                        <xs:simpleType>
                          <xs:restriction base="xs:string">
                            <xs:minLength value="0"/>
                            <xs:maxLength value="255"/>
                          </xs:restriction>
                        </xs:simpleType>
                      </xs:attribute>
                      <xs:attribute name="titul" use="optional">
                        <xs:simpleType>
                          <xs:restriction base="xs:string">
                            <xs:minLength value="0"/>
                            <xs:maxLength value="10"/>
                          </xs:restriction>
                        </xs:simpleType>
                      </xs:attribute>
                      <xs:attribute name="c_obce" use="optional">
                        <xs:simpleType>
                          <xs:restriction base="xs:decimal">
                            <xs:totalDigits value="6"/>
                            <xs:fractionDigits value="0"/>
                          </xs:restriction>
                        </xs:simpleType>
                      </xs:attribute>
                      <xs:attribute name="rod_c" use="optional">
                        <xs:simpleType>
                          <xs:restriction base="xs:string">
                            <xs:pattern value="[0-9]{1,10}"/>
                          </xs:restriction>
                        </xs:simpleType>
                      </xs:attribute>
                      <xs:attribute name="dodobchjm" use="optional">
                        <xs:simpleType>
                          <xs:restriction base="xs:string">
                            <xs:minLength value="0"/>
                            <xs:maxLength value="11"/>
                          </xs:restriction>
                        </xs:simpleType>
                      </xs:attribute>
                      <xs:attribute name="jmeno" use="optional">
                        <xs:simpleType>
                          <xs:restriction base="xs:string">
                            <xs:minLength value="0"/>
                            <xs:maxLength value="20"/>
                          </xs:restriction>
                        </xs:simpleType>
                      </xs:attribute>
                      <xs:attribute name="dic" use="optional">
                        <xs:simpleType>
                          <xs:restriction base="xs:string">
                            <xs:pattern value="[0-9]{1,10}"/>
                          </xs:restriction>
                        </xs:simpleType>
                      </xs:attribute>
                      <xs:attribute name="sest_telef" use="optional">
                        <xs:simpleType>
                          <xs:restriction base="xs:string">
                            <xs:minLength value="0"/>
                            <xs:maxLength value="14"/>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titul" use="optional">
                        <xs:simpleType>
                          <xs:restriction base="xs:string">
                            <xs:minLength value="0"/>
                            <xs:maxLength value="1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36"/>
                          </xs:restriction>
                        </xs:simpleType>
                      </xs:attribute>
                      <xs:attribute name="sest_jmeno" use="optional">
                        <xs:simpleType>
                          <xs:restriction base="xs:string">
                            <xs:minLength value="0"/>
                            <xs:maxLength value="20"/>
                          </xs:restriction>
                        </xs:simpleType>
                      </xs:attribute>
                      <xs:attribute name="sest_prijmeni" use="optional">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c_faxu" use="optional">
                        <xs:simpleType>
                          <xs:restriction base="xs:string">
                            <xs:minLength value="0"/>
                            <xs:maxLength value="14"/>
                          </xs:restriction>
                        </xs:simpleType>
                      </xs:attribute>
                      <xs:attribute name="k_bank" use="optional">
                        <xs:simpleType>
                          <xs:restriction base="xs:string">
                            <xs:pattern value="[0-9]{1,4}"/>
                          </xs:restriction>
                        </xs:simpleType>
                      </xs:attribute>
                      <xs:attribute name="ulice" use="optional">
                        <xs:simpleType>
                          <xs:restriction base="xs:string">
                            <xs:minLength value="0"/>
                            <xs:maxLength value="38"/>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c_telef" use="optional">
                        <xs:simpleType>
                          <xs:restriction base="xs:string">
                            <xs:minLength value="0"/>
                            <xs:maxLength value="14"/>
                          </xs:restriction>
                        </xs:simpleType>
                      </xs:attribute>
                      <xs:attribute name="pbu" use="optional">
                        <xs:simpleType>
                          <xs:restriction base="xs:decimal">
                            <xs:totalDigits value="6"/>
                            <xs:fractionDigits value="0"/>
                          </xs:restriction>
                        </xs:simpleType>
                      </xs:attribute>
                      <xs:attribute name="c_komds" use="optional">
                        <xs:simpleType>
                          <xs:restriction base="xs:string">
                            <xs:pattern value="[0-9]{1,10}"/>
                          </xs:restriction>
                        </xs:simpleType>
                      </xs:attribute>
                      <xs:attribute name="c_orient" use="optional">
                        <xs:simpleType>
                          <xs:restriction base="xs:string">
                            <xs:minLength value="0"/>
                            <xs:maxLength value="4"/>
                          </xs:restriction>
                        </xs:simpleType>
                      </xs:attribute>
                    </xs:complexType>
                  </xs:element>
                  <xs:element maxOccurs="unbounded" minOccurs="0" name="VetaZ">
                    <xs:complexType>
                      <xs:attribute name="d_zal" type="dateInMultiFormat" use="optional"/>
                      <xs:attribute name="kc_castka" use="optional">
                        <xs:simpleType>
                          <xs:restriction base="xs:decimal">
                            <xs:totalDigits value="17"/>
                            <xs:fractionDigits value="2"/>
                          </xs:restriction>
                        </xs:simpleType>
                      </xs:attribute>
                    </xs:complexType>
                  </xs:element>
                  <xs:element maxOccurs="unbounded" minOccurs="0" name="VetaO">
                    <xs:complexType>
                      <xs:attribute name="kc_sleva" use="optional">
                        <xs:simpleType>
                          <xs:restriction base="xs:decimal">
                            <xs:totalDigits value="10"/>
                            <xs:fractionDigits value="2"/>
                          </xs:restriction>
                        </xs:simpleType>
                      </xs:attribute>
                      <xs:attribute name="md_dpovin4" use="optional">
                        <xs:annotation>
                          <xs:documentation>&lt;strong&gt;Pokud v této části zdaňovacího období nevznikla daňová povinnost, uveďte atribut s hodnotou 0.&lt;/strong&gt; Podrobný popis je uveden u atributu &lt;code&gt;md_dpovin1&lt;/code&gt;.</xs:documentation>
                        </xs:annotation>
                        <xs:simpleType>
                          <xs:restriction base="xs:decimal">
                            <xs:totalDigits value="4"/>
                            <xs:fractionDigits value="0"/>
                          </xs:restriction>
                        </xs:simpleType>
                      </xs:attribute>
                      <xs:attribute name="kc_danbos" use="optional">
                        <xs:simpleType>
                          <xs:restriction base="xs:decimal">
                            <xs:totalDigits value="10"/>
                            <xs:fractionDigits value="2"/>
                          </xs:restriction>
                        </xs:simpleType>
                      </xs:attribute>
                      <xs:attribute name="hmotnost" use="optional">
                        <xs:simpleType>
                          <xs:restriction base="xs:decimal">
                            <xs:totalDigits value="5"/>
                            <xs:fractionDigits value="2"/>
                          </xs:restriction>
                        </xs:simpleType>
                      </xs:attribute>
                      <xs:attribute name="md_dpovin1" use="optional">
                        <xs:annotation>
                          <xs:documentation>Zdaňovací období je rozděleno na tyto části:&lt;br /&gt; I – I. čtvrtletí, II – II. čtvrtletí, III – III. čtvrtletí, IV – říjen, listopad, V – prosinec.&lt;br /&gt;&lt;strong&gt;V případě použití roční sazby daně&lt;/strong&gt; vyplníte počty měsíců, ve kterých u vozidla vzniklo, zaniklo nebo trvalo zdaňované období (2009: vznikla, zanikla nebo trvala daňová povinnost) v jednotlivých částech kalendářního roku (2009: zdaň. období). V případě, že vozidlo podléhalo dani silniční (2009: že u vozidla trvala daňová povinnost) celý kalendářní rok, můžete zapsat jen písmeno &lt;strong&gt;R&lt;/strong&gt;&lt;br /&gt;&lt;strong&gt;Příklad A:&lt;/strong&gt; Vozidlo podléhalo dani silniční od července (včetně) do konce kalendářního roku (2009: U vozidla vznikla daňová povinnost v červenci a trvala do konce kalendářního roku.)&lt;br /&gt;Správný zápis A:&lt;br /&gt;&lt;table&gt;&lt;tbody&gt;&lt;tr&gt;&lt;td&gt;I&lt;/td&gt;&lt;td&gt;II&lt;/td&gt;&lt;td&gt;III&lt;/td&gt;&lt;td&gt;IV&lt;/td&gt;&lt;td&gt;V&lt;/td&gt;&lt;/tr&gt;&lt;tr&gt;&lt;td&gt;0&lt;/td&gt;&lt;td&gt;0&lt;/td&gt;&lt;td&gt;3&lt;/td&gt;&lt;td&gt;2&lt;/td&gt;&lt;td&gt;1&lt;/td&gt;&lt;/tr&gt;&lt;/tbody&gt;&lt;/table&gt;&lt;br /&gt;&lt;strong&gt;V případě, že uplatňujete nárok na snížení roční sazby daně dle § 6 odst. 6 a v průběhu čtvrtletí dojde ke změně ze 48% snížení na 40% snížení resp. ke změně ze 40% snížení na 25% snížení, resp. ke změně z 25% snížení na 0% snížení roční sazby daně a nepoužíváte vozidlo všechny měsíce v daném čtvrtletí, zapište počet měsíců podléhajících dani silniční (2009: daňové povinnosti) ve čtvrtletí a za lomítkem pořadové číslo měsíce v daném čtvrtletí, ke kterému se zdaňované období (2009: daňová povinnost) vztahuje.&lt;/strong&gt; Do kolonky daného čtvrtletí zapíšete např.: 2/12 (bylo-li vozidlo používáno k podnikání v 1.a 2. měsíci čtvrtletí /dále &lt;strong&gt;Q&lt;/strong&gt;/), 2/13 (bylo-li vozidlo používáno k podnikání v 1. a 3. měsíci Q), 2/23 (bylo-li vozidlo používáno k podnikání ve 2. a 3. měsíci Q), 1/1 (bylo-li vozidlo používáno k podnikání jen v 1. měsíci Q), 1/2 (bylo-li vozidlo používáno k podnikání jen ve 2. měsíci Q) nebo 1/3 (bylo-li vozidlo používáno k podnikání jen ve 3. měsíci Q).&lt;br /&gt;&lt;strong&gt;Příklad B:&lt;/strong&gt; U vozidla došlo ve II. čtvrtletí ke změně 48% snížení na 40% snížení, tzn. že v dubnu má vozidlo nárok na 48% snížení roční sazby daně a v měsících květen a červen jen na 40% snížení roční sazby daně a vozidlo je používáno k podnikání jen v měsících duben a červen. Správný zápis ve II. čtvrtletí pro toto vozidlo bude ve tvaru 2/13.&lt;br /&gt;Správný zápis B:&lt;br /&gt;&lt;table&gt;&lt;tbody&gt;&lt;tr&gt;&lt;td&gt;I&lt;/td&gt;&lt;td&gt;II&lt;/td&gt;&lt;td&gt;III&lt;/td&gt;&lt;td&gt;IV&lt;/td&gt;&lt;td&gt;V&lt;/td&gt;&lt;/tr&gt;&lt;tr&gt;&lt;td&gt;0&lt;/td&gt;&lt;td&gt;2/13&lt;/td&gt;&lt;td&gt;0&lt;/td&gt;&lt;td&gt;0&lt;/td&gt;&lt;td&gt;0&lt;/td&gt;&lt;/tr&gt;&lt;/tbody&gt;&lt;/table&gt;&lt;br /&gt;&lt;strong&gt;Příklad C: V případě použití denní sazby daně&lt;/strong&gt; vyplníte počty dní podléhající dani silniční (2009: daňové povinnosti) v jednotlivých částech zdaňovacího období. Zaměstnavatel využíval osobní automobil zaměstnance k podnikání v I. čtvrtletí 10 dní, ve III. čtvrtletí 8 dní, v říjnu a listopadu celkem 9 dní a v měsíci prosinci 6 dní.&lt;br /&gt;Správný zápis C:&lt;br /&gt;&lt;table&gt;&lt;tbody&gt;&lt;tr&gt;&lt;td&gt;I&lt;/td&gt;&lt;td&gt;II&lt;/td&gt;&lt;td&gt;III&lt;/td&gt;&lt;td&gt;IV&lt;/td&gt;&lt;td&gt;V&lt;/td&gt;&lt;/tr&gt;&lt;tr&gt;&lt;td&gt;10&lt;/td&gt;&lt;td&gt;0&lt;/td&gt;&lt;td&gt;8&lt;/td&gt;&lt;td&gt;9&lt;/td&gt;&lt;td&gt;6&lt;/td&gt;&lt;/tr&gt;&lt;/tbody&gt;&lt;/table&gt;&lt;br /&gt;V případě, že jako zaměstnavatel zvolíte denní sazbu u osobních automobilů a jejich přípojných vozidel, u nichž neuplatňujete současně nárok na osvobození - sloupec č. 15 zůstane prázdný a ve sl. č. 23 vyplníte celkové počty dní, ve kterých byla předmětná vozidla používána v jednotlivých částech zdaňovacího období (nelze zároveň uplatnit sníženou sazbu daně dle §6 odst. 6).&lt;br /&gt;&lt;strong&gt;Příklad D:&lt;/strong&gt; Zaměstnavatel využíval skupinu 158 osobních automobilů zaměstnanců k podnikání v I. čtvrtletí 90 dní, ve II. čtvrtletí 91 dní, ve III. čtvrtletí 92 dní, v říjnu a listopadu celkem 61 dní a v měsíci prosinci 31 dní (tzn. využíval je všechna celoročně).&lt;br /&gt;Správný zápis D:&lt;br /&gt;&lt;table&gt;&lt;tbody&gt;&lt;tr&gt;&lt;td&gt;I&lt;/td&gt;&lt;td&gt;II&lt;/td&gt;&lt;td&gt;III&lt;/td&gt;&lt;td&gt;IV&lt;/td&gt;&lt;td&gt;V&lt;/td&gt;&lt;td&gt;&amp;nbsp;&lt;/td&gt;&lt;/tr&gt;&lt;tr&gt;&lt;td&gt;9720&lt;/td&gt;&lt;td&gt;9828&lt;/td&gt;&lt;td&gt;9936&lt;/td&gt;&lt;td&gt;6588&lt;/td&gt;&lt;td&gt;3348&lt;/td&gt;&lt;td&gt;(prvních 108 vozidel – 1. řádek)&lt;/td&gt;&lt;/tr&gt;&lt;tr&gt;&lt;td&gt;4500&lt;/td&gt;&lt;td&gt;4550&lt;/td&gt;&lt;td&gt;4600&lt;/td&gt;&lt;td&gt;3050&lt;/td&gt;&lt;td&gt;1550&lt;/td&gt;&lt;td&gt;(zbylých 50 vozidel – 2. řádek)&lt;/td&gt;&lt;/tr&gt;&lt;/tbody&gt;&lt;/table&gt;&lt;br /&gt;nebo&lt;br /&gt;&lt;table&gt;&lt;tbody&gt;&lt;tr&gt;&lt;td&gt;I&lt;/td&gt;&lt;td&gt;II&lt;/td&gt;&lt;td&gt;III&lt;/td&gt;&lt;td&gt;IV&lt;/td&gt;&lt;td&gt;V&lt;/td&gt;&lt;td&gt;&amp;nbsp;&lt;/td&gt;&lt;/tr&gt;&lt;tr&gt;&lt;td&gt;9000&lt;/td&gt;&lt;td&gt;9100&lt;/td&gt;&lt;td&gt;9200&lt;/td&gt;&lt;td&gt;6100&lt;/td&gt;&lt;td&gt;3100&lt;/td&gt;&lt;td&gt;(prvních 100 vozidel – 1. řádek)&lt;/td&gt;&lt;/tr&gt;&lt;tr&gt;&lt;td&gt;5220&lt;/td&gt;&lt;td&gt;5278&lt;/td&gt;&lt;td&gt;5336&lt;/td&gt;&lt;td&gt;3538&lt;/td&gt;&lt;td&gt;1798&lt;/td&gt;&lt;td&gt;(zbylých 58 vozidel – 2. řádek)&lt;/td&gt;&lt;/tr&gt;&lt;/tbody&gt;&lt;/table&gt;&lt;br /&gt;Chybný zápis D:&lt;br /&gt;&lt;table&gt;&lt;tbody&gt;&lt;tr&gt;&lt;td&gt;I&lt;/td&gt;&lt;td&gt;II&lt;/td&gt;&lt;td&gt;III&lt;/td&gt;&lt;td&gt;IV&lt;/td&gt;&lt;td&gt;V&lt;/td&gt;&lt;td&gt;&amp;nbsp;&lt;/td&gt;&lt;/tr&gt;&lt;tr&gt;&lt;td&gt;14220&lt;/td&gt;&lt;td&gt;14378&lt;/td&gt;&lt;td&gt;14536&lt;/td&gt;&lt;td&gt;9638&lt;/td&gt;&lt;td&gt;4898&lt;/td&gt;&lt;td&gt;(v prvních třech částech zdaňovacího období je pětimístné číslo)&lt;/td&gt;&lt;/tr&gt;&lt;/tbody&gt;&lt;/table&gt;&lt;br /&gt;Maximální hodnotou jednotlivých částí sloupce 23 lze přitom uvádět &lt;strong&gt;čtyřmístné číslo&lt;/strong&gt;, tzn. v případě maximálního využití vozidel v dané části zdaňovacího období lze vykázat celkově 9936 dní (jezdila-li např. ve III. čtvrtletí všechna zaměstnanecká vozidla celých 92 dní, jedná se o skupinu 108 vozidel; jezdila-li některá méně než 92 dní, pak se množství vozidel ve skupině zvyšuje nad 108). &lt;strong&gt;Pokud tedy celkový počet dní používání těchto vozidel v jednotlivých částech zdaňovacího období převýší čtyřmístnou hodnotu (tj. 9999), rozepište skupinu zaměstnaneckých vozidel do více řádků II. oddílu přiznání. Způsob dělení dané skupiny vozidel do více řádků je přitom libovolný.&lt;/strong&gt;&lt;br /&gt;U vozidla, jehož tabulka registrační značky byla odevzdána podle § 15 odst. 5 zákona č. 168/1999 Sb., ve znění pozdějších předpisů, a podle § 13 zákona č. 56/2001 Sb., ve znění pozdějších předpisů, na část zdaňovacího období u úřadu obce s rozšířenou působností, který vede registr vozidel (do tzv. depozita), uvedete za příslušný celý kalendářní měsíc nulu (0). Např. za celý kalendářní měsíc květen, pokud v měsících duben a červen je vozidlo používáno pro podnikání, uvedete ve sloupci 23/II (počet měsíců) &lt;strong&gt;2&lt;/strong&gt;. Dané vozidlo nebylo totiž v tomto případě v měsíci květnu předmětem daně silniční. &lt;strong&gt;Pokud byla u vozidla tabulka jeho registrační značky odevzdána do tzv. depozita celoročně, dané vozidlo se v přiznání neuvádí.&lt;/strong&gt;</xs:documentation>
                        </xs:annotation>
                        <xs:simpleType>
                          <xs:restriction base="xs:decimal">
                            <xs:totalDigits value="4"/>
                            <xs:fractionDigits value="0"/>
                          </xs:restriction>
                        </xs:simpleType>
                      </xs:attribute>
                      <xs:attribute name="md_dpovin3" use="optional">
                        <xs:annotation>
                          <xs:documentation>&lt;strong&gt;Pokud v této části zdaňovacího období nevznikla daňová povinnost, uveďte atribut s hodnotou 0.&lt;/strong&gt; Podrobný popis je uveden u atributu &lt;code&gt;md_dpovin1&lt;/code&gt;.</xs:documentation>
                        </xs:annotation>
                        <xs:simpleType>
                          <xs:restriction base="xs:decimal">
                            <xs:totalDigits value="4"/>
                            <xs:fractionDigits value="0"/>
                          </xs:restriction>
                        </xs:simpleType>
                      </xs:attribute>
                      <xs:attribute name="md_osvob3" use="optional">
                        <xs:simpleType>
                          <xs:restriction base="xs:decimal">
                            <xs:totalDigits value="4"/>
                            <xs:fractionDigits value="0"/>
                          </xs:restriction>
                        </xs:simpleType>
                      </xs:attribute>
                      <xs:attribute name="kc_dpovin" use="optional">
                        <xs:simpleType>
                          <xs:restriction base="xs:decimal">
                            <xs:totalDigits value="10"/>
                            <xs:fractionDigits value="2"/>
                          </xs:restriction>
                        </xs:simpleType>
                      </xs:attribute>
                      <xs:attribute name="md_dpovin2" use="optional">
                        <xs:annotation>
                          <xs:documentation>&lt;strong&gt;Pokud v této části zdaňovacího období nevznikla daňová povinnost, uveďte atribut s hodnotou 0.&lt;/strong&gt; Podrobný popis je uveden u atributu &lt;code&gt;md_dpovin1&lt;/code&gt;.</xs:documentation>
                        </xs:annotation>
                        <xs:simpleType>
                          <xs:restriction base="xs:decimal">
                            <xs:totalDigits value="4"/>
                            <xs:fractionDigits value="0"/>
                          </xs:restriction>
                        </xs:simpleType>
                      </xs:attribute>
                      <xs:attribute name="md_osvob1" use="optional">
                        <xs:simpleType>
                          <xs:restriction base="xs:decimal">
                            <xs:totalDigits value="4"/>
                            <xs:fractionDigits value="0"/>
                          </xs:restriction>
                        </xs:simpleType>
                      </xs:attribute>
                      <xs:attribute name="md_osvob2" use="optional">
                        <xs:simpleType>
                          <xs:restriction base="xs:decimal">
                            <xs:totalDigits value="4"/>
                            <xs:fractionDigits value="0"/>
                          </xs:restriction>
                        </xs:simpleType>
                      </xs:attribute>
                      <xs:attribute name="md_dpovin5" use="optional">
                        <xs:annotation>
                          <xs:documentation>&lt;strong&gt;Pokud v této části zdaňovacího období nevznikla daňová povinnost, uveďte atribut s hodnotou 0.&lt;/strong&gt; Podrobný popis je uveden u atributu &lt;code&gt;md_dpovin1&lt;/code&gt;.</xs:documentation>
                        </xs:annotation>
                        <xs:simpleType>
                          <xs:restriction base="xs:decimal">
                            <xs:totalDigits value="4"/>
                            <xs:fractionDigits value="0"/>
                          </xs:restriction>
                        </xs:simpleType>
                      </xs:attribute>
                      <xs:attribute name="k_osvoboz" use="optional">
                        <xs:simpleType>
                          <xs:restriction base="xs:string">
                            <xs:minLength value="0"/>
                            <xs:maxLength value="2"/>
                          </xs:restriction>
                        </xs:simpleType>
                      </xs:attribute>
                      <xs:attribute name="typ_rdapdsl2" use="optional">
                        <xs:annotation>
                          <xs:documentation>Uveďte v případě podávání &lt;strong&gt;DODATEČNÉHO&lt;/strong&gt; nebo &lt;strong&gt;OPRAVNÉHO&lt;/strong&gt; daňového přiznání:&lt;br /&gt;&lt;strong&gt;V&lt;/strong&gt; – pokud příslušný řádek vkládáte jako nový proti předcházejícímu daňovému přiznání,&lt;br /&gt;&lt;strong&gt;O&lt;/strong&gt; – pokud opravujete řádek uvedený již v předcházejícím daňovém přiznání,&lt;br /&gt;&lt;strong&gt;R&lt;/strong&gt; – pokud rušíte příslušný řádek uvedený v předcházejícím daňovém přiznání. U zrušeného řádku vyplňte pouze sloupec č. 15.&lt;br /&gt;Položka obsahuje kritickou kontrolu: hodnota musí být V, O nebo R</xs:documentation>
                        </xs:annotation>
                        <xs:simpleType>
                          <xs:restriction base="xs:string">
                            <xs:minLength value="0"/>
                            <xs:maxLength value="1"/>
                          </xs:restriction>
                        </xs:simpleType>
                      </xs:attribute>
                      <xs:attribute name="md_osvob" use="optional">
                        <xs:simpleType>
                          <xs:restriction base="xs:decimal">
                            <xs:totalDigits value="4"/>
                            <xs:fractionDigits value="0"/>
                          </xs:restriction>
                        </xs:simpleType>
                      </xs:attribute>
                      <xs:attribute name="md_osvob5" use="optional">
                        <xs:simpleType>
                          <xs:restriction base="xs:decimal">
                            <xs:totalDigits value="4"/>
                            <xs:fractionDigits value="0"/>
                          </xs:restriction>
                        </xs:simpleType>
                      </xs:attribute>
                      <xs:attribute name="d342" use="optional">
                        <xs:annotation>
                          <xs:documentation>&lt;strong&gt;Pro rok 2014 se nevyplňuje&lt;/strong&gt;&lt;br /&gt;&amp;nbsp;&lt;br /&gt;2009 - 2013&lt;br /&gt;Zaškrtnete v případě aplikace uvedeného pokynu (příslušná roční sazba daně stanovená v § 6 zákona o dani silniční se promíjí u vozidel požární ochrany používaných jednotkami hasičských záchranných sborů podniků; lze aplikovat od zd. období 2009 do zd. období 2013 včetně) a následně uvedete ve sloupci 29 výši daně 0,- Kč.</xs:documentation>
                        </xs:annotation>
                        <xs:simpleType>
                          <xs:restriction base="xs:string">
                            <xs:minLength value="0"/>
                            <xs:maxLength value="1"/>
                          </xs:restriction>
                        </xs:simpleType>
                      </xs:attribute>
                      <xs:attribute name="rok" use="required">
                        <xs:annotation>
                          <xs:documentation>Rok platnosti řádku II.oddílu daňového přiznání DSL.&lt;br /&gt;Položka obsahuje kritické kontroly: musí být vyplněna a musí být v rozsahu let od počátku do konce zdaňovacího období</xs:documentation>
                        </xs:annotation>
                        <xs:simpleType>
                          <xs:restriction base="xs:decimal">
                            <xs:totalDigits value="4"/>
                            <xs:fractionDigits value="0"/>
                          </xs:restriction>
                        </xs:simpleType>
                      </xs:attribute>
                      <xs:attribute name="p_naprav" use="optional">
                        <xs:simpleType>
                          <xs:restriction base="xs:decimal">
                            <xs:totalDigits value="1"/>
                            <xs:fractionDigits value="0"/>
                          </xs:restriction>
                        </xs:simpleType>
                      </xs:attribute>
                      <xs:attribute name="d_regrok" use="optional">
                        <xs:simpleType>
                          <xs:restriction base="xs:decimal">
                            <xs:totalDigits value="4"/>
                            <xs:fractionDigits value="0"/>
                          </xs:restriction>
                        </xs:simpleType>
                      </xs:attribute>
                      <xs:attribute name="d_regmes" use="optional">
                        <xs:simpleType>
                          <xs:restriction base="xs:decimal">
                            <xs:totalDigits value="2"/>
                            <xs:fractionDigits value="0"/>
                          </xs:restriction>
                        </xs:simpleType>
                      </xs:attribute>
                      <xs:attribute name="spz" use="optional">
                        <xs:simpleType>
                          <xs:restriction base="xs:string">
                            <xs:minLength value="0"/>
                            <xs:maxLength value="7"/>
                          </xs:restriction>
                        </xs:simpleType>
                      </xs:attribute>
                      <xs:attribute name="sazbadsl" use="optional">
                        <xs:annotation>
                          <xs:documentation>Vyplníte roční sazbu daně podle § 6 odstavce 1 nebo 2 zákona o dani silniční. V případě, že jako zaměstnavatel zvolíte podle § 6 odstavce 4 zákona o dani silniční sazbu daně 25 Kč za každý den použití osobního automobilu, nebo jeho přípojného vozidla, vyplníte číslo 25.&lt;br /&gt;&lt;strong&gt;UPOZORNĚNÍ:&lt;/strong&gt; zvolenou sazbu daně použijte pro celé zd. období, kombinace měsíční a denní sazby u téhož vozidla je nepřípustná!</xs:documentation>
                        </xs:annotation>
                        <xs:simpleType>
                          <xs:restriction base="xs:decimal">
                            <xs:totalDigits value="5"/>
                            <xs:fractionDigits value="0"/>
                          </xs:restriction>
                        </xs:simpleType>
                      </xs:attribute>
                      <xs:attribute name="md_osvob4" use="optional">
                        <xs:simpleType>
                          <xs:restriction base="xs:decimal">
                            <xs:totalDigits value="4"/>
                            <xs:fractionDigits value="0"/>
                          </xs:restriction>
                        </xs:simpleType>
                      </xs:attribute>
                      <xs:attribute name="objemmot" use="optional">
                        <xs:simpleType>
                          <xs:restriction base="xs:decimal">
                            <xs:totalDigits value="4"/>
                            <xs:fractionDigits value="0"/>
                          </xs:restriction>
                        </xs:simpleType>
                      </xs:attribute>
                      <xs:attribute name="doplnspz" use="optional">
                        <xs:simpleType>
                          <xs:restriction base="xs:string">
                            <xs:minLength value="0"/>
                            <xs:maxLength value="7"/>
                          </xs:restriction>
                        </xs:simpleType>
                      </xs:attribute>
                      <xs:attribute name="c_rdapdsl2" use="required">
                        <xs:annotation>
                          <xs:documentation>Jedinečné pořadové číslo řádku v tabulce řádku II. oddílů.&lt;br /&gt;Položka obsahuje kritické kontroly: čísla řádků nesmí být duplicitní, musí být vyplněné a nesmí být záporné</xs:documentation>
                        </xs:annotation>
                        <xs:simpleType>
                          <xs:restriction base="xs:decimal">
                            <xs:totalDigits value="5"/>
                            <xs:fractionDigits value="0"/>
                          </xs:restriction>
                        </xs:simpleType>
                      </xs:attribute>
                      <xs:attribute name="kc_osvob" use="optional">
                        <xs:simpleType>
                          <xs:restriction base="xs:decimal">
                            <xs:totalDigits value="10"/>
                            <xs:fractionDigits value="2"/>
                          </xs:restriction>
                        </xs:simpleType>
                      </xs:attribute>
                      <xs:attribute name="k_drvoz" use="optional">
                        <xs:simpleType>
                          <xs:restriction base="xs:string">
                            <xs:minLength value="0"/>
                            <xs:maxLength value="1"/>
                          </xs:restriction>
                        </xs:simpleType>
                      </xs:attribute>
                      <xs:attribute name="sniz" use="optional">
                        <xs:simpleType>
                          <xs:restriction base="xs:decimal">
                            <xs:totalDigits value="3"/>
                            <xs:fractionDigits value="0"/>
                          </xs:restriction>
                        </xs:simpleType>
                      </xs:attribute>
                    </xs:complexType>
                  </xs:element>
                  <xs:element maxOccurs="unbounded" minOccurs="0" name="VetaR">
                    <xs:complexType>
                      <xs:attribute name="poradi" use="optional">
                        <xs:simpleType>
                          <xs:restriction base="xs:decimal">
                            <xs:totalDigits value="4"/>
                            <xs:fractionDigits value="0"/>
                          </xs:restriction>
                        </xs:simpleType>
                      </xs:attribute>
                      <xs:attribute name="kod_sekce" use="required">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complexType>
                  </xs:element>
                  <xs:element maxOccurs="1" minOccurs="0" name="Prilohy">
                    <xs:complexType>
                      <xs:sequence>
                        <xs:element maxOccurs="20"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Název přiloženého souboru povolené typy souborů jsou: DOC, RTF, XLS, PDF, JPG a TXT. Dále je možné přiložit podepsané (formát PKCS#7) a komprimované (formát ZIP) soubory, vždy však jde o jeden podepsaný nebo jeden komprimovaný soubor některého z podporovaných formátů.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sharedStrings" Target="sharedStrings.xml" /><Relationship Id="rId10" Type="http://schemas.openxmlformats.org/officeDocument/2006/relationships/worksheet" Target="worksheets/sheet8.xml" /><Relationship Id="rId13" Type="http://schemas.openxmlformats.org/officeDocument/2006/relationships/calcChain" Target="calcChain.xml" /><Relationship Id="rId12" Type="http://schemas.openxmlformats.org/officeDocument/2006/relationships/xmlMaps" Target="xmlMaps.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1046" name="Picture 2" descr="LOGO_ASPEKT_dane_orez_www">
          <a:extLst>
            <a:ext uri="{FF2B5EF4-FFF2-40B4-BE49-F238E27FC236}">
              <a16:creationId xmlns:a16="http://schemas.microsoft.com/office/drawing/2014/main" id="{b044ee9e-6514-4d26-9665-588f5950d105}"/>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1047" name="Picture 2">
          <a:extLst>
            <a:ext uri="{FF2B5EF4-FFF2-40B4-BE49-F238E27FC236}">
              <a16:creationId xmlns:a16="http://schemas.microsoft.com/office/drawing/2014/main" id="{74f318bf-cb15-40db-b277-1dcdcc270087}"/>
            </a:ext>
          </a:extLst>
        </xdr:cNvPr>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tables/table1.xml><?xml version="1.0" encoding="utf-8"?>
<table xmlns="http://schemas.openxmlformats.org/spreadsheetml/2006/main" id="10" name="Tabulka637" displayName="Tabulka637" ref="B35:C39" tableType="xml" totalsRowShown="0" headerRowDxfId="29" dataDxfId="28">
  <autoFilter ref="B35:C39"/>
  <tableColumns count="2">
    <tableColumn id="1" uniqueName="d_zal" name="Datum" dataDxfId="27">
      <calculatedColumnFormula>IF('2_str'!L23&lt;&gt;"",'2_str'!L23,"")</calculatedColumnFormula>
      <xmlColumnPr mapId="1" xpath="/Pisemnost/DSLDP1/VetaZ/@d_zal" xmlDataType="string"/>
    </tableColumn>
    <tableColumn id="2" uniqueName="kc_castka" name="KC" dataDxfId="26">
      <calculatedColumnFormula>IF('2_str'!M23&lt;&gt;"",'2_str'!M23,"")</calculatedColumnFormula>
      <xmlColumnPr mapId="1" xpath="/Pisemnost/DSLDP1/VetaZ/@kc_castka" xmlDataType="decimal"/>
    </tableColumn>
  </tableColumns>
  <tableStyleInfo name="TableStyleMedium9" showFirstColumn="0" showLastColumn="0" showRowStripes="1" showColumnStripes="0"/>
</table>
</file>

<file path=xl/tables/table2.xml><?xml version="1.0" encoding="utf-8"?>
<table xmlns="http://schemas.openxmlformats.org/spreadsheetml/2006/main" id="12" name="Tabulka867" displayName="Tabulka867" ref="D75:D76" tableType="xml" insertRow="1" totalsRowShown="0">
  <autoFilter ref="D75:D76"/>
  <tableColumns count="1">
    <tableColumn id="1" uniqueName="cislo" name="cislo">
      <xmlColumnPr mapId="1" xpath="/Pisemnost/DSLDP1/Prilohy/ObecnaPriloha/@cislo" xmlDataType="decimal"/>
    </tableColumn>
  </tableColumns>
  <tableStyleInfo name="TableStyleMedium9" showFirstColumn="0" showLastColumn="0" showRowStripes="1" showColumnStripes="0"/>
</table>
</file>

<file path=xl/tables/table3.xml><?xml version="1.0" encoding="utf-8"?>
<table xmlns="http://schemas.openxmlformats.org/spreadsheetml/2006/main" id="9" name="Tabulka498" displayName="Tabulka498" ref="D24:D25" tableType="xml" totalsRowShown="0">
  <autoFilter ref="D24:D25"/>
  <tableColumns count="1">
    <tableColumn id="1" uniqueName="kod_sekce" name="kod_sekce">
      <xmlColumnPr mapId="1" xpath="/Pisemnost/DSLDP1/VetaR/@kod_sekce" xmlDataType="string"/>
    </tableColumn>
  </tableColumns>
  <tableStyleInfo name="TableStyleMedium9" showFirstColumn="0" showLastColumn="0" showRowStripes="1" showColumnStripes="0"/>
</table>
</file>

<file path=xl/tables/table4.xml><?xml version="1.0" encoding="utf-8"?>
<table xmlns="http://schemas.openxmlformats.org/spreadsheetml/2006/main" id="68" name="Tabulka68" displayName="Tabulka68" ref="C2:Z3" tableType="xml" totalsRowShown="0" headerRowDxfId="25" dataDxfId="24">
  <autoFilter ref="C2:Z3"/>
  <tableColumns count="24">
    <tableColumn id="1" uniqueName="c_rdapdsl2" name="c_rad" dataDxfId="23">
      <calculatedColumnFormula>'2_str'!A7</calculatedColumnFormula>
      <xmlColumnPr mapId="1" xpath="/Pisemnost/DSLDP1/VetaO/@c_rdapdsl2" xmlDataType="decimal"/>
    </tableColumn>
    <tableColumn id="2" uniqueName="spz" name="15" dataDxfId="22">
      <calculatedColumnFormula>'2_str'!C7</calculatedColumnFormula>
      <xmlColumnPr mapId="1" xpath="/Pisemnost/DSLDP1/VetaO/@spz" xmlDataType="string"/>
    </tableColumn>
    <tableColumn id="3" uniqueName="d_regrok" name="15a" dataDxfId="21">
      <calculatedColumnFormula>IF('2_str'!E7&lt;&gt;0,TEXT('2_str'!E7,"rrrr"),"")</calculatedColumnFormula>
      <xmlColumnPr mapId="1" xpath="/Pisemnost/DSLDP1/VetaO/@d_regrok" xmlDataType="decimal"/>
    </tableColumn>
    <tableColumn id="4" uniqueName="d_regmes" name="15a2" dataDxfId="20">
      <calculatedColumnFormula>IF('2_str'!E7&lt;&gt;0,TEXT('2_str'!E7,"mm"),"")</calculatedColumnFormula>
      <xmlColumnPr mapId="1" xpath="/Pisemnost/DSLDP1/VetaO/@d_regmes" xmlDataType="decimal"/>
    </tableColumn>
    <tableColumn id="5" uniqueName="k_drvoz" name="16" dataDxfId="19">
      <calculatedColumnFormula>'2_str'!F7</calculatedColumnFormula>
      <xmlColumnPr mapId="1" xpath="/Pisemnost/DSLDP1/VetaO/@k_drvoz" xmlDataType="string"/>
    </tableColumn>
    <tableColumn id="6" uniqueName="objemmot" name="17" dataDxfId="18">
      <calculatedColumnFormula>'2_str'!H7</calculatedColumnFormula>
      <xmlColumnPr mapId="1" xpath="/Pisemnost/DSLDP1/VetaO/@objemmot" xmlDataType="decimal"/>
    </tableColumn>
    <tableColumn id="7" uniqueName="p_naprav" name="18" dataDxfId="17">
      <calculatedColumnFormula>IF('2_str'!I7&lt;&gt;0,'2_str'!I7,IF($G2=9,0,""))</calculatedColumnFormula>
      <xmlColumnPr mapId="1" xpath="/Pisemnost/DSLDP1/VetaO/@p_naprav" xmlDataType="decimal"/>
    </tableColumn>
    <tableColumn id="8" uniqueName="hmotnost" name="19" dataDxfId="16">
      <calculatedColumnFormula>IF('2_str'!J7&lt;&gt;0,ROUND('2_str'!J7,2),IF($G2=9,0,""))</calculatedColumnFormula>
      <xmlColumnPr mapId="1" xpath="/Pisemnost/DSLDP1/VetaO/@hmotnost" xmlDataType="decimal"/>
    </tableColumn>
    <tableColumn id="9" uniqueName="sazbadsl" name="20" dataDxfId="15">
      <calculatedColumnFormula>'2_str'!K7</calculatedColumnFormula>
      <xmlColumnPr mapId="1" xpath="/Pisemnost/DSLDP1/VetaO/@sazbadsl" xmlDataType="decimal"/>
    </tableColumn>
    <tableColumn id="10" uniqueName="sniz" name="21" dataDxfId="14">
      <calculatedColumnFormula>'2_str'!L7</calculatedColumnFormula>
      <xmlColumnPr mapId="1" xpath="/Pisemnost/DSLDP1/VetaO/@sniz" xmlDataType="decimal"/>
    </tableColumn>
    <tableColumn id="11" uniqueName="md_dpovin1" name="23.I" dataDxfId="13">
      <calculatedColumnFormula>IF(AND('2_str'!N7&lt;&gt;0,$G3&lt;&gt;""),SUBSTITUTE('2_str'!N7,"/","",1),"")</calculatedColumnFormula>
      <xmlColumnPr mapId="1" xpath="/Pisemnost/DSLDP1/VetaO/@md_dpovin1" xmlDataType="decimal"/>
    </tableColumn>
    <tableColumn id="12" uniqueName="md_dpovin2" name="23.II" dataDxfId="12">
      <calculatedColumnFormula>IF(AND('2_str'!O7&lt;&gt;0,$G3&lt;&gt;""),SUBSTITUTE('2_str'!O7,"/","",1),"")</calculatedColumnFormula>
      <xmlColumnPr mapId="1" xpath="/Pisemnost/DSLDP1/VetaO/@md_dpovin2" xmlDataType="decimal"/>
    </tableColumn>
    <tableColumn id="13" uniqueName="md_dpovin3" name="23.III" dataDxfId="11">
      <calculatedColumnFormula>IF(AND('2_str'!P7&lt;&gt;0,$G3&lt;&gt;""),SUBSTITUTE('2_str'!P7,"/","",1),"")</calculatedColumnFormula>
      <xmlColumnPr mapId="1" xpath="/Pisemnost/DSLDP1/VetaO/@md_dpovin3" xmlDataType="decimal"/>
    </tableColumn>
    <tableColumn id="14" uniqueName="md_dpovin4" name="23.IV" dataDxfId="10">
      <calculatedColumnFormula>IF(AND('2_str'!Q7&lt;&gt;0,$G3&lt;&gt;""),SUBSTITUTE('2_str'!Q7,"/","",1),"")</calculatedColumnFormula>
      <xmlColumnPr mapId="1" xpath="/Pisemnost/DSLDP1/VetaO/@md_dpovin4" xmlDataType="decimal"/>
    </tableColumn>
    <tableColumn id="15" uniqueName="md_dpovin5" name="23.V" dataDxfId="9">
      <calculatedColumnFormula>IF(AND('2_str'!R7&lt;&gt;0,$G3&lt;&gt;""),SUBSTITUTE('2_str'!R7,"/","",1),"")</calculatedColumnFormula>
      <xmlColumnPr mapId="1" xpath="/Pisemnost/DSLDP1/VetaO/@md_dpovin5" xmlDataType="decimal"/>
    </tableColumn>
    <tableColumn id="16" uniqueName="kc_danbos" name="24" dataDxfId="8">
      <calculatedColumnFormula>IF(G3&lt;&gt;"",'2_str'!S7,"")</calculatedColumnFormula>
      <xmlColumnPr mapId="1" xpath="/Pisemnost/DSLDP1/VetaO/@kc_danbos" xmlDataType="decimal"/>
    </tableColumn>
    <tableColumn id="17" uniqueName="k_osvoboz" name="25" dataDxfId="7">
      <calculatedColumnFormula>IF('2_str'!U7=0,"",'2_str'!U7)</calculatedColumnFormula>
      <xmlColumnPr mapId="1" xpath="/Pisemnost/DSLDP1/VetaO/@k_osvoboz" xmlDataType="string"/>
    </tableColumn>
    <tableColumn id="18" uniqueName="md_osvob" name="26" dataDxfId="6">
      <calculatedColumnFormula>'2_str'!V7</calculatedColumnFormula>
      <xmlColumnPr mapId="1" xpath="/Pisemnost/DSLDP1/VetaO/@md_osvob" xmlDataType="decimal"/>
    </tableColumn>
    <tableColumn id="19" uniqueName="kc_osvob" name="27" dataDxfId="5">
      <calculatedColumnFormula>'2_str'!W7</calculatedColumnFormula>
      <xmlColumnPr mapId="1" xpath="/Pisemnost/DSLDP1/VetaO/@kc_osvob" xmlDataType="decimal"/>
    </tableColumn>
    <tableColumn id="20" uniqueName="kc_sleva" name="28" dataDxfId="4">
      <calculatedColumnFormula>'2_str'!X7</calculatedColumnFormula>
      <xmlColumnPr mapId="1" xpath="/Pisemnost/DSLDP1/VetaO/@kc_sleva" xmlDataType="decimal"/>
    </tableColumn>
    <tableColumn id="21" uniqueName="kc_dpovin" name="29" dataDxfId="3">
      <calculatedColumnFormula>IF(G3&lt;&gt;"",'2_str'!Y7,"")</calculatedColumnFormula>
      <xmlColumnPr mapId="1" xpath="/Pisemnost/DSLDP1/VetaO/@kc_dpovin" xmlDataType="decimal"/>
    </tableColumn>
    <tableColumn id="22" uniqueName="typ_rdapdsl2" name="30" dataDxfId="2">
      <calculatedColumnFormula>IF(OR('2_str'!Z7="V",'2_str'!Z7="O",'2_str'!Z7="R"),'2_str'!Z7,"")</calculatedColumnFormula>
      <xmlColumnPr mapId="1" xpath="/Pisemnost/DSLDP1/VetaO/@typ_rdapdsl2" xmlDataType="string"/>
    </tableColumn>
    <tableColumn id="23" uniqueName="d342" name="d342" dataDxfId="1">
      <xmlColumnPr mapId="1" xpath="/Pisemnost/DSLDP1/VetaO/@d342" xmlDataType="string"/>
    </tableColumn>
    <tableColumn id="24" uniqueName="rok" name="Rok" dataDxfId="0">
      <xmlColumnPr mapId="1" xpath="/Pisemnost/DSLDP1/VetaO/@rok" xmlDataType="decimal"/>
    </tableColumn>
  </tableColumns>
  <tableStyleInfo name="TableStyleMedium9" showFirstColumn="0" showLastColumn="0" showRowStripes="1" showColumnStripes="0"/>
</table>
</file>

<file path=xl/tables/tableSingleCells1.xml><?xml version="1.0" encoding="utf-8"?>
<singleXmlCells xmlns="http://schemas.openxmlformats.org/spreadsheetml/2006/main">
  <singleXmlCell id="32" r="D30" connectionId="0">
    <xmlCellPr id="1" uniqueName="sest_jmeno">
      <xmlPr mapId="1" xpath="/Pisemnost/DSLDP1/VetaP/@sest_jmeno" xmlDataType="string"/>
    </xmlCellPr>
  </singleXmlCell>
  <singleXmlCell id="33" r="D31" connectionId="0">
    <xmlCellPr id="1" uniqueName="sest_prijmeni">
      <xmlPr mapId="1" xpath="/Pisemnost/DSLDP1/VetaP/@sest_prijmeni" xmlDataType="string"/>
    </xmlCellPr>
  </singleXmlCell>
  <singleXmlCell id="34" r="D32" connectionId="0">
    <xmlCellPr id="1" uniqueName="sest_titul">
      <xmlPr mapId="1" xpath="/Pisemnost/DSLDP1/VetaP/@sest_titul" xmlDataType="string"/>
    </xmlCellPr>
  </singleXmlCell>
  <singleXmlCell id="35" r="D33" connectionId="0">
    <xmlCellPr id="1" uniqueName="sest_telef">
      <xmlPr mapId="1" xpath="/Pisemnost/DSLDP1/VetaP/@sest_telef" xmlDataType="string"/>
    </xmlCellPr>
  </singleXmlCell>
  <singleXmlCell id="40" r="B33" connectionId="0">
    <xmlCellPr id="1" uniqueName="k_bank">
      <xmlPr mapId="1" xpath="/Pisemnost/DSLDP1/VetaP/@k_bank" xmlDataType="string"/>
    </xmlCellPr>
  </singleXmlCell>
  <singleXmlCell id="41" r="B18" connectionId="0">
    <xmlCellPr id="1" uniqueName="naz_obce">
      <xmlPr mapId="1" xpath="/Pisemnost/DSLDP1/VetaP/@naz_obce" xmlDataType="string"/>
    </xmlCellPr>
  </singleXmlCell>
  <singleXmlCell id="42" r="D4" connectionId="0">
    <xmlCellPr id="1" uniqueName="zkrobchjm">
      <xmlPr mapId="1" xpath="/Pisemnost/DSLDP1/VetaP/@zkrobchjm" xmlDataType="string"/>
    </xmlCellPr>
  </singleXmlCell>
  <singleXmlCell id="43" r="D7" connectionId="0">
    <xmlCellPr id="1" uniqueName="dodobchjm">
      <xmlPr mapId="1" xpath="/Pisemnost/DSLDP1/VetaP/@dodobchjm" xmlDataType="string"/>
    </xmlCellPr>
  </singleXmlCell>
  <singleXmlCell id="44" r="B19" connectionId="0">
    <xmlCellPr id="1" uniqueName="psc">
      <xmlPr mapId="1" xpath="/Pisemnost/DSLDP1/VetaP/@psc" xmlDataType="string"/>
    </xmlCellPr>
  </singleXmlCell>
  <singleXmlCell id="48" r="B5" connectionId="0">
    <xmlCellPr id="1" uniqueName="prijmeni">
      <xmlPr mapId="1" xpath="/Pisemnost/DSLDP1/VetaP/@prijmeni" xmlDataType="string"/>
    </xmlCellPr>
  </singleXmlCell>
  <singleXmlCell id="54" r="B7" connectionId="0">
    <xmlCellPr id="1" uniqueName="titul">
      <xmlPr mapId="1" xpath="/Pisemnost/DSLDP1/VetaP/@titul" xmlDataType="string"/>
    </xmlCellPr>
  </singleXmlCell>
  <singleXmlCell id="61" r="B16" connectionId="0">
    <xmlCellPr id="1" uniqueName="ulice">
      <xmlPr mapId="1" xpath="/Pisemnost/DSLDP1/VetaP/@ulice" xmlDataType="string"/>
    </xmlCellPr>
  </singleXmlCell>
</singleXmlCells>
</file>

<file path=xl/tables/tableSingleCells2.xml><?xml version="1.0" encoding="utf-8"?>
<singleXmlCells xmlns="http://schemas.openxmlformats.org/spreadsheetml/2006/main">
  <singleXmlCell id="16" r="H18" connectionId="0">
    <xmlCellPr id="1" uniqueName="rok">
      <xmlPr mapId="1" xpath="/Pisemnost/DSLDP1/VetaD/@rok" xmlDataType="decimal"/>
    </xmlCellPr>
  </singleXmlCell>
  <singleXmlCell id="19" r="J12" connectionId="0">
    <xmlCellPr id="1" uniqueName="poc_pril">
      <xmlPr mapId="1" xpath="/Pisemnost/DSLDP1/VetaD/@poc_pril" xmlDataType="decimal"/>
    </xmlCellPr>
  </singleXmlCell>
  <singleXmlCell id="24" r="I15" connectionId="0">
    <xmlCellPr id="1" uniqueName="d_lku">
      <xmlPr mapId="1" xpath="/Pisemnost/DSLDP1/VetaD/@d_lku" xmlDataType="string"/>
    </xmlCellPr>
  </singleXmlCell>
  <singleXmlCell id="28" r="H15" connectionId="0">
    <xmlCellPr id="1" uniqueName="typ_dapdsl">
      <xmlPr mapId="1" xpath="/Pisemnost/DSLDP1/VetaD/@typ_dapdsl" xmlDataType="string"/>
    </xmlCellPr>
  </singleXmlCell>
  <singleXmlCell id="55" r="A9" connectionId="0">
    <xmlCellPr id="1" uniqueName="rod_c">
      <xmlPr mapId="1" xpath="/Pisemnost/DSLDP1/VetaP/@rod_c" xmlDataType="string"/>
    </xmlCellPr>
  </singleXmlCell>
</singleXmlCells>
</file>

<file path=xl/tables/tableSingleCells3.xml><?xml version="1.0" encoding="utf-8"?>
<singleXmlCells xmlns="http://schemas.openxmlformats.org/spreadsheetml/2006/main">
  <singleXmlCell id="31" r="M29" connectionId="0">
    <xmlCellPr id="1" uniqueName="zast_kod">
      <xmlPr mapId="1" xpath="/Pisemnost/DSLDP1/VetaP/@zast_kod" xmlDataType="string"/>
    </xmlCellPr>
  </singleXmlCell>
</singleXmlCells>
</file>

<file path=xl/tables/tableSingleCells4.xml><?xml version="1.0" encoding="utf-8"?>
<singleXmlCells xmlns="http://schemas.openxmlformats.org/spreadsheetml/2006/main">
  <singleXmlCell id="13" r="B49" connectionId="0">
    <xmlCellPr id="1" uniqueName="kc_zbydopl">
      <xmlPr mapId="1" xpath="/Pisemnost/DSLDP1/VetaD/@kc_zbydopl" xmlDataType="decimal"/>
    </xmlCellPr>
  </singleXmlCell>
  <singleXmlCell id="14" r="C49" connectionId="0">
    <xmlCellPr id="1" uniqueName="vysldan_po">
      <xmlPr mapId="1" xpath="/Pisemnost/DSLDP1/VetaD/@vysldan_po" xmlDataType="decimal"/>
    </xmlCellPr>
  </singleXmlCell>
  <singleXmlCell id="15" r="B69" connectionId="0">
    <xmlCellPr id="1" uniqueName="c_ufo_cil">
      <xmlPr mapId="1" xpath="/Pisemnost/DSLDP1/VetaD/@c_ufo_cil" xmlDataType="decimal"/>
    </xmlCellPr>
  </singleXmlCell>
  <singleXmlCell id="17" r="B52" connectionId="0">
    <xmlCellPr id="1" uniqueName="kc_poznpopo">
      <xmlPr mapId="1" xpath="/Pisemnost/DSLDP1/VetaD/@kc_poznpopo" xmlDataType="decimal"/>
    </xmlCellPr>
  </singleXmlCell>
  <singleXmlCell id="18" r="C52" connectionId="0">
    <xmlCellPr id="1" uniqueName="kc_rozdil">
      <xmlPr mapId="1" xpath="/Pisemnost/DSLDP1/VetaD/@kc_rozdil" xmlDataType="decimal"/>
    </xmlCellPr>
  </singleXmlCell>
  <singleXmlCell id="20" r="C9" connectionId="0">
    <xmlCellPr id="1" uniqueName="dapdsl_forma">
      <xmlPr mapId="1" xpath="/Pisemnost/DSLDP1/VetaD/@dapdsl_forma" xmlDataType="string"/>
    </xmlCellPr>
  </singleXmlCell>
  <singleXmlCell id="21" r="D49" connectionId="0">
    <xmlCellPr id="1" uniqueName="kc_zalcelk">
      <xmlPr mapId="1" xpath="/Pisemnost/DSLDP1/VetaD/@kc_zalcelk" xmlDataType="decimal"/>
    </xmlCellPr>
  </singleXmlCell>
  <singleXmlCell id="22" r="E49" connectionId="0">
    <xmlCellPr id="1" uniqueName="kc_preplac">
      <xmlPr mapId="1" xpath="/Pisemnost/DSLDP1/VetaD/@kc_preplac" xmlDataType="decimal"/>
    </xmlCellPr>
  </singleXmlCell>
  <singleXmlCell id="23" r="B25" connectionId="0">
    <xmlCellPr id="1" uniqueName="dokument">
      <xmlPr mapId="1" xpath="/Pisemnost/DSLDP1/VetaD/@dokument" xmlDataType="anyType"/>
    </xmlCellPr>
  </singleXmlCell>
  <singleXmlCell id="25" r="C13" connectionId="0">
    <xmlCellPr id="1" uniqueName="d_zjist">
      <xmlPr mapId="1" xpath="/Pisemnost/DSLDP1/VetaD/@d_zjist" xmlDataType="string"/>
    </xmlCellPr>
  </singleXmlCell>
  <singleXmlCell id="26" r="B26" connectionId="0">
    <xmlCellPr id="1" uniqueName="k_uladis">
      <xmlPr mapId="1" xpath="/Pisemnost/DSLDP1/VetaD/@k_uladis" xmlDataType="anyType"/>
    </xmlCellPr>
  </singleXmlCell>
  <singleXmlCell id="27" r="B55" connectionId="0">
    <xmlCellPr id="1" uniqueName="zdobd_od">
      <xmlPr mapId="1" xpath="/Pisemnost/DSLDP1/VetaD/@zdobd_od" xmlDataType="string"/>
    </xmlCellPr>
  </singleXmlCell>
  <singleXmlCell id="29" r="D59" connectionId="0">
    <xmlCellPr id="1" uniqueName="zast_prijmeni">
      <xmlPr mapId="1" xpath="/Pisemnost/DSLDP1/VetaP/@zast_prijmeni" xmlDataType="string"/>
    </xmlCellPr>
  </singleXmlCell>
  <singleXmlCell id="30" r="B59" connectionId="0">
    <xmlCellPr id="1" uniqueName="zast_typ">
      <xmlPr mapId="1" xpath="/Pisemnost/DSLDP1/VetaP/@zast_typ" xmlDataType="string"/>
    </xmlCellPr>
  </singleXmlCell>
  <singleXmlCell id="36" r="B84" connectionId="0">
    <xmlCellPr id="1" uniqueName="opr_jmeno">
      <xmlPr mapId="1" xpath="/Pisemnost/DSLDP1/VetaP/@opr_jmeno" xmlDataType="string"/>
    </xmlCellPr>
  </singleXmlCell>
  <singleXmlCell id="37" r="B85" connectionId="0">
    <xmlCellPr id="1" uniqueName="opr_prijmeni">
      <xmlPr mapId="1" xpath="/Pisemnost/DSLDP1/VetaP/@opr_prijmeni" xmlDataType="string"/>
    </xmlCellPr>
  </singleXmlCell>
  <singleXmlCell id="38" r="B87" connectionId="0">
    <xmlCellPr id="1" uniqueName="opr_titul">
      <xmlPr mapId="1" xpath="/Pisemnost/DSLDP1/VetaP/@opr_titul" xmlDataType="string"/>
    </xmlCellPr>
  </singleXmlCell>
  <singleXmlCell id="39" r="B86" connectionId="0">
    <xmlCellPr id="1" uniqueName="opr_postaveni">
      <xmlPr mapId="1" xpath="/Pisemnost/DSLDP1/VetaP/@opr_postaveni" xmlDataType="string"/>
    </xmlCellPr>
  </singleXmlCell>
  <singleXmlCell id="45" r="C28" connectionId="0">
    <xmlCellPr id="1" uniqueName="typ_ds">
      <xmlPr mapId="1" xpath="/Pisemnost/DSLDP1/VetaP/@typ_ds" xmlDataType="string"/>
    </xmlCellPr>
  </singleXmlCell>
  <singleXmlCell id="46" r="C7" connectionId="0">
    <xmlCellPr id="1" uniqueName="c_telef">
      <xmlPr mapId="1" xpath="/Pisemnost/DSLDP1/VetaP/@c_telef" xmlDataType="string"/>
    </xmlCellPr>
  </singleXmlCell>
  <singleXmlCell id="49" r="C59" connectionId="0">
    <xmlCellPr id="1" uniqueName="zast_jmeno">
      <xmlPr mapId="1" xpath="/Pisemnost/DSLDP1/VetaP/@zast_jmeno" xmlDataType="string"/>
    </xmlCellPr>
  </singleXmlCell>
  <singleXmlCell id="50" r="D63" connectionId="0">
    <xmlCellPr id="1" uniqueName="rodnepr">
      <xmlPr mapId="1" xpath="/Pisemnost/DSLDP1/VetaP/@rodnepr" xmlDataType="string"/>
    </xmlCellPr>
  </singleXmlCell>
  <singleXmlCell id="51" r="C63" connectionId="0">
    <xmlCellPr id="1" uniqueName="jmeno">
      <xmlPr mapId="1" xpath="/Pisemnost/DSLDP1/VetaP/@jmeno" xmlDataType="string"/>
    </xmlCellPr>
  </singleXmlCell>
  <singleXmlCell id="52" r="C33" connectionId="0">
    <xmlCellPr id="1" uniqueName="stat">
      <xmlPr mapId="1" xpath="/Pisemnost/DSLDP1/VetaP/@stat" xmlDataType="string"/>
    </xmlCellPr>
  </singleXmlCell>
  <singleXmlCell id="56" r="B45" connectionId="0">
    <xmlCellPr id="1" uniqueName="dic">
      <xmlPr mapId="1" xpath="/Pisemnost/DSLDP1/VetaP/@dic" xmlDataType="string"/>
    </xmlCellPr>
  </singleXmlCell>
  <singleXmlCell id="57" r="C43" connectionId="0">
    <xmlCellPr id="1" uniqueName="zast_ic">
      <xmlPr mapId="1" xpath="/Pisemnost/DSLDP1/VetaP/@zast_ic" xmlDataType="string"/>
    </xmlCellPr>
  </singleXmlCell>
  <singleXmlCell id="58" r="E43" connectionId="0">
    <xmlCellPr id="1" uniqueName="zast_ev_cislo">
      <xmlPr mapId="1" xpath="/Pisemnost/DSLDP1/VetaP/@zast_ev_cislo" xmlDataType="string"/>
    </xmlCellPr>
  </singleXmlCell>
  <singleXmlCell id="59" r="B66" connectionId="0">
    <xmlCellPr id="1" uniqueName="zast_nazev">
      <xmlPr mapId="1" xpath="/Pisemnost/DSLDP1/VetaP/@zast_nazev" xmlDataType="string"/>
    </xmlCellPr>
  </singleXmlCell>
  <singleXmlCell id="60" r="D43" connectionId="0">
    <xmlCellPr id="1" uniqueName="zast_dat_nar">
      <xmlPr mapId="1" xpath="/Pisemnost/DSLDP1/VetaP/@zast_dat_nar" xmlDataType="string"/>
    </xmlCellPr>
  </singleXmlCell>
  <singleXmlCell id="63" r="B72" connectionId="0">
    <xmlCellPr id="1" uniqueName="c_pracufo">
      <xmlPr mapId="1" xpath="/Pisemnost/DSLDP1/VetaP/@c_pracufo" xmlDataType="decimal"/>
    </xmlCellPr>
  </singleXmlCell>
  <singleXmlCell id="47" r="C6" connectionId="0">
    <xmlCellPr id="1" uniqueName="c_faxu">
      <xmlPr mapId="1" xpath="/Pisemnost/DSLDP1/VetaP/@c_faxu" xmlDataType="string"/>
    </xmlCellPr>
  </singleXmlCell>
  <singleXmlCell id="1" r="C94" connectionId="0">
    <xmlCellPr id="1" uniqueName="c_komds">
      <xmlPr mapId="1" xpath="/Pisemnost/DSLDP1/VetaP/@c_komds" xmlDataType="string"/>
    </xmlCellPr>
  </singleXmlCell>
  <singleXmlCell id="2" r="C92" connectionId="0">
    <xmlCellPr id="1" uniqueName="c_orient">
      <xmlPr mapId="1" xpath="/Pisemnost/DSLDP1/VetaP/@c_orient" xmlDataType="string"/>
    </xmlCellPr>
  </singleXmlCell>
  <singleXmlCell id="3" r="C95" connectionId="0">
    <xmlCellPr id="1" uniqueName="pbu">
      <xmlPr mapId="1" xpath="/Pisemnost/DSLDP1/VetaP/@pbu" xmlDataType="decimal"/>
    </xmlCellPr>
  </singleXmlCell>
  <singleXmlCell id="4" r="C91" connectionId="0">
    <xmlCellPr id="1" uniqueName="c_pop">
      <xmlPr mapId="1" xpath="/Pisemnost/DSLDP1/VetaP/@c_pop" xmlDataType="decimal"/>
    </xmlCellPr>
  </singleXmlCell>
</singleXmlCell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tableSingleCells" Target="../tables/tableSingleCells1.xml" /><Relationship Id="rId3" Type="http://schemas.openxmlformats.org/officeDocument/2006/relationships/vmlDrawing" Target="../drawings/vmlDrawing1.vml" /><Relationship Id="rId4"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tableSingleCells" Target="../tables/tableSingleCells2.xml" /><Relationship Id="rId3" Type="http://schemas.openxmlformats.org/officeDocument/2006/relationships/vmlDrawing" Target="../drawings/vmlDrawing2.vml" /><Relationship Id="rId4"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2" Type="http://schemas.openxmlformats.org/officeDocument/2006/relationships/tableSingleCells" Target="../tables/tableSingleCells3.xml" /><Relationship Id="rId3" Type="http://schemas.openxmlformats.org/officeDocument/2006/relationships/vmlDrawing" Target="../drawings/vmlDrawing3.vml" /><Relationship Id="rId4"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SingleCells" Target="../tables/tableSingleCells4.xml" /><Relationship Id="rId6"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M100"/>
  <sheetViews>
    <sheetView tabSelected="1" workbookViewId="0" topLeftCell="A1">
      <selection pane="topLeft" activeCell="A11" sqref="A11:K11"/>
    </sheetView>
  </sheetViews>
  <sheetFormatPr defaultRowHeight="12.75"/>
  <cols>
    <col min="12" max="12" width="9.14285714285714" style="2"/>
    <col min="13" max="13" width="90.7142857142857" style="2" customWidth="1"/>
    <col min="14" max="31" width="9.14285714285714" style="2"/>
  </cols>
  <sheetData>
    <row r="1" spans="1:13" ht="12.75">
      <c r="A1" s="46"/>
      <c r="B1" s="46"/>
      <c r="C1" s="46"/>
      <c r="D1" s="46"/>
      <c r="E1" s="46"/>
      <c r="F1" s="46"/>
      <c r="G1" s="46"/>
      <c r="H1" s="46"/>
      <c r="I1" s="46"/>
      <c r="J1" s="46"/>
      <c r="K1" s="46"/>
      <c r="M1" s="266" t="s">
        <v>62</v>
      </c>
    </row>
    <row r="2" spans="1:13" ht="12.75">
      <c r="A2" s="46"/>
      <c r="B2" s="46"/>
      <c r="C2" s="46"/>
      <c r="D2" s="46"/>
      <c r="E2" s="46"/>
      <c r="F2" s="46"/>
      <c r="G2" s="46"/>
      <c r="H2" s="46"/>
      <c r="I2" s="46"/>
      <c r="J2" s="46"/>
      <c r="K2" s="46"/>
      <c r="M2" s="266"/>
    </row>
    <row r="3" spans="1:13" ht="12.75">
      <c r="A3" s="46"/>
      <c r="B3" s="46"/>
      <c r="C3" s="46"/>
      <c r="D3" s="46"/>
      <c r="E3" s="46"/>
      <c r="F3" s="46"/>
      <c r="G3" s="46"/>
      <c r="H3" s="46"/>
      <c r="I3" s="46"/>
      <c r="J3" s="46"/>
      <c r="K3" s="46"/>
      <c r="M3" s="266"/>
    </row>
    <row r="4" spans="1:13" ht="12.75">
      <c r="A4" s="46"/>
      <c r="B4" s="46"/>
      <c r="C4" s="46"/>
      <c r="D4" s="46"/>
      <c r="E4" s="46"/>
      <c r="F4" s="46"/>
      <c r="G4" s="46"/>
      <c r="H4" s="46"/>
      <c r="I4" s="46"/>
      <c r="J4" s="46"/>
      <c r="K4" s="46"/>
      <c r="M4" s="48" t="s">
        <v>63</v>
      </c>
    </row>
    <row r="5" spans="1:13" ht="12.75">
      <c r="A5" s="46"/>
      <c r="B5" s="46"/>
      <c r="C5" s="46"/>
      <c r="D5" s="46"/>
      <c r="E5" s="46"/>
      <c r="F5" s="46"/>
      <c r="G5" s="46"/>
      <c r="H5" s="46"/>
      <c r="I5" s="46"/>
      <c r="J5" s="46"/>
      <c r="K5" s="46"/>
      <c r="M5" s="267" t="s">
        <v>184</v>
      </c>
    </row>
    <row r="6" spans="1:13" ht="12.75">
      <c r="A6" s="46"/>
      <c r="B6" s="46"/>
      <c r="C6" s="46"/>
      <c r="D6" s="46"/>
      <c r="E6" s="46"/>
      <c r="F6" s="46"/>
      <c r="G6" s="46"/>
      <c r="H6" s="46"/>
      <c r="I6" s="46"/>
      <c r="J6" s="46"/>
      <c r="K6" s="46"/>
      <c r="M6" s="267"/>
    </row>
    <row r="7" spans="1:13" ht="12.75">
      <c r="A7" s="46"/>
      <c r="B7" s="46"/>
      <c r="C7" s="46"/>
      <c r="D7" s="46"/>
      <c r="E7" s="46"/>
      <c r="F7" s="46"/>
      <c r="G7" s="46"/>
      <c r="H7" s="46"/>
      <c r="I7" s="46"/>
      <c r="J7" s="46"/>
      <c r="K7" s="46"/>
      <c r="M7" s="267"/>
    </row>
    <row r="8" spans="1:13" ht="12.75">
      <c r="A8" s="46"/>
      <c r="B8" s="46"/>
      <c r="C8" s="46"/>
      <c r="D8" s="46"/>
      <c r="E8" s="46"/>
      <c r="F8" s="46"/>
      <c r="G8" s="46"/>
      <c r="H8" s="46"/>
      <c r="I8" s="46"/>
      <c r="J8" s="46"/>
      <c r="K8" s="46"/>
      <c r="M8" s="267"/>
    </row>
    <row r="9" spans="1:13" ht="12.75">
      <c r="A9" s="46"/>
      <c r="B9" s="46"/>
      <c r="C9" s="46"/>
      <c r="D9" s="46"/>
      <c r="E9" s="46"/>
      <c r="F9" s="46"/>
      <c r="G9" s="46"/>
      <c r="H9" s="46"/>
      <c r="I9" s="46"/>
      <c r="J9" s="46"/>
      <c r="K9" s="46"/>
      <c r="M9" s="268"/>
    </row>
    <row r="10" spans="1:13" ht="12.75">
      <c r="A10" s="46"/>
      <c r="B10" s="46"/>
      <c r="C10" s="46"/>
      <c r="D10" s="46"/>
      <c r="E10" s="46"/>
      <c r="F10" s="46"/>
      <c r="G10" s="46"/>
      <c r="H10" s="46"/>
      <c r="I10" s="46"/>
      <c r="J10" s="46"/>
      <c r="K10" s="46"/>
      <c r="M10" s="268"/>
    </row>
    <row r="11" spans="1:11" ht="18">
      <c r="A11" s="601" t="s">
        <v>2078</v>
      </c>
      <c r="B11" s="601"/>
      <c r="C11" s="601"/>
      <c r="D11" s="601"/>
      <c r="E11" s="601"/>
      <c r="F11" s="601"/>
      <c r="G11" s="601"/>
      <c r="H11" s="601"/>
      <c r="I11" s="601"/>
      <c r="J11" s="601"/>
      <c r="K11" s="601"/>
    </row>
    <row r="12" spans="1:13" ht="12.75">
      <c r="A12" s="46"/>
      <c r="B12" s="46"/>
      <c r="C12" s="46"/>
      <c r="D12" s="46"/>
      <c r="E12" s="46"/>
      <c r="F12" s="46"/>
      <c r="G12" s="46"/>
      <c r="H12" s="46"/>
      <c r="I12" s="46"/>
      <c r="J12" s="46"/>
      <c r="K12" s="46"/>
      <c r="M12" s="48" t="s">
        <v>189</v>
      </c>
    </row>
    <row r="13" spans="1:13" ht="63.75">
      <c r="A13" s="269" t="s">
        <v>55</v>
      </c>
      <c r="B13" s="269"/>
      <c r="C13" s="269"/>
      <c r="D13" s="269"/>
      <c r="E13" s="269"/>
      <c r="F13" s="269"/>
      <c r="G13" s="269"/>
      <c r="H13" s="269"/>
      <c r="I13" s="269"/>
      <c r="J13" s="269"/>
      <c r="K13" s="269"/>
      <c r="M13" s="49" t="s">
        <v>64</v>
      </c>
    </row>
    <row r="14" spans="1:13" ht="18">
      <c r="A14" s="270" t="s">
        <v>193</v>
      </c>
      <c r="B14" s="270"/>
      <c r="C14" s="270"/>
      <c r="D14" s="270"/>
      <c r="E14" s="270"/>
      <c r="F14" s="270"/>
      <c r="G14" s="270"/>
      <c r="H14" s="270"/>
      <c r="I14" s="270"/>
      <c r="J14" s="270"/>
      <c r="K14" s="270"/>
      <c r="M14" s="48" t="s">
        <v>65</v>
      </c>
    </row>
    <row r="15" spans="1:13" ht="18">
      <c r="A15" s="270" t="s">
        <v>194</v>
      </c>
      <c r="B15" s="270"/>
      <c r="C15" s="270"/>
      <c r="D15" s="270"/>
      <c r="E15" s="270"/>
      <c r="F15" s="270"/>
      <c r="G15" s="270"/>
      <c r="H15" s="270"/>
      <c r="I15" s="270"/>
      <c r="J15" s="270"/>
      <c r="K15" s="270"/>
      <c r="M15" s="267" t="s">
        <v>183</v>
      </c>
    </row>
    <row r="16" spans="1:13" ht="12.75">
      <c r="A16" s="602" t="s">
        <v>2079</v>
      </c>
      <c r="B16" s="602"/>
      <c r="C16" s="602"/>
      <c r="D16" s="602"/>
      <c r="E16" s="602"/>
      <c r="F16" s="602"/>
      <c r="G16" s="602"/>
      <c r="H16" s="602"/>
      <c r="I16" s="602"/>
      <c r="J16" s="602"/>
      <c r="K16" s="602"/>
      <c r="M16" s="267"/>
    </row>
    <row r="17" spans="1:13" ht="36" customHeight="1">
      <c r="A17" s="271"/>
      <c r="B17" s="271"/>
      <c r="C17" s="271"/>
      <c r="D17" s="271"/>
      <c r="E17" s="271"/>
      <c r="F17" s="271"/>
      <c r="G17" s="271"/>
      <c r="H17" s="271"/>
      <c r="I17" s="271"/>
      <c r="J17" s="271"/>
      <c r="K17" s="271"/>
      <c r="M17" s="267"/>
    </row>
    <row r="18" spans="1:13" ht="36" customHeight="1">
      <c r="A18" s="265" t="s">
        <v>192</v>
      </c>
      <c r="B18" s="265"/>
      <c r="C18" s="265"/>
      <c r="D18" s="265"/>
      <c r="E18" s="265"/>
      <c r="F18" s="265"/>
      <c r="G18" s="265"/>
      <c r="H18" s="265"/>
      <c r="I18" s="265"/>
      <c r="J18" s="265"/>
      <c r="K18" s="265"/>
      <c r="M18" s="268"/>
    </row>
    <row r="19" spans="1:13" ht="18" customHeight="1">
      <c r="A19" s="260"/>
      <c r="B19" s="260"/>
      <c r="C19" s="260"/>
      <c r="D19" s="260"/>
      <c r="E19" s="260"/>
      <c r="F19" s="260"/>
      <c r="G19" s="260"/>
      <c r="H19" s="260"/>
      <c r="I19" s="260"/>
      <c r="J19" s="260"/>
      <c r="K19" s="260"/>
      <c r="M19" s="48" t="s">
        <v>185</v>
      </c>
    </row>
    <row r="20" spans="1:13" ht="54" customHeight="1">
      <c r="A20" s="261" t="s">
        <v>139</v>
      </c>
      <c r="B20" s="261"/>
      <c r="C20" s="261"/>
      <c r="D20" s="261"/>
      <c r="E20" s="261"/>
      <c r="F20" s="261"/>
      <c r="G20" s="261"/>
      <c r="H20" s="261"/>
      <c r="I20" s="261"/>
      <c r="J20" s="261"/>
      <c r="K20" s="261"/>
      <c r="M20" s="267" t="s">
        <v>66</v>
      </c>
    </row>
    <row r="21" spans="1:13" ht="36" customHeight="1">
      <c r="A21" s="262"/>
      <c r="B21" s="262"/>
      <c r="C21" s="262"/>
      <c r="D21" s="262"/>
      <c r="E21" s="262"/>
      <c r="F21" s="262"/>
      <c r="G21" s="262"/>
      <c r="H21" s="262"/>
      <c r="I21" s="262"/>
      <c r="J21" s="262"/>
      <c r="K21" s="262"/>
      <c r="M21" s="267"/>
    </row>
    <row r="22" spans="1:13" ht="36" customHeight="1">
      <c r="A22" s="263" t="s">
        <v>143</v>
      </c>
      <c r="B22" s="263"/>
      <c r="C22" s="263"/>
      <c r="D22" s="263"/>
      <c r="E22" s="263"/>
      <c r="F22" s="263"/>
      <c r="G22" s="263"/>
      <c r="H22" s="263"/>
      <c r="I22" s="263"/>
      <c r="J22" s="263"/>
      <c r="K22" s="263"/>
      <c r="M22" s="268"/>
    </row>
    <row r="23" spans="1:13" ht="12.75">
      <c r="A23" s="264"/>
      <c r="B23" s="264"/>
      <c r="C23" s="264"/>
      <c r="D23" s="264"/>
      <c r="E23" s="264"/>
      <c r="F23" s="264"/>
      <c r="G23" s="264"/>
      <c r="H23" s="264"/>
      <c r="I23" s="264"/>
      <c r="J23" s="264"/>
      <c r="K23" s="264"/>
      <c r="M23" s="48" t="s">
        <v>67</v>
      </c>
    </row>
    <row r="24" spans="1:13" ht="18" customHeight="1">
      <c r="A24" s="264"/>
      <c r="B24" s="264"/>
      <c r="C24" s="264"/>
      <c r="D24" s="264"/>
      <c r="E24" s="264"/>
      <c r="F24" s="264"/>
      <c r="G24" s="264"/>
      <c r="H24" s="264"/>
      <c r="I24" s="264"/>
      <c r="J24" s="264"/>
      <c r="K24" s="264"/>
      <c r="M24" s="267" t="s">
        <v>190</v>
      </c>
    </row>
    <row r="25" spans="1:13" ht="48.75" customHeight="1">
      <c r="A25" s="261" t="s">
        <v>144</v>
      </c>
      <c r="B25" s="261"/>
      <c r="C25" s="261"/>
      <c r="D25" s="261"/>
      <c r="E25" s="261"/>
      <c r="F25" s="261"/>
      <c r="G25" s="261"/>
      <c r="H25" s="261"/>
      <c r="I25" s="261"/>
      <c r="J25" s="261"/>
      <c r="K25" s="261"/>
      <c r="M25" s="271"/>
    </row>
    <row r="26" spans="1:13" ht="18.75" customHeight="1">
      <c r="A26" s="261"/>
      <c r="B26" s="261"/>
      <c r="C26" s="261"/>
      <c r="D26" s="261"/>
      <c r="E26" s="261"/>
      <c r="F26" s="261"/>
      <c r="G26" s="261"/>
      <c r="H26" s="261"/>
      <c r="I26" s="261"/>
      <c r="J26" s="261"/>
      <c r="K26" s="261"/>
      <c r="M26" s="50" t="s">
        <v>68</v>
      </c>
    </row>
    <row r="27" spans="1:13" ht="18">
      <c r="A27" s="261"/>
      <c r="B27" s="261"/>
      <c r="C27" s="261"/>
      <c r="D27" s="261"/>
      <c r="E27" s="261"/>
      <c r="F27" s="261"/>
      <c r="G27" s="261"/>
      <c r="H27" s="261"/>
      <c r="I27" s="261"/>
      <c r="J27" s="261"/>
      <c r="K27" s="261"/>
      <c r="M27" s="267" t="s">
        <v>69</v>
      </c>
    </row>
    <row r="28" spans="1:13" ht="18" customHeight="1">
      <c r="A28" s="261" t="s">
        <v>61</v>
      </c>
      <c r="B28" s="261"/>
      <c r="C28" s="261"/>
      <c r="D28" s="261"/>
      <c r="E28" s="261"/>
      <c r="F28" s="261"/>
      <c r="G28" s="261"/>
      <c r="H28" s="261"/>
      <c r="I28" s="261"/>
      <c r="J28" s="261"/>
      <c r="K28" s="261"/>
      <c r="M28" s="272"/>
    </row>
    <row r="29" spans="1:13" ht="18" customHeight="1">
      <c r="A29" s="274" t="str">
        <f>+IF(A99=2,HYPERLINK("http://business.center.cz/business/sablony/s10-priznani-k-dani-silnicni.aspx"),IF(A99=3,HYPERLINK("http://www.podnikatel.cz/formulare/kategorie/silnicni-dan/"),IF(A99=4,HYPERLINK("http://www.danovapriznani.cz/"),HYPERLINK("http://business.center.cz/business/sablony/s10-priznani-k-dani-silnicni.aspx"))))</f>
        <v>http://business.center.cz/business/sablony/s10-priznani-k-dani-silnicni.aspx</v>
      </c>
      <c r="B29" s="274"/>
      <c r="C29" s="274"/>
      <c r="D29" s="274"/>
      <c r="E29" s="274"/>
      <c r="F29" s="274"/>
      <c r="G29" s="274"/>
      <c r="H29" s="274"/>
      <c r="I29" s="274"/>
      <c r="J29" s="274"/>
      <c r="K29" s="274"/>
      <c r="M29" s="272"/>
    </row>
    <row r="30" spans="1:13" ht="18" customHeight="1">
      <c r="A30" s="274"/>
      <c r="B30" s="274"/>
      <c r="C30" s="274"/>
      <c r="D30" s="274"/>
      <c r="E30" s="274"/>
      <c r="F30" s="274"/>
      <c r="G30" s="274"/>
      <c r="H30" s="274"/>
      <c r="I30" s="274"/>
      <c r="J30" s="274"/>
      <c r="K30" s="274"/>
      <c r="M30" s="272"/>
    </row>
    <row r="31" spans="1:13" ht="20.1" customHeight="1">
      <c r="A31" s="274"/>
      <c r="B31" s="274"/>
      <c r="C31" s="274"/>
      <c r="D31" s="274"/>
      <c r="E31" s="274"/>
      <c r="F31" s="274"/>
      <c r="G31" s="274"/>
      <c r="H31" s="274"/>
      <c r="I31" s="274"/>
      <c r="J31" s="274"/>
      <c r="K31" s="274"/>
      <c r="M31" s="272"/>
    </row>
    <row r="32" spans="1:13" ht="20.1" customHeight="1">
      <c r="A32" s="261" t="s">
        <v>70</v>
      </c>
      <c r="B32" s="261"/>
      <c r="C32" s="261"/>
      <c r="D32" s="261"/>
      <c r="E32" s="261"/>
      <c r="F32" s="261"/>
      <c r="G32" s="261"/>
      <c r="H32" s="261"/>
      <c r="I32" s="261"/>
      <c r="J32" s="261"/>
      <c r="K32" s="261"/>
      <c r="M32" s="272"/>
    </row>
    <row r="33" spans="1:13" ht="20.1" customHeight="1">
      <c r="A33" s="273"/>
      <c r="B33" s="273"/>
      <c r="C33" s="273"/>
      <c r="D33" s="273"/>
      <c r="E33" s="273"/>
      <c r="F33" s="273"/>
      <c r="G33" s="273"/>
      <c r="H33" s="273"/>
      <c r="I33" s="273"/>
      <c r="J33" s="273"/>
      <c r="K33" s="273"/>
      <c r="M33" s="272"/>
    </row>
    <row r="34" spans="1:13" ht="20.1" customHeight="1">
      <c r="A34" s="261"/>
      <c r="B34" s="261"/>
      <c r="C34" s="261"/>
      <c r="D34" s="261"/>
      <c r="E34" s="261"/>
      <c r="F34" s="261"/>
      <c r="G34" s="261"/>
      <c r="H34" s="261"/>
      <c r="I34" s="261"/>
      <c r="J34" s="261"/>
      <c r="K34" s="261"/>
      <c r="M34" s="272"/>
    </row>
    <row r="35" spans="1:13" ht="20.1" customHeight="1">
      <c r="A35" s="261"/>
      <c r="B35" s="261"/>
      <c r="C35" s="261"/>
      <c r="D35" s="261"/>
      <c r="E35" s="261"/>
      <c r="F35" s="261"/>
      <c r="G35" s="261"/>
      <c r="H35" s="261"/>
      <c r="I35" s="261"/>
      <c r="J35" s="261"/>
      <c r="K35" s="261"/>
      <c r="M35" s="272"/>
    </row>
    <row r="36" spans="1:13" ht="20.1" customHeight="1">
      <c r="A36" s="261"/>
      <c r="B36" s="261"/>
      <c r="C36" s="261"/>
      <c r="D36" s="261"/>
      <c r="E36" s="261"/>
      <c r="F36" s="261"/>
      <c r="G36" s="261"/>
      <c r="H36" s="261"/>
      <c r="I36" s="261"/>
      <c r="J36" s="261"/>
      <c r="K36" s="261"/>
      <c r="M36" s="272"/>
    </row>
    <row r="37" spans="1:13" ht="20.1" customHeight="1">
      <c r="A37" s="261"/>
      <c r="B37" s="261"/>
      <c r="C37" s="261"/>
      <c r="D37" s="261"/>
      <c r="E37" s="261"/>
      <c r="F37" s="261"/>
      <c r="G37" s="261"/>
      <c r="H37" s="261"/>
      <c r="I37" s="261"/>
      <c r="J37" s="261"/>
      <c r="K37" s="261"/>
      <c r="M37" s="272"/>
    </row>
    <row r="38" spans="1:13" ht="18">
      <c r="A38" s="261"/>
      <c r="B38" s="261"/>
      <c r="C38" s="261"/>
      <c r="D38" s="261"/>
      <c r="E38" s="261"/>
      <c r="F38" s="261"/>
      <c r="G38" s="261"/>
      <c r="H38" s="261"/>
      <c r="I38" s="261"/>
      <c r="J38" s="261"/>
      <c r="K38" s="261"/>
      <c r="M38" s="272"/>
    </row>
    <row r="39" spans="1:13" ht="12.75">
      <c r="A39" s="2"/>
      <c r="B39" s="2"/>
      <c r="C39" s="2"/>
      <c r="D39" s="2"/>
      <c r="E39" s="2"/>
      <c r="F39" s="2"/>
      <c r="G39" s="2"/>
      <c r="H39" s="2"/>
      <c r="I39" s="2"/>
      <c r="J39" s="2"/>
      <c r="K39" s="2"/>
      <c r="M39" s="272"/>
    </row>
    <row r="40" spans="1:11" ht="12.75">
      <c r="A40" s="2"/>
      <c r="B40" s="2"/>
      <c r="C40" s="2"/>
      <c r="D40" s="2"/>
      <c r="E40" s="2"/>
      <c r="F40" s="2"/>
      <c r="G40" s="2"/>
      <c r="H40" s="2"/>
      <c r="I40" s="2"/>
      <c r="J40" s="2"/>
      <c r="K40" s="2"/>
    </row>
    <row r="41" spans="1:11" ht="12.75">
      <c r="A41" s="2"/>
      <c r="B41" s="2"/>
      <c r="C41" s="2"/>
      <c r="D41" s="2"/>
      <c r="E41" s="2"/>
      <c r="F41" s="2"/>
      <c r="G41" s="2"/>
      <c r="H41" s="2"/>
      <c r="I41" s="2"/>
      <c r="J41" s="2"/>
      <c r="K41" s="2"/>
    </row>
    <row r="42" spans="1:11" ht="12.75">
      <c r="A42" s="2"/>
      <c r="B42" s="2"/>
      <c r="C42" s="2"/>
      <c r="D42" s="2"/>
      <c r="E42" s="2"/>
      <c r="F42" s="2"/>
      <c r="G42" s="2"/>
      <c r="H42" s="2"/>
      <c r="I42" s="2"/>
      <c r="J42" s="2"/>
      <c r="K42" s="2"/>
    </row>
    <row r="43" spans="1:11" ht="12.75">
      <c r="A43" s="2"/>
      <c r="B43" s="2"/>
      <c r="C43" s="2"/>
      <c r="D43" s="2"/>
      <c r="E43" s="2"/>
      <c r="F43" s="2"/>
      <c r="G43" s="2"/>
      <c r="H43" s="2"/>
      <c r="I43" s="2"/>
      <c r="J43" s="2"/>
      <c r="K43" s="2"/>
    </row>
    <row r="44" spans="1:11" ht="12.75">
      <c r="A44" s="2"/>
      <c r="B44" s="2"/>
      <c r="C44" s="2"/>
      <c r="D44" s="2"/>
      <c r="E44" s="2"/>
      <c r="F44" s="2"/>
      <c r="G44" s="2"/>
      <c r="H44" s="2"/>
      <c r="I44" s="2"/>
      <c r="J44" s="2"/>
      <c r="K44" s="2"/>
    </row>
    <row r="45" spans="1:11" ht="12.75">
      <c r="A45" s="2"/>
      <c r="B45" s="2"/>
      <c r="C45" s="2"/>
      <c r="D45" s="2"/>
      <c r="E45" s="2"/>
      <c r="F45" s="2"/>
      <c r="G45" s="2"/>
      <c r="H45" s="2"/>
      <c r="I45" s="2"/>
      <c r="J45" s="2"/>
      <c r="K45" s="2"/>
    </row>
    <row r="46" spans="1:11" ht="12.75">
      <c r="A46" s="2"/>
      <c r="B46" s="2"/>
      <c r="C46" s="2"/>
      <c r="D46" s="2"/>
      <c r="E46" s="2"/>
      <c r="F46" s="2"/>
      <c r="G46" s="2"/>
      <c r="H46" s="2"/>
      <c r="I46" s="2"/>
      <c r="J46" s="2"/>
      <c r="K46" s="2"/>
    </row>
    <row r="47" spans="1:11" ht="12.75">
      <c r="A47" s="2"/>
      <c r="B47" s="2"/>
      <c r="C47" s="2"/>
      <c r="D47" s="2"/>
      <c r="E47" s="2"/>
      <c r="F47" s="2"/>
      <c r="G47" s="2"/>
      <c r="H47" s="2"/>
      <c r="I47" s="2"/>
      <c r="J47" s="2"/>
      <c r="K47" s="2"/>
    </row>
    <row r="48" spans="1:11" ht="12.75">
      <c r="A48" s="2"/>
      <c r="B48" s="2"/>
      <c r="C48" s="2"/>
      <c r="D48" s="2"/>
      <c r="E48" s="2"/>
      <c r="F48" s="2"/>
      <c r="G48" s="2"/>
      <c r="H48" s="2"/>
      <c r="I48" s="2"/>
      <c r="J48" s="2"/>
      <c r="K48" s="2"/>
    </row>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pans="1:1" s="2" customFormat="1" ht="12.75">
      <c r="A99" s="603">
        <v>1</v>
      </c>
    </row>
    <row r="100" spans="1:1" s="2" customFormat="1" ht="12.75">
      <c r="A100" s="2" t="s">
        <v>142</v>
      </c>
    </row>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sheetData>
  <sheetProtection algorithmName="SHA-512" hashValue="NNiJL88sfxI2CKwFDRP4NEnFUry+L2S7dPPq+KnQjawDqu16b10c3+64DW/aTPfc+GJ4x6BupJNIi5DY5fSaVA==" saltValue="wmorOhJE4d6CLnT4T7ovYw==" spinCount="100000" sheet="1" objects="1" scenarios="1"/>
  <mergeCells count="27">
    <mergeCell ref="M20:M22"/>
    <mergeCell ref="M24:M25"/>
    <mergeCell ref="M27:M39"/>
    <mergeCell ref="A37:K37"/>
    <mergeCell ref="A38:K38"/>
    <mergeCell ref="A34:K34"/>
    <mergeCell ref="A35:K35"/>
    <mergeCell ref="A36:K36"/>
    <mergeCell ref="A32:K33"/>
    <mergeCell ref="A29:K31"/>
    <mergeCell ref="A28:K28"/>
    <mergeCell ref="A27:K27"/>
    <mergeCell ref="A26:K26"/>
    <mergeCell ref="A18:K18"/>
    <mergeCell ref="M1:M3"/>
    <mergeCell ref="M5:M10"/>
    <mergeCell ref="M15:M18"/>
    <mergeCell ref="A13:K13"/>
    <mergeCell ref="A14:K14"/>
    <mergeCell ref="A15:K15"/>
    <mergeCell ref="A11:K11"/>
    <mergeCell ref="A16:K17"/>
    <mergeCell ref="A19:K19"/>
    <mergeCell ref="A20:K20"/>
    <mergeCell ref="A21:K21"/>
    <mergeCell ref="A22:K24"/>
    <mergeCell ref="A25:K25"/>
  </mergeCells>
  <printOptions horizontalCentered="1" verticalCentered="1"/>
  <pageMargins left="0.393700787401575" right="0.393700787401575" top="0.590551181102362" bottom="0.590551181102362" header="0.511811023622047" footer="0.511811023622047"/>
  <pageSetup orientation="portrait" paperSize="9" scale="95" r:id="rId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AK53"/>
  <sheetViews>
    <sheetView workbookViewId="0" topLeftCell="A1">
      <selection pane="topLeft" activeCell="B4" sqref="B4"/>
    </sheetView>
  </sheetViews>
  <sheetFormatPr defaultRowHeight="12.75"/>
  <cols>
    <col min="1" max="1" width="28.1428571428571" style="7" customWidth="1"/>
    <col min="2" max="2" width="65.7142857142857" style="7" customWidth="1"/>
    <col min="3" max="3" width="3" style="7" customWidth="1"/>
    <col min="4" max="4" width="65.7142857142857" style="7" customWidth="1"/>
    <col min="5" max="5" width="28.2857142857143" style="7" customWidth="1"/>
    <col min="6" max="37" width="9.14285714285714" style="88"/>
  </cols>
  <sheetData>
    <row r="1" spans="1:37" s="47" customFormat="1" ht="18">
      <c r="A1" s="277" t="s">
        <v>71</v>
      </c>
      <c r="B1" s="278"/>
      <c r="C1" s="278"/>
      <c r="D1" s="278"/>
      <c r="E1" s="278"/>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row>
    <row r="2" spans="1:37" s="47" customFormat="1" ht="18">
      <c r="A2" s="92"/>
      <c r="B2" s="93" t="s">
        <v>124</v>
      </c>
      <c r="C2" s="94"/>
      <c r="D2" s="96" t="s">
        <v>125</v>
      </c>
      <c r="E2" s="95"/>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row>
    <row r="3" spans="1:37" s="47" customFormat="1" ht="15.95" customHeight="1">
      <c r="A3" s="54"/>
      <c r="B3" s="55" t="s">
        <v>72</v>
      </c>
      <c r="C3" s="45"/>
      <c r="D3" s="55" t="s">
        <v>73</v>
      </c>
      <c r="E3" s="52"/>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row>
    <row r="4" spans="1:37" s="47" customFormat="1" ht="15.95" customHeight="1">
      <c r="A4" s="56" t="s">
        <v>84</v>
      </c>
      <c r="B4" s="57"/>
      <c r="C4" s="58"/>
      <c r="D4" s="279"/>
      <c r="E4" s="45" t="s">
        <v>74</v>
      </c>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row>
    <row r="5" spans="1:37" s="47" customFormat="1" ht="15.95" customHeight="1">
      <c r="A5" s="56" t="s">
        <v>86</v>
      </c>
      <c r="B5" s="241"/>
      <c r="C5" s="60"/>
      <c r="D5" s="280"/>
      <c r="E5" s="45"/>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row>
    <row r="6" spans="1:37" s="47" customFormat="1" ht="15.95" customHeight="1">
      <c r="A6" s="56" t="s">
        <v>75</v>
      </c>
      <c r="B6" s="59"/>
      <c r="C6" s="60"/>
      <c r="D6" s="280"/>
      <c r="E6" s="45"/>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row>
    <row r="7" spans="1:37" s="47" customFormat="1" ht="15.95" customHeight="1">
      <c r="A7" s="56" t="s">
        <v>76</v>
      </c>
      <c r="B7" s="241"/>
      <c r="C7" s="60"/>
      <c r="D7" s="64"/>
      <c r="E7" s="45" t="s">
        <v>77</v>
      </c>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row>
    <row r="8" spans="1:37" s="47" customFormat="1" ht="15.95" customHeight="1">
      <c r="A8" s="56" t="s">
        <v>78</v>
      </c>
      <c r="B8" s="62"/>
      <c r="C8" s="60"/>
      <c r="D8" s="61"/>
      <c r="E8" s="45"/>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row>
    <row r="9" spans="1:37" s="47" customFormat="1" ht="15.95" customHeight="1">
      <c r="A9" s="56" t="s">
        <v>79</v>
      </c>
      <c r="B9" s="63"/>
      <c r="C9" s="60"/>
      <c r="D9" s="61"/>
      <c r="E9" s="45"/>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row>
    <row r="10" spans="1:37" s="47" customFormat="1" ht="15.95" customHeight="1">
      <c r="A10" s="56" t="s">
        <v>80</v>
      </c>
      <c r="B10" s="63"/>
      <c r="C10" s="60"/>
      <c r="D10" s="64"/>
      <c r="E10" s="45" t="s">
        <v>80</v>
      </c>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row>
    <row r="11" spans="1:37" s="47" customFormat="1" ht="15.95" customHeight="1">
      <c r="A11" s="56" t="s">
        <v>81</v>
      </c>
      <c r="B11" s="63"/>
      <c r="C11" s="60"/>
      <c r="D11" s="61"/>
      <c r="E11" s="45"/>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row>
    <row r="12" spans="1:37" s="47" customFormat="1" ht="15.95" customHeight="1">
      <c r="A12" s="56"/>
      <c r="B12" s="281" t="s">
        <v>82</v>
      </c>
      <c r="C12" s="282"/>
      <c r="D12" s="283"/>
      <c r="E12" s="45"/>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row>
    <row r="13" spans="1:37" s="47" customFormat="1" ht="15.95" customHeight="1">
      <c r="A13" s="56" t="s">
        <v>186</v>
      </c>
      <c r="B13" s="65"/>
      <c r="C13" s="66"/>
      <c r="D13" s="67"/>
      <c r="E13" s="68" t="s">
        <v>83</v>
      </c>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row>
    <row r="14" spans="1:37" s="47" customFormat="1" ht="15.95" customHeight="1">
      <c r="A14" s="56" t="s">
        <v>187</v>
      </c>
      <c r="B14" s="248"/>
      <c r="C14" s="60"/>
      <c r="D14" s="67"/>
      <c r="E14" s="45" t="s">
        <v>84</v>
      </c>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row>
    <row r="15" spans="1:37" s="47" customFormat="1" ht="15.95" customHeight="1">
      <c r="A15" s="69" t="s">
        <v>85</v>
      </c>
      <c r="B15" s="65"/>
      <c r="C15" s="60"/>
      <c r="D15" s="67"/>
      <c r="E15" s="45" t="s">
        <v>86</v>
      </c>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row>
    <row r="16" spans="1:37" s="47" customFormat="1" ht="15.95" customHeight="1">
      <c r="A16" s="56" t="s">
        <v>87</v>
      </c>
      <c r="B16" s="240"/>
      <c r="C16" s="60"/>
      <c r="D16" s="67"/>
      <c r="E16" s="45" t="s">
        <v>76</v>
      </c>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row>
    <row r="17" spans="1:37" s="47" customFormat="1" ht="15.95" customHeight="1">
      <c r="A17" s="56" t="s">
        <v>88</v>
      </c>
      <c r="B17" s="70"/>
      <c r="C17" s="60"/>
      <c r="D17" s="67"/>
      <c r="E17" s="45" t="s">
        <v>89</v>
      </c>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row>
    <row r="18" spans="1:37" s="47" customFormat="1" ht="15.95" customHeight="1">
      <c r="A18" s="56" t="s">
        <v>90</v>
      </c>
      <c r="B18" s="240"/>
      <c r="C18" s="60"/>
      <c r="D18" s="67"/>
      <c r="E18" s="45"/>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row>
    <row r="19" spans="1:37" s="47" customFormat="1" ht="15.95" customHeight="1">
      <c r="A19" s="56" t="s">
        <v>91</v>
      </c>
      <c r="B19" s="71"/>
      <c r="C19" s="66"/>
      <c r="D19" s="67"/>
      <c r="E19" s="68" t="s">
        <v>92</v>
      </c>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row>
    <row r="20" spans="1:37" s="47" customFormat="1" ht="15.95" customHeight="1">
      <c r="A20" s="56" t="s">
        <v>93</v>
      </c>
      <c r="B20" s="65"/>
      <c r="C20" s="60"/>
      <c r="D20" s="67"/>
      <c r="E20" s="45" t="s">
        <v>84</v>
      </c>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row>
    <row r="21" spans="1:37" s="47" customFormat="1" ht="15.95" customHeight="1">
      <c r="A21" s="56" t="s">
        <v>94</v>
      </c>
      <c r="B21" s="65"/>
      <c r="C21" s="60"/>
      <c r="D21" s="67"/>
      <c r="E21" s="45" t="s">
        <v>86</v>
      </c>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row>
    <row r="22" spans="1:37" s="47" customFormat="1" ht="15.95" customHeight="1">
      <c r="A22" s="56"/>
      <c r="B22" s="65"/>
      <c r="C22" s="60"/>
      <c r="D22" s="67"/>
      <c r="E22" s="45" t="s">
        <v>76</v>
      </c>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row>
    <row r="23" spans="1:37" s="47" customFormat="1" ht="15.95" customHeight="1">
      <c r="A23" s="69" t="s">
        <v>95</v>
      </c>
      <c r="B23" s="65"/>
      <c r="C23" s="60"/>
      <c r="D23" s="72"/>
      <c r="E23" s="45" t="s">
        <v>96</v>
      </c>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row>
    <row r="24" spans="1:37" s="47" customFormat="1" ht="15.95" customHeight="1">
      <c r="A24" s="56"/>
      <c r="B24" s="65"/>
      <c r="C24" s="60"/>
      <c r="D24" s="67"/>
      <c r="E24" s="45" t="s">
        <v>97</v>
      </c>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row>
    <row r="25" spans="1:37" s="47" customFormat="1" ht="15.95" customHeight="1">
      <c r="A25" s="56" t="s">
        <v>96</v>
      </c>
      <c r="B25" s="73"/>
      <c r="C25" s="60"/>
      <c r="D25" s="74"/>
      <c r="E25" s="45" t="s">
        <v>88</v>
      </c>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row>
    <row r="26" spans="1:37" s="47" customFormat="1" ht="15.95" customHeight="1">
      <c r="A26" s="56" t="s">
        <v>98</v>
      </c>
      <c r="B26" s="73"/>
      <c r="C26" s="60"/>
      <c r="D26" s="67"/>
      <c r="E26" s="45" t="s">
        <v>90</v>
      </c>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row>
    <row r="27" spans="1:37" s="47" customFormat="1" ht="15.95" customHeight="1">
      <c r="A27" s="56" t="s">
        <v>99</v>
      </c>
      <c r="B27" s="75"/>
      <c r="C27" s="60"/>
      <c r="D27" s="76"/>
      <c r="E27" s="45" t="s">
        <v>91</v>
      </c>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row>
    <row r="28" spans="1:37" s="47" customFormat="1" ht="15.95" customHeight="1">
      <c r="A28" s="56"/>
      <c r="B28" s="65"/>
      <c r="C28" s="60"/>
      <c r="D28" s="67"/>
      <c r="E28" s="45"/>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row>
    <row r="29" spans="1:37" s="47" customFormat="1" ht="15.95" customHeight="1">
      <c r="A29" s="56" t="s">
        <v>100</v>
      </c>
      <c r="B29" s="284"/>
      <c r="C29" s="66"/>
      <c r="D29" s="67"/>
      <c r="E29" s="68" t="s">
        <v>101</v>
      </c>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row>
    <row r="30" spans="1:37" s="47" customFormat="1" ht="15.95" customHeight="1">
      <c r="A30" s="56"/>
      <c r="B30" s="284"/>
      <c r="C30" s="60"/>
      <c r="D30" s="239"/>
      <c r="E30" s="45" t="s">
        <v>84</v>
      </c>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row>
    <row r="31" spans="1:37" s="47" customFormat="1" ht="15.95" customHeight="1">
      <c r="A31" s="69" t="s">
        <v>102</v>
      </c>
      <c r="B31" s="65"/>
      <c r="C31" s="60"/>
      <c r="D31" s="239"/>
      <c r="E31" s="45" t="s">
        <v>86</v>
      </c>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row>
    <row r="32" spans="1:37" s="47" customFormat="1" ht="15.95" customHeight="1">
      <c r="A32" s="56" t="s">
        <v>103</v>
      </c>
      <c r="B32" s="71"/>
      <c r="C32" s="60"/>
      <c r="D32" s="239"/>
      <c r="E32" s="45" t="s">
        <v>76</v>
      </c>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row>
    <row r="33" spans="1:37" s="47" customFormat="1" ht="15.95" customHeight="1">
      <c r="A33" s="56" t="s">
        <v>104</v>
      </c>
      <c r="B33" s="71"/>
      <c r="C33" s="60"/>
      <c r="D33" s="72"/>
      <c r="E33" s="45" t="s">
        <v>96</v>
      </c>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row>
    <row r="34" spans="1:37" s="47" customFormat="1" ht="15.95" customHeight="1">
      <c r="A34" s="56" t="s">
        <v>105</v>
      </c>
      <c r="B34" s="65"/>
      <c r="C34" s="60"/>
      <c r="D34" s="72"/>
      <c r="E34" s="45" t="s">
        <v>106</v>
      </c>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row>
    <row r="35" spans="1:37" s="47" customFormat="1" ht="15.95" customHeight="1">
      <c r="A35" s="56"/>
      <c r="B35" s="65"/>
      <c r="C35" s="60"/>
      <c r="D35" s="77"/>
      <c r="E35" s="45" t="s">
        <v>99</v>
      </c>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row>
    <row r="36" spans="1:37" s="47" customFormat="1" ht="15.95" customHeight="1">
      <c r="A36" s="56"/>
      <c r="B36" s="78"/>
      <c r="C36" s="79"/>
      <c r="D36" s="80"/>
      <c r="E36" s="45"/>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row>
    <row r="37" spans="1:37" s="47" customFormat="1" ht="12.75">
      <c r="A37" s="285" t="s">
        <v>107</v>
      </c>
      <c r="B37" s="278"/>
      <c r="C37" s="278"/>
      <c r="D37" s="278"/>
      <c r="E37" s="278"/>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row>
    <row r="38" spans="1:37" s="47" customFormat="1" ht="12.75">
      <c r="A38" s="81"/>
      <c r="B38" s="82" t="s">
        <v>110</v>
      </c>
      <c r="C38" s="45"/>
      <c r="D38" s="286" t="s">
        <v>109</v>
      </c>
      <c r="E38" s="287"/>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row>
    <row r="39" spans="1:37" s="47" customFormat="1" ht="12.75">
      <c r="A39" s="83"/>
      <c r="B39" s="84" t="s">
        <v>108</v>
      </c>
      <c r="C39" s="45"/>
      <c r="D39" s="85" t="s">
        <v>111</v>
      </c>
      <c r="E39" s="45"/>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row>
    <row r="40" spans="1:37" s="47" customFormat="1" ht="12.75">
      <c r="A40" s="86"/>
      <c r="B40" s="87" t="s">
        <v>112</v>
      </c>
      <c r="C40" s="45"/>
      <c r="D40" s="45"/>
      <c r="E40" s="45"/>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row>
    <row r="41" spans="1:37" s="47" customFormat="1" ht="12.75">
      <c r="A41" s="275" t="s">
        <v>54</v>
      </c>
      <c r="B41" s="275"/>
      <c r="C41" s="275"/>
      <c r="D41" s="275"/>
      <c r="E41" s="51"/>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row>
    <row r="43" spans="1:1" s="88" customFormat="1" ht="12.75">
      <c r="A43" s="89"/>
    </row>
    <row r="44" spans="1:5" s="88" customFormat="1" ht="12.75">
      <c r="A44" s="276"/>
      <c r="B44" s="272"/>
      <c r="C44" s="272"/>
      <c r="D44" s="272"/>
      <c r="E44" s="272"/>
    </row>
    <row r="45" s="88" customFormat="1" ht="12.75"/>
    <row r="46" s="88" customFormat="1" ht="12.75"/>
    <row r="47" s="88" customFormat="1" ht="12.75"/>
    <row r="48" s="88" customFormat="1" ht="12.75"/>
    <row r="49" s="88" customFormat="1" ht="12.75"/>
    <row r="50" s="88" customFormat="1" ht="12.75"/>
    <row r="51" s="88" customFormat="1" ht="12.75"/>
    <row r="52" s="88" customFormat="1" ht="12.75"/>
    <row r="53" spans="1:1" s="88" customFormat="1" ht="12.75">
      <c r="A53" s="89"/>
    </row>
    <row r="54" s="88" customFormat="1" ht="12.75"/>
    <row r="55" s="88" customFormat="1" ht="12.75"/>
    <row r="56" s="88" customFormat="1" ht="12.75"/>
    <row r="57" s="88" customFormat="1" ht="12.75"/>
    <row r="58" s="88" customFormat="1" ht="12.75"/>
    <row r="59" s="88" customFormat="1" ht="12.75"/>
    <row r="60" s="88" customFormat="1" ht="12.75"/>
    <row r="61" s="88" customFormat="1" ht="12.75"/>
    <row r="62" s="88" customFormat="1" ht="12.75"/>
    <row r="63" s="88" customFormat="1" ht="12.75"/>
    <row r="64" s="88" customFormat="1" ht="12.75"/>
    <row r="65" s="88" customFormat="1" ht="12.75"/>
    <row r="66" s="88" customFormat="1" ht="12.75"/>
    <row r="67" s="88" customFormat="1" ht="12.75"/>
    <row r="68" s="88" customFormat="1" ht="12.75"/>
    <row r="69" s="88" customFormat="1" ht="12.75"/>
    <row r="70" s="88" customFormat="1" ht="12.75"/>
    <row r="71" s="88" customFormat="1" ht="12.75"/>
    <row r="72" s="88" customFormat="1" ht="12.75"/>
    <row r="73" s="88" customFormat="1" ht="12.75"/>
    <row r="74" s="88" customFormat="1" ht="12.75"/>
    <row r="75" s="88" customFormat="1" ht="12.75"/>
    <row r="76" s="88" customFormat="1" ht="12.75"/>
    <row r="77" s="88" customFormat="1" ht="12.75"/>
    <row r="78" s="88" customFormat="1" ht="12.75"/>
    <row r="79" s="88" customFormat="1" ht="12.75"/>
    <row r="80" s="88" customFormat="1" ht="12.75"/>
    <row r="81" s="88" customFormat="1" ht="12.75"/>
    <row r="82" s="88" customFormat="1" ht="12.75"/>
    <row r="83" s="88" customFormat="1" ht="12.75"/>
    <row r="84" s="88" customFormat="1" ht="12.75"/>
    <row r="85" s="88" customFormat="1" ht="12.75"/>
    <row r="86" s="88" customFormat="1" ht="12.75"/>
    <row r="87" s="88" customFormat="1" ht="12.75"/>
    <row r="88" s="88" customFormat="1" ht="12.75"/>
    <row r="89" s="88" customFormat="1" ht="12.75"/>
    <row r="90" s="88" customFormat="1" ht="12.75"/>
    <row r="91" s="88" customFormat="1" ht="12.75"/>
    <row r="92" s="88" customFormat="1" ht="12.75"/>
    <row r="93" s="88" customFormat="1" ht="12.75"/>
    <row r="94" s="88" customFormat="1" ht="12.75"/>
    <row r="95" s="88" customFormat="1" ht="12.75"/>
    <row r="96" s="88" customFormat="1" ht="12.75"/>
    <row r="97" s="88" customFormat="1" ht="12.75"/>
    <row r="98" s="88" customFormat="1" ht="12.75"/>
    <row r="99" s="88" customFormat="1" ht="12.75"/>
    <row r="100" s="88" customFormat="1" ht="12.75"/>
    <row r="101" s="88" customFormat="1" ht="12.75"/>
    <row r="102" s="88" customFormat="1" ht="12.75"/>
    <row r="103" s="88" customFormat="1" ht="12.75"/>
    <row r="104" s="88" customFormat="1" ht="12.75"/>
    <row r="105" s="88" customFormat="1" ht="12.75"/>
    <row r="106" s="88" customFormat="1" ht="12.75"/>
    <row r="107" s="88" customFormat="1" ht="12.75"/>
    <row r="108" s="88" customFormat="1" ht="12.75"/>
    <row r="109" s="88" customFormat="1" ht="12.75"/>
    <row r="110" s="88" customFormat="1" ht="12.75"/>
    <row r="111" s="88" customFormat="1" ht="12.75"/>
    <row r="112" s="88" customFormat="1" ht="12.75"/>
    <row r="113" s="88" customFormat="1" ht="12.75"/>
    <row r="114" s="88" customFormat="1" ht="12.75"/>
    <row r="115" s="88" customFormat="1" ht="12.75"/>
    <row r="116" s="88" customFormat="1" ht="12.75"/>
    <row r="117" s="88" customFormat="1" ht="12.75"/>
    <row r="118" s="88" customFormat="1" ht="12.75"/>
    <row r="119" s="88" customFormat="1" ht="12.75"/>
    <row r="120" s="88" customFormat="1" ht="12.75"/>
    <row r="121" s="88" customFormat="1" ht="12.75"/>
    <row r="122" s="88" customFormat="1" ht="12.75"/>
    <row r="123" s="88" customFormat="1" ht="12.75"/>
    <row r="124" s="88" customFormat="1" ht="12.75"/>
    <row r="125" s="88" customFormat="1" ht="12.75"/>
    <row r="126" s="88" customFormat="1" ht="12.75"/>
    <row r="127" s="88" customFormat="1" ht="12.75"/>
    <row r="128" s="88" customFormat="1" ht="12.75"/>
    <row r="129" s="88" customFormat="1" ht="12.75"/>
    <row r="130" s="88" customFormat="1" ht="12.75"/>
    <row r="131" s="88" customFormat="1" ht="12.75"/>
    <row r="132" s="88" customFormat="1" ht="12.75"/>
    <row r="133" s="88" customFormat="1" ht="12.75"/>
    <row r="134" s="88" customFormat="1" ht="12.75"/>
    <row r="135" s="88" customFormat="1" ht="12.75"/>
    <row r="136" s="88" customFormat="1" ht="12.75"/>
    <row r="137" s="88" customFormat="1" ht="12.75"/>
    <row r="138" s="88" customFormat="1" ht="12.75"/>
    <row r="139" s="88" customFormat="1" ht="12.75"/>
    <row r="140" s="88" customFormat="1" ht="12.75"/>
    <row r="141" s="88" customFormat="1" ht="12.75"/>
    <row r="142" s="88" customFormat="1" ht="12.75"/>
    <row r="143" s="88" customFormat="1" ht="12.75"/>
    <row r="144" s="88" customFormat="1" ht="12.75"/>
    <row r="145" s="88" customFormat="1" ht="12.75"/>
    <row r="146" s="88" customFormat="1" ht="12.75"/>
    <row r="147" s="88" customFormat="1" ht="12.75"/>
    <row r="148" s="88" customFormat="1" ht="12.75"/>
    <row r="149" s="88" customFormat="1" ht="12.75"/>
    <row r="150" s="88" customFormat="1" ht="12.75"/>
    <row r="151" s="88" customFormat="1" ht="12.75"/>
    <row r="152" s="88" customFormat="1" ht="12.75"/>
    <row r="153" s="88" customFormat="1" ht="12.75"/>
    <row r="154" s="88" customFormat="1" ht="12.75"/>
    <row r="155" s="88" customFormat="1" ht="12.75"/>
    <row r="156" s="88" customFormat="1" ht="12.75"/>
    <row r="157" s="88" customFormat="1" ht="12.75"/>
    <row r="158" s="88" customFormat="1" ht="12.75"/>
    <row r="159" s="88" customFormat="1" ht="12.75"/>
    <row r="160" s="88" customFormat="1" ht="12.75"/>
    <row r="161" s="88" customFormat="1" ht="12.75"/>
    <row r="162" s="88" customFormat="1" ht="12.75"/>
    <row r="163" s="88" customFormat="1" ht="12.75"/>
    <row r="164" s="88" customFormat="1" ht="12.75"/>
    <row r="165" s="88" customFormat="1" ht="12.75"/>
    <row r="166" s="88" customFormat="1" ht="12.75"/>
    <row r="167" s="88" customFormat="1" ht="12.75"/>
    <row r="168" s="88" customFormat="1" ht="12.75"/>
    <row r="169" s="88" customFormat="1" ht="12.75"/>
    <row r="170" s="88" customFormat="1" ht="12.75"/>
    <row r="171" s="88" customFormat="1" ht="12.75"/>
    <row r="172" s="88" customFormat="1" ht="12.75"/>
    <row r="173" s="88" customFormat="1" ht="12.75"/>
    <row r="174" s="88" customFormat="1" ht="12.75"/>
    <row r="175" s="88" customFormat="1" ht="12.75"/>
    <row r="176" s="88" customFormat="1" ht="12.75"/>
    <row r="177" s="88" customFormat="1" ht="12.75"/>
    <row r="178" s="88" customFormat="1" ht="12.75"/>
    <row r="179" s="88" customFormat="1" ht="12.75"/>
    <row r="180" s="88" customFormat="1" ht="12.75"/>
    <row r="181" s="88" customFormat="1" ht="12.75"/>
    <row r="182" s="88" customFormat="1" ht="12.75"/>
    <row r="183" s="88" customFormat="1" ht="12.75"/>
    <row r="184" s="88" customFormat="1" ht="12.75"/>
    <row r="185" s="88" customFormat="1" ht="12.75"/>
    <row r="186" s="88" customFormat="1" ht="12.75"/>
    <row r="187" s="88" customFormat="1" ht="12.75"/>
    <row r="188" s="88" customFormat="1" ht="12.75"/>
    <row r="189" s="88" customFormat="1" ht="12.75"/>
    <row r="190" s="88" customFormat="1" ht="12.75"/>
    <row r="191" s="88" customFormat="1" ht="12.75"/>
    <row r="192" s="88" customFormat="1" ht="12.75"/>
    <row r="193" s="88" customFormat="1" ht="12.75"/>
    <row r="194" s="88" customFormat="1" ht="12.75"/>
    <row r="195" s="88" customFormat="1" ht="12.75"/>
    <row r="196" s="88" customFormat="1" ht="12.75"/>
    <row r="197" s="88" customFormat="1" ht="12.75"/>
    <row r="198" s="88" customFormat="1" ht="12.75"/>
    <row r="199" s="88" customFormat="1" ht="12.75"/>
    <row r="200" s="88" customFormat="1" ht="12.75"/>
    <row r="201" s="88" customFormat="1" ht="12.75"/>
    <row r="202" s="88" customFormat="1" ht="12.75"/>
    <row r="203" s="88" customFormat="1" ht="12.75"/>
    <row r="204" s="88" customFormat="1" ht="12.75"/>
    <row r="205" s="88" customFormat="1" ht="12.75"/>
    <row r="206" s="88" customFormat="1" ht="12.75"/>
    <row r="207" s="88" customFormat="1" ht="12.75"/>
    <row r="208" s="88" customFormat="1" ht="12.75"/>
    <row r="209" s="88" customFormat="1" ht="12.75"/>
    <row r="210" s="88" customFormat="1" ht="12.75"/>
    <row r="211" s="88" customFormat="1" ht="12.75"/>
    <row r="212" s="88" customFormat="1" ht="12.75"/>
    <row r="213" s="88" customFormat="1" ht="12.75"/>
    <row r="214" s="88" customFormat="1" ht="12.75"/>
    <row r="215" s="88" customFormat="1" ht="12.75"/>
    <row r="216" s="88" customFormat="1" ht="12.75"/>
    <row r="217" s="88" customFormat="1" ht="12.75"/>
  </sheetData>
  <sheetProtection algorithmName="SHA-512" hashValue="M1fOaiHLmwq3xyIIAkihHSWg6/cJ7PMpW3bBKhzZ+o+H+4+ajeQlWopwow1loEkwm/znax6lv/g7D74I6JD85Q==" saltValue="p8g21M5XDWkSyit5Zlwyfw==" spinCount="100000" sheet="1" objects="1" scenarios="1"/>
  <mergeCells count="8">
    <mergeCell ref="A41:D41"/>
    <mergeCell ref="A44:E44"/>
    <mergeCell ref="A1:E1"/>
    <mergeCell ref="D4:D6"/>
    <mergeCell ref="B12:D12"/>
    <mergeCell ref="B29:B30"/>
    <mergeCell ref="A37:E37"/>
    <mergeCell ref="D38:E38"/>
  </mergeCells>
  <dataValidations count="3">
    <dataValidation type="list" allowBlank="1" showInputMessage="1" showErrorMessage="1" sqref="B20">
      <formula1>staty</formula1>
    </dataValidation>
    <dataValidation type="list" allowBlank="1" showInputMessage="1" sqref="B14">
      <formula1>vl</formula1>
    </dataValidation>
    <dataValidation type="list" allowBlank="1" showInputMessage="1" sqref="B13">
      <formula1>fin_ur</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74" r:id="rId4"/>
  <headerFooter alignWithMargins="0"/>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0"/>
  <sheetViews>
    <sheetView workbookViewId="0" topLeftCell="A1">
      <selection pane="topLeft" activeCell="B3" sqref="B3"/>
    </sheetView>
  </sheetViews>
  <sheetFormatPr defaultRowHeight="12.75"/>
  <cols>
    <col min="1" max="1" width="4" style="259" customWidth="1"/>
    <col min="2" max="2" width="100.714285714286" style="259" customWidth="1"/>
    <col min="3" max="42" width="9.14285714285714" style="249"/>
    <col min="43" max="16384" width="9.14285714285714" style="259"/>
  </cols>
  <sheetData>
    <row r="1" spans="1:2" ht="18">
      <c r="A1" s="288" t="s">
        <v>2049</v>
      </c>
      <c r="B1" s="289"/>
    </row>
    <row r="2" spans="1:2" ht="12.75">
      <c r="A2" s="250"/>
      <c r="B2" s="250"/>
    </row>
    <row r="3" spans="1:2" ht="30">
      <c r="A3" s="251" t="s">
        <v>2050</v>
      </c>
      <c r="B3" s="252" t="s">
        <v>2051</v>
      </c>
    </row>
    <row r="4" spans="1:2" ht="44.25">
      <c r="A4" s="251" t="s">
        <v>2052</v>
      </c>
      <c r="B4" s="253" t="s">
        <v>2073</v>
      </c>
    </row>
    <row r="5" spans="1:2" ht="29.25">
      <c r="A5" s="251" t="s">
        <v>2053</v>
      </c>
      <c r="B5" s="253" t="s">
        <v>2054</v>
      </c>
    </row>
    <row r="6" spans="1:2" ht="15">
      <c r="A6" s="251"/>
      <c r="B6" s="254" t="s">
        <v>2055</v>
      </c>
    </row>
    <row r="7" spans="1:2" ht="15">
      <c r="A7" s="251"/>
      <c r="B7" s="254" t="s">
        <v>2056</v>
      </c>
    </row>
    <row r="8" spans="1:2" s="249" customFormat="1" ht="86.25">
      <c r="A8" s="251"/>
      <c r="B8" s="253" t="s">
        <v>2057</v>
      </c>
    </row>
    <row r="9" spans="1:2" s="249" customFormat="1" ht="29.25">
      <c r="A9" s="251" t="s">
        <v>2058</v>
      </c>
      <c r="B9" s="253" t="s">
        <v>2072</v>
      </c>
    </row>
    <row r="10" spans="1:2" s="249" customFormat="1" ht="44.25" customHeight="1">
      <c r="A10" s="251" t="s">
        <v>2059</v>
      </c>
      <c r="B10" s="253" t="s">
        <v>2061</v>
      </c>
    </row>
    <row r="11" spans="1:2" s="249" customFormat="1" ht="15">
      <c r="A11" s="251" t="s">
        <v>2060</v>
      </c>
      <c r="B11" s="253" t="s">
        <v>2063</v>
      </c>
    </row>
    <row r="12" spans="1:2" s="249" customFormat="1" ht="15">
      <c r="A12" s="251"/>
      <c r="B12" s="255" t="s">
        <v>2064</v>
      </c>
    </row>
    <row r="13" spans="1:2" s="249" customFormat="1" ht="42.75">
      <c r="A13" s="251"/>
      <c r="B13" s="256" t="s">
        <v>2065</v>
      </c>
    </row>
    <row r="14" spans="1:2" s="249" customFormat="1" ht="14.25">
      <c r="A14" s="251" t="s">
        <v>2062</v>
      </c>
      <c r="B14" s="256" t="s">
        <v>2066</v>
      </c>
    </row>
    <row r="15" spans="1:2" s="249" customFormat="1" ht="14.25">
      <c r="A15" s="251"/>
      <c r="B15" s="256" t="s">
        <v>2067</v>
      </c>
    </row>
    <row r="16" spans="1:2" s="249" customFormat="1" ht="42.75">
      <c r="A16" s="251"/>
      <c r="B16" s="256" t="s">
        <v>2068</v>
      </c>
    </row>
    <row r="17" spans="1:2" s="249" customFormat="1" ht="12.75">
      <c r="A17" s="250"/>
      <c r="B17" s="250"/>
    </row>
    <row r="18" spans="1:2" s="249" customFormat="1" ht="15.75">
      <c r="A18" s="250"/>
      <c r="B18" s="257" t="s">
        <v>2069</v>
      </c>
    </row>
    <row r="19" spans="1:2" s="249" customFormat="1" ht="14.25">
      <c r="A19" s="250"/>
      <c r="B19" s="258" t="s">
        <v>2070</v>
      </c>
    </row>
    <row r="20" spans="1:2" s="249" customFormat="1" ht="14.25">
      <c r="A20" s="250"/>
      <c r="B20" s="258" t="s">
        <v>2071</v>
      </c>
    </row>
    <row r="21" s="249" customFormat="1" ht="12.75"/>
    <row r="22" s="249" customFormat="1" ht="12.75"/>
    <row r="23" s="249" customFormat="1" ht="12.75"/>
    <row r="24" s="249" customFormat="1" ht="12.75"/>
    <row r="25" s="249" customFormat="1" ht="12.75"/>
    <row r="26" s="249" customFormat="1" ht="12.75"/>
    <row r="27" s="249" customFormat="1" ht="12.75"/>
    <row r="28" s="249" customFormat="1" ht="12.75"/>
    <row r="29" s="249" customFormat="1" ht="12.75"/>
    <row r="30" s="249" customFormat="1" ht="12.75"/>
    <row r="31" s="249" customFormat="1" ht="12.75"/>
    <row r="32" s="249" customFormat="1" ht="12.75"/>
    <row r="33" s="249" customFormat="1" ht="12.75"/>
    <row r="34" s="249" customFormat="1" ht="12.75"/>
    <row r="35" s="249" customFormat="1" ht="12.75"/>
    <row r="36" s="249" customFormat="1" ht="12.75"/>
    <row r="37" s="249" customFormat="1" ht="12.75"/>
    <row r="38" s="249" customFormat="1" ht="12.75"/>
    <row r="39" s="249" customFormat="1" ht="12.75"/>
    <row r="40" s="249" customFormat="1" ht="12.75"/>
    <row r="41" s="249" customFormat="1" ht="12.75"/>
    <row r="42" s="249" customFormat="1" ht="12.75"/>
    <row r="43" s="249" customFormat="1" ht="12.75"/>
    <row r="44" s="249" customFormat="1" ht="12.75"/>
    <row r="45" s="249" customFormat="1" ht="12.75"/>
    <row r="46" s="249" customFormat="1" ht="12.75"/>
    <row r="47" s="249" customFormat="1" ht="12.75"/>
    <row r="48" s="249" customFormat="1" ht="12.75"/>
    <row r="49" s="249" customFormat="1" ht="12.75"/>
    <row r="50" s="249" customFormat="1" ht="12.75"/>
    <row r="51" s="249" customFormat="1" ht="12.75"/>
    <row r="52" s="249" customFormat="1" ht="12.75"/>
    <row r="53" s="249" customFormat="1" ht="12.75"/>
    <row r="54" s="249" customFormat="1" ht="12.75"/>
    <row r="55" s="249" customFormat="1" ht="12.75"/>
    <row r="56" s="249" customFormat="1" ht="12.75"/>
    <row r="57" s="249" customFormat="1" ht="12.75"/>
    <row r="58" s="249" customFormat="1" ht="12.75"/>
    <row r="59" s="249" customFormat="1" ht="12.75"/>
    <row r="60" s="249" customFormat="1" ht="12.75"/>
    <row r="61" s="249" customFormat="1" ht="12.75"/>
    <row r="62" s="249" customFormat="1" ht="12.75"/>
    <row r="63" s="249" customFormat="1" ht="12.75"/>
    <row r="64" s="249" customFormat="1" ht="12.75"/>
    <row r="65" s="249" customFormat="1" ht="12.75"/>
    <row r="66" s="249" customFormat="1" ht="12.75"/>
    <row r="67" s="249" customFormat="1" ht="12.75"/>
    <row r="68" s="249" customFormat="1" ht="12.75"/>
    <row r="69" s="249" customFormat="1" ht="12.75"/>
    <row r="70" s="249" customFormat="1" ht="12.75"/>
    <row r="71" s="249" customFormat="1" ht="12.75"/>
    <row r="72" s="249" customFormat="1" ht="12.75"/>
    <row r="73" s="249" customFormat="1" ht="12.75"/>
    <row r="74" s="249" customFormat="1" ht="12.75"/>
    <row r="75" s="249" customFormat="1" ht="12.75"/>
    <row r="76" s="249" customFormat="1" ht="12.75"/>
    <row r="77" s="249" customFormat="1" ht="12.75"/>
    <row r="78" s="249" customFormat="1" ht="12.75"/>
    <row r="79" s="249" customFormat="1" ht="12.75"/>
    <row r="80" s="249" customFormat="1" ht="12.75"/>
    <row r="81" s="249" customFormat="1" ht="12.75"/>
    <row r="82" s="249" customFormat="1" ht="12.75"/>
    <row r="83" s="249" customFormat="1" ht="12.75"/>
    <row r="84" s="249" customFormat="1" ht="12.75"/>
    <row r="85" s="249" customFormat="1" ht="12.75"/>
    <row r="86" s="249" customFormat="1" ht="12.75"/>
    <row r="87" s="249" customFormat="1" ht="12.75"/>
    <row r="88" s="249" customFormat="1" ht="12.75"/>
    <row r="89" s="249" customFormat="1" ht="12.75"/>
    <row r="90" s="249" customFormat="1" ht="12.75"/>
    <row r="91" s="249" customFormat="1" ht="12.75"/>
    <row r="92" s="249" customFormat="1" ht="12.75"/>
    <row r="93" s="249" customFormat="1" ht="12.75"/>
    <row r="94" s="249" customFormat="1" ht="12.75"/>
    <row r="95" s="249" customFormat="1" ht="12.75"/>
    <row r="96" s="249" customFormat="1" ht="12.75"/>
    <row r="97" s="249" customFormat="1" ht="12.75"/>
    <row r="98" s="249" customFormat="1" ht="12.75"/>
    <row r="99" s="249" customFormat="1" ht="12.75"/>
    <row r="100" s="249" customFormat="1" ht="12.75"/>
    <row r="101" s="249" customFormat="1" ht="12.75"/>
    <row r="102" s="249" customFormat="1" ht="12.75"/>
    <row r="103" s="249" customFormat="1" ht="12.75"/>
    <row r="104" s="249" customFormat="1" ht="12.75"/>
    <row r="105" s="249" customFormat="1" ht="12.75"/>
    <row r="106" s="249" customFormat="1" ht="12.75"/>
    <row r="107" s="249" customFormat="1" ht="12.75"/>
    <row r="108" s="249" customFormat="1" ht="12.75"/>
    <row r="109" s="249" customFormat="1" ht="12.75"/>
    <row r="110" s="249" customFormat="1" ht="12.75"/>
    <row r="111" s="249" customFormat="1" ht="12.75"/>
    <row r="112" s="249" customFormat="1" ht="12.75"/>
    <row r="113" s="249" customFormat="1" ht="12.75"/>
    <row r="114" s="249" customFormat="1" ht="12.75"/>
    <row r="115" s="249" customFormat="1" ht="12.75"/>
    <row r="116" s="249" customFormat="1" ht="12.75"/>
    <row r="117" s="249" customFormat="1" ht="12.75"/>
    <row r="118" s="249" customFormat="1" ht="12.75"/>
    <row r="119" s="249" customFormat="1" ht="12.75"/>
    <row r="120" s="249" customFormat="1" ht="12.75"/>
    <row r="121" s="249" customFormat="1" ht="12.75"/>
    <row r="122" s="249" customFormat="1" ht="12.75"/>
    <row r="123" s="249" customFormat="1" ht="12.75"/>
    <row r="124" s="249" customFormat="1" ht="12.75"/>
    <row r="125" s="249" customFormat="1" ht="12.75"/>
    <row r="126" s="249" customFormat="1" ht="12.75"/>
    <row r="127" s="249" customFormat="1" ht="12.75"/>
    <row r="128" s="249" customFormat="1" ht="12.75"/>
    <row r="129" s="249" customFormat="1" ht="12.75"/>
    <row r="130" s="249" customFormat="1" ht="12.75"/>
    <row r="131" s="249" customFormat="1" ht="12.75"/>
    <row r="132" s="249" customFormat="1" ht="12.75"/>
    <row r="133" s="249" customFormat="1" ht="12.75"/>
    <row r="134" s="249" customFormat="1" ht="12.75"/>
    <row r="135" s="249" customFormat="1" ht="12.75"/>
    <row r="136" s="249" customFormat="1" ht="12.75"/>
    <row r="137" s="249" customFormat="1" ht="12.75"/>
    <row r="138" s="249" customFormat="1" ht="12.75"/>
    <row r="139" s="249" customFormat="1" ht="12.75"/>
    <row r="140" s="249" customFormat="1" ht="12.75"/>
    <row r="141" s="249" customFormat="1" ht="12.75"/>
    <row r="142" s="249" customFormat="1" ht="12.75"/>
    <row r="143" s="249" customFormat="1" ht="12.75"/>
    <row r="144" s="249" customFormat="1" ht="12.75"/>
    <row r="145" s="249" customFormat="1" ht="12.75"/>
    <row r="146" s="249" customFormat="1" ht="12.75"/>
    <row r="147" s="249" customFormat="1" ht="12.75"/>
    <row r="148" s="249" customFormat="1" ht="12.75"/>
    <row r="149" s="249" customFormat="1" ht="12.75"/>
    <row r="150" s="249" customFormat="1" ht="12.75"/>
    <row r="151" s="249" customFormat="1" ht="12.75"/>
    <row r="152" s="249" customFormat="1" ht="12.75"/>
    <row r="153" s="249" customFormat="1" ht="12.75"/>
    <row r="154" s="249" customFormat="1" ht="12.75"/>
    <row r="155" s="249" customFormat="1" ht="12.75"/>
    <row r="156" s="249" customFormat="1" ht="12.75"/>
    <row r="157" s="249" customFormat="1" ht="12.75"/>
    <row r="158" s="249" customFormat="1" ht="12.75"/>
    <row r="159" s="249" customFormat="1" ht="12.75"/>
    <row r="160" s="249" customFormat="1" ht="12.75"/>
    <row r="161" s="249" customFormat="1" ht="12.75"/>
    <row r="162" s="249" customFormat="1" ht="12.75"/>
    <row r="163" s="249" customFormat="1" ht="12.75"/>
    <row r="164" s="249" customFormat="1" ht="12.75"/>
    <row r="165" s="249" customFormat="1" ht="12.75"/>
    <row r="166" s="249" customFormat="1" ht="12.75"/>
    <row r="167" s="249" customFormat="1" ht="12.75"/>
    <row r="168" s="249" customFormat="1" ht="12.75"/>
    <row r="169" s="249" customFormat="1" ht="12.75"/>
    <row r="170" s="249" customFormat="1" ht="12.75"/>
    <row r="171" s="249" customFormat="1" ht="12.75"/>
    <row r="172" s="249" customFormat="1" ht="12.75"/>
    <row r="173" s="249" customFormat="1" ht="12.75"/>
    <row r="174" s="249" customFormat="1" ht="12.75"/>
    <row r="175" s="249" customFormat="1" ht="12.75"/>
    <row r="176" s="249" customFormat="1" ht="12.75"/>
    <row r="177" s="249" customFormat="1" ht="12.75"/>
    <row r="178" s="249" customFormat="1" ht="12.75"/>
    <row r="179" s="249" customFormat="1" ht="12.75"/>
    <row r="180" s="249" customFormat="1" ht="12.75"/>
    <row r="181" s="249" customFormat="1" ht="12.75"/>
    <row r="182" s="249" customFormat="1" ht="12.75"/>
    <row r="183" s="249" customFormat="1" ht="12.75"/>
    <row r="184" s="249" customFormat="1" ht="12.75"/>
    <row r="185" s="249" customFormat="1" ht="12.75"/>
    <row r="186" s="249" customFormat="1" ht="12.75"/>
    <row r="187" s="249" customFormat="1" ht="12.75"/>
    <row r="188" s="249" customFormat="1" ht="12.75"/>
    <row r="189" s="249" customFormat="1" ht="12.75"/>
    <row r="190" s="249" customFormat="1" ht="12.75"/>
    <row r="191" s="249" customFormat="1" ht="12.75"/>
    <row r="192" s="249" customFormat="1" ht="12.75"/>
    <row r="193" s="249" customFormat="1" ht="12.75"/>
    <row r="194" s="249" customFormat="1" ht="12.75"/>
    <row r="195" s="249" customFormat="1" ht="12.75"/>
    <row r="196" s="249" customFormat="1" ht="12.75"/>
    <row r="197" s="249" customFormat="1" ht="12.75"/>
    <row r="198" s="249" customFormat="1" ht="12.75"/>
    <row r="199" s="249" customFormat="1" ht="12.75"/>
    <row r="200" s="249" customFormat="1" ht="12.75"/>
    <row r="201" s="249" customFormat="1" ht="12.75"/>
    <row r="202" s="249" customFormat="1" ht="12.75"/>
    <row r="203" s="249" customFormat="1" ht="12.75"/>
    <row r="204" s="249" customFormat="1" ht="12.75"/>
    <row r="205" s="249" customFormat="1" ht="12.75"/>
    <row r="206" s="249" customFormat="1" ht="12.75"/>
    <row r="207" s="249" customFormat="1" ht="12.75"/>
    <row r="208" s="249" customFormat="1" ht="12.75"/>
    <row r="209" s="249" customFormat="1" ht="12.75"/>
    <row r="210" s="249" customFormat="1" ht="12.75"/>
    <row r="211" s="249" customFormat="1" ht="12.75"/>
    <row r="212" s="249" customFormat="1" ht="12.75"/>
    <row r="213" s="249" customFormat="1" ht="12.75"/>
    <row r="214" s="249" customFormat="1" ht="12.75"/>
    <row r="215" s="249" customFormat="1" ht="12.75"/>
    <row r="216" s="249" customFormat="1" ht="12.75"/>
    <row r="217" s="249" customFormat="1" ht="12.75"/>
    <row r="218" s="249" customFormat="1" ht="12.75"/>
    <row r="219" s="249" customFormat="1" ht="12.75"/>
    <row r="220" s="249" customFormat="1" ht="12.75"/>
    <row r="221" s="249" customFormat="1" ht="12.75"/>
    <row r="222" s="249" customFormat="1" ht="12.75"/>
    <row r="223" s="249" customFormat="1" ht="12.75"/>
    <row r="224" s="249" customFormat="1" ht="12.75"/>
    <row r="225" s="249" customFormat="1" ht="12.75"/>
    <row r="226" s="249" customFormat="1" ht="12.75"/>
    <row r="227" s="249" customFormat="1" ht="12.75"/>
    <row r="228" s="249" customFormat="1" ht="12.75"/>
    <row r="229" s="249" customFormat="1" ht="12.75"/>
    <row r="230" s="249" customFormat="1" ht="12.75"/>
    <row r="231" s="249" customFormat="1" ht="12.75"/>
    <row r="232" s="249" customFormat="1" ht="12.75"/>
    <row r="233" s="249" customFormat="1" ht="12.75"/>
    <row r="234" s="249" customFormat="1" ht="12.75"/>
    <row r="235" s="249" customFormat="1" ht="12.75"/>
    <row r="236" s="249" customFormat="1" ht="12.75"/>
    <row r="237" s="249" customFormat="1" ht="12.75"/>
  </sheetData>
  <sheetProtection algorithmName="SHA-512" hashValue="0g9gXoP3sFUtCBgq0dx8vK86FJeV5ScKrAPDsVrDZ8Rjd9OJN/cN3007gJF6oKm70dCzcz24c5d3Sn8PwEdVdA==" saltValue="2olYdP/IgPhFIoPE6ru5LQ==" spinCount="100000" sheet="1" objects="1" scenarios="1"/>
  <mergeCells count="1">
    <mergeCell ref="A1:B1"/>
  </mergeCells>
  <hyperlinks>
    <hyperlink ref="B12"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codeName="List4">
    <outlinePr summaryBelow="0" summaryRight="0"/>
    <pageSetUpPr fitToPage="1"/>
  </sheetPr>
  <dimension ref="A1:J47"/>
  <sheetViews>
    <sheetView showZeros="0" showOutlineSymbols="0" workbookViewId="0" topLeftCell="A1">
      <selection pane="topLeft" activeCell="A9" sqref="A9:E9"/>
    </sheetView>
  </sheetViews>
  <sheetFormatPr defaultRowHeight="12.75"/>
  <cols>
    <col min="1" max="1" width="12" style="1" customWidth="1"/>
    <col min="2" max="2" width="5" style="1" customWidth="1"/>
    <col min="3" max="3" width="12" style="1" customWidth="1"/>
    <col min="4" max="4" width="5" style="1" customWidth="1"/>
    <col min="5" max="5" width="12" style="1" customWidth="1"/>
    <col min="6" max="6" width="10.7142857142857" style="2" customWidth="1"/>
    <col min="7" max="10" width="10.7142857142857" style="1" customWidth="1"/>
    <col min="11" max="16384" width="9.14285714285714" style="2"/>
  </cols>
  <sheetData>
    <row r="1" spans="1:10" ht="30" customHeight="1">
      <c r="A1" s="316" t="s">
        <v>13</v>
      </c>
      <c r="B1" s="304"/>
      <c r="C1" s="304"/>
      <c r="D1" s="304"/>
      <c r="E1" s="304"/>
      <c r="F1" s="304"/>
      <c r="G1" s="304"/>
      <c r="H1" s="304"/>
      <c r="I1" s="304"/>
      <c r="J1" s="304"/>
    </row>
    <row r="2" spans="1:10" ht="15" customHeight="1" thickBot="1">
      <c r="A2" s="313" t="s">
        <v>188</v>
      </c>
      <c r="B2" s="312"/>
      <c r="C2" s="312"/>
      <c r="D2" s="312"/>
      <c r="E2" s="312"/>
      <c r="F2" s="317"/>
      <c r="G2" s="317"/>
      <c r="H2" s="317"/>
      <c r="I2" s="317"/>
      <c r="J2" s="317"/>
    </row>
    <row r="3" spans="1:10" ht="18" customHeight="1" thickBot="1">
      <c r="A3" s="327">
        <f>+ZAKL_DATA!B13</f>
        <v>0</v>
      </c>
      <c r="B3" s="298"/>
      <c r="C3" s="298"/>
      <c r="D3" s="298"/>
      <c r="E3" s="299"/>
      <c r="F3" s="317"/>
      <c r="G3" s="317"/>
      <c r="H3" s="317"/>
      <c r="I3" s="317"/>
      <c r="J3" s="317"/>
    </row>
    <row r="4" spans="1:10" ht="15" customHeight="1" thickBot="1">
      <c r="A4" s="313" t="s">
        <v>191</v>
      </c>
      <c r="B4" s="312"/>
      <c r="C4" s="312"/>
      <c r="D4" s="312"/>
      <c r="E4" s="312"/>
      <c r="F4" s="317"/>
      <c r="G4" s="317"/>
      <c r="H4" s="317"/>
      <c r="I4" s="317"/>
      <c r="J4" s="317"/>
    </row>
    <row r="5" spans="1:10" ht="18" customHeight="1" thickBot="1">
      <c r="A5" s="327">
        <f>+ZAKL_DATA!B14</f>
        <v>0</v>
      </c>
      <c r="B5" s="298"/>
      <c r="C5" s="298"/>
      <c r="D5" s="298"/>
      <c r="E5" s="299"/>
      <c r="F5" s="318"/>
      <c r="G5" s="319" t="s">
        <v>126</v>
      </c>
      <c r="H5" s="320"/>
      <c r="I5" s="320"/>
      <c r="J5" s="321"/>
    </row>
    <row r="6" spans="1:10" ht="15" customHeight="1" thickBot="1">
      <c r="A6" s="292" t="s">
        <v>0</v>
      </c>
      <c r="B6" s="293"/>
      <c r="C6" s="293"/>
      <c r="D6" s="293"/>
      <c r="E6" s="293"/>
      <c r="F6" s="318"/>
      <c r="G6" s="322"/>
      <c r="H6" s="272"/>
      <c r="I6" s="272"/>
      <c r="J6" s="323"/>
    </row>
    <row r="7" spans="1:10" ht="18" customHeight="1" thickBot="1">
      <c r="A7" s="328" t="str">
        <f>+ZAKL_DATA!D2</f>
        <v>CZ</v>
      </c>
      <c r="B7" s="329"/>
      <c r="C7" s="329"/>
      <c r="D7" s="329"/>
      <c r="E7" s="330"/>
      <c r="F7" s="318"/>
      <c r="G7" s="322"/>
      <c r="H7" s="272"/>
      <c r="I7" s="272"/>
      <c r="J7" s="323"/>
    </row>
    <row r="8" spans="1:10" ht="15" customHeight="1" thickBot="1">
      <c r="A8" s="292" t="s">
        <v>140</v>
      </c>
      <c r="B8" s="293"/>
      <c r="C8" s="293"/>
      <c r="D8" s="293"/>
      <c r="E8" s="293"/>
      <c r="F8" s="318"/>
      <c r="G8" s="322"/>
      <c r="H8" s="272"/>
      <c r="I8" s="272"/>
      <c r="J8" s="323"/>
    </row>
    <row r="9" spans="1:10" ht="18" customHeight="1" thickBot="1">
      <c r="A9" s="331" t="str">
        <f>+MID(A7,3,20)</f>
        <v/>
      </c>
      <c r="B9" s="332"/>
      <c r="C9" s="332"/>
      <c r="D9" s="332"/>
      <c r="E9" s="333"/>
      <c r="F9" s="318"/>
      <c r="G9" s="322"/>
      <c r="H9" s="272"/>
      <c r="I9" s="272"/>
      <c r="J9" s="323"/>
    </row>
    <row r="10" spans="1:10" ht="15" customHeight="1" thickBot="1">
      <c r="A10" s="336" t="s">
        <v>42</v>
      </c>
      <c r="B10" s="294"/>
      <c r="C10" s="294"/>
      <c r="D10" s="294"/>
      <c r="E10" s="294"/>
      <c r="F10" s="318"/>
      <c r="G10" s="324"/>
      <c r="H10" s="325"/>
      <c r="I10" s="325"/>
      <c r="J10" s="326"/>
    </row>
    <row r="11" spans="1:10" ht="18" customHeight="1" thickBot="1">
      <c r="A11" s="3" t="s">
        <v>1</v>
      </c>
      <c r="B11" s="4"/>
      <c r="C11" s="3" t="s">
        <v>12</v>
      </c>
      <c r="D11" s="4"/>
      <c r="E11" s="3" t="s">
        <v>12</v>
      </c>
      <c r="F11" s="337"/>
      <c r="G11" s="272"/>
      <c r="H11" s="272"/>
      <c r="I11" s="272"/>
      <c r="J11" s="272"/>
    </row>
    <row r="12" spans="1:10" ht="18" customHeight="1" thickBot="1">
      <c r="A12" s="338"/>
      <c r="B12" s="272"/>
      <c r="C12" s="272"/>
      <c r="D12" s="272"/>
      <c r="E12" s="272"/>
      <c r="F12" s="272"/>
      <c r="G12" s="272"/>
      <c r="H12" s="272"/>
      <c r="I12" s="6" t="s">
        <v>14</v>
      </c>
      <c r="J12" s="3">
        <v>0</v>
      </c>
    </row>
    <row r="13" spans="1:10" ht="9.95" customHeight="1">
      <c r="A13" s="338"/>
      <c r="B13" s="272"/>
      <c r="C13" s="272"/>
      <c r="D13" s="272"/>
      <c r="E13" s="272"/>
      <c r="F13" s="272"/>
      <c r="G13" s="272"/>
      <c r="H13" s="272"/>
      <c r="I13" s="272"/>
      <c r="J13" s="272"/>
    </row>
    <row r="14" spans="1:10" ht="15" customHeight="1" thickBot="1">
      <c r="A14" s="338"/>
      <c r="B14" s="272"/>
      <c r="C14" s="272"/>
      <c r="D14" s="272"/>
      <c r="E14" s="272"/>
      <c r="F14" s="272"/>
      <c r="G14" s="272"/>
      <c r="H14" s="313" t="s">
        <v>41</v>
      </c>
      <c r="I14" s="312"/>
      <c r="J14" s="312"/>
    </row>
    <row r="15" spans="1:10" ht="18" customHeight="1" thickBot="1">
      <c r="A15" s="272"/>
      <c r="B15" s="272"/>
      <c r="C15" s="272"/>
      <c r="D15" s="272"/>
      <c r="E15" s="272"/>
      <c r="F15" s="272"/>
      <c r="G15" s="272"/>
      <c r="H15" s="237" t="s">
        <v>15</v>
      </c>
      <c r="I15" s="339"/>
      <c r="J15" s="340"/>
    </row>
    <row r="16" spans="1:10" ht="20.1" customHeight="1">
      <c r="A16" s="272"/>
      <c r="B16" s="272"/>
      <c r="C16" s="272"/>
      <c r="D16" s="272"/>
      <c r="E16" s="272"/>
      <c r="F16" s="272"/>
      <c r="G16" s="272"/>
      <c r="H16" s="315"/>
      <c r="I16" s="315"/>
      <c r="J16" s="315"/>
    </row>
    <row r="17" spans="1:10" ht="36.75" customHeight="1" thickBot="1">
      <c r="A17" s="334" t="s">
        <v>200</v>
      </c>
      <c r="B17" s="335"/>
      <c r="C17" s="335"/>
      <c r="D17" s="335"/>
      <c r="E17" s="335"/>
      <c r="F17" s="335"/>
      <c r="G17" s="335"/>
      <c r="H17" s="335"/>
      <c r="I17" s="335"/>
      <c r="J17" s="335"/>
    </row>
    <row r="18" spans="1:10" ht="21.75" customHeight="1" thickBot="1">
      <c r="A18" s="341" t="s">
        <v>40</v>
      </c>
      <c r="B18" s="342"/>
      <c r="C18" s="342"/>
      <c r="D18" s="342"/>
      <c r="E18" s="342"/>
      <c r="F18" s="342"/>
      <c r="G18" s="343"/>
      <c r="H18" s="91">
        <v>2014</v>
      </c>
      <c r="I18" s="344"/>
      <c r="J18" s="345"/>
    </row>
    <row r="19" spans="1:10" ht="17.1" customHeight="1">
      <c r="A19" s="346" t="s">
        <v>11</v>
      </c>
      <c r="B19" s="347"/>
      <c r="C19" s="347"/>
      <c r="D19" s="347"/>
      <c r="E19" s="347"/>
      <c r="F19" s="347"/>
      <c r="G19" s="347"/>
      <c r="H19" s="347"/>
      <c r="I19" s="347"/>
      <c r="J19" s="347"/>
    </row>
    <row r="20" spans="1:10" ht="20.1" customHeight="1">
      <c r="A20" s="348"/>
      <c r="B20" s="272"/>
      <c r="C20" s="272"/>
      <c r="D20" s="272"/>
      <c r="E20" s="272"/>
      <c r="F20" s="272"/>
      <c r="G20" s="272"/>
      <c r="H20" s="272"/>
      <c r="I20" s="272"/>
      <c r="J20" s="272"/>
    </row>
    <row r="21" spans="1:10" ht="17.1" customHeight="1">
      <c r="A21" s="354" t="s">
        <v>2</v>
      </c>
      <c r="B21" s="355"/>
      <c r="C21" s="355"/>
      <c r="D21" s="355"/>
      <c r="E21" s="355"/>
      <c r="F21" s="355"/>
      <c r="G21" s="355"/>
      <c r="H21" s="355"/>
      <c r="I21" s="355"/>
      <c r="J21" s="355"/>
    </row>
    <row r="22" spans="1:10" ht="17.1" customHeight="1">
      <c r="A22" s="356" t="s">
        <v>3</v>
      </c>
      <c r="B22" s="355"/>
      <c r="C22" s="355"/>
      <c r="D22" s="355"/>
      <c r="E22" s="355"/>
      <c r="F22" s="355"/>
      <c r="G22" s="355"/>
      <c r="H22" s="355"/>
      <c r="I22" s="355"/>
      <c r="J22" s="355"/>
    </row>
    <row r="23" spans="1:10" ht="17.1" customHeight="1" thickBot="1">
      <c r="A23" s="311" t="s">
        <v>4</v>
      </c>
      <c r="B23" s="312"/>
      <c r="C23" s="312"/>
      <c r="D23" s="312"/>
      <c r="E23" s="312"/>
      <c r="F23" s="312"/>
      <c r="G23" s="312"/>
      <c r="H23" s="312"/>
      <c r="I23" s="312"/>
      <c r="J23" s="312"/>
    </row>
    <row r="24" spans="1:10" ht="18" customHeight="1" thickBot="1">
      <c r="A24" s="350">
        <f>+ZAKL_DATA!B5</f>
        <v>0</v>
      </c>
      <c r="B24" s="351"/>
      <c r="C24" s="351"/>
      <c r="D24" s="351"/>
      <c r="E24" s="351"/>
      <c r="F24" s="351"/>
      <c r="G24" s="351"/>
      <c r="H24" s="351"/>
      <c r="I24" s="351"/>
      <c r="J24" s="352"/>
    </row>
    <row r="25" spans="1:10" ht="17.1" customHeight="1" thickBot="1">
      <c r="A25" s="349" t="s">
        <v>5</v>
      </c>
      <c r="B25" s="293"/>
      <c r="C25" s="293"/>
      <c r="D25" s="293"/>
      <c r="E25" s="293"/>
      <c r="F25" s="293"/>
      <c r="G25" s="293"/>
      <c r="H25" s="293"/>
      <c r="I25" s="293"/>
      <c r="J25" s="293"/>
    </row>
    <row r="26" spans="1:10" ht="18" customHeight="1" thickBot="1">
      <c r="A26" s="295">
        <f>+ZAKL_DATA!B6</f>
        <v>0</v>
      </c>
      <c r="B26" s="298"/>
      <c r="C26" s="298"/>
      <c r="D26" s="298"/>
      <c r="E26" s="298"/>
      <c r="F26" s="298"/>
      <c r="G26" s="298"/>
      <c r="H26" s="298"/>
      <c r="I26" s="298"/>
      <c r="J26" s="299"/>
    </row>
    <row r="27" spans="1:10" ht="17.1" customHeight="1" thickBot="1">
      <c r="A27" s="349" t="s">
        <v>6</v>
      </c>
      <c r="B27" s="349"/>
      <c r="C27" s="349"/>
      <c r="D27" s="349"/>
      <c r="E27" s="349"/>
      <c r="F27" s="314"/>
      <c r="G27" s="349" t="s">
        <v>128</v>
      </c>
      <c r="H27" s="293"/>
      <c r="I27" s="293"/>
      <c r="J27" s="293"/>
    </row>
    <row r="28" spans="1:10" ht="18" customHeight="1" thickBot="1">
      <c r="A28" s="295">
        <f>+ZAKL_DATA!B7</f>
        <v>0</v>
      </c>
      <c r="B28" s="296"/>
      <c r="C28" s="296"/>
      <c r="D28" s="296"/>
      <c r="E28" s="297"/>
      <c r="F28" s="272"/>
      <c r="G28" s="295">
        <f>+ZAKL_DATA!B4</f>
        <v>0</v>
      </c>
      <c r="H28" s="298"/>
      <c r="I28" s="298"/>
      <c r="J28" s="299"/>
    </row>
    <row r="29" spans="1:10" ht="17.1" customHeight="1" thickBot="1">
      <c r="A29" s="311" t="s">
        <v>53</v>
      </c>
      <c r="B29" s="312"/>
      <c r="C29" s="312"/>
      <c r="D29" s="312"/>
      <c r="E29" s="312"/>
      <c r="F29" s="312"/>
      <c r="G29" s="312"/>
      <c r="H29" s="312"/>
      <c r="I29" s="312"/>
      <c r="J29" s="312"/>
    </row>
    <row r="30" spans="1:10" ht="18" customHeight="1" thickBot="1">
      <c r="A30" s="350">
        <f>+ZAKL_DATA!D4</f>
        <v>0</v>
      </c>
      <c r="B30" s="351"/>
      <c r="C30" s="351"/>
      <c r="D30" s="351"/>
      <c r="E30" s="351"/>
      <c r="F30" s="351"/>
      <c r="G30" s="351"/>
      <c r="H30" s="351"/>
      <c r="I30" s="351"/>
      <c r="J30" s="352"/>
    </row>
    <row r="31" spans="1:10" ht="17.1" customHeight="1" thickBot="1">
      <c r="A31" s="349" t="s">
        <v>7</v>
      </c>
      <c r="B31" s="349"/>
      <c r="C31" s="349"/>
      <c r="D31" s="349"/>
      <c r="E31" s="349"/>
      <c r="F31" s="314"/>
      <c r="G31" s="294"/>
      <c r="H31" s="294"/>
      <c r="I31" s="294"/>
      <c r="J31" s="294"/>
    </row>
    <row r="32" spans="1:10" ht="18" customHeight="1" thickBot="1">
      <c r="A32" s="295">
        <f>+ZAKL_DATA!D7</f>
        <v>0</v>
      </c>
      <c r="B32" s="296"/>
      <c r="C32" s="296"/>
      <c r="D32" s="296"/>
      <c r="E32" s="297"/>
      <c r="F32" s="272"/>
      <c r="G32" s="272"/>
      <c r="H32" s="272"/>
      <c r="I32" s="272"/>
      <c r="J32" s="272"/>
    </row>
    <row r="33" spans="1:10" ht="17.1" customHeight="1">
      <c r="A33" s="353" t="s">
        <v>129</v>
      </c>
      <c r="B33" s="353"/>
      <c r="C33" s="353"/>
      <c r="D33" s="353"/>
      <c r="E33" s="353"/>
      <c r="F33" s="272"/>
      <c r="G33" s="272"/>
      <c r="H33" s="272"/>
      <c r="I33" s="272"/>
      <c r="J33" s="272"/>
    </row>
    <row r="34" spans="1:10" ht="17.1" customHeight="1" thickBot="1">
      <c r="A34" s="311" t="s">
        <v>8</v>
      </c>
      <c r="B34" s="311"/>
      <c r="C34" s="311"/>
      <c r="D34" s="311"/>
      <c r="E34" s="311"/>
      <c r="F34" s="311"/>
      <c r="G34" s="311"/>
      <c r="H34" s="311"/>
      <c r="I34" s="338"/>
      <c r="J34" s="5" t="s">
        <v>16</v>
      </c>
    </row>
    <row r="35" spans="1:10" ht="18" customHeight="1" thickBot="1">
      <c r="A35" s="295">
        <f>+ZAKL_DATA!B18</f>
        <v>0</v>
      </c>
      <c r="B35" s="296"/>
      <c r="C35" s="296"/>
      <c r="D35" s="296"/>
      <c r="E35" s="296"/>
      <c r="F35" s="296"/>
      <c r="G35" s="296"/>
      <c r="H35" s="297"/>
      <c r="I35" s="338"/>
      <c r="J35" s="90">
        <f>+ZAKL_DATA!B19</f>
        <v>0</v>
      </c>
    </row>
    <row r="36" spans="1:10" ht="17.1" customHeight="1" thickBot="1">
      <c r="A36" s="313" t="s">
        <v>9</v>
      </c>
      <c r="B36" s="312"/>
      <c r="C36" s="312"/>
      <c r="D36" s="312"/>
      <c r="E36" s="312"/>
      <c r="F36" s="312"/>
      <c r="G36" s="312"/>
      <c r="H36" s="312"/>
      <c r="I36" s="312"/>
      <c r="J36" s="312"/>
    </row>
    <row r="37" spans="1:10" ht="18" customHeight="1" thickBot="1">
      <c r="A37" s="295" t="str">
        <f>+CONCATENATE(ZAKL_DATA!B16," ",ZAKL_DATA!B17)</f>
        <v xml:space="preserve"> </v>
      </c>
      <c r="B37" s="298"/>
      <c r="C37" s="298"/>
      <c r="D37" s="298"/>
      <c r="E37" s="298"/>
      <c r="F37" s="298"/>
      <c r="G37" s="298"/>
      <c r="H37" s="298"/>
      <c r="I37" s="298"/>
      <c r="J37" s="299"/>
    </row>
    <row r="38" spans="1:10" ht="17.1" customHeight="1" thickBot="1">
      <c r="A38" s="292" t="s">
        <v>50</v>
      </c>
      <c r="B38" s="293"/>
      <c r="C38" s="293"/>
      <c r="D38" s="293"/>
      <c r="E38" s="293"/>
      <c r="F38" s="315"/>
      <c r="G38" s="292"/>
      <c r="H38" s="293"/>
      <c r="I38" s="293"/>
      <c r="J38" s="293"/>
    </row>
    <row r="39" spans="1:10" ht="18" customHeight="1" thickBot="1">
      <c r="A39" s="295">
        <f>+ZAKL_DATA!B20</f>
        <v>0</v>
      </c>
      <c r="B39" s="296"/>
      <c r="C39" s="296"/>
      <c r="D39" s="296"/>
      <c r="E39" s="297"/>
      <c r="F39" s="272"/>
      <c r="G39" s="294"/>
      <c r="H39" s="294"/>
      <c r="I39" s="294"/>
      <c r="J39" s="294"/>
    </row>
    <row r="40" spans="1:10" ht="17.1" customHeight="1" thickBot="1">
      <c r="A40" s="292" t="s">
        <v>51</v>
      </c>
      <c r="B40" s="293"/>
      <c r="C40" s="293"/>
      <c r="D40" s="293"/>
      <c r="E40" s="293"/>
      <c r="F40" s="272"/>
      <c r="G40" s="313" t="s">
        <v>52</v>
      </c>
      <c r="H40" s="312"/>
      <c r="I40" s="312"/>
      <c r="J40" s="312"/>
    </row>
    <row r="41" spans="1:10" ht="18" customHeight="1" thickBot="1">
      <c r="A41" s="306">
        <f>+ZAKL_DATA!B25</f>
        <v>0</v>
      </c>
      <c r="B41" s="307"/>
      <c r="C41" s="307"/>
      <c r="D41" s="307"/>
      <c r="E41" s="308"/>
      <c r="F41" s="272"/>
      <c r="G41" s="306">
        <f>+ZAKL_DATA!B26</f>
        <v>0</v>
      </c>
      <c r="H41" s="309"/>
      <c r="I41" s="309"/>
      <c r="J41" s="310"/>
    </row>
    <row r="42" spans="1:10" ht="17.1" customHeight="1" thickBot="1">
      <c r="A42" s="292" t="s">
        <v>10</v>
      </c>
      <c r="B42" s="293"/>
      <c r="C42" s="293"/>
      <c r="D42" s="293"/>
      <c r="E42" s="293"/>
      <c r="F42" s="272"/>
      <c r="G42" s="305"/>
      <c r="H42" s="305"/>
      <c r="I42" s="305"/>
      <c r="J42" s="305"/>
    </row>
    <row r="43" spans="1:10" ht="18" customHeight="1" thickBot="1">
      <c r="A43" s="295" t="str">
        <f>+CONCATENATE(ZAKL_DATA!B32," / ",ZAKL_DATA!B33)</f>
        <v xml:space="preserve"> / </v>
      </c>
      <c r="B43" s="296"/>
      <c r="C43" s="296"/>
      <c r="D43" s="296"/>
      <c r="E43" s="297"/>
      <c r="F43" s="272"/>
      <c r="G43" s="295"/>
      <c r="H43" s="298"/>
      <c r="I43" s="298"/>
      <c r="J43" s="299"/>
    </row>
    <row r="44" spans="1:10" ht="12.75">
      <c r="A44" s="303" t="s">
        <v>54</v>
      </c>
      <c r="B44" s="304"/>
      <c r="C44" s="304"/>
      <c r="D44" s="304"/>
      <c r="E44" s="304"/>
      <c r="F44" s="304"/>
      <c r="G44" s="304"/>
      <c r="H44" s="304"/>
      <c r="I44" s="304"/>
      <c r="J44" s="304"/>
    </row>
    <row r="45" spans="1:10" ht="12.75">
      <c r="A45" s="303">
        <f>+ZAKL_DATA!A46</f>
        <v>0</v>
      </c>
      <c r="B45" s="304"/>
      <c r="C45" s="304"/>
      <c r="D45" s="304"/>
      <c r="E45" s="304"/>
      <c r="F45" s="304"/>
      <c r="G45" s="304"/>
      <c r="H45" s="304"/>
      <c r="I45" s="304"/>
      <c r="J45" s="304"/>
    </row>
    <row r="46" spans="1:10" ht="12.95" customHeight="1">
      <c r="A46" s="302" t="s">
        <v>195</v>
      </c>
      <c r="B46" s="272"/>
      <c r="C46" s="272"/>
      <c r="D46" s="272"/>
      <c r="E46" s="272"/>
      <c r="F46" s="300" t="s">
        <v>43</v>
      </c>
      <c r="G46" s="301"/>
      <c r="H46" s="301"/>
      <c r="I46" s="301"/>
      <c r="J46" s="301"/>
    </row>
    <row r="47" spans="1:10" ht="12.75">
      <c r="A47" s="290">
        <v>1</v>
      </c>
      <c r="B47" s="291"/>
      <c r="C47" s="291"/>
      <c r="D47" s="291"/>
      <c r="E47" s="291"/>
      <c r="F47" s="291"/>
      <c r="G47" s="291"/>
      <c r="H47" s="291"/>
      <c r="I47" s="291"/>
      <c r="J47" s="291"/>
    </row>
  </sheetData>
  <sheetProtection algorithmName="SHA-512" hashValue="nB9Jz+E3cDI0EteHHY+lk2GDQeeywn8+zuJIHwFCiu+G1SnXNSXH3xOs28vlKB93jwcjRtteay1lXvc6fRsCxg==" saltValue="gzw3cJhHfYF/P5lhY2pzDw==" spinCount="100000" sheet="1" objects="1" scenarios="1"/>
  <mergeCells count="66">
    <mergeCell ref="A26:J26"/>
    <mergeCell ref="A23:J23"/>
    <mergeCell ref="A25:J25"/>
    <mergeCell ref="A24:J24"/>
    <mergeCell ref="A28:E28"/>
    <mergeCell ref="G28:J28"/>
    <mergeCell ref="A18:G18"/>
    <mergeCell ref="I18:J18"/>
    <mergeCell ref="A19:J19"/>
    <mergeCell ref="A20:J20"/>
    <mergeCell ref="A37:J37"/>
    <mergeCell ref="A32:E32"/>
    <mergeCell ref="I34:I35"/>
    <mergeCell ref="A31:E31"/>
    <mergeCell ref="A30:J30"/>
    <mergeCell ref="A33:J33"/>
    <mergeCell ref="A34:H34"/>
    <mergeCell ref="A27:E27"/>
    <mergeCell ref="G27:J27"/>
    <mergeCell ref="F27:F28"/>
    <mergeCell ref="A21:J21"/>
    <mergeCell ref="A22:J22"/>
    <mergeCell ref="A17:J17"/>
    <mergeCell ref="A10:E10"/>
    <mergeCell ref="F11:J11"/>
    <mergeCell ref="A12:H12"/>
    <mergeCell ref="A13:J13"/>
    <mergeCell ref="H14:J14"/>
    <mergeCell ref="H16:J16"/>
    <mergeCell ref="A14:G16"/>
    <mergeCell ref="I15:J15"/>
    <mergeCell ref="A1:J1"/>
    <mergeCell ref="A4:E4"/>
    <mergeCell ref="A6:E6"/>
    <mergeCell ref="A8:E8"/>
    <mergeCell ref="F4:J4"/>
    <mergeCell ref="F5:F10"/>
    <mergeCell ref="G5:J10"/>
    <mergeCell ref="A5:E5"/>
    <mergeCell ref="A7:E7"/>
    <mergeCell ref="A2:E2"/>
    <mergeCell ref="A3:E3"/>
    <mergeCell ref="F3:J3"/>
    <mergeCell ref="F2:J2"/>
    <mergeCell ref="A9:E9"/>
    <mergeCell ref="A35:H35"/>
    <mergeCell ref="A29:J29"/>
    <mergeCell ref="A36:J36"/>
    <mergeCell ref="A40:E40"/>
    <mergeCell ref="G40:J40"/>
    <mergeCell ref="F31:J32"/>
    <mergeCell ref="A39:E39"/>
    <mergeCell ref="F38:F43"/>
    <mergeCell ref="A47:J47"/>
    <mergeCell ref="G38:J39"/>
    <mergeCell ref="A43:E43"/>
    <mergeCell ref="G43:J43"/>
    <mergeCell ref="A38:E38"/>
    <mergeCell ref="F46:J46"/>
    <mergeCell ref="A46:E46"/>
    <mergeCell ref="A44:J44"/>
    <mergeCell ref="A45:J45"/>
    <mergeCell ref="A42:E42"/>
    <mergeCell ref="G42:J42"/>
    <mergeCell ref="A41:E41"/>
    <mergeCell ref="G41:J41"/>
  </mergeCells>
  <printOptions horizontalCentered="1" verticalCentered="1"/>
  <pageMargins left="0.393700787401575" right="0.393700787401575" top="0.433070866141732" bottom="0.433070866141732" header="0.31496062992126" footer="0.31496062992126"/>
  <pageSetup horizontalDpi="300" verticalDpi="300" orientation="portrait" paperSize="9" scale="97" r:id="rId4"/>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codeName="List5">
    <outlinePr summaryBelow="0" summaryRight="0"/>
    <pageSetUpPr fitToPage="1"/>
  </sheetPr>
  <dimension ref="A1:DS40"/>
  <sheetViews>
    <sheetView showZeros="0" showOutlineSymbols="0" workbookViewId="0" topLeftCell="A1">
      <selection pane="topLeft" activeCell="C7" sqref="C7:D7"/>
    </sheetView>
  </sheetViews>
  <sheetFormatPr defaultRowHeight="12.75"/>
  <cols>
    <col min="1" max="1" width="2.85714285714286" style="9" customWidth="1"/>
    <col min="2" max="2" width="2" style="9" customWidth="1"/>
    <col min="3" max="3" width="5.71428571428571" style="9" customWidth="1"/>
    <col min="4" max="4" width="4.71428571428571" style="9" customWidth="1"/>
    <col min="5" max="5" width="9.14285714285714" style="9" bestFit="1"/>
    <col min="6" max="6" width="3.71428571428571" style="9" customWidth="1"/>
    <col min="7" max="7" width="3.71428571428571" style="7" customWidth="1"/>
    <col min="8" max="8" width="6.71428571428571" style="9" customWidth="1"/>
    <col min="9" max="9" width="3.71428571428571" style="7" customWidth="1"/>
    <col min="10" max="10" width="5.71428571428571" style="7" customWidth="1"/>
    <col min="11" max="11" width="9.71428571428571" style="7" customWidth="1"/>
    <col min="12" max="12" width="10" style="9" customWidth="1"/>
    <col min="13" max="13" width="9.71428571428571" style="9" customWidth="1"/>
    <col min="14" max="17" width="4.42857142857143" style="9" customWidth="1"/>
    <col min="18" max="18" width="3.71428571428571" style="9" customWidth="1"/>
    <col min="19" max="20" width="5.28571428571429" style="9" customWidth="1"/>
    <col min="21" max="21" width="4.71428571428571" style="9" customWidth="1"/>
    <col min="22" max="22" width="6.71428571428571" style="9" customWidth="1"/>
    <col min="23" max="25" width="9.71428571428571" style="9" customWidth="1"/>
    <col min="26" max="26" width="3.57142857142857" style="9" customWidth="1"/>
    <col min="27" max="27" width="57.5714285714286" style="7" customWidth="1"/>
    <col min="28" max="29" width="10.1428571428571" style="7" hidden="1" customWidth="1"/>
    <col min="30" max="31" width="9.14285714285714" style="7" hidden="1" customWidth="1"/>
    <col min="32" max="32" width="10.7142857142857" style="7" hidden="1" customWidth="1"/>
    <col min="33" max="33" width="12.1428571428571" style="7" hidden="1" customWidth="1"/>
    <col min="34" max="34" width="13" style="7" hidden="1" customWidth="1"/>
    <col min="35" max="118" width="9.14285714285714" style="7" hidden="1" customWidth="1"/>
    <col min="119" max="119" width="12.5714285714286" style="7" hidden="1" customWidth="1"/>
    <col min="120" max="120" width="11.1428571428571" style="7" hidden="1" customWidth="1"/>
    <col min="121" max="121" width="9.14285714285714" style="7" hidden="1" customWidth="1"/>
    <col min="122" max="122" width="11.4285714285714" style="7" hidden="1" customWidth="1"/>
    <col min="123" max="123" width="12.2857142857143" style="7" hidden="1" customWidth="1"/>
    <col min="124" max="124" width="11.8571428571429" style="7" customWidth="1"/>
    <col min="125" max="16384" width="9.14285714285714" style="7"/>
  </cols>
  <sheetData>
    <row r="1" spans="1:26" s="8" customFormat="1" ht="15.95" customHeight="1">
      <c r="A1" s="542" t="s">
        <v>17</v>
      </c>
      <c r="B1" s="543"/>
      <c r="C1" s="543"/>
      <c r="D1" s="544"/>
      <c r="E1" s="500" t="s">
        <v>59</v>
      </c>
      <c r="F1" s="554" t="s">
        <v>58</v>
      </c>
      <c r="G1" s="557" t="s">
        <v>196</v>
      </c>
      <c r="H1" s="16" t="s">
        <v>21</v>
      </c>
      <c r="I1" s="17"/>
      <c r="J1" s="17"/>
      <c r="K1" s="552" t="s">
        <v>45</v>
      </c>
      <c r="L1" s="500" t="s">
        <v>46</v>
      </c>
      <c r="M1" s="524" t="s">
        <v>114</v>
      </c>
      <c r="N1" s="517" t="s">
        <v>197</v>
      </c>
      <c r="O1" s="518"/>
      <c r="P1" s="518"/>
      <c r="Q1" s="518"/>
      <c r="R1" s="518"/>
      <c r="S1" s="503" t="s">
        <v>141</v>
      </c>
      <c r="T1" s="504"/>
      <c r="U1" s="500" t="s">
        <v>60</v>
      </c>
      <c r="V1" s="500"/>
      <c r="W1" s="500" t="s">
        <v>48</v>
      </c>
      <c r="X1" s="500" t="s">
        <v>47</v>
      </c>
      <c r="Y1" s="500" t="s">
        <v>49</v>
      </c>
      <c r="Z1" s="510" t="s">
        <v>115</v>
      </c>
    </row>
    <row r="2" spans="1:26" s="8" customFormat="1" ht="15.95" customHeight="1">
      <c r="A2" s="550" t="s">
        <v>113</v>
      </c>
      <c r="B2" s="546"/>
      <c r="C2" s="545" t="s">
        <v>56</v>
      </c>
      <c r="D2" s="546"/>
      <c r="E2" s="501"/>
      <c r="F2" s="555"/>
      <c r="G2" s="558"/>
      <c r="H2" s="18"/>
      <c r="I2" s="560" t="s">
        <v>37</v>
      </c>
      <c r="J2" s="561"/>
      <c r="K2" s="519"/>
      <c r="L2" s="501"/>
      <c r="M2" s="525"/>
      <c r="N2" s="519"/>
      <c r="O2" s="482"/>
      <c r="P2" s="482"/>
      <c r="Q2" s="482"/>
      <c r="R2" s="519"/>
      <c r="S2" s="505"/>
      <c r="T2" s="506"/>
      <c r="U2" s="501"/>
      <c r="V2" s="501"/>
      <c r="W2" s="501"/>
      <c r="X2" s="501"/>
      <c r="Y2" s="501"/>
      <c r="Z2" s="511"/>
    </row>
    <row r="3" spans="1:26" s="8" customFormat="1" ht="15.95" customHeight="1">
      <c r="A3" s="366"/>
      <c r="B3" s="365"/>
      <c r="C3" s="547"/>
      <c r="D3" s="365"/>
      <c r="E3" s="501"/>
      <c r="F3" s="555"/>
      <c r="G3" s="558"/>
      <c r="H3" s="19" t="s">
        <v>22</v>
      </c>
      <c r="I3" s="22"/>
      <c r="J3" s="23" t="s">
        <v>26</v>
      </c>
      <c r="K3" s="519"/>
      <c r="L3" s="501"/>
      <c r="M3" s="525"/>
      <c r="N3" s="519"/>
      <c r="O3" s="482"/>
      <c r="P3" s="482"/>
      <c r="Q3" s="482"/>
      <c r="R3" s="519"/>
      <c r="S3" s="505"/>
      <c r="T3" s="506"/>
      <c r="U3" s="501"/>
      <c r="V3" s="501"/>
      <c r="W3" s="501"/>
      <c r="X3" s="501"/>
      <c r="Y3" s="501"/>
      <c r="Z3" s="511"/>
    </row>
    <row r="4" spans="1:123" s="8" customFormat="1" ht="15.95" customHeight="1">
      <c r="A4" s="366"/>
      <c r="B4" s="365"/>
      <c r="C4" s="547"/>
      <c r="D4" s="365"/>
      <c r="E4" s="501"/>
      <c r="F4" s="555"/>
      <c r="G4" s="558"/>
      <c r="H4" s="19" t="s">
        <v>23</v>
      </c>
      <c r="I4" s="522" t="s">
        <v>38</v>
      </c>
      <c r="J4" s="523"/>
      <c r="K4" s="519"/>
      <c r="L4" s="501"/>
      <c r="M4" s="525"/>
      <c r="N4" s="519"/>
      <c r="O4" s="482"/>
      <c r="P4" s="482"/>
      <c r="Q4" s="482"/>
      <c r="R4" s="519"/>
      <c r="S4" s="505"/>
      <c r="T4" s="506"/>
      <c r="U4" s="501"/>
      <c r="V4" s="501"/>
      <c r="W4" s="501"/>
      <c r="X4" s="501"/>
      <c r="Y4" s="501"/>
      <c r="Z4" s="511"/>
      <c r="AA4" s="144"/>
      <c r="AB4" s="144"/>
      <c r="AC4" s="144"/>
      <c r="AD4" s="144" t="s">
        <v>145</v>
      </c>
      <c r="AE4" s="144" t="s">
        <v>146</v>
      </c>
      <c r="AF4" s="144" t="s">
        <v>147</v>
      </c>
      <c r="AG4" s="131" t="s">
        <v>148</v>
      </c>
      <c r="AH4" s="132" t="s">
        <v>149</v>
      </c>
      <c r="AI4" s="131"/>
      <c r="AJ4" s="131"/>
      <c r="AK4" s="131"/>
      <c r="AM4" s="132" t="s">
        <v>181</v>
      </c>
      <c r="AN4" s="131"/>
      <c r="AO4" s="131"/>
      <c r="AP4" s="131"/>
      <c r="AQ4" s="131"/>
      <c r="AR4" s="131"/>
      <c r="AS4" s="131"/>
      <c r="AT4" s="131"/>
      <c r="AU4" s="131"/>
      <c r="AV4" s="131"/>
      <c r="AW4" s="131"/>
      <c r="AX4" s="131"/>
      <c r="AY4" s="132" t="s">
        <v>150</v>
      </c>
      <c r="AZ4" s="131"/>
      <c r="BA4" s="131"/>
      <c r="BB4" s="131"/>
      <c r="BC4" s="131"/>
      <c r="BD4" s="131"/>
      <c r="BE4" s="131"/>
      <c r="BF4" s="131"/>
      <c r="BG4" s="131"/>
      <c r="BH4" s="131"/>
      <c r="BI4" s="131"/>
      <c r="BJ4" s="131"/>
      <c r="BK4" s="132" t="s">
        <v>151</v>
      </c>
      <c r="BL4" s="131"/>
      <c r="BM4" s="131"/>
      <c r="BN4" s="131"/>
      <c r="BO4" s="131"/>
      <c r="BP4" s="131"/>
      <c r="BQ4" s="131"/>
      <c r="BR4" s="131"/>
      <c r="BS4" s="131"/>
      <c r="BT4" s="131"/>
      <c r="BU4" s="131"/>
      <c r="BV4" s="131"/>
      <c r="BW4" s="132" t="s">
        <v>152</v>
      </c>
      <c r="BX4" s="131"/>
      <c r="BY4" s="131"/>
      <c r="BZ4" s="131"/>
      <c r="CA4" s="131"/>
      <c r="CB4" s="131"/>
      <c r="CC4" s="131"/>
      <c r="CD4" s="131"/>
      <c r="CE4" s="131"/>
      <c r="CF4" s="131"/>
      <c r="CG4" s="131"/>
      <c r="CH4" s="131"/>
      <c r="CI4" s="132" t="s">
        <v>153</v>
      </c>
      <c r="CJ4" s="131"/>
      <c r="CK4" s="131"/>
      <c r="CL4" s="131"/>
      <c r="CM4" s="132" t="s">
        <v>154</v>
      </c>
      <c r="CN4" s="131"/>
      <c r="CO4" s="131"/>
      <c r="CP4" s="131"/>
      <c r="CQ4" s="132" t="s">
        <v>155</v>
      </c>
      <c r="CR4" s="131"/>
      <c r="CS4" s="131"/>
      <c r="CT4" s="131"/>
      <c r="CU4" s="132" t="s">
        <v>156</v>
      </c>
      <c r="CV4" s="131"/>
      <c r="CW4" s="131"/>
      <c r="CX4" s="131"/>
      <c r="CY4" s="131"/>
      <c r="CZ4" s="131"/>
      <c r="DA4" s="131"/>
      <c r="DB4" s="131"/>
      <c r="DC4" s="131"/>
      <c r="DD4" s="131"/>
      <c r="DE4" s="131"/>
      <c r="DF4" s="131"/>
      <c r="DG4" s="132" t="s">
        <v>157</v>
      </c>
      <c r="DH4" s="131"/>
      <c r="DI4" s="131"/>
      <c r="DJ4" s="131"/>
      <c r="DK4" s="131"/>
      <c r="DL4" s="131"/>
      <c r="DM4" s="131"/>
      <c r="DN4" s="131"/>
      <c r="DO4" s="131"/>
      <c r="DP4" s="131"/>
      <c r="DQ4" s="131"/>
      <c r="DR4" s="131"/>
      <c r="DS4" s="133" t="s">
        <v>146</v>
      </c>
    </row>
    <row r="5" spans="1:123" s="8" customFormat="1" ht="15.95" customHeight="1">
      <c r="A5" s="366"/>
      <c r="B5" s="365"/>
      <c r="C5" s="548"/>
      <c r="D5" s="549"/>
      <c r="E5" s="502"/>
      <c r="F5" s="556"/>
      <c r="G5" s="559"/>
      <c r="H5" s="20"/>
      <c r="I5" s="520" t="s">
        <v>39</v>
      </c>
      <c r="J5" s="521"/>
      <c r="K5" s="553"/>
      <c r="L5" s="502"/>
      <c r="M5" s="526"/>
      <c r="N5" s="10" t="s">
        <v>28</v>
      </c>
      <c r="O5" s="10" t="s">
        <v>29</v>
      </c>
      <c r="P5" s="10" t="s">
        <v>30</v>
      </c>
      <c r="Q5" s="10" t="s">
        <v>32</v>
      </c>
      <c r="R5" s="10" t="s">
        <v>33</v>
      </c>
      <c r="S5" s="507"/>
      <c r="T5" s="508"/>
      <c r="U5" s="502"/>
      <c r="V5" s="502"/>
      <c r="W5" s="502"/>
      <c r="X5" s="502"/>
      <c r="Y5" s="502"/>
      <c r="Z5" s="512"/>
      <c r="AA5" s="145"/>
      <c r="AB5" s="145"/>
      <c r="AC5" s="145"/>
      <c r="AD5" s="145"/>
      <c r="AE5" s="144" t="s">
        <v>158</v>
      </c>
      <c r="AF5" s="144" t="s">
        <v>159</v>
      </c>
      <c r="AG5" s="134" t="s">
        <v>158</v>
      </c>
      <c r="AH5" s="134" t="s">
        <v>160</v>
      </c>
      <c r="AI5" s="134" t="s">
        <v>161</v>
      </c>
      <c r="AJ5" s="134" t="s">
        <v>162</v>
      </c>
      <c r="AK5" s="134" t="s">
        <v>163</v>
      </c>
      <c r="AL5" s="134" t="s">
        <v>164</v>
      </c>
      <c r="AM5" s="131" t="s">
        <v>165</v>
      </c>
      <c r="AN5" s="131" t="s">
        <v>166</v>
      </c>
      <c r="AO5" s="131" t="s">
        <v>167</v>
      </c>
      <c r="AP5" s="131" t="s">
        <v>168</v>
      </c>
      <c r="AQ5" s="131" t="s">
        <v>169</v>
      </c>
      <c r="AR5" s="131" t="s">
        <v>170</v>
      </c>
      <c r="AS5" s="131" t="s">
        <v>171</v>
      </c>
      <c r="AT5" s="131" t="s">
        <v>172</v>
      </c>
      <c r="AU5" s="131" t="s">
        <v>173</v>
      </c>
      <c r="AV5" s="131" t="s">
        <v>174</v>
      </c>
      <c r="AW5" s="131" t="s">
        <v>175</v>
      </c>
      <c r="AX5" s="131" t="s">
        <v>176</v>
      </c>
      <c r="AY5" s="131" t="s">
        <v>165</v>
      </c>
      <c r="AZ5" s="131" t="s">
        <v>166</v>
      </c>
      <c r="BA5" s="131" t="s">
        <v>167</v>
      </c>
      <c r="BB5" s="131" t="s">
        <v>168</v>
      </c>
      <c r="BC5" s="131" t="s">
        <v>169</v>
      </c>
      <c r="BD5" s="131" t="s">
        <v>170</v>
      </c>
      <c r="BE5" s="131" t="s">
        <v>171</v>
      </c>
      <c r="BF5" s="131" t="s">
        <v>172</v>
      </c>
      <c r="BG5" s="131" t="s">
        <v>173</v>
      </c>
      <c r="BH5" s="131" t="s">
        <v>174</v>
      </c>
      <c r="BI5" s="131" t="s">
        <v>175</v>
      </c>
      <c r="BJ5" s="131" t="s">
        <v>176</v>
      </c>
      <c r="BK5" s="131" t="s">
        <v>165</v>
      </c>
      <c r="BL5" s="131" t="s">
        <v>166</v>
      </c>
      <c r="BM5" s="131" t="s">
        <v>167</v>
      </c>
      <c r="BN5" s="131" t="s">
        <v>168</v>
      </c>
      <c r="BO5" s="131" t="s">
        <v>169</v>
      </c>
      <c r="BP5" s="131" t="s">
        <v>170</v>
      </c>
      <c r="BQ5" s="131" t="s">
        <v>171</v>
      </c>
      <c r="BR5" s="131" t="s">
        <v>172</v>
      </c>
      <c r="BS5" s="131" t="s">
        <v>173</v>
      </c>
      <c r="BT5" s="131" t="s">
        <v>174</v>
      </c>
      <c r="BU5" s="131" t="s">
        <v>175</v>
      </c>
      <c r="BV5" s="131" t="s">
        <v>176</v>
      </c>
      <c r="BW5" s="131" t="s">
        <v>165</v>
      </c>
      <c r="BX5" s="131" t="s">
        <v>166</v>
      </c>
      <c r="BY5" s="131" t="s">
        <v>167</v>
      </c>
      <c r="BZ5" s="131" t="s">
        <v>168</v>
      </c>
      <c r="CA5" s="131" t="s">
        <v>169</v>
      </c>
      <c r="CB5" s="131" t="s">
        <v>170</v>
      </c>
      <c r="CC5" s="131" t="s">
        <v>171</v>
      </c>
      <c r="CD5" s="131" t="s">
        <v>172</v>
      </c>
      <c r="CE5" s="131" t="s">
        <v>173</v>
      </c>
      <c r="CF5" s="131" t="s">
        <v>174</v>
      </c>
      <c r="CG5" s="131" t="s">
        <v>175</v>
      </c>
      <c r="CH5" s="131" t="s">
        <v>176</v>
      </c>
      <c r="CI5" s="134" t="s">
        <v>160</v>
      </c>
      <c r="CJ5" s="134" t="s">
        <v>161</v>
      </c>
      <c r="CK5" s="134" t="s">
        <v>162</v>
      </c>
      <c r="CL5" s="134" t="s">
        <v>163</v>
      </c>
      <c r="CM5" s="134" t="s">
        <v>160</v>
      </c>
      <c r="CN5" s="134" t="s">
        <v>161</v>
      </c>
      <c r="CO5" s="134" t="s">
        <v>162</v>
      </c>
      <c r="CP5" s="134" t="s">
        <v>163</v>
      </c>
      <c r="CQ5" s="134" t="s">
        <v>160</v>
      </c>
      <c r="CR5" s="134" t="s">
        <v>161</v>
      </c>
      <c r="CS5" s="134" t="s">
        <v>162</v>
      </c>
      <c r="CT5" s="134" t="s">
        <v>163</v>
      </c>
      <c r="CU5" s="131" t="s">
        <v>165</v>
      </c>
      <c r="CV5" s="131" t="s">
        <v>166</v>
      </c>
      <c r="CW5" s="131" t="s">
        <v>167</v>
      </c>
      <c r="CX5" s="131" t="s">
        <v>168</v>
      </c>
      <c r="CY5" s="131" t="s">
        <v>169</v>
      </c>
      <c r="CZ5" s="131" t="s">
        <v>170</v>
      </c>
      <c r="DA5" s="131" t="s">
        <v>171</v>
      </c>
      <c r="DB5" s="131" t="s">
        <v>172</v>
      </c>
      <c r="DC5" s="131" t="s">
        <v>173</v>
      </c>
      <c r="DD5" s="131" t="s">
        <v>174</v>
      </c>
      <c r="DE5" s="131" t="s">
        <v>175</v>
      </c>
      <c r="DF5" s="131" t="s">
        <v>176</v>
      </c>
      <c r="DG5" s="131" t="s">
        <v>165</v>
      </c>
      <c r="DH5" s="131" t="s">
        <v>166</v>
      </c>
      <c r="DI5" s="131" t="s">
        <v>167</v>
      </c>
      <c r="DJ5" s="131" t="s">
        <v>168</v>
      </c>
      <c r="DK5" s="131" t="s">
        <v>169</v>
      </c>
      <c r="DL5" s="131" t="s">
        <v>170</v>
      </c>
      <c r="DM5" s="131" t="s">
        <v>171</v>
      </c>
      <c r="DN5" s="131" t="s">
        <v>172</v>
      </c>
      <c r="DO5" s="131" t="s">
        <v>173</v>
      </c>
      <c r="DP5" s="131" t="s">
        <v>174</v>
      </c>
      <c r="DQ5" s="131" t="s">
        <v>175</v>
      </c>
      <c r="DR5" s="131" t="s">
        <v>176</v>
      </c>
      <c r="DS5" s="133" t="s">
        <v>177</v>
      </c>
    </row>
    <row r="6" spans="1:123" ht="15" customHeight="1">
      <c r="A6" s="551"/>
      <c r="B6" s="549"/>
      <c r="C6" s="562">
        <v>15</v>
      </c>
      <c r="D6" s="563"/>
      <c r="E6" s="15" t="s">
        <v>57</v>
      </c>
      <c r="F6" s="14">
        <v>16</v>
      </c>
      <c r="G6" s="24" t="s">
        <v>44</v>
      </c>
      <c r="H6" s="21">
        <v>17</v>
      </c>
      <c r="I6" s="21">
        <v>18</v>
      </c>
      <c r="J6" s="25">
        <v>19</v>
      </c>
      <c r="K6" s="11">
        <v>20</v>
      </c>
      <c r="L6" s="25">
        <v>21</v>
      </c>
      <c r="M6" s="21">
        <v>22</v>
      </c>
      <c r="N6" s="527">
        <v>23</v>
      </c>
      <c r="O6" s="528"/>
      <c r="P6" s="528"/>
      <c r="Q6" s="528"/>
      <c r="R6" s="528"/>
      <c r="S6" s="515">
        <v>24</v>
      </c>
      <c r="T6" s="516"/>
      <c r="U6" s="21">
        <v>25</v>
      </c>
      <c r="V6" s="21">
        <v>26</v>
      </c>
      <c r="W6" s="21">
        <v>27</v>
      </c>
      <c r="X6" s="21">
        <v>28</v>
      </c>
      <c r="Y6" s="21">
        <v>29</v>
      </c>
      <c r="Z6" s="26">
        <v>30</v>
      </c>
      <c r="AA6" s="146"/>
      <c r="AB6" s="146"/>
      <c r="AC6" s="146"/>
      <c r="AD6" s="146"/>
      <c r="AE6" s="146" t="s">
        <v>178</v>
      </c>
      <c r="AF6" s="146" t="s">
        <v>179</v>
      </c>
      <c r="AG6" s="135" t="s">
        <v>178</v>
      </c>
      <c r="AH6" s="134"/>
      <c r="AI6" s="134"/>
      <c r="AJ6" s="134"/>
      <c r="AK6" s="134"/>
      <c r="AL6" s="134"/>
      <c r="AM6" s="134" t="s">
        <v>160</v>
      </c>
      <c r="AN6" s="134"/>
      <c r="AO6" s="134"/>
      <c r="AP6" s="134" t="s">
        <v>161</v>
      </c>
      <c r="AQ6" s="134"/>
      <c r="AR6" s="134"/>
      <c r="AS6" s="134" t="s">
        <v>162</v>
      </c>
      <c r="AT6" s="134"/>
      <c r="AU6" s="134"/>
      <c r="AV6" s="134" t="s">
        <v>163</v>
      </c>
      <c r="AW6" s="134"/>
      <c r="AX6" s="134" t="s">
        <v>164</v>
      </c>
      <c r="AY6" s="134" t="s">
        <v>160</v>
      </c>
      <c r="AZ6" s="134"/>
      <c r="BA6" s="134"/>
      <c r="BB6" s="134" t="s">
        <v>161</v>
      </c>
      <c r="BC6" s="134"/>
      <c r="BD6" s="134"/>
      <c r="BE6" s="134" t="s">
        <v>162</v>
      </c>
      <c r="BF6" s="134"/>
      <c r="BG6" s="134"/>
      <c r="BH6" s="134" t="s">
        <v>163</v>
      </c>
      <c r="BI6" s="134"/>
      <c r="BJ6" s="134" t="s">
        <v>164</v>
      </c>
      <c r="BK6" s="134"/>
      <c r="BL6" s="134"/>
      <c r="BM6" s="134"/>
      <c r="BN6" s="134"/>
      <c r="BO6" s="134"/>
      <c r="BP6" s="134"/>
      <c r="BQ6" s="134"/>
      <c r="BR6" s="134"/>
      <c r="BS6" s="134"/>
      <c r="BT6" s="134"/>
      <c r="BU6" s="134"/>
      <c r="BV6" s="134"/>
      <c r="BW6" s="134" t="s">
        <v>160</v>
      </c>
      <c r="BX6" s="134"/>
      <c r="BY6" s="134"/>
      <c r="BZ6" s="134" t="s">
        <v>161</v>
      </c>
      <c r="CA6" s="134"/>
      <c r="CB6" s="134"/>
      <c r="CC6" s="134" t="s">
        <v>162</v>
      </c>
      <c r="CD6" s="134"/>
      <c r="CE6" s="134"/>
      <c r="CF6" s="134" t="s">
        <v>163</v>
      </c>
      <c r="CG6" s="134"/>
      <c r="CH6" s="134" t="s">
        <v>164</v>
      </c>
      <c r="CI6" s="134"/>
      <c r="CJ6" s="134"/>
      <c r="CK6" s="134"/>
      <c r="CL6" s="134"/>
      <c r="CM6" s="134"/>
      <c r="CN6" s="134"/>
      <c r="CO6" s="134"/>
      <c r="CP6" s="134"/>
      <c r="CQ6" s="134"/>
      <c r="CR6" s="134"/>
      <c r="CS6" s="134"/>
      <c r="CT6" s="134"/>
      <c r="CU6" s="134" t="s">
        <v>160</v>
      </c>
      <c r="CV6" s="134"/>
      <c r="CW6" s="134"/>
      <c r="CX6" s="134" t="s">
        <v>161</v>
      </c>
      <c r="CY6" s="134"/>
      <c r="CZ6" s="134"/>
      <c r="DA6" s="134" t="s">
        <v>162</v>
      </c>
      <c r="DB6" s="134"/>
      <c r="DC6" s="134"/>
      <c r="DD6" s="134" t="s">
        <v>163</v>
      </c>
      <c r="DE6" s="134"/>
      <c r="DF6" s="134" t="s">
        <v>164</v>
      </c>
      <c r="DG6" s="134"/>
      <c r="DH6" s="134"/>
      <c r="DI6" s="134"/>
      <c r="DJ6" s="134"/>
      <c r="DK6" s="134"/>
      <c r="DL6" s="134"/>
      <c r="DM6" s="134"/>
      <c r="DN6" s="134"/>
      <c r="DO6" s="134"/>
      <c r="DP6" s="134"/>
      <c r="DQ6" s="134"/>
      <c r="DR6" s="134"/>
      <c r="DS6" s="136" t="s">
        <v>180</v>
      </c>
    </row>
    <row r="7" spans="1:123" ht="15" customHeight="1">
      <c r="A7" s="477">
        <v>1</v>
      </c>
      <c r="B7" s="478"/>
      <c r="C7" s="490"/>
      <c r="D7" s="491"/>
      <c r="E7" s="149"/>
      <c r="F7" s="29"/>
      <c r="G7" s="27"/>
      <c r="H7" s="28"/>
      <c r="I7" s="28"/>
      <c r="J7" s="129"/>
      <c r="K7" s="29"/>
      <c r="L7" s="28"/>
      <c r="M7" s="28">
        <v>0</v>
      </c>
      <c r="N7" s="39" t="s">
        <v>182</v>
      </c>
      <c r="O7" s="40" t="s">
        <v>182</v>
      </c>
      <c r="P7" s="40" t="s">
        <v>182</v>
      </c>
      <c r="Q7" s="40" t="s">
        <v>182</v>
      </c>
      <c r="R7" s="41" t="s">
        <v>182</v>
      </c>
      <c r="S7" s="513">
        <f>IF(K7=25,+SUM(VALUE(N7),VALUE(O7),VALUE(Q7),VALUE(P7),VALUE(R7))*K7,CEILING(IF(K7=25,K7*SUM(+LEFT(N7,1)+LEFT(O7,1)+LEFT(P7,1)+LEFT(Q7,1)+LEFT(R7,1)),+DS7),1))</f>
        <v>0</v>
      </c>
      <c r="T7" s="514"/>
      <c r="U7" s="28"/>
      <c r="V7" s="27"/>
      <c r="W7" s="30">
        <f>IF(SUM(+LEFT(N7,1)+LEFT(O7,1)+LEFT(P7,1)+LEFT(Q7,1)+LEFT(R7,1))=0,0,V7/SUM(+LEFT(N7,1)+LEFT(O7,1)+LEFT(P7,1)+LEFT(Q7,1)+LEFT(R7,1))*S7)</f>
        <v>0</v>
      </c>
      <c r="X7" s="28">
        <f>+IF(AB7*AC7=0,0,IF(K7=25,0,"CHYBA"))</f>
        <v>0</v>
      </c>
      <c r="Y7" s="30">
        <f>S7-W7-X7</f>
        <v>0</v>
      </c>
      <c r="Z7" s="97"/>
      <c r="AA7" s="381" t="str">
        <f>+IF(AB7*AC7=0," ",IF(K7=25,0,CONCATENATE("POZOR! Ve sloupci 23, podsloupci ",AB7," je potřeba v souladu s POKYNY vyplnit buňku ve formátu M/AB, kde za lomítkem jsou pořadové čísla měsíců, v kterých bylo vozido v daném čtvrtletí používáno")))</f>
        <v xml:space="preserve"> </v>
      </c>
      <c r="AB7" s="134">
        <f>+IF(CQ7=1,1,IF(CR7=1,2,IF(CS7=1,3,IF(CT7=1,4,0))))</f>
        <v>0</v>
      </c>
      <c r="AC7" s="134">
        <f>+SUM(AH7:AL7)-SUM(CU7:DF7)</f>
        <v>0</v>
      </c>
      <c r="AD7" s="134">
        <f>'1_str'!$H$18</f>
        <v>2014</v>
      </c>
      <c r="AE7" s="137">
        <f>$K7</f>
        <v>0</v>
      </c>
      <c r="AF7" s="138">
        <f>$E7</f>
        <v>0</v>
      </c>
      <c r="AG7" s="139">
        <f>AE7/12</f>
        <v>0</v>
      </c>
      <c r="AH7" s="140">
        <f>INT(MID($N7,1,1))</f>
        <v>0</v>
      </c>
      <c r="AI7" s="140">
        <f>INT(MID($O7,1,1))</f>
        <v>0</v>
      </c>
      <c r="AJ7" s="140">
        <f>INT(MID($P7,1,1))</f>
        <v>0</v>
      </c>
      <c r="AK7" s="140">
        <f>INT(MID($Q7,1,1))</f>
        <v>0</v>
      </c>
      <c r="AL7" s="140">
        <f>INT(MID($R7,1,1))</f>
        <v>0</v>
      </c>
      <c r="AM7" s="141">
        <f>IF(AH7&gt;0,1,0)</f>
        <v>0</v>
      </c>
      <c r="AN7" s="141">
        <f>IF(AH7&gt;1,1,0)</f>
        <v>0</v>
      </c>
      <c r="AO7" s="141">
        <f>IF(AH7&gt;2,1,0)</f>
        <v>0</v>
      </c>
      <c r="AP7" s="141">
        <f>IF(AI7&gt;0,1,0)</f>
        <v>0</v>
      </c>
      <c r="AQ7" s="141">
        <f>IF(AI7&gt;1,1,0)</f>
        <v>0</v>
      </c>
      <c r="AR7" s="141">
        <f>IF(AI7&gt;2,1,0)</f>
        <v>0</v>
      </c>
      <c r="AS7" s="141">
        <f>IF(AJ7&gt;0,1,0)</f>
        <v>0</v>
      </c>
      <c r="AT7" s="141">
        <f>IF(AJ7&gt;1,1,0)</f>
        <v>0</v>
      </c>
      <c r="AU7" s="141">
        <f>IF(AJ7&gt;2,1,0)</f>
        <v>0</v>
      </c>
      <c r="AV7" s="141">
        <f>IF(AK7&gt;0,1,0)</f>
        <v>0</v>
      </c>
      <c r="AW7" s="141">
        <f>IF(AK7&gt;1,1,0)</f>
        <v>0</v>
      </c>
      <c r="AX7" s="141">
        <f>IF(AL7&gt;0,1,0)</f>
        <v>0</v>
      </c>
      <c r="AY7" s="141">
        <f>IF(OR(MID($N7,3,1)="1",MID($N7,4,1)="1"),1,0)</f>
        <v>0</v>
      </c>
      <c r="AZ7" s="141">
        <f>IF(OR(MID($N7,3,1)="2",MID($N7,4,1)="2"),1,0)</f>
        <v>0</v>
      </c>
      <c r="BA7" s="141">
        <f>IF(OR(MID($N7,3,1)="3",MID($N7,4,1)="3"),1,0)</f>
        <v>0</v>
      </c>
      <c r="BB7" s="141">
        <f>IF(OR(MID($O7,3,1)="1",MID($O7,4,1)="1"),1,0)</f>
        <v>0</v>
      </c>
      <c r="BC7" s="141">
        <f>IF(OR(MID($O7,3,1)="2",MID($O7,4,1)="2"),1,0)</f>
        <v>0</v>
      </c>
      <c r="BD7" s="141">
        <f>IF(OR(MID($O7,3,1)="3",MID($O7,4,1)="3"),1,0)</f>
        <v>0</v>
      </c>
      <c r="BE7" s="141">
        <f>IF(OR(MID($P7,3,1)="1",MID($P7,4,1)="1"),1,0)</f>
        <v>0</v>
      </c>
      <c r="BF7" s="141">
        <f>IF(OR(MID($P7,3,1)="2",MID($P7,4,1)="2"),1,0)</f>
        <v>0</v>
      </c>
      <c r="BG7" s="141">
        <f>IF(OR(MID($P7,3,1)="3",MID($P7,4,1)="3"),1,0)</f>
        <v>0</v>
      </c>
      <c r="BH7" s="141">
        <f>IF(MID($Q7,3,1)="1",1,0)</f>
        <v>0</v>
      </c>
      <c r="BI7" s="141">
        <f>IF(MID($Q7,3,1)="2",1,0)</f>
        <v>0</v>
      </c>
      <c r="BJ7" s="134">
        <v>0</v>
      </c>
      <c r="BK7" s="147">
        <f>(AD7-YEAR(AF7))*12-MONTH(AF7)+1</f>
        <v>1368</v>
      </c>
      <c r="BL7" s="134">
        <f>BK7+1</f>
        <v>1369</v>
      </c>
      <c r="BM7" s="134">
        <f t="shared" si="0" ref="BM7:BV7">BL7+1</f>
        <v>1370</v>
      </c>
      <c r="BN7" s="134">
        <f t="shared" si="0"/>
        <v>1371</v>
      </c>
      <c r="BO7" s="134">
        <f t="shared" si="0"/>
        <v>1372</v>
      </c>
      <c r="BP7" s="134">
        <f t="shared" si="0"/>
        <v>1373</v>
      </c>
      <c r="BQ7" s="134">
        <f t="shared" si="0"/>
        <v>1374</v>
      </c>
      <c r="BR7" s="134">
        <f t="shared" si="0"/>
        <v>1375</v>
      </c>
      <c r="BS7" s="134">
        <f t="shared" si="0"/>
        <v>1376</v>
      </c>
      <c r="BT7" s="134">
        <f t="shared" si="0"/>
        <v>1377</v>
      </c>
      <c r="BU7" s="134">
        <f t="shared" si="0"/>
        <v>1378</v>
      </c>
      <c r="BV7" s="134">
        <f t="shared" si="0"/>
        <v>1379</v>
      </c>
      <c r="BW7" s="142">
        <f t="shared" si="1" ref="BW7:CH7">IF(YEAR($AF7)&lt;1990,0.25,IF(BK7&lt;36,-0.48,IF(AND(BK7&gt;35,BK7&lt;72),-0.4,IF(AND(BK7&gt;71,BK7&lt;108),-0.25,0))))</f>
        <v>0.25</v>
      </c>
      <c r="BX7" s="142">
        <f t="shared" si="1"/>
        <v>0.25</v>
      </c>
      <c r="BY7" s="142">
        <f t="shared" si="1"/>
        <v>0.25</v>
      </c>
      <c r="BZ7" s="142">
        <f t="shared" si="1"/>
        <v>0.25</v>
      </c>
      <c r="CA7" s="142">
        <f t="shared" si="1"/>
        <v>0.25</v>
      </c>
      <c r="CB7" s="142">
        <f t="shared" si="1"/>
        <v>0.25</v>
      </c>
      <c r="CC7" s="142">
        <f t="shared" si="1"/>
        <v>0.25</v>
      </c>
      <c r="CD7" s="142">
        <f t="shared" si="1"/>
        <v>0.25</v>
      </c>
      <c r="CE7" s="142">
        <f t="shared" si="1"/>
        <v>0.25</v>
      </c>
      <c r="CF7" s="142">
        <f t="shared" si="1"/>
        <v>0.25</v>
      </c>
      <c r="CG7" s="142">
        <f t="shared" si="1"/>
        <v>0.25</v>
      </c>
      <c r="CH7" s="142">
        <f t="shared" si="1"/>
        <v>0.25</v>
      </c>
      <c r="CI7" s="140">
        <f>IF(AND(BW7=BX7,BX7=BY7),0,1)</f>
        <v>0</v>
      </c>
      <c r="CJ7" s="134">
        <f>IF(AND(BZ7=CA7,CA7=CB7),0,1)</f>
        <v>0</v>
      </c>
      <c r="CK7" s="134">
        <f>IF(AND(CC7=CD7,CD7=CE7),0,1)</f>
        <v>0</v>
      </c>
      <c r="CL7" s="134">
        <f>IF(CF7=CG7,0,1)</f>
        <v>0</v>
      </c>
      <c r="CM7" s="140">
        <f>IF(AND(AH7&gt;0,AH7&lt;3),1,0)</f>
        <v>0</v>
      </c>
      <c r="CN7" s="134">
        <f>IF(AND(AI7&gt;0,AI7&lt;3),1,0)</f>
        <v>0</v>
      </c>
      <c r="CO7" s="134">
        <f>IF(AND(AJ7&gt;0,AJ7&lt;3),1,0)</f>
        <v>0</v>
      </c>
      <c r="CP7" s="134">
        <f>IF(AND(AK7&gt;0,AK7&lt;2),1,0)</f>
        <v>0</v>
      </c>
      <c r="CQ7" s="134">
        <f>IF(AND(CI7&gt;0,CM7&gt;0),1,0)</f>
        <v>0</v>
      </c>
      <c r="CR7" s="134">
        <f>IF(AND(CJ7&gt;0,CN7&gt;0),1,0)</f>
        <v>0</v>
      </c>
      <c r="CS7" s="134">
        <f>IF(AND(CK7&gt;0,CO7&gt;0),1,0)</f>
        <v>0</v>
      </c>
      <c r="CT7" s="134">
        <f>IF(AND(CL7&gt;0,CP7&gt;0),1,0)</f>
        <v>0</v>
      </c>
      <c r="CU7" s="134">
        <f>IF(CQ7&lt;1,AM7,AY7)</f>
        <v>0</v>
      </c>
      <c r="CV7" s="134">
        <f>IF(CQ7&lt;1,AN7,AZ7)</f>
        <v>0</v>
      </c>
      <c r="CW7" s="134">
        <f>IF(CQ7&lt;1,AO7,BA7)</f>
        <v>0</v>
      </c>
      <c r="CX7" s="134">
        <f>IF(CR7&lt;1,AP7,BB7)</f>
        <v>0</v>
      </c>
      <c r="CY7" s="134">
        <f>IF(CR7&lt;1,AQ7,BC7)</f>
        <v>0</v>
      </c>
      <c r="CZ7" s="134">
        <f>IF(CR7&lt;1,AR7,BD7)</f>
        <v>0</v>
      </c>
      <c r="DA7" s="134">
        <f>IF(CS7&lt;1,AS7,BE7)</f>
        <v>0</v>
      </c>
      <c r="DB7" s="134">
        <f>IF(CS7&lt;1,AT7,BF7)</f>
        <v>0</v>
      </c>
      <c r="DC7" s="134">
        <f>IF(CS7&lt;1,AU7,BG7)</f>
        <v>0</v>
      </c>
      <c r="DD7" s="134">
        <f>IF(CT7&lt;1,AV7,BH7)</f>
        <v>0</v>
      </c>
      <c r="DE7" s="134">
        <f>IF(CT7&lt;1,AW7,BI7)</f>
        <v>0</v>
      </c>
      <c r="DF7" s="134">
        <f>AX7</f>
        <v>0</v>
      </c>
      <c r="DG7" s="139">
        <f>IF(CU7&gt;0,AG7*(1+BW7),0)</f>
        <v>0</v>
      </c>
      <c r="DH7" s="139">
        <f>IF(CV7&gt;0,AG7*(1+BX7),0)</f>
        <v>0</v>
      </c>
      <c r="DI7" s="139">
        <f>IF(CW7&gt;0,AG7*(1+BY7),0)</f>
        <v>0</v>
      </c>
      <c r="DJ7" s="139">
        <f>IF(CX7&gt;0,AG7*(1+BZ7),0)</f>
        <v>0</v>
      </c>
      <c r="DK7" s="139">
        <f>IF(CY7&gt;0,AG7*(1+CA7),0)</f>
        <v>0</v>
      </c>
      <c r="DL7" s="139">
        <f>IF(CZ7&gt;0,AG7*(1+CB7),0)</f>
        <v>0</v>
      </c>
      <c r="DM7" s="139">
        <f>IF(DA7&gt;0,AG7*(1+CC7),0)</f>
        <v>0</v>
      </c>
      <c r="DN7" s="139">
        <f>IF(DB7&gt;0,AG7*(1+CD7),0)</f>
        <v>0</v>
      </c>
      <c r="DO7" s="139">
        <f>IF(DC7&gt;0,AG7*(1+CE7),0)</f>
        <v>0</v>
      </c>
      <c r="DP7" s="139">
        <f>IF(DD7&gt;0,AG7*(1+CF7),0)</f>
        <v>0</v>
      </c>
      <c r="DQ7" s="139">
        <f>IF(DE7&gt;0,AG7*(1+CG7),0)</f>
        <v>0</v>
      </c>
      <c r="DR7" s="139">
        <f>IF(DF7&gt;0,AG7*(1+CH7),0)</f>
        <v>0</v>
      </c>
      <c r="DS7" s="143">
        <f>CEILING(SUM(DG7:DR7),1)</f>
        <v>0</v>
      </c>
    </row>
    <row r="8" spans="1:31" ht="15" customHeight="1">
      <c r="A8" s="479" t="s">
        <v>18</v>
      </c>
      <c r="B8" s="480"/>
      <c r="C8" s="492"/>
      <c r="D8" s="493"/>
      <c r="E8" s="32"/>
      <c r="F8" s="31"/>
      <c r="G8" s="32"/>
      <c r="H8" s="33"/>
      <c r="I8" s="32"/>
      <c r="J8" s="34"/>
      <c r="K8" s="35"/>
      <c r="L8" s="33"/>
      <c r="M8" s="33"/>
      <c r="N8" s="42"/>
      <c r="O8" s="43"/>
      <c r="P8" s="43"/>
      <c r="Q8" s="43"/>
      <c r="R8" s="44"/>
      <c r="S8" s="411"/>
      <c r="T8" s="509"/>
      <c r="U8" s="32"/>
      <c r="V8" s="32"/>
      <c r="W8" s="36"/>
      <c r="X8" s="33"/>
      <c r="Y8" s="36"/>
      <c r="Z8" s="37"/>
      <c r="AA8" s="382"/>
      <c r="AE8" s="138"/>
    </row>
    <row r="9" spans="1:26" ht="15" customHeight="1">
      <c r="A9" s="497"/>
      <c r="B9" s="489"/>
      <c r="C9" s="498"/>
      <c r="D9" s="499"/>
      <c r="E9" s="103"/>
      <c r="F9" s="104"/>
      <c r="G9" s="105"/>
      <c r="H9" s="106"/>
      <c r="I9" s="106"/>
      <c r="J9" s="130"/>
      <c r="K9" s="104"/>
      <c r="L9" s="106"/>
      <c r="M9" s="106"/>
      <c r="N9" s="107"/>
      <c r="O9" s="108"/>
      <c r="P9" s="108"/>
      <c r="Q9" s="108"/>
      <c r="R9" s="109"/>
      <c r="S9" s="540"/>
      <c r="T9" s="541"/>
      <c r="U9" s="106"/>
      <c r="V9" s="105"/>
      <c r="W9" s="30"/>
      <c r="X9" s="30"/>
      <c r="Y9" s="30"/>
      <c r="Z9" s="110"/>
    </row>
    <row r="10" spans="1:26" ht="15" customHeight="1">
      <c r="A10" s="488" t="s">
        <v>18</v>
      </c>
      <c r="B10" s="489"/>
      <c r="C10" s="533"/>
      <c r="D10" s="534"/>
      <c r="E10" s="112"/>
      <c r="F10" s="111"/>
      <c r="G10" s="112"/>
      <c r="H10" s="113"/>
      <c r="I10" s="112"/>
      <c r="J10" s="114"/>
      <c r="K10" s="115"/>
      <c r="L10" s="113"/>
      <c r="M10" s="113"/>
      <c r="N10" s="116"/>
      <c r="O10" s="117"/>
      <c r="P10" s="117"/>
      <c r="Q10" s="117"/>
      <c r="R10" s="118"/>
      <c r="S10" s="411"/>
      <c r="T10" s="412"/>
      <c r="U10" s="112"/>
      <c r="V10" s="112"/>
      <c r="W10" s="36"/>
      <c r="X10" s="113"/>
      <c r="Y10" s="36"/>
      <c r="Z10" s="119"/>
    </row>
    <row r="11" spans="1:26" ht="15" customHeight="1">
      <c r="A11" s="497"/>
      <c r="B11" s="489"/>
      <c r="C11" s="498"/>
      <c r="D11" s="499"/>
      <c r="E11" s="103"/>
      <c r="F11" s="104"/>
      <c r="G11" s="105"/>
      <c r="H11" s="106"/>
      <c r="I11" s="106"/>
      <c r="J11" s="130"/>
      <c r="K11" s="104"/>
      <c r="L11" s="106"/>
      <c r="M11" s="106"/>
      <c r="N11" s="107"/>
      <c r="O11" s="108"/>
      <c r="P11" s="108"/>
      <c r="Q11" s="108"/>
      <c r="R11" s="109"/>
      <c r="S11" s="540"/>
      <c r="T11" s="541"/>
      <c r="U11" s="106"/>
      <c r="V11" s="105"/>
      <c r="W11" s="30"/>
      <c r="X11" s="30"/>
      <c r="Y11" s="30"/>
      <c r="Z11" s="110"/>
    </row>
    <row r="12" spans="1:26" ht="15" customHeight="1" thickBot="1">
      <c r="A12" s="488" t="s">
        <v>18</v>
      </c>
      <c r="B12" s="489"/>
      <c r="C12" s="416"/>
      <c r="D12" s="417"/>
      <c r="E12" s="121"/>
      <c r="F12" s="120"/>
      <c r="G12" s="121"/>
      <c r="H12" s="122"/>
      <c r="I12" s="121"/>
      <c r="J12" s="123"/>
      <c r="K12" s="124"/>
      <c r="L12" s="122"/>
      <c r="M12" s="122"/>
      <c r="N12" s="125"/>
      <c r="O12" s="126"/>
      <c r="P12" s="126"/>
      <c r="Q12" s="126"/>
      <c r="R12" s="127"/>
      <c r="S12" s="411"/>
      <c r="T12" s="412"/>
      <c r="U12" s="121"/>
      <c r="V12" s="121"/>
      <c r="W12" s="38"/>
      <c r="X12" s="122"/>
      <c r="Y12" s="38"/>
      <c r="Z12" s="128"/>
    </row>
    <row r="13" spans="1:26" ht="5.1" customHeight="1" thickBot="1">
      <c r="A13" s="532"/>
      <c r="B13" s="293"/>
      <c r="C13" s="293"/>
      <c r="D13" s="293"/>
      <c r="E13" s="293"/>
      <c r="F13" s="293"/>
      <c r="G13" s="293"/>
      <c r="H13" s="293"/>
      <c r="I13" s="293"/>
      <c r="J13" s="293"/>
      <c r="K13" s="293"/>
      <c r="L13" s="293"/>
      <c r="M13" s="293"/>
      <c r="N13" s="293"/>
      <c r="O13" s="293"/>
      <c r="P13" s="293"/>
      <c r="Q13" s="293"/>
      <c r="R13" s="293"/>
      <c r="S13" s="293"/>
      <c r="T13" s="293"/>
      <c r="U13" s="293"/>
      <c r="V13" s="293"/>
      <c r="W13" s="293"/>
      <c r="X13" s="293"/>
      <c r="Y13" s="293"/>
      <c r="Z13" s="293"/>
    </row>
    <row r="14" spans="1:26" ht="15" customHeight="1">
      <c r="A14" s="494" t="s">
        <v>19</v>
      </c>
      <c r="B14" s="495"/>
      <c r="C14" s="495"/>
      <c r="D14" s="496"/>
      <c r="E14" s="486"/>
      <c r="F14" s="487"/>
      <c r="G14" s="12"/>
      <c r="H14" s="13"/>
      <c r="I14" s="13"/>
      <c r="J14" s="389" t="s">
        <v>138</v>
      </c>
      <c r="K14" s="390"/>
      <c r="L14" s="391"/>
      <c r="M14" s="389" t="s">
        <v>31</v>
      </c>
      <c r="N14" s="395"/>
      <c r="O14" s="395"/>
      <c r="P14" s="395"/>
      <c r="Q14" s="395"/>
      <c r="R14" s="535" t="s">
        <v>35</v>
      </c>
      <c r="S14" s="395"/>
      <c r="T14" s="395"/>
      <c r="U14" s="395"/>
      <c r="V14" s="536"/>
      <c r="W14" s="537" t="s">
        <v>36</v>
      </c>
      <c r="X14" s="538"/>
      <c r="Y14" s="538"/>
      <c r="Z14" s="539"/>
    </row>
    <row r="15" spans="1:26" ht="15" customHeight="1">
      <c r="A15" s="414">
        <v>31</v>
      </c>
      <c r="B15" s="481" t="s">
        <v>137</v>
      </c>
      <c r="C15" s="482"/>
      <c r="D15" s="482"/>
      <c r="E15" s="482"/>
      <c r="F15" s="365"/>
      <c r="G15" s="360" t="s">
        <v>25</v>
      </c>
      <c r="H15" s="361"/>
      <c r="I15" s="362"/>
      <c r="J15" s="392">
        <f>IF(EXACT(LEFT('1_str'!E11,1),"d"),0,Y7)</f>
        <v>0</v>
      </c>
      <c r="K15" s="393"/>
      <c r="L15" s="394"/>
      <c r="M15" s="410">
        <f>SUM(M23:M26)</f>
        <v>0</v>
      </c>
      <c r="N15" s="406"/>
      <c r="O15" s="406"/>
      <c r="P15" s="406"/>
      <c r="Q15" s="406"/>
      <c r="R15" s="405">
        <f>MAX(+J15-M15,0)</f>
        <v>0</v>
      </c>
      <c r="S15" s="406"/>
      <c r="T15" s="406"/>
      <c r="U15" s="406"/>
      <c r="V15" s="407"/>
      <c r="W15" s="529">
        <f>-MIN(J15-M15,0)</f>
        <v>0</v>
      </c>
      <c r="X15" s="530"/>
      <c r="Y15" s="530"/>
      <c r="Z15" s="531"/>
    </row>
    <row r="16" spans="1:26" ht="15" customHeight="1" thickBot="1">
      <c r="A16" s="415"/>
      <c r="B16" s="483"/>
      <c r="C16" s="484"/>
      <c r="D16" s="484"/>
      <c r="E16" s="484"/>
      <c r="F16" s="485"/>
      <c r="G16" s="357" t="s">
        <v>18</v>
      </c>
      <c r="H16" s="358"/>
      <c r="I16" s="359"/>
      <c r="J16" s="402"/>
      <c r="K16" s="403"/>
      <c r="L16" s="404"/>
      <c r="M16" s="400"/>
      <c r="N16" s="401"/>
      <c r="O16" s="401"/>
      <c r="P16" s="401"/>
      <c r="Q16" s="401"/>
      <c r="R16" s="408"/>
      <c r="S16" s="396"/>
      <c r="T16" s="396"/>
      <c r="U16" s="396"/>
      <c r="V16" s="409"/>
      <c r="W16" s="396"/>
      <c r="X16" s="396"/>
      <c r="Y16" s="396"/>
      <c r="Z16" s="397"/>
    </row>
    <row r="17" spans="1:26" ht="5.1" customHeight="1" thickBot="1">
      <c r="A17" s="413"/>
      <c r="B17" s="413"/>
      <c r="C17" s="413"/>
      <c r="D17" s="413"/>
      <c r="E17" s="413"/>
      <c r="F17" s="413"/>
      <c r="G17" s="413"/>
      <c r="H17" s="413"/>
      <c r="I17" s="413"/>
      <c r="J17" s="413"/>
      <c r="K17" s="413"/>
      <c r="L17" s="413"/>
      <c r="M17" s="413"/>
      <c r="N17" s="413"/>
      <c r="O17" s="413"/>
      <c r="P17" s="413"/>
      <c r="Q17" s="413"/>
      <c r="R17" s="413"/>
      <c r="S17" s="413"/>
      <c r="T17" s="413"/>
      <c r="U17" s="413"/>
      <c r="V17" s="413"/>
      <c r="W17" s="413"/>
      <c r="X17" s="413"/>
      <c r="Y17" s="413"/>
      <c r="Z17" s="413"/>
    </row>
    <row r="18" spans="1:26" ht="30" customHeight="1">
      <c r="A18" s="100">
        <v>32</v>
      </c>
      <c r="B18" s="429"/>
      <c r="C18" s="430"/>
      <c r="D18" s="424" t="s">
        <v>132</v>
      </c>
      <c r="E18" s="425"/>
      <c r="F18" s="425"/>
      <c r="G18" s="425"/>
      <c r="H18" s="425"/>
      <c r="I18" s="425"/>
      <c r="J18" s="426"/>
      <c r="K18" s="387" t="s">
        <v>20</v>
      </c>
      <c r="L18" s="388"/>
      <c r="M18" s="388"/>
      <c r="N18" s="388"/>
      <c r="O18" s="388"/>
      <c r="P18" s="388"/>
      <c r="Q18" s="388"/>
      <c r="R18" s="388"/>
      <c r="S18" s="388"/>
      <c r="T18" s="388"/>
      <c r="U18" s="388"/>
      <c r="V18" s="388"/>
      <c r="W18" s="388"/>
      <c r="X18" s="398">
        <v>0</v>
      </c>
      <c r="Y18" s="399"/>
      <c r="Z18" s="98"/>
    </row>
    <row r="19" spans="1:26" ht="15" customHeight="1">
      <c r="A19" s="593" t="s">
        <v>131</v>
      </c>
      <c r="B19" s="427" t="s">
        <v>25</v>
      </c>
      <c r="C19" s="428"/>
      <c r="D19" s="418">
        <f>IF(EXACT(LEFT('1_str'!E11,1),"d"),Y7,0)</f>
        <v>0</v>
      </c>
      <c r="E19" s="419"/>
      <c r="F19" s="419"/>
      <c r="G19" s="419"/>
      <c r="H19" s="419"/>
      <c r="I19" s="419"/>
      <c r="J19" s="420"/>
      <c r="K19" s="364" t="s">
        <v>134</v>
      </c>
      <c r="L19" s="365"/>
      <c r="M19" s="367"/>
      <c r="N19" s="368"/>
      <c r="O19" s="368"/>
      <c r="P19" s="368"/>
      <c r="Q19" s="368"/>
      <c r="R19" s="368"/>
      <c r="S19" s="368"/>
      <c r="T19" s="368"/>
      <c r="U19" s="368"/>
      <c r="V19" s="368"/>
      <c r="W19" s="368"/>
      <c r="X19" s="368"/>
      <c r="Y19" s="369"/>
      <c r="Z19" s="98"/>
    </row>
    <row r="20" spans="1:26" ht="15" customHeight="1" thickBot="1">
      <c r="A20" s="594"/>
      <c r="B20" s="431" t="s">
        <v>18</v>
      </c>
      <c r="C20" s="432"/>
      <c r="D20" s="421"/>
      <c r="E20" s="422"/>
      <c r="F20" s="422"/>
      <c r="G20" s="422"/>
      <c r="H20" s="422"/>
      <c r="I20" s="422"/>
      <c r="J20" s="423"/>
      <c r="K20" s="366"/>
      <c r="L20" s="365"/>
      <c r="M20" s="370"/>
      <c r="N20" s="371"/>
      <c r="O20" s="371"/>
      <c r="P20" s="371"/>
      <c r="Q20" s="371"/>
      <c r="R20" s="371"/>
      <c r="S20" s="371"/>
      <c r="T20" s="371"/>
      <c r="U20" s="371"/>
      <c r="V20" s="371"/>
      <c r="W20" s="371"/>
      <c r="X20" s="371"/>
      <c r="Y20" s="372"/>
      <c r="Z20" s="98"/>
    </row>
    <row r="21" spans="1:26" ht="15" customHeight="1" thickBot="1">
      <c r="A21" s="594"/>
      <c r="B21" s="427"/>
      <c r="C21" s="428"/>
      <c r="D21" s="424" t="s">
        <v>133</v>
      </c>
      <c r="E21" s="425"/>
      <c r="F21" s="425"/>
      <c r="G21" s="425"/>
      <c r="H21" s="425"/>
      <c r="I21" s="425"/>
      <c r="J21" s="426"/>
      <c r="K21" s="366"/>
      <c r="L21" s="365"/>
      <c r="M21" s="370"/>
      <c r="N21" s="371"/>
      <c r="O21" s="371"/>
      <c r="P21" s="371"/>
      <c r="Q21" s="371"/>
      <c r="R21" s="371"/>
      <c r="S21" s="371"/>
      <c r="T21" s="371"/>
      <c r="U21" s="371"/>
      <c r="V21" s="371"/>
      <c r="W21" s="371"/>
      <c r="X21" s="371"/>
      <c r="Y21" s="372"/>
      <c r="Z21" s="98"/>
    </row>
    <row r="22" spans="1:26" ht="15" customHeight="1">
      <c r="A22" s="594"/>
      <c r="B22" s="427" t="s">
        <v>25</v>
      </c>
      <c r="C22" s="428"/>
      <c r="D22" s="418">
        <v>0</v>
      </c>
      <c r="E22" s="419"/>
      <c r="F22" s="419"/>
      <c r="G22" s="419"/>
      <c r="H22" s="419"/>
      <c r="I22" s="419"/>
      <c r="J22" s="420"/>
      <c r="K22" s="101">
        <v>33</v>
      </c>
      <c r="L22" s="102" t="s">
        <v>27</v>
      </c>
      <c r="M22" s="383" t="s">
        <v>24</v>
      </c>
      <c r="N22" s="383"/>
      <c r="O22" s="383"/>
      <c r="P22" s="383"/>
      <c r="Q22" s="383"/>
      <c r="R22" s="383"/>
      <c r="S22" s="383"/>
      <c r="T22" s="383"/>
      <c r="U22" s="384" t="s">
        <v>135</v>
      </c>
      <c r="V22" s="385"/>
      <c r="W22" s="384" t="s">
        <v>24</v>
      </c>
      <c r="X22" s="384"/>
      <c r="Y22" s="386"/>
      <c r="Z22" s="98"/>
    </row>
    <row r="23" spans="1:26" ht="15" customHeight="1" thickBot="1">
      <c r="A23" s="594"/>
      <c r="B23" s="431" t="s">
        <v>18</v>
      </c>
      <c r="C23" s="432"/>
      <c r="D23" s="433"/>
      <c r="E23" s="434"/>
      <c r="F23" s="434"/>
      <c r="G23" s="434"/>
      <c r="H23" s="434"/>
      <c r="I23" s="434"/>
      <c r="J23" s="435"/>
      <c r="K23" s="474" t="s">
        <v>136</v>
      </c>
      <c r="L23" s="245"/>
      <c r="M23" s="476">
        <v>0</v>
      </c>
      <c r="N23" s="476"/>
      <c r="O23" s="476"/>
      <c r="P23" s="476"/>
      <c r="Q23" s="476"/>
      <c r="R23" s="476"/>
      <c r="S23" s="476"/>
      <c r="T23" s="476"/>
      <c r="U23" s="373"/>
      <c r="V23" s="374"/>
      <c r="W23" s="373"/>
      <c r="X23" s="375"/>
      <c r="Y23" s="376"/>
      <c r="Z23" s="98"/>
    </row>
    <row r="24" spans="1:26" ht="15" customHeight="1">
      <c r="A24" s="594"/>
      <c r="B24" s="427"/>
      <c r="C24" s="428"/>
      <c r="D24" s="570" t="s">
        <v>34</v>
      </c>
      <c r="E24" s="571"/>
      <c r="F24" s="571"/>
      <c r="G24" s="571"/>
      <c r="H24" s="571"/>
      <c r="I24" s="571"/>
      <c r="J24" s="572"/>
      <c r="K24" s="474"/>
      <c r="L24" s="245"/>
      <c r="M24" s="476">
        <v>0</v>
      </c>
      <c r="N24" s="476"/>
      <c r="O24" s="476"/>
      <c r="P24" s="476"/>
      <c r="Q24" s="476"/>
      <c r="R24" s="476"/>
      <c r="S24" s="476"/>
      <c r="T24" s="476"/>
      <c r="U24" s="373"/>
      <c r="V24" s="374"/>
      <c r="W24" s="373"/>
      <c r="X24" s="375"/>
      <c r="Y24" s="376"/>
      <c r="Z24" s="98"/>
    </row>
    <row r="25" spans="1:26" ht="15" customHeight="1">
      <c r="A25" s="594"/>
      <c r="B25" s="427" t="s">
        <v>25</v>
      </c>
      <c r="C25" s="428"/>
      <c r="D25" s="418">
        <f>+D19-D22</f>
        <v>0</v>
      </c>
      <c r="E25" s="419"/>
      <c r="F25" s="419"/>
      <c r="G25" s="419"/>
      <c r="H25" s="419"/>
      <c r="I25" s="419"/>
      <c r="J25" s="420"/>
      <c r="K25" s="474"/>
      <c r="L25" s="245"/>
      <c r="M25" s="476">
        <v>0</v>
      </c>
      <c r="N25" s="476"/>
      <c r="O25" s="476"/>
      <c r="P25" s="476"/>
      <c r="Q25" s="476"/>
      <c r="R25" s="476"/>
      <c r="S25" s="476"/>
      <c r="T25" s="476"/>
      <c r="U25" s="373"/>
      <c r="V25" s="374"/>
      <c r="W25" s="373"/>
      <c r="X25" s="375"/>
      <c r="Y25" s="376"/>
      <c r="Z25" s="98"/>
    </row>
    <row r="26" spans="1:26" ht="15" customHeight="1" thickBot="1">
      <c r="A26" s="595"/>
      <c r="B26" s="568" t="s">
        <v>18</v>
      </c>
      <c r="C26" s="569"/>
      <c r="D26" s="433"/>
      <c r="E26" s="434"/>
      <c r="F26" s="434"/>
      <c r="G26" s="434"/>
      <c r="H26" s="434"/>
      <c r="I26" s="434"/>
      <c r="J26" s="435"/>
      <c r="K26" s="475"/>
      <c r="L26" s="246"/>
      <c r="M26" s="363">
        <v>0</v>
      </c>
      <c r="N26" s="363"/>
      <c r="O26" s="363"/>
      <c r="P26" s="363"/>
      <c r="Q26" s="363"/>
      <c r="R26" s="363"/>
      <c r="S26" s="363"/>
      <c r="T26" s="363"/>
      <c r="U26" s="377"/>
      <c r="V26" s="378"/>
      <c r="W26" s="377"/>
      <c r="X26" s="379"/>
      <c r="Y26" s="380"/>
      <c r="Z26" s="98"/>
    </row>
    <row r="27" spans="1:26" ht="3.75" customHeight="1">
      <c r="A27" s="413"/>
      <c r="B27" s="413"/>
      <c r="C27" s="413"/>
      <c r="D27" s="413"/>
      <c r="E27" s="413"/>
      <c r="F27" s="413"/>
      <c r="G27" s="413"/>
      <c r="H27" s="413"/>
      <c r="I27" s="413"/>
      <c r="J27" s="413"/>
      <c r="K27" s="413"/>
      <c r="L27" s="413"/>
      <c r="M27" s="413"/>
      <c r="N27" s="413"/>
      <c r="O27" s="413"/>
      <c r="P27" s="413"/>
      <c r="Q27" s="413"/>
      <c r="R27" s="413"/>
      <c r="S27" s="413"/>
      <c r="T27" s="413"/>
      <c r="U27" s="413"/>
      <c r="V27" s="413"/>
      <c r="W27" s="413"/>
      <c r="X27" s="413"/>
      <c r="Y27" s="413"/>
      <c r="Z27" s="413"/>
    </row>
    <row r="28" spans="1:26" ht="15" customHeight="1" thickBot="1">
      <c r="A28" s="441" t="s">
        <v>116</v>
      </c>
      <c r="B28" s="442"/>
      <c r="C28" s="442"/>
      <c r="D28" s="442"/>
      <c r="E28" s="442"/>
      <c r="F28" s="442"/>
      <c r="G28" s="442"/>
      <c r="H28" s="442"/>
      <c r="I28" s="442"/>
      <c r="J28" s="442"/>
      <c r="K28" s="442"/>
      <c r="L28" s="442"/>
      <c r="M28" s="442"/>
      <c r="N28" s="442"/>
      <c r="O28" s="442"/>
      <c r="P28" s="442"/>
      <c r="Q28" s="442"/>
      <c r="R28" s="442"/>
      <c r="S28" s="442"/>
      <c r="T28" s="442"/>
      <c r="U28" s="442"/>
      <c r="V28" s="442"/>
      <c r="W28" s="442"/>
      <c r="X28" s="442"/>
      <c r="Y28" s="442"/>
      <c r="Z28" s="442"/>
    </row>
    <row r="29" spans="1:26" ht="15" customHeight="1">
      <c r="A29" s="586" t="s">
        <v>198</v>
      </c>
      <c r="B29" s="587"/>
      <c r="C29" s="587"/>
      <c r="D29" s="587"/>
      <c r="E29" s="587"/>
      <c r="F29" s="587"/>
      <c r="G29" s="587"/>
      <c r="H29" s="587"/>
      <c r="I29" s="587"/>
      <c r="J29" s="588" t="s">
        <v>199</v>
      </c>
      <c r="K29" s="451"/>
      <c r="L29" s="589"/>
      <c r="M29" s="238"/>
      <c r="N29" s="452"/>
      <c r="O29" s="453"/>
      <c r="P29" s="453"/>
      <c r="Q29" s="453"/>
      <c r="R29" s="453"/>
      <c r="S29" s="453"/>
      <c r="T29" s="454" t="s">
        <v>117</v>
      </c>
      <c r="U29" s="455"/>
      <c r="V29" s="455"/>
      <c r="W29" s="455"/>
      <c r="X29" s="455"/>
      <c r="Y29" s="455"/>
      <c r="Z29" s="456"/>
    </row>
    <row r="30" spans="1:26" ht="12.95" customHeight="1">
      <c r="A30" s="450" t="s">
        <v>118</v>
      </c>
      <c r="B30" s="451"/>
      <c r="C30" s="451"/>
      <c r="D30" s="451"/>
      <c r="E30" s="451"/>
      <c r="F30" s="451"/>
      <c r="G30" s="451"/>
      <c r="H30" s="451"/>
      <c r="I30" s="451"/>
      <c r="J30" s="451"/>
      <c r="K30" s="451"/>
      <c r="L30" s="451"/>
      <c r="M30" s="451"/>
      <c r="N30" s="451"/>
      <c r="O30" s="451"/>
      <c r="P30" s="451"/>
      <c r="Q30" s="451"/>
      <c r="R30" s="451"/>
      <c r="S30" s="453"/>
      <c r="T30" s="455"/>
      <c r="U30" s="455"/>
      <c r="V30" s="455"/>
      <c r="W30" s="455"/>
      <c r="X30" s="455"/>
      <c r="Y30" s="455"/>
      <c r="Z30" s="456"/>
    </row>
    <row r="31" spans="1:26" ht="15" customHeight="1">
      <c r="A31" s="445" t="str">
        <f>+CONCATENATE(ZAKL_DATA!D20," ",ZAKL_DATA!D21," ",ZAKL_DATA!D22)</f>
        <v xml:space="preserve">  </v>
      </c>
      <c r="B31" s="446"/>
      <c r="C31" s="446"/>
      <c r="D31" s="446"/>
      <c r="E31" s="446"/>
      <c r="F31" s="446"/>
      <c r="G31" s="446"/>
      <c r="H31" s="446"/>
      <c r="I31" s="446"/>
      <c r="J31" s="446"/>
      <c r="K31" s="446"/>
      <c r="L31" s="446"/>
      <c r="M31" s="446"/>
      <c r="N31" s="446"/>
      <c r="O31" s="446"/>
      <c r="P31" s="446"/>
      <c r="Q31" s="446"/>
      <c r="R31" s="447"/>
      <c r="S31" s="453"/>
      <c r="T31" s="471"/>
      <c r="U31" s="472"/>
      <c r="V31" s="472"/>
      <c r="W31" s="472"/>
      <c r="X31" s="473"/>
      <c r="Y31" s="452"/>
      <c r="Z31" s="470"/>
    </row>
    <row r="32" spans="1:26" ht="12.95" customHeight="1">
      <c r="A32" s="584" t="s">
        <v>119</v>
      </c>
      <c r="B32" s="585"/>
      <c r="C32" s="585"/>
      <c r="D32" s="585"/>
      <c r="E32" s="585"/>
      <c r="F32" s="585"/>
      <c r="G32" s="585"/>
      <c r="H32" s="585"/>
      <c r="I32" s="585"/>
      <c r="J32" s="585"/>
      <c r="K32" s="585"/>
      <c r="L32" s="585"/>
      <c r="M32" s="585"/>
      <c r="N32" s="585"/>
      <c r="O32" s="585"/>
      <c r="P32" s="585"/>
      <c r="Q32" s="585"/>
      <c r="R32" s="585"/>
      <c r="S32" s="453"/>
      <c r="T32" s="453"/>
      <c r="U32" s="453"/>
      <c r="V32" s="453"/>
      <c r="W32" s="453"/>
      <c r="X32" s="453"/>
      <c r="Y32" s="453"/>
      <c r="Z32" s="470"/>
    </row>
    <row r="33" spans="1:26" ht="12.95" customHeight="1">
      <c r="A33" s="450" t="s">
        <v>120</v>
      </c>
      <c r="B33" s="451"/>
      <c r="C33" s="451"/>
      <c r="D33" s="451"/>
      <c r="E33" s="451"/>
      <c r="F33" s="451"/>
      <c r="G33" s="451"/>
      <c r="H33" s="451"/>
      <c r="I33" s="451"/>
      <c r="J33" s="451"/>
      <c r="K33" s="451"/>
      <c r="L33" s="451"/>
      <c r="M33" s="451"/>
      <c r="N33" s="451"/>
      <c r="O33" s="451"/>
      <c r="P33" s="451"/>
      <c r="Q33" s="451"/>
      <c r="R33" s="451"/>
      <c r="S33" s="453"/>
      <c r="T33" s="443" t="s">
        <v>121</v>
      </c>
      <c r="U33" s="443"/>
      <c r="V33" s="443"/>
      <c r="W33" s="443"/>
      <c r="X33" s="443"/>
      <c r="Y33" s="443"/>
      <c r="Z33" s="444"/>
    </row>
    <row r="34" spans="1:26" ht="15" customHeight="1">
      <c r="A34" s="445" t="str">
        <f>+CONCATENATE(ZAKL_DATA!D14," ",ZAKL_DATA!D15," ",ZAKL_DATA!D16)</f>
        <v xml:space="preserve">  </v>
      </c>
      <c r="B34" s="446"/>
      <c r="C34" s="446"/>
      <c r="D34" s="446"/>
      <c r="E34" s="446"/>
      <c r="F34" s="446"/>
      <c r="G34" s="446"/>
      <c r="H34" s="446"/>
      <c r="I34" s="446"/>
      <c r="J34" s="446"/>
      <c r="K34" s="446"/>
      <c r="L34" s="446"/>
      <c r="M34" s="446"/>
      <c r="N34" s="446"/>
      <c r="O34" s="446"/>
      <c r="P34" s="446"/>
      <c r="Q34" s="446"/>
      <c r="R34" s="447"/>
      <c r="S34" s="453"/>
      <c r="T34" s="448">
        <f>+ZAKL_DATA!D17</f>
        <v>0</v>
      </c>
      <c r="U34" s="446"/>
      <c r="V34" s="446"/>
      <c r="W34" s="446"/>
      <c r="X34" s="446"/>
      <c r="Y34" s="446"/>
      <c r="Z34" s="449"/>
    </row>
    <row r="35" spans="1:26" ht="3.95" customHeight="1" thickBot="1">
      <c r="A35" s="590"/>
      <c r="B35" s="591"/>
      <c r="C35" s="591"/>
      <c r="D35" s="591"/>
      <c r="E35" s="591"/>
      <c r="F35" s="591"/>
      <c r="G35" s="591"/>
      <c r="H35" s="591"/>
      <c r="I35" s="591"/>
      <c r="J35" s="591"/>
      <c r="K35" s="591"/>
      <c r="L35" s="591"/>
      <c r="M35" s="591"/>
      <c r="N35" s="591"/>
      <c r="O35" s="591"/>
      <c r="P35" s="591"/>
      <c r="Q35" s="591"/>
      <c r="R35" s="591"/>
      <c r="S35" s="591"/>
      <c r="T35" s="591"/>
      <c r="U35" s="591"/>
      <c r="V35" s="591"/>
      <c r="W35" s="591"/>
      <c r="X35" s="591"/>
      <c r="Y35" s="591"/>
      <c r="Z35" s="592"/>
    </row>
    <row r="36" spans="1:26" ht="12.95" customHeight="1" thickBot="1">
      <c r="A36" s="439"/>
      <c r="B36" s="440"/>
      <c r="C36" s="440"/>
      <c r="D36" s="440"/>
      <c r="E36" s="440"/>
      <c r="F36" s="440"/>
      <c r="G36" s="440"/>
      <c r="H36" s="440"/>
      <c r="I36" s="440"/>
      <c r="J36" s="440"/>
      <c r="K36" s="440"/>
      <c r="L36" s="440"/>
      <c r="M36" s="440"/>
      <c r="N36" s="440"/>
      <c r="O36" s="440"/>
      <c r="P36" s="440"/>
      <c r="Q36" s="440"/>
      <c r="R36" s="440"/>
      <c r="S36" s="440"/>
      <c r="T36" s="440"/>
      <c r="U36" s="440"/>
      <c r="V36" s="440"/>
      <c r="W36" s="440"/>
      <c r="X36" s="440"/>
      <c r="Y36" s="440"/>
      <c r="Z36" s="440"/>
    </row>
    <row r="37" spans="1:26" ht="9.95" customHeight="1">
      <c r="A37" s="573"/>
      <c r="B37" s="574"/>
      <c r="C37" s="574"/>
      <c r="D37" s="574"/>
      <c r="E37" s="574"/>
      <c r="F37" s="574"/>
      <c r="G37" s="574"/>
      <c r="H37" s="574"/>
      <c r="I37" s="574"/>
      <c r="J37" s="574"/>
      <c r="K37" s="574"/>
      <c r="L37" s="574"/>
      <c r="M37" s="574"/>
      <c r="N37" s="574"/>
      <c r="O37" s="574"/>
      <c r="P37" s="574"/>
      <c r="Q37" s="574"/>
      <c r="R37" s="574"/>
      <c r="S37" s="99"/>
      <c r="T37" s="460" t="s">
        <v>123</v>
      </c>
      <c r="U37" s="461"/>
      <c r="V37" s="461"/>
      <c r="W37" s="461"/>
      <c r="X37" s="461"/>
      <c r="Y37" s="461"/>
      <c r="Z37" s="462"/>
    </row>
    <row r="38" spans="1:26" ht="15" customHeight="1">
      <c r="A38" s="436" t="s">
        <v>130</v>
      </c>
      <c r="B38" s="437"/>
      <c r="C38" s="437"/>
      <c r="D38" s="437"/>
      <c r="E38" s="437"/>
      <c r="F38" s="438"/>
      <c r="G38" s="438"/>
      <c r="H38" s="438"/>
      <c r="I38" s="438"/>
      <c r="J38" s="438"/>
      <c r="K38" s="457" t="s">
        <v>127</v>
      </c>
      <c r="L38" s="463"/>
      <c r="M38" s="464"/>
      <c r="N38" s="464"/>
      <c r="O38" s="464"/>
      <c r="P38" s="464"/>
      <c r="Q38" s="464"/>
      <c r="R38" s="575"/>
      <c r="S38" s="452"/>
      <c r="T38" s="455"/>
      <c r="U38" s="455"/>
      <c r="V38" s="455"/>
      <c r="W38" s="455"/>
      <c r="X38" s="455"/>
      <c r="Y38" s="455"/>
      <c r="Z38" s="456"/>
    </row>
    <row r="39" spans="1:26" ht="15" customHeight="1">
      <c r="A39" s="450" t="s">
        <v>122</v>
      </c>
      <c r="B39" s="564"/>
      <c r="C39" s="564"/>
      <c r="D39" s="564"/>
      <c r="E39" s="564"/>
      <c r="F39" s="565">
        <f ca="1">+TODAY()</f>
        <v>42040</v>
      </c>
      <c r="G39" s="566"/>
      <c r="H39" s="566"/>
      <c r="I39" s="566"/>
      <c r="J39" s="567"/>
      <c r="K39" s="458"/>
      <c r="L39" s="576"/>
      <c r="M39" s="577"/>
      <c r="N39" s="577"/>
      <c r="O39" s="577"/>
      <c r="P39" s="577"/>
      <c r="Q39" s="577"/>
      <c r="R39" s="578"/>
      <c r="S39" s="452"/>
      <c r="T39" s="463"/>
      <c r="U39" s="464"/>
      <c r="V39" s="464"/>
      <c r="W39" s="464"/>
      <c r="X39" s="464"/>
      <c r="Y39" s="464"/>
      <c r="Z39" s="465"/>
    </row>
    <row r="40" spans="1:26" ht="15" customHeight="1" thickBot="1">
      <c r="A40" s="580" t="s">
        <v>96</v>
      </c>
      <c r="B40" s="581"/>
      <c r="C40" s="581"/>
      <c r="D40" s="581"/>
      <c r="E40" s="581"/>
      <c r="F40" s="582">
        <f>+ZAKL_DATA!D33</f>
        <v>0</v>
      </c>
      <c r="G40" s="442"/>
      <c r="H40" s="442"/>
      <c r="I40" s="442"/>
      <c r="J40" s="583"/>
      <c r="K40" s="459"/>
      <c r="L40" s="466"/>
      <c r="M40" s="467"/>
      <c r="N40" s="467"/>
      <c r="O40" s="467"/>
      <c r="P40" s="467"/>
      <c r="Q40" s="467"/>
      <c r="R40" s="579"/>
      <c r="S40" s="469"/>
      <c r="T40" s="466"/>
      <c r="U40" s="467"/>
      <c r="V40" s="467"/>
      <c r="W40" s="467"/>
      <c r="X40" s="467"/>
      <c r="Y40" s="467"/>
      <c r="Z40" s="468"/>
    </row>
  </sheetData>
  <sheetProtection algorithmName="SHA-512" hashValue="lBZtQ+7gp606152BN6XfcdxS1MulTQP+++sUdo0AOOcuZyHDquQOK4ayv3DE8X/JUzxZN3JnAW08z00qYhsSMQ==" saltValue="+c0CIYc+CokfJUmF46Kivg==" spinCount="100000" sheet="1" objects="1" scenarios="1"/>
  <mergeCells count="130">
    <mergeCell ref="A39:E39"/>
    <mergeCell ref="F39:J39"/>
    <mergeCell ref="D21:J21"/>
    <mergeCell ref="B21:C21"/>
    <mergeCell ref="B23:C23"/>
    <mergeCell ref="B24:C24"/>
    <mergeCell ref="B25:C25"/>
    <mergeCell ref="B22:C22"/>
    <mergeCell ref="D22:J22"/>
    <mergeCell ref="B26:C26"/>
    <mergeCell ref="D25:J25"/>
    <mergeCell ref="D26:J26"/>
    <mergeCell ref="D24:J24"/>
    <mergeCell ref="A37:R37"/>
    <mergeCell ref="L38:R40"/>
    <mergeCell ref="A40:E40"/>
    <mergeCell ref="F40:J40"/>
    <mergeCell ref="A32:R32"/>
    <mergeCell ref="A29:I29"/>
    <mergeCell ref="J29:L29"/>
    <mergeCell ref="A30:R30"/>
    <mergeCell ref="A31:R31"/>
    <mergeCell ref="A35:Z35"/>
    <mergeCell ref="A19:A26"/>
    <mergeCell ref="I5:J5"/>
    <mergeCell ref="I4:J4"/>
    <mergeCell ref="W1:W5"/>
    <mergeCell ref="M1:M5"/>
    <mergeCell ref="L1:L5"/>
    <mergeCell ref="N6:R6"/>
    <mergeCell ref="W15:Z15"/>
    <mergeCell ref="A13:Z13"/>
    <mergeCell ref="C10:D10"/>
    <mergeCell ref="R14:V14"/>
    <mergeCell ref="W14:Z14"/>
    <mergeCell ref="S11:T11"/>
    <mergeCell ref="S9:T9"/>
    <mergeCell ref="C11:D11"/>
    <mergeCell ref="S12:T12"/>
    <mergeCell ref="A1:D1"/>
    <mergeCell ref="C2:D5"/>
    <mergeCell ref="A2:B6"/>
    <mergeCell ref="K1:K5"/>
    <mergeCell ref="E1:E5"/>
    <mergeCell ref="F1:F5"/>
    <mergeCell ref="G1:G5"/>
    <mergeCell ref="I2:J2"/>
    <mergeCell ref="C6:D6"/>
    <mergeCell ref="Y1:Y5"/>
    <mergeCell ref="S1:T5"/>
    <mergeCell ref="S8:T8"/>
    <mergeCell ref="Z1:Z5"/>
    <mergeCell ref="S7:T7"/>
    <mergeCell ref="S6:T6"/>
    <mergeCell ref="U1:V5"/>
    <mergeCell ref="X1:X5"/>
    <mergeCell ref="N1:R4"/>
    <mergeCell ref="A7:B7"/>
    <mergeCell ref="A8:B8"/>
    <mergeCell ref="B15:F16"/>
    <mergeCell ref="E14:F14"/>
    <mergeCell ref="A12:B12"/>
    <mergeCell ref="C7:D7"/>
    <mergeCell ref="C8:D8"/>
    <mergeCell ref="A14:D14"/>
    <mergeCell ref="A9:B9"/>
    <mergeCell ref="A10:B10"/>
    <mergeCell ref="A11:B11"/>
    <mergeCell ref="C9:D9"/>
    <mergeCell ref="A27:Z27"/>
    <mergeCell ref="B20:C20"/>
    <mergeCell ref="D23:J23"/>
    <mergeCell ref="A38:J38"/>
    <mergeCell ref="A36:Z36"/>
    <mergeCell ref="A28:Z28"/>
    <mergeCell ref="T33:Z33"/>
    <mergeCell ref="A34:R34"/>
    <mergeCell ref="T34:Z34"/>
    <mergeCell ref="A33:R33"/>
    <mergeCell ref="N29:R29"/>
    <mergeCell ref="T29:Z30"/>
    <mergeCell ref="K38:K40"/>
    <mergeCell ref="T37:Z38"/>
    <mergeCell ref="T39:Z40"/>
    <mergeCell ref="S38:S40"/>
    <mergeCell ref="Y31:Z31"/>
    <mergeCell ref="T32:Z32"/>
    <mergeCell ref="S29:S34"/>
    <mergeCell ref="T31:X31"/>
    <mergeCell ref="K23:K26"/>
    <mergeCell ref="M23:T23"/>
    <mergeCell ref="M24:T24"/>
    <mergeCell ref="M25:T25"/>
    <mergeCell ref="AA7:AA8"/>
    <mergeCell ref="M22:T22"/>
    <mergeCell ref="U22:V22"/>
    <mergeCell ref="W22:Y22"/>
    <mergeCell ref="K18:W18"/>
    <mergeCell ref="J14:L14"/>
    <mergeCell ref="J15:L15"/>
    <mergeCell ref="M14:Q14"/>
    <mergeCell ref="W16:Z16"/>
    <mergeCell ref="X18:Y18"/>
    <mergeCell ref="M16:Q16"/>
    <mergeCell ref="J16:L16"/>
    <mergeCell ref="R15:V15"/>
    <mergeCell ref="R16:V16"/>
    <mergeCell ref="M15:Q15"/>
    <mergeCell ref="S10:T10"/>
    <mergeCell ref="A17:Z17"/>
    <mergeCell ref="A15:A16"/>
    <mergeCell ref="C12:D12"/>
    <mergeCell ref="D19:J19"/>
    <mergeCell ref="D20:J20"/>
    <mergeCell ref="D18:J18"/>
    <mergeCell ref="B19:C19"/>
    <mergeCell ref="B18:C18"/>
    <mergeCell ref="G16:I16"/>
    <mergeCell ref="G15:I15"/>
    <mergeCell ref="M26:T26"/>
    <mergeCell ref="K19:L21"/>
    <mergeCell ref="M19:Y21"/>
    <mergeCell ref="U23:V23"/>
    <mergeCell ref="W23:Y23"/>
    <mergeCell ref="U26:V26"/>
    <mergeCell ref="W26:Y26"/>
    <mergeCell ref="U24:V24"/>
    <mergeCell ref="W24:Y24"/>
    <mergeCell ref="U25:V25"/>
    <mergeCell ref="W25:Y25"/>
  </mergeCells>
  <printOptions horizontalCentered="1" verticalCentered="1"/>
  <pageMargins left="0.196850393700787" right="0.196850393700787" top="0.433070866141732" bottom="0.433070866141732" header="0.31496062992126" footer="0.31496062992126"/>
  <pageSetup horizontalDpi="300" verticalDpi="300" orientation="landscape" paperSize="9" scale="96" r:id="rId4"/>
  <headerFooter alignWithMargins="0"/>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Z121"/>
  <sheetViews>
    <sheetView workbookViewId="0" topLeftCell="A1">
      <selection pane="topLeft" activeCell="G93" sqref="G93"/>
    </sheetView>
  </sheetViews>
  <sheetFormatPr defaultRowHeight="12.75"/>
  <cols>
    <col min="2" max="2" width="15.7142857142857" customWidth="1"/>
    <col min="3" max="3" width="13.1428571428571" customWidth="1"/>
    <col min="4" max="5" width="4.57142857142857" customWidth="1"/>
    <col min="6" max="6" width="7.42857142857143" customWidth="1"/>
    <col min="7" max="12" width="5.28571428571429" customWidth="1"/>
    <col min="13" max="17" width="5.14285714285714" customWidth="1"/>
    <col min="18" max="24" width="5.28571428571429" customWidth="1"/>
    <col min="25" max="25" width="7.42857142857143" customWidth="1"/>
    <col min="26" max="26" width="6.71428571428571" customWidth="1"/>
  </cols>
  <sheetData>
    <row r="1" spans="1:12" ht="12.75">
      <c r="A1" s="165"/>
      <c r="B1" s="150"/>
      <c r="C1" s="165" t="s">
        <v>2025</v>
      </c>
      <c r="D1" s="165" t="s">
        <v>2026</v>
      </c>
      <c r="E1" s="165" t="s">
        <v>2023</v>
      </c>
      <c r="F1" s="151" t="s">
        <v>2024</v>
      </c>
      <c r="G1" s="151" t="s">
        <v>2027</v>
      </c>
      <c r="H1" s="151" t="s">
        <v>22</v>
      </c>
      <c r="I1" s="151" t="s">
        <v>2029</v>
      </c>
      <c r="J1" s="151" t="s">
        <v>2028</v>
      </c>
      <c r="K1" s="151" t="s">
        <v>2030</v>
      </c>
      <c r="L1" s="151" t="s">
        <v>2031</v>
      </c>
    </row>
    <row r="2" spans="1:26" ht="12.75">
      <c r="A2" s="151"/>
      <c r="B2" s="165"/>
      <c r="C2" s="165" t="s">
        <v>2025</v>
      </c>
      <c r="D2" s="165" t="s">
        <v>2032</v>
      </c>
      <c r="E2" s="165" t="s">
        <v>57</v>
      </c>
      <c r="F2" s="165" t="s">
        <v>2033</v>
      </c>
      <c r="G2" s="165" t="s">
        <v>2034</v>
      </c>
      <c r="H2" s="165" t="s">
        <v>2035</v>
      </c>
      <c r="I2" s="165" t="s">
        <v>2036</v>
      </c>
      <c r="J2" s="165" t="s">
        <v>2037</v>
      </c>
      <c r="K2" s="165" t="s">
        <v>2038</v>
      </c>
      <c r="L2" s="165" t="s">
        <v>2039</v>
      </c>
      <c r="M2" s="244" t="s">
        <v>2040</v>
      </c>
      <c r="N2" s="244" t="s">
        <v>2041</v>
      </c>
      <c r="O2" s="244" t="s">
        <v>2042</v>
      </c>
      <c r="P2" s="244" t="s">
        <v>2043</v>
      </c>
      <c r="Q2" s="244" t="s">
        <v>2044</v>
      </c>
      <c r="R2" s="165" t="s">
        <v>2018</v>
      </c>
      <c r="S2" s="165" t="s">
        <v>2019</v>
      </c>
      <c r="T2" s="165" t="s">
        <v>2020</v>
      </c>
      <c r="U2" s="165" t="s">
        <v>2021</v>
      </c>
      <c r="V2" s="165" t="s">
        <v>2022</v>
      </c>
      <c r="W2" s="165" t="s">
        <v>2017</v>
      </c>
      <c r="X2" s="165" t="s">
        <v>2045</v>
      </c>
      <c r="Y2" s="165" t="s">
        <v>2046</v>
      </c>
      <c r="Z2" s="165" t="s">
        <v>210</v>
      </c>
    </row>
    <row r="3" spans="1:26" ht="12.75">
      <c r="A3" s="151"/>
      <c r="B3" s="150"/>
      <c r="C3" s="150">
        <f>'2_str'!A7</f>
        <v>1</v>
      </c>
      <c r="D3" s="242">
        <f>'2_str'!C7</f>
        <v>0</v>
      </c>
      <c r="E3" s="150" t="str">
        <f>IF('2_str'!E7&lt;&gt;0,TEXT('2_str'!E7,"rrrr"),"")</f>
        <v/>
      </c>
      <c r="F3" s="150" t="str">
        <f>IF('2_str'!E7&lt;&gt;0,TEXT('2_str'!E7,"mm"),"")</f>
        <v/>
      </c>
      <c r="G3" s="243">
        <f>'2_str'!F7</f>
        <v>0</v>
      </c>
      <c r="H3" s="150">
        <f>'2_str'!H7</f>
        <v>0</v>
      </c>
      <c r="I3" s="150" t="str">
        <f>IF('2_str'!I7&lt;&gt;0,'2_str'!I7,IF($G2=9,0,""))</f>
        <v/>
      </c>
      <c r="J3" s="150" t="str">
        <f>IF('2_str'!J7&lt;&gt;0,ROUND('2_str'!J7,2),IF($G2=9,0,""))</f>
        <v/>
      </c>
      <c r="K3" s="150">
        <f>'2_str'!K7</f>
        <v>0</v>
      </c>
      <c r="L3" s="150">
        <f>'2_str'!L7</f>
        <v>0</v>
      </c>
      <c r="M3" s="150" t="str">
        <f>IF(AND('2_str'!N7&lt;&gt;0,$G3&lt;&gt;""),SUBSTITUTE('2_str'!N7,"/","",1),"")</f>
        <v>0</v>
      </c>
      <c r="N3" s="150" t="str">
        <f>IF(AND('2_str'!O7&lt;&gt;0,$G3&lt;&gt;""),SUBSTITUTE('2_str'!O7,"/","",1),"")</f>
        <v>0</v>
      </c>
      <c r="O3" s="150" t="str">
        <f>IF(AND('2_str'!P7&lt;&gt;0,$G3&lt;&gt;""),SUBSTITUTE('2_str'!P7,"/","",1),"")</f>
        <v>0</v>
      </c>
      <c r="P3" s="150" t="str">
        <f>IF(AND('2_str'!Q7&lt;&gt;0,$G3&lt;&gt;""),SUBSTITUTE('2_str'!Q7,"/","",1),"")</f>
        <v>0</v>
      </c>
      <c r="Q3" s="150" t="str">
        <f>IF(AND('2_str'!R7&lt;&gt;0,$G3&lt;&gt;""),SUBSTITUTE('2_str'!R7,"/","",1),"")</f>
        <v>0</v>
      </c>
      <c r="R3" s="150">
        <f>IF(G3&lt;&gt;"",'2_str'!S7,"")</f>
        <v>0</v>
      </c>
      <c r="S3" s="243" t="str">
        <f>IF('2_str'!U7=0,"",'2_str'!U7)</f>
        <v/>
      </c>
      <c r="T3" s="150">
        <f>'2_str'!V7</f>
        <v>0</v>
      </c>
      <c r="U3" s="150">
        <f>'2_str'!W7</f>
        <v>0</v>
      </c>
      <c r="V3" s="150">
        <f>'2_str'!X7</f>
        <v>0</v>
      </c>
      <c r="W3" s="150">
        <f>IF(G3&lt;&gt;"",'2_str'!Y7,"")</f>
        <v>0</v>
      </c>
      <c r="X3" s="247" t="str">
        <f>IF(OR('2_str'!Z7="V",'2_str'!Z7="O",'2_str'!Z7="R"),'2_str'!Z7,"")</f>
        <v/>
      </c>
      <c r="Y3" s="242"/>
      <c r="Z3" s="150"/>
    </row>
    <row r="4" spans="1:5" ht="12.75">
      <c r="A4" s="151"/>
      <c r="B4" s="150"/>
      <c r="C4" s="150"/>
      <c r="D4" s="150"/>
      <c r="E4" s="150"/>
    </row>
    <row r="5" spans="2:25" ht="12.75">
      <c r="B5" s="151" t="s">
        <v>201</v>
      </c>
      <c r="C5" s="151" t="s">
        <v>202</v>
      </c>
      <c r="D5" s="151"/>
      <c r="Y5" s="151" t="s">
        <v>2048</v>
      </c>
    </row>
    <row r="6" spans="1:25" ht="12.75">
      <c r="A6" s="151"/>
      <c r="B6" s="151" t="s">
        <v>203</v>
      </c>
      <c r="C6" s="236">
        <f>ZAKL_DATA!B26</f>
        <v>0</v>
      </c>
      <c r="D6" s="153"/>
      <c r="Y6" t="str">
        <f>IF(AND('2_str'!G7&lt;&gt;0,G3&lt;&gt;""),"A",IF(G3="","","N"))</f>
        <v>N</v>
      </c>
    </row>
    <row r="7" spans="2:5" ht="12.75">
      <c r="B7" s="151" t="s">
        <v>204</v>
      </c>
      <c r="C7" s="236">
        <f>ZAKL_DATA!B25</f>
        <v>0</v>
      </c>
      <c r="D7" s="152"/>
      <c r="E7" s="151" t="s">
        <v>205</v>
      </c>
    </row>
    <row r="9" spans="2:3" ht="12.75">
      <c r="B9" s="151" t="s">
        <v>206</v>
      </c>
      <c r="C9" s="154" t="str">
        <f>IF('1_str'!A11="řádné","B",IF('1_str'!A11="řádné-opravné","O",IF('1_str'!A11="dodatečné","D",IF('1_str'!A11="dodatečné-opravné","E","chyba"))))</f>
        <v>B</v>
      </c>
    </row>
    <row r="10" spans="1:1" ht="12.75">
      <c r="A10" s="151"/>
    </row>
    <row r="13" spans="1:3" ht="12.75">
      <c r="A13" s="151"/>
      <c r="B13" s="151" t="s">
        <v>207</v>
      </c>
      <c r="C13" s="154" t="str">
        <f>IF('2_str'!X18&gt;0,TEXT('2_str'!X18,"dd.mm.rrrr"),"")</f>
        <v/>
      </c>
    </row>
    <row r="14" spans="1:4" ht="12.75">
      <c r="A14" s="152"/>
      <c r="C14" s="155"/>
      <c r="D14" s="153"/>
    </row>
    <row r="15" spans="3:4" ht="12.75">
      <c r="C15" s="156"/>
      <c r="D15" s="157"/>
    </row>
    <row r="16" spans="2:2" ht="12.75">
      <c r="B16" s="151" t="s">
        <v>208</v>
      </c>
    </row>
    <row r="17" spans="1:2" ht="12.75">
      <c r="A17" s="151"/>
      <c r="B17" s="152" t="s">
        <v>2047</v>
      </c>
    </row>
    <row r="18" spans="1:5" ht="12.75">
      <c r="A18" s="151"/>
      <c r="E18" s="152"/>
    </row>
    <row r="20" spans="2:2" ht="12.75">
      <c r="B20" s="151" t="s">
        <v>209</v>
      </c>
    </row>
    <row r="21" spans="2:3" ht="12.75">
      <c r="B21" s="151" t="s">
        <v>210</v>
      </c>
      <c r="C21" s="155"/>
    </row>
    <row r="22" spans="1:1" ht="12.75">
      <c r="A22" s="153"/>
    </row>
    <row r="23" spans="1:1" ht="12.75">
      <c r="A23" s="153"/>
    </row>
    <row r="24" spans="4:4" ht="12.75">
      <c r="D24" t="s">
        <v>211</v>
      </c>
    </row>
    <row r="25" spans="1:4" ht="12.75">
      <c r="A25" s="151"/>
      <c r="B25" s="153" t="s">
        <v>212</v>
      </c>
      <c r="D25" s="152"/>
    </row>
    <row r="26" spans="2:4" ht="12.75">
      <c r="B26" s="153" t="s">
        <v>213</v>
      </c>
      <c r="D26" s="151" t="s">
        <v>214</v>
      </c>
    </row>
    <row r="28" spans="1:3" ht="12.75">
      <c r="A28" s="151"/>
      <c r="B28" s="151" t="s">
        <v>215</v>
      </c>
      <c r="C28" s="152" t="str">
        <f>IF(ZAKL_DATA!D4&gt;0,"P","F")</f>
        <v>F</v>
      </c>
    </row>
    <row r="30" spans="1:1" ht="12.75">
      <c r="A30" s="151"/>
    </row>
    <row r="31" spans="2:3" ht="12.75">
      <c r="B31" s="151" t="s">
        <v>216</v>
      </c>
      <c r="C31" s="236">
        <f>'1_str'!A41</f>
        <v>0</v>
      </c>
    </row>
    <row r="32" spans="1:1" ht="13.5" thickBot="1">
      <c r="A32" s="156"/>
    </row>
    <row r="33" spans="1:4" ht="14.25" thickTop="1" thickBot="1">
      <c r="A33" s="158"/>
      <c r="B33" s="151" t="s">
        <v>217</v>
      </c>
      <c r="C33" s="153" t="e">
        <f>VLOOKUP(ZAKL_DATA!B20,Ciselnik!P3:P253,1,FALSE)</f>
        <v>#N/A</v>
      </c>
      <c r="D33" s="152"/>
    </row>
    <row r="34" spans="1:2" ht="13.5" thickTop="1">
      <c r="A34" s="158"/>
      <c r="B34">
        <v>33</v>
      </c>
    </row>
    <row r="35" spans="1:3" ht="13.5" thickBot="1">
      <c r="A35" s="161"/>
      <c r="B35" s="156" t="s">
        <v>27</v>
      </c>
      <c r="C35" s="151" t="s">
        <v>218</v>
      </c>
    </row>
    <row r="36" spans="1:3" ht="14.25" thickTop="1" thickBot="1">
      <c r="A36" s="161"/>
      <c r="B36" s="158" t="str">
        <f>IF('2_str'!L23&lt;&gt;"",'2_str'!L23,"")</f>
        <v/>
      </c>
      <c r="C36" s="159">
        <f>IF('2_str'!M23&lt;&gt;"",'2_str'!M23,"")</f>
        <v>0</v>
      </c>
    </row>
    <row r="37" spans="2:3" ht="13.5" thickTop="1">
      <c r="B37" s="158" t="str">
        <f>IF('2_str'!L24&lt;&gt;"",'2_str'!L24,"")</f>
        <v/>
      </c>
      <c r="C37" s="160">
        <f>IF('2_str'!M24&lt;&gt;"",'2_str'!M24,"")</f>
        <v>0</v>
      </c>
    </row>
    <row r="38" spans="2:3" ht="12.75">
      <c r="B38" s="161" t="str">
        <f>IF('2_str'!L25&lt;&gt;"",'2_str'!L25,"")</f>
        <v/>
      </c>
      <c r="C38" s="162">
        <f>IF('2_str'!M25&lt;&gt;"",'2_str'!M25,"")</f>
        <v>0</v>
      </c>
    </row>
    <row r="39" spans="2:3" ht="12.75">
      <c r="B39" s="161" t="str">
        <f>IF('2_str'!L26&lt;&gt;"",'2_str'!L26,"")</f>
        <v/>
      </c>
      <c r="C39" s="162">
        <f>IF('2_str'!M26&lt;&gt;"",'2_str'!M26,"")</f>
        <v>0</v>
      </c>
    </row>
    <row r="40" spans="1:1" ht="12.75">
      <c r="A40" s="153"/>
    </row>
    <row r="42" spans="1:5" ht="12.75">
      <c r="A42" s="153"/>
      <c r="B42" t="s">
        <v>219</v>
      </c>
      <c r="C42" s="151" t="s">
        <v>220</v>
      </c>
      <c r="D42" s="151" t="s">
        <v>221</v>
      </c>
      <c r="E42" s="151" t="s">
        <v>222</v>
      </c>
    </row>
    <row r="43" spans="1:5" ht="12.75">
      <c r="A43" s="153"/>
      <c r="B43" s="154">
        <f>'2_str'!T31</f>
        <v>0</v>
      </c>
      <c r="C43" s="153" t="str">
        <f>IF(AND(LEN(B43)&lt;9,LEN(B43)&gt;5),B43,"")</f>
        <v/>
      </c>
      <c r="D43" s="153" t="str">
        <f>IF(AND(LEN(B43)&gt;6,ISNUMBER(SEARCH(".",B43))),B43,"")</f>
        <v/>
      </c>
      <c r="E43" s="153" t="str">
        <f>IF(AND(LEN(B43)&lt;=4,'2_str'!T31&lt;&gt;""),B43,"")</f>
        <v/>
      </c>
    </row>
    <row r="45" spans="2:3" ht="12.75">
      <c r="B45" s="153" t="str">
        <f>MID(ZAKL_DATA!D2,3,10)</f>
        <v/>
      </c>
      <c r="C45" s="152"/>
    </row>
    <row r="46" spans="1:3" ht="12.75">
      <c r="A46" s="163"/>
      <c r="B46" s="154" t="str">
        <f>SUBSTITUTE(ZAKL_DATA!D2,"CZ","00")</f>
        <v>00</v>
      </c>
      <c r="C46" s="152"/>
    </row>
    <row r="48" spans="2:5" ht="12.75">
      <c r="B48" t="s">
        <v>223</v>
      </c>
      <c r="C48" t="s">
        <v>224</v>
      </c>
      <c r="D48" t="s">
        <v>225</v>
      </c>
      <c r="E48" t="s">
        <v>36</v>
      </c>
    </row>
    <row r="49" spans="2:5" ht="12.75">
      <c r="B49" s="163">
        <f>'2_str'!R15</f>
        <v>0</v>
      </c>
      <c r="C49" s="163">
        <f>'2_str'!J15</f>
        <v>0</v>
      </c>
      <c r="D49" s="163">
        <f>'2_str'!M15</f>
        <v>0</v>
      </c>
      <c r="E49" s="163">
        <f>'2_str'!W15</f>
        <v>0</v>
      </c>
    </row>
    <row r="51" spans="2:3" ht="12.75">
      <c r="B51" t="s">
        <v>226</v>
      </c>
      <c r="C51" t="s">
        <v>34</v>
      </c>
    </row>
    <row r="52" spans="1:3" ht="12.75">
      <c r="A52" s="153"/>
      <c r="B52" t="str">
        <f>IF('2_str'!D22&lt;&gt;0,'2_str'!D22,"")</f>
        <v/>
      </c>
      <c r="C52">
        <f>'2_str'!D25</f>
        <v>0</v>
      </c>
    </row>
    <row r="54" spans="2:2" ht="12.75">
      <c r="B54" t="s">
        <v>227</v>
      </c>
    </row>
    <row r="55" spans="1:2" ht="12.75">
      <c r="A55" s="151"/>
      <c r="B55" s="153" t="s">
        <v>228</v>
      </c>
    </row>
    <row r="56" spans="1:1" ht="12.75">
      <c r="A56" s="154"/>
    </row>
    <row r="58" spans="2:4" ht="12.75">
      <c r="B58" s="151" t="s">
        <v>229</v>
      </c>
      <c r="C58" s="151" t="s">
        <v>230</v>
      </c>
      <c r="D58" s="151" t="s">
        <v>231</v>
      </c>
    </row>
    <row r="59" spans="2:4" ht="12.75">
      <c r="B59" s="153" t="str">
        <f>IF(OR('2_str'!M29="4a",'2_str'!M29="4b"),"F",IF(OR('2_str'!M29="4c",'2_str'!M29="4d"),"P",""))</f>
        <v/>
      </c>
      <c r="C59" s="153" t="str">
        <f>IF(AND(OR(D43&lt;&gt;"",E43&lt;&gt;""),ZAKL_DATA!D20&lt;&gt;""),ZAKL_DATA!D20,"")</f>
        <v/>
      </c>
      <c r="D59" s="152" t="str">
        <f>IF(AND(OR(D43&lt;&gt;"",E43&lt;&gt;""),ZAKL_DATA!D21&lt;&gt;""),ZAKL_DATA!D21,"")</f>
        <v/>
      </c>
    </row>
    <row r="60" spans="1:1" ht="12.75">
      <c r="A60" s="152"/>
    </row>
    <row r="62" spans="2:4" ht="12.75">
      <c r="B62" t="s">
        <v>232</v>
      </c>
      <c r="C62" t="s">
        <v>233</v>
      </c>
      <c r="D62" t="s">
        <v>234</v>
      </c>
    </row>
    <row r="63" spans="1:4" ht="12.75">
      <c r="A63" s="154"/>
      <c r="B63" s="164">
        <f>'1_str'!A28</f>
        <v>0</v>
      </c>
      <c r="C63" s="152">
        <f>'1_str'!G28</f>
        <v>0</v>
      </c>
      <c r="D63" s="152" t="str">
        <f>IF(ZAKL_DATA!B6&lt;&gt;"",'1_str'!A26,"")</f>
        <v/>
      </c>
    </row>
    <row r="65" spans="1:2" ht="12.75">
      <c r="A65" s="151"/>
      <c r="B65" t="s">
        <v>235</v>
      </c>
    </row>
    <row r="66" spans="2:2" ht="12.75">
      <c r="B66" s="153" t="str">
        <f>IF('2_str'!M29&lt;&gt;"",'2_str'!A31,"")</f>
        <v/>
      </c>
    </row>
    <row r="68" spans="1:2" ht="12.75">
      <c r="A68" s="151"/>
      <c r="B68" s="151" t="s">
        <v>236</v>
      </c>
    </row>
    <row r="69" spans="2:2" ht="12.75">
      <c r="B69" t="e">
        <f>VLOOKUP(ZAKL_DATA!B13,FU!B3:C17,2,FALSE)</f>
        <v>#N/A</v>
      </c>
    </row>
    <row r="71" spans="2:2" ht="12.75">
      <c r="B71" s="151" t="s">
        <v>237</v>
      </c>
    </row>
    <row r="72" spans="1:2" ht="12.75">
      <c r="A72" s="151"/>
      <c r="B72" t="e">
        <f>VLOOKUP(ZAKL_DATA!B14,FU!E3:F204,2,FALSE)</f>
        <v>#N/A</v>
      </c>
    </row>
    <row r="75" spans="2:4" ht="12.75">
      <c r="B75" s="151"/>
      <c r="D75" t="s">
        <v>238</v>
      </c>
    </row>
    <row r="80" spans="1:1" ht="12.75">
      <c r="A80" s="151"/>
    </row>
    <row r="81" spans="1:1" ht="12.75">
      <c r="A81" s="154"/>
    </row>
    <row r="82" spans="1:1" ht="12.75">
      <c r="A82" s="154"/>
    </row>
    <row r="83" spans="1:2" ht="12.75">
      <c r="A83" s="164"/>
      <c r="B83" s="151" t="s">
        <v>239</v>
      </c>
    </row>
    <row r="84" spans="1:4" ht="12.75">
      <c r="A84" s="164"/>
      <c r="B84" s="153" t="str">
        <f>IF(AND(ZAKL_DATA!D4&lt;&gt;"",ZAKL_DATA!D14&lt;&gt;"",'2_str'!M29&lt;&gt;"4a",'2_str'!M29&lt;&gt;"4b"),ZAKL_DATA!D14,"")</f>
        <v/>
      </c>
      <c r="C84" s="151" t="s">
        <v>240</v>
      </c>
      <c r="D84" t="str">
        <f>IF(ISERR(SEARCH(" ",'2_str'!A31)),"",LEFT('2_str'!A31,SEARCH(" ",'2_str'!A31)-1))</f>
        <v/>
      </c>
    </row>
    <row r="85" spans="2:5" ht="12.75">
      <c r="B85" s="153" t="str">
        <f>IF(AND(ZAKL_DATA!D4&lt;&gt;"",ZAKL_DATA!D15&lt;&gt;"",'2_str'!M29&lt;&gt;"4a",'2_str'!M29&lt;&gt;"4b"),ZAKL_DATA!D15,"")</f>
        <v/>
      </c>
      <c r="C85" s="151" t="s">
        <v>241</v>
      </c>
      <c r="D85" t="str">
        <f>IF(ISERR(SEARCH(" ",'2_str'!A31)),'2_str'!A31,RIGHT('2_str'!A31,LEN('2_str'!A31)-SEARCH(" ",'2_str'!A31)))</f>
        <v xml:space="preserve"> </v>
      </c>
      <c r="E85" s="151"/>
    </row>
    <row r="86" spans="2:3" ht="12.75">
      <c r="B86" s="152" t="str">
        <f>IF(AND(ZAKL_DATA!D4&lt;&gt;"",ZAKL_DATA!D17&lt;&gt;"",'2_str'!M29&lt;&gt;"4a",'2_str'!M29&lt;&gt;"4b"),ZAKL_DATA!D17,"")</f>
        <v/>
      </c>
      <c r="C86" s="151" t="s">
        <v>242</v>
      </c>
    </row>
    <row r="87" spans="2:3" ht="12.75">
      <c r="B87" s="152" t="str">
        <f>IF(AND(ZAKL_DATA!D4&lt;&gt;"",ZAKL_DATA!D16&lt;&gt;"",'2_str'!M29&lt;&gt;"4a",'2_str'!M29&lt;&gt;"4b"),ZAKL_DATA!D16,"")</f>
        <v/>
      </c>
      <c r="C87" s="151" t="s">
        <v>243</v>
      </c>
    </row>
    <row r="88" spans="3:3" ht="12.75">
      <c r="C88" s="150"/>
    </row>
    <row r="89" spans="2:3" ht="12.75">
      <c r="B89" s="151" t="s">
        <v>2016</v>
      </c>
      <c r="C89" s="150"/>
    </row>
    <row r="90" spans="2:3" ht="12.75">
      <c r="B90" t="str">
        <f>IF(OR(J5="V",J5="O",J5="R"),J5,"")</f>
        <v/>
      </c>
      <c r="C90" s="150"/>
    </row>
    <row r="91" spans="2:3" ht="12.75">
      <c r="B91" s="151" t="s">
        <v>2074</v>
      </c>
      <c r="C91" s="150">
        <f>IF(ISNUMBER(FIND("/",ZAKL_DATA!B17)),LEFT(ZAKL_DATA!B17,(FIND("/",ZAKL_DATA!B17,1))-1),ZAKL_DATA!B17)</f>
        <v>0</v>
      </c>
    </row>
    <row r="92" spans="2:3" ht="12.75">
      <c r="B92" s="151" t="s">
        <v>2075</v>
      </c>
      <c r="C92" s="242" t="str">
        <f>IF(ISNUMBER(FIND("/",ZAKL_DATA!B17)),MID(ZAKL_DATA!B17,(FIND("/",ZAKL_DATA!B17,1))+1,LEN(ZAKL_DATA!B17)),"")</f>
        <v/>
      </c>
    </row>
    <row r="93" spans="3:3" ht="12.75">
      <c r="C93" s="150"/>
    </row>
    <row r="94" spans="2:3" ht="12.75">
      <c r="B94" s="151" t="s">
        <v>2076</v>
      </c>
      <c r="C94" s="242">
        <f>IF(ISNUMBER(FIND("-",ZAKL_DATA!B32)),MID(ZAKL_DATA!B32,(FIND("-",ZAKL_DATA!B32,1))+1,LEN(ZAKL_DATA!B32)),ZAKL_DATA!B32)</f>
        <v>0</v>
      </c>
    </row>
    <row r="95" spans="2:3" ht="12.75">
      <c r="B95" s="151" t="s">
        <v>2077</v>
      </c>
      <c r="C95" s="150" t="str">
        <f>IF(ISNUMBER(FIND("-",ZAKL_DATA!B32)),LEFT(ZAKL_DATA!B32,(FIND("-",ZAKL_DATA!B32,1))-1),"")</f>
        <v/>
      </c>
    </row>
    <row r="96" spans="3:3" ht="12.75">
      <c r="C96" s="150"/>
    </row>
    <row r="97" spans="3:3" ht="12.75">
      <c r="C97" s="150"/>
    </row>
    <row r="98" spans="1:3" ht="12.75">
      <c r="A98" s="150"/>
      <c r="C98" s="150"/>
    </row>
    <row r="99" spans="1:3" ht="12.75">
      <c r="A99" s="150"/>
      <c r="C99" s="150"/>
    </row>
    <row r="100" spans="1:3" ht="12.75">
      <c r="A100" s="150"/>
      <c r="C100" s="150"/>
    </row>
    <row r="101" spans="2:5" ht="12.75">
      <c r="B101" s="150"/>
      <c r="C101" s="150"/>
      <c r="D101" s="150"/>
      <c r="E101" s="150"/>
    </row>
    <row r="102" spans="2:5" ht="12.75">
      <c r="B102" s="150"/>
      <c r="C102" s="150"/>
      <c r="D102" s="150"/>
      <c r="E102" s="150"/>
    </row>
    <row r="103" spans="2:5" ht="12.75">
      <c r="B103" s="150"/>
      <c r="C103" s="150"/>
      <c r="D103" s="150"/>
      <c r="E103" s="150"/>
    </row>
    <row r="104" spans="2:5" ht="12.75">
      <c r="B104" s="150"/>
      <c r="C104" s="150"/>
      <c r="D104" s="150"/>
      <c r="E104" s="150"/>
    </row>
    <row r="105" spans="2:5" ht="12.75">
      <c r="B105" s="150"/>
      <c r="C105" s="150"/>
      <c r="D105" s="150"/>
      <c r="E105" s="150"/>
    </row>
    <row r="106" spans="2:5" ht="12.75">
      <c r="B106" s="150"/>
      <c r="C106" s="150"/>
      <c r="D106" s="150"/>
      <c r="E106" s="150"/>
    </row>
    <row r="107" spans="2:5" ht="12.75">
      <c r="B107" s="150"/>
      <c r="C107" s="150"/>
      <c r="D107" s="150"/>
      <c r="E107" s="150"/>
    </row>
    <row r="108" spans="2:5" ht="12.75">
      <c r="B108" s="150"/>
      <c r="C108" s="150"/>
      <c r="D108" s="150"/>
      <c r="E108" s="150"/>
    </row>
    <row r="109" spans="2:5" ht="12.75">
      <c r="B109" s="150"/>
      <c r="C109" s="150"/>
      <c r="D109" s="150"/>
      <c r="E109" s="150"/>
    </row>
    <row r="110" spans="2:5" ht="12.75">
      <c r="B110" s="150"/>
      <c r="C110" s="150"/>
      <c r="D110" s="150"/>
      <c r="E110" s="150"/>
    </row>
    <row r="111" spans="2:5" ht="12.75">
      <c r="B111" s="150"/>
      <c r="C111" s="150"/>
      <c r="D111" s="150"/>
      <c r="E111" s="150"/>
    </row>
    <row r="112" spans="2:5" ht="12.75">
      <c r="B112" s="150"/>
      <c r="C112" s="150"/>
      <c r="D112" s="150"/>
      <c r="E112" s="150"/>
    </row>
    <row r="113" spans="2:5" ht="12.75">
      <c r="B113" s="150"/>
      <c r="C113" s="150"/>
      <c r="D113" s="150"/>
      <c r="E113" s="150"/>
    </row>
    <row r="114" spans="2:5" ht="12.75">
      <c r="B114" s="150"/>
      <c r="C114" s="150"/>
      <c r="D114" s="150"/>
      <c r="E114" s="150"/>
    </row>
    <row r="115" spans="2:5" ht="12.75">
      <c r="B115" s="150"/>
      <c r="C115" s="150"/>
      <c r="D115" s="150"/>
      <c r="E115" s="150"/>
    </row>
    <row r="116" spans="2:5" ht="12.75">
      <c r="B116" s="150"/>
      <c r="C116" s="150"/>
      <c r="D116" s="150"/>
      <c r="E116" s="150"/>
    </row>
    <row r="117" spans="2:5" ht="12.75">
      <c r="B117" s="150"/>
      <c r="C117" s="150"/>
      <c r="D117" s="150"/>
      <c r="E117" s="150"/>
    </row>
    <row r="118" spans="2:5" ht="12.75">
      <c r="B118" s="150"/>
      <c r="C118" s="150"/>
      <c r="D118" s="150"/>
      <c r="E118" s="150"/>
    </row>
    <row r="119" spans="2:5" ht="12.75">
      <c r="B119" s="150"/>
      <c r="C119" s="150"/>
      <c r="D119" s="150"/>
      <c r="E119" s="150"/>
    </row>
    <row r="120" spans="2:5" ht="12.75">
      <c r="B120" s="150"/>
      <c r="C120" s="150"/>
      <c r="D120" s="150"/>
      <c r="E120" s="150"/>
    </row>
    <row r="121" spans="2:5" ht="12.75" thickBot="1">
      <c r="B121" s="150"/>
      <c r="C121" s="150"/>
      <c r="D121" s="150"/>
      <c r="E121" s="150"/>
    </row>
  </sheetData>
  <pageMargins left="0.7" right="0.7" top="0.787401575" bottom="0.787401575" header="0.3" footer="0.3"/>
  <pageSetup orientation="portrait" paperSize="9" r:id="rId6"/>
  <tableParts>
    <tablePart r:id="rId1"/>
    <tablePart r:id="rId2"/>
    <tablePart r:id="rId3"/>
    <tablePart r:id="rId4"/>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Q256"/>
  <sheetViews>
    <sheetView workbookViewId="0" topLeftCell="A1">
      <selection pane="topLeft" activeCell="N7" sqref="N7"/>
    </sheetView>
  </sheetViews>
  <sheetFormatPr defaultRowHeight="12.75"/>
  <sheetData>
    <row r="1" spans="1:14" ht="16.5" thickBot="1">
      <c r="A1" s="166" t="s">
        <v>244</v>
      </c>
      <c r="B1" s="167" t="s">
        <v>245</v>
      </c>
      <c r="C1" s="167" t="s">
        <v>246</v>
      </c>
      <c r="D1" s="168" t="s">
        <v>247</v>
      </c>
      <c r="E1" s="169" t="s">
        <v>248</v>
      </c>
      <c r="H1" s="596" t="s">
        <v>249</v>
      </c>
      <c r="I1" s="597"/>
      <c r="J1" s="598"/>
      <c r="K1" s="596" t="s">
        <v>250</v>
      </c>
      <c r="L1" s="598"/>
      <c r="M1" s="599" t="s">
        <v>251</v>
      </c>
      <c r="N1" s="600"/>
    </row>
    <row r="2" spans="1:14" ht="51.75" thickBot="1">
      <c r="A2" s="170">
        <v>1</v>
      </c>
      <c r="B2" s="171" t="s">
        <v>252</v>
      </c>
      <c r="C2" s="171">
        <v>13</v>
      </c>
      <c r="D2" s="171" t="s">
        <v>253</v>
      </c>
      <c r="E2" s="171">
        <v>77620021</v>
      </c>
      <c r="H2" s="172" t="s">
        <v>254</v>
      </c>
      <c r="I2" s="172" t="s">
        <v>255</v>
      </c>
      <c r="J2" s="172" t="s">
        <v>256</v>
      </c>
      <c r="K2" s="172" t="s">
        <v>257</v>
      </c>
      <c r="L2" s="172" t="s">
        <v>258</v>
      </c>
      <c r="M2" s="172" t="s">
        <v>257</v>
      </c>
      <c r="N2" s="172" t="s">
        <v>258</v>
      </c>
    </row>
    <row r="3" spans="1:17" ht="63.75">
      <c r="A3" s="173">
        <v>2</v>
      </c>
      <c r="B3" s="171" t="s">
        <v>259</v>
      </c>
      <c r="C3" s="171">
        <v>451</v>
      </c>
      <c r="D3" s="171" t="s">
        <v>253</v>
      </c>
      <c r="E3" s="171">
        <v>77628031</v>
      </c>
      <c r="G3" s="155"/>
      <c r="H3" s="174">
        <v>203</v>
      </c>
      <c r="I3" s="175" t="s">
        <v>125</v>
      </c>
      <c r="J3" s="176" t="s">
        <v>260</v>
      </c>
      <c r="K3" s="177" t="s">
        <v>261</v>
      </c>
      <c r="L3" s="177" t="s">
        <v>262</v>
      </c>
      <c r="M3" s="177" t="s">
        <v>263</v>
      </c>
      <c r="N3" s="178" t="s">
        <v>264</v>
      </c>
      <c r="P3" s="177" t="s">
        <v>261</v>
      </c>
      <c r="Q3" s="176" t="s">
        <v>125</v>
      </c>
    </row>
    <row r="4" spans="1:17" ht="51">
      <c r="A4" s="173">
        <v>3</v>
      </c>
      <c r="B4" s="171" t="s">
        <v>265</v>
      </c>
      <c r="C4" s="171">
        <v>452</v>
      </c>
      <c r="D4" s="171" t="s">
        <v>253</v>
      </c>
      <c r="E4" s="171">
        <v>77628111</v>
      </c>
      <c r="G4" s="155"/>
      <c r="H4" s="174">
        <v>4</v>
      </c>
      <c r="I4" s="175" t="s">
        <v>266</v>
      </c>
      <c r="J4" s="176" t="s">
        <v>267</v>
      </c>
      <c r="K4" s="178" t="s">
        <v>268</v>
      </c>
      <c r="L4" s="178" t="s">
        <v>269</v>
      </c>
      <c r="M4" s="177" t="s">
        <v>270</v>
      </c>
      <c r="N4" s="178" t="s">
        <v>271</v>
      </c>
      <c r="P4" s="178" t="s">
        <v>268</v>
      </c>
      <c r="Q4" s="176" t="s">
        <v>266</v>
      </c>
    </row>
    <row r="5" spans="1:17" ht="51">
      <c r="A5" s="173">
        <v>4</v>
      </c>
      <c r="B5" s="171" t="s">
        <v>272</v>
      </c>
      <c r="C5" s="171">
        <v>453</v>
      </c>
      <c r="D5" s="171" t="s">
        <v>273</v>
      </c>
      <c r="E5" s="171">
        <v>77627231</v>
      </c>
      <c r="G5" s="155"/>
      <c r="H5" s="174">
        <v>248</v>
      </c>
      <c r="I5" s="175" t="s">
        <v>274</v>
      </c>
      <c r="J5" s="176" t="s">
        <v>275</v>
      </c>
      <c r="K5" s="178" t="s">
        <v>276</v>
      </c>
      <c r="L5" s="178" t="s">
        <v>277</v>
      </c>
      <c r="M5" s="177" t="s">
        <v>278</v>
      </c>
      <c r="N5" s="178" t="s">
        <v>278</v>
      </c>
      <c r="P5" s="178" t="s">
        <v>276</v>
      </c>
      <c r="Q5" s="176" t="s">
        <v>274</v>
      </c>
    </row>
    <row r="6" spans="1:17" ht="51">
      <c r="A6" s="173">
        <v>5</v>
      </c>
      <c r="B6" s="171" t="s">
        <v>279</v>
      </c>
      <c r="C6" s="171">
        <v>454</v>
      </c>
      <c r="D6" s="171" t="s">
        <v>280</v>
      </c>
      <c r="E6" s="171">
        <v>77627311</v>
      </c>
      <c r="H6" s="174">
        <v>8</v>
      </c>
      <c r="I6" s="175" t="s">
        <v>281</v>
      </c>
      <c r="J6" s="176" t="s">
        <v>282</v>
      </c>
      <c r="K6" s="177" t="s">
        <v>283</v>
      </c>
      <c r="L6" s="178" t="s">
        <v>284</v>
      </c>
      <c r="M6" s="177" t="s">
        <v>285</v>
      </c>
      <c r="N6" s="178" t="s">
        <v>286</v>
      </c>
      <c r="P6" s="177" t="s">
        <v>283</v>
      </c>
      <c r="Q6" s="176" t="s">
        <v>281</v>
      </c>
    </row>
    <row r="7" spans="1:17" ht="51">
      <c r="A7" s="173">
        <v>6</v>
      </c>
      <c r="B7" s="171" t="s">
        <v>287</v>
      </c>
      <c r="C7" s="171">
        <v>455</v>
      </c>
      <c r="D7" s="171" t="s">
        <v>288</v>
      </c>
      <c r="E7" s="171">
        <v>77629341</v>
      </c>
      <c r="H7" s="174">
        <v>12</v>
      </c>
      <c r="I7" s="175" t="s">
        <v>289</v>
      </c>
      <c r="J7" s="176" t="s">
        <v>290</v>
      </c>
      <c r="K7" s="177" t="s">
        <v>291</v>
      </c>
      <c r="L7" s="178" t="s">
        <v>292</v>
      </c>
      <c r="M7" s="177" t="s">
        <v>293</v>
      </c>
      <c r="N7" s="178" t="s">
        <v>294</v>
      </c>
      <c r="P7" s="177" t="s">
        <v>291</v>
      </c>
      <c r="Q7" s="176" t="s">
        <v>289</v>
      </c>
    </row>
    <row r="8" spans="1:17" ht="51">
      <c r="A8" s="173">
        <v>7</v>
      </c>
      <c r="B8" s="171" t="s">
        <v>295</v>
      </c>
      <c r="C8" s="171">
        <v>456</v>
      </c>
      <c r="D8" s="171" t="s">
        <v>296</v>
      </c>
      <c r="E8" s="171">
        <v>77621411</v>
      </c>
      <c r="H8" s="174">
        <v>16</v>
      </c>
      <c r="I8" s="175" t="s">
        <v>297</v>
      </c>
      <c r="J8" s="176" t="s">
        <v>298</v>
      </c>
      <c r="K8" s="177" t="s">
        <v>299</v>
      </c>
      <c r="L8" s="178" t="s">
        <v>300</v>
      </c>
      <c r="M8" s="177" t="s">
        <v>301</v>
      </c>
      <c r="N8" s="178" t="s">
        <v>301</v>
      </c>
      <c r="P8" s="177" t="s">
        <v>299</v>
      </c>
      <c r="Q8" s="176" t="s">
        <v>297</v>
      </c>
    </row>
    <row r="9" spans="1:17" ht="51">
      <c r="A9" s="173">
        <v>8</v>
      </c>
      <c r="B9" s="171" t="s">
        <v>302</v>
      </c>
      <c r="C9" s="171">
        <v>457</v>
      </c>
      <c r="D9" s="171" t="s">
        <v>303</v>
      </c>
      <c r="E9" s="171">
        <v>77628461</v>
      </c>
      <c r="H9" s="174">
        <v>850</v>
      </c>
      <c r="I9" s="175" t="s">
        <v>304</v>
      </c>
      <c r="J9" s="176" t="s">
        <v>305</v>
      </c>
      <c r="K9" s="177" t="s">
        <v>306</v>
      </c>
      <c r="L9" s="178" t="s">
        <v>306</v>
      </c>
      <c r="M9" s="177" t="s">
        <v>307</v>
      </c>
      <c r="N9" s="178" t="s">
        <v>308</v>
      </c>
      <c r="P9" s="177" t="s">
        <v>306</v>
      </c>
      <c r="Q9" s="176" t="s">
        <v>304</v>
      </c>
    </row>
    <row r="10" spans="1:17" ht="63.75">
      <c r="A10" s="173">
        <v>9</v>
      </c>
      <c r="B10" s="171" t="s">
        <v>309</v>
      </c>
      <c r="C10" s="171">
        <v>458</v>
      </c>
      <c r="D10" s="171" t="s">
        <v>310</v>
      </c>
      <c r="E10" s="171">
        <v>77626511</v>
      </c>
      <c r="H10" s="174">
        <v>20</v>
      </c>
      <c r="I10" s="175" t="s">
        <v>311</v>
      </c>
      <c r="J10" s="176" t="s">
        <v>312</v>
      </c>
      <c r="K10" s="177" t="s">
        <v>313</v>
      </c>
      <c r="L10" s="178" t="s">
        <v>314</v>
      </c>
      <c r="M10" s="177" t="s">
        <v>315</v>
      </c>
      <c r="N10" s="178" t="s">
        <v>314</v>
      </c>
      <c r="P10" s="177" t="s">
        <v>313</v>
      </c>
      <c r="Q10" s="176" t="s">
        <v>311</v>
      </c>
    </row>
    <row r="11" spans="1:17" ht="51">
      <c r="A11" s="173">
        <v>10</v>
      </c>
      <c r="B11" s="171" t="s">
        <v>316</v>
      </c>
      <c r="C11" s="171">
        <v>459</v>
      </c>
      <c r="D11" s="171" t="s">
        <v>317</v>
      </c>
      <c r="E11" s="171">
        <v>77622561</v>
      </c>
      <c r="H11" s="174">
        <v>24</v>
      </c>
      <c r="I11" s="175" t="s">
        <v>318</v>
      </c>
      <c r="J11" s="176" t="s">
        <v>319</v>
      </c>
      <c r="K11" s="177" t="s">
        <v>320</v>
      </c>
      <c r="L11" s="178" t="s">
        <v>321</v>
      </c>
      <c r="M11" s="177" t="s">
        <v>322</v>
      </c>
      <c r="N11" s="178" t="s">
        <v>321</v>
      </c>
      <c r="P11" s="177" t="s">
        <v>320</v>
      </c>
      <c r="Q11" s="176" t="s">
        <v>318</v>
      </c>
    </row>
    <row r="12" spans="1:17" ht="51">
      <c r="A12" s="173">
        <v>11</v>
      </c>
      <c r="B12" s="171" t="s">
        <v>323</v>
      </c>
      <c r="C12" s="171">
        <v>460</v>
      </c>
      <c r="D12" s="171" t="s">
        <v>324</v>
      </c>
      <c r="E12" s="171">
        <v>67626681</v>
      </c>
      <c r="H12" s="174">
        <v>660</v>
      </c>
      <c r="I12" s="175" t="s">
        <v>325</v>
      </c>
      <c r="J12" s="176" t="s">
        <v>326</v>
      </c>
      <c r="K12" s="177" t="s">
        <v>327</v>
      </c>
      <c r="L12" s="178" t="s">
        <v>327</v>
      </c>
      <c r="M12" s="177" t="s">
        <v>327</v>
      </c>
      <c r="N12" s="178" t="s">
        <v>327</v>
      </c>
      <c r="P12" s="177" t="s">
        <v>327</v>
      </c>
      <c r="Q12" s="176" t="s">
        <v>325</v>
      </c>
    </row>
    <row r="13" spans="1:17" ht="51">
      <c r="A13" s="173">
        <v>12</v>
      </c>
      <c r="B13" s="171" t="s">
        <v>328</v>
      </c>
      <c r="C13" s="171">
        <v>461</v>
      </c>
      <c r="D13" s="171" t="s">
        <v>329</v>
      </c>
      <c r="E13" s="171">
        <v>77628621</v>
      </c>
      <c r="H13" s="174">
        <v>10</v>
      </c>
      <c r="I13" s="175" t="s">
        <v>330</v>
      </c>
      <c r="J13" s="176" t="s">
        <v>331</v>
      </c>
      <c r="K13" s="177" t="s">
        <v>332</v>
      </c>
      <c r="L13" s="178" t="s">
        <v>332</v>
      </c>
      <c r="M13" s="177" t="s">
        <v>333</v>
      </c>
      <c r="N13" s="178" t="s">
        <v>333</v>
      </c>
      <c r="P13" s="177" t="s">
        <v>332</v>
      </c>
      <c r="Q13" s="176" t="s">
        <v>330</v>
      </c>
    </row>
    <row r="14" spans="1:17" ht="51">
      <c r="A14" s="173">
        <v>13</v>
      </c>
      <c r="B14" s="171" t="s">
        <v>334</v>
      </c>
      <c r="C14" s="171">
        <v>462</v>
      </c>
      <c r="D14" s="171" t="s">
        <v>335</v>
      </c>
      <c r="E14" s="171">
        <v>47623811</v>
      </c>
      <c r="H14" s="174">
        <v>28</v>
      </c>
      <c r="I14" s="175" t="s">
        <v>336</v>
      </c>
      <c r="J14" s="176" t="s">
        <v>337</v>
      </c>
      <c r="K14" s="177" t="s">
        <v>338</v>
      </c>
      <c r="L14" s="178" t="s">
        <v>338</v>
      </c>
      <c r="M14" s="177" t="s">
        <v>339</v>
      </c>
      <c r="N14" s="178" t="s">
        <v>339</v>
      </c>
      <c r="P14" s="177" t="s">
        <v>338</v>
      </c>
      <c r="Q14" s="176" t="s">
        <v>336</v>
      </c>
    </row>
    <row r="15" spans="1:17" ht="63.75">
      <c r="A15" s="173">
        <v>14</v>
      </c>
      <c r="B15" s="171" t="s">
        <v>340</v>
      </c>
      <c r="C15" s="171">
        <v>463</v>
      </c>
      <c r="D15" s="171" t="s">
        <v>341</v>
      </c>
      <c r="E15" s="171">
        <v>77621761</v>
      </c>
      <c r="H15" s="174">
        <v>32</v>
      </c>
      <c r="I15" s="175" t="s">
        <v>342</v>
      </c>
      <c r="J15" s="176" t="s">
        <v>343</v>
      </c>
      <c r="K15" s="177" t="s">
        <v>344</v>
      </c>
      <c r="L15" s="178" t="s">
        <v>345</v>
      </c>
      <c r="M15" s="177" t="s">
        <v>346</v>
      </c>
      <c r="N15" s="178" t="s">
        <v>345</v>
      </c>
      <c r="P15" s="177" t="s">
        <v>344</v>
      </c>
      <c r="Q15" s="176" t="s">
        <v>342</v>
      </c>
    </row>
    <row r="16" spans="1:17" ht="51.75" thickBot="1">
      <c r="A16" s="179">
        <v>15</v>
      </c>
      <c r="B16" s="171" t="s">
        <v>347</v>
      </c>
      <c r="C16" s="171">
        <v>464</v>
      </c>
      <c r="D16" s="171" t="s">
        <v>348</v>
      </c>
      <c r="E16" s="171">
        <v>47620661</v>
      </c>
      <c r="H16" s="174">
        <v>51</v>
      </c>
      <c r="I16" s="175" t="s">
        <v>349</v>
      </c>
      <c r="J16" s="176" t="s">
        <v>350</v>
      </c>
      <c r="K16" s="177" t="s">
        <v>351</v>
      </c>
      <c r="L16" s="178" t="s">
        <v>352</v>
      </c>
      <c r="M16" s="177" t="s">
        <v>353</v>
      </c>
      <c r="N16" s="178" t="s">
        <v>354</v>
      </c>
      <c r="P16" s="177" t="s">
        <v>351</v>
      </c>
      <c r="Q16" s="176" t="s">
        <v>349</v>
      </c>
    </row>
    <row r="17" spans="8:17" ht="12.75">
      <c r="H17" s="174">
        <v>533</v>
      </c>
      <c r="I17" s="175" t="s">
        <v>355</v>
      </c>
      <c r="J17" s="176" t="s">
        <v>356</v>
      </c>
      <c r="K17" s="177" t="s">
        <v>357</v>
      </c>
      <c r="L17" s="178" t="s">
        <v>357</v>
      </c>
      <c r="M17" s="177" t="s">
        <v>357</v>
      </c>
      <c r="N17" s="178" t="s">
        <v>357</v>
      </c>
      <c r="P17" s="177" t="s">
        <v>357</v>
      </c>
      <c r="Q17" s="176" t="s">
        <v>355</v>
      </c>
    </row>
    <row r="18" spans="8:17" ht="12.75">
      <c r="H18" s="174">
        <v>36</v>
      </c>
      <c r="I18" s="175" t="s">
        <v>358</v>
      </c>
      <c r="J18" s="176" t="s">
        <v>359</v>
      </c>
      <c r="K18" s="177" t="s">
        <v>360</v>
      </c>
      <c r="L18" s="178" t="s">
        <v>361</v>
      </c>
      <c r="M18" s="177" t="s">
        <v>362</v>
      </c>
      <c r="N18" s="178" t="s">
        <v>362</v>
      </c>
      <c r="P18" s="177" t="s">
        <v>360</v>
      </c>
      <c r="Q18" s="176" t="s">
        <v>358</v>
      </c>
    </row>
    <row r="19" spans="2:17" ht="13.5" thickBot="1">
      <c r="B19" s="180"/>
      <c r="C19" s="180"/>
      <c r="D19" s="180"/>
      <c r="H19" s="174">
        <v>31</v>
      </c>
      <c r="I19" s="175" t="s">
        <v>363</v>
      </c>
      <c r="J19" s="176" t="s">
        <v>364</v>
      </c>
      <c r="K19" s="177" t="s">
        <v>365</v>
      </c>
      <c r="L19" s="178" t="s">
        <v>366</v>
      </c>
      <c r="M19" s="177" t="s">
        <v>367</v>
      </c>
      <c r="N19" s="178" t="s">
        <v>368</v>
      </c>
      <c r="P19" s="177" t="s">
        <v>365</v>
      </c>
      <c r="Q19" s="176" t="s">
        <v>363</v>
      </c>
    </row>
    <row r="20" spans="2:17" ht="51">
      <c r="B20" s="181" t="s">
        <v>369</v>
      </c>
      <c r="C20" s="182">
        <v>451</v>
      </c>
      <c r="D20" s="183">
        <v>2001</v>
      </c>
      <c r="H20" s="174">
        <v>44</v>
      </c>
      <c r="I20" s="175" t="s">
        <v>370</v>
      </c>
      <c r="J20" s="176" t="s">
        <v>371</v>
      </c>
      <c r="K20" s="177" t="s">
        <v>372</v>
      </c>
      <c r="L20" s="178" t="s">
        <v>373</v>
      </c>
      <c r="M20" s="177" t="s">
        <v>374</v>
      </c>
      <c r="N20" s="178" t="s">
        <v>375</v>
      </c>
      <c r="P20" s="177" t="s">
        <v>372</v>
      </c>
      <c r="Q20" s="176" t="s">
        <v>370</v>
      </c>
    </row>
    <row r="21" spans="2:17" ht="51">
      <c r="B21" s="184" t="s">
        <v>376</v>
      </c>
      <c r="C21" s="185">
        <v>451</v>
      </c>
      <c r="D21" s="186">
        <v>2002</v>
      </c>
      <c r="H21" s="174">
        <v>48</v>
      </c>
      <c r="I21" s="175" t="s">
        <v>377</v>
      </c>
      <c r="J21" s="176" t="s">
        <v>378</v>
      </c>
      <c r="K21" s="177" t="s">
        <v>379</v>
      </c>
      <c r="L21" s="178" t="s">
        <v>380</v>
      </c>
      <c r="M21" s="177" t="s">
        <v>381</v>
      </c>
      <c r="N21" s="178" t="s">
        <v>382</v>
      </c>
      <c r="P21" s="177" t="s">
        <v>379</v>
      </c>
      <c r="Q21" s="176" t="s">
        <v>377</v>
      </c>
    </row>
    <row r="22" spans="2:17" ht="51">
      <c r="B22" s="184" t="s">
        <v>383</v>
      </c>
      <c r="C22" s="185">
        <v>451</v>
      </c>
      <c r="D22" s="186">
        <v>2003</v>
      </c>
      <c r="H22" s="174">
        <v>50</v>
      </c>
      <c r="I22" s="175" t="s">
        <v>384</v>
      </c>
      <c r="J22" s="176" t="s">
        <v>385</v>
      </c>
      <c r="K22" s="177" t="s">
        <v>386</v>
      </c>
      <c r="L22" s="178" t="s">
        <v>387</v>
      </c>
      <c r="M22" s="177" t="s">
        <v>388</v>
      </c>
      <c r="N22" s="178" t="s">
        <v>389</v>
      </c>
      <c r="P22" s="177" t="s">
        <v>386</v>
      </c>
      <c r="Q22" s="176" t="s">
        <v>384</v>
      </c>
    </row>
    <row r="23" spans="2:17" ht="51">
      <c r="B23" s="184" t="s">
        <v>390</v>
      </c>
      <c r="C23" s="185">
        <v>451</v>
      </c>
      <c r="D23" s="186">
        <v>2004</v>
      </c>
      <c r="H23" s="174">
        <v>52</v>
      </c>
      <c r="I23" s="175" t="s">
        <v>391</v>
      </c>
      <c r="J23" s="176" t="s">
        <v>392</v>
      </c>
      <c r="K23" s="177" t="s">
        <v>393</v>
      </c>
      <c r="L23" s="178" t="s">
        <v>393</v>
      </c>
      <c r="M23" s="177" t="s">
        <v>393</v>
      </c>
      <c r="N23" s="178" t="s">
        <v>393</v>
      </c>
      <c r="P23" s="177" t="s">
        <v>393</v>
      </c>
      <c r="Q23" s="176" t="s">
        <v>391</v>
      </c>
    </row>
    <row r="24" spans="2:17" ht="51">
      <c r="B24" s="184" t="s">
        <v>394</v>
      </c>
      <c r="C24" s="185">
        <v>451</v>
      </c>
      <c r="D24" s="186">
        <v>2005</v>
      </c>
      <c r="H24" s="174">
        <v>56</v>
      </c>
      <c r="I24" s="175" t="s">
        <v>395</v>
      </c>
      <c r="J24" s="176" t="s">
        <v>396</v>
      </c>
      <c r="K24" s="177" t="s">
        <v>397</v>
      </c>
      <c r="L24" s="178" t="s">
        <v>398</v>
      </c>
      <c r="M24" s="177" t="s">
        <v>399</v>
      </c>
      <c r="N24" s="178" t="s">
        <v>400</v>
      </c>
      <c r="P24" s="177" t="s">
        <v>397</v>
      </c>
      <c r="Q24" s="176" t="s">
        <v>395</v>
      </c>
    </row>
    <row r="25" spans="2:17" ht="51">
      <c r="B25" s="184" t="s">
        <v>401</v>
      </c>
      <c r="C25" s="185">
        <v>451</v>
      </c>
      <c r="D25" s="186">
        <v>2006</v>
      </c>
      <c r="H25" s="174">
        <v>84</v>
      </c>
      <c r="I25" s="175" t="s">
        <v>402</v>
      </c>
      <c r="J25" s="176" t="s">
        <v>403</v>
      </c>
      <c r="K25" s="177" t="s">
        <v>404</v>
      </c>
      <c r="L25" s="178" t="s">
        <v>404</v>
      </c>
      <c r="M25" s="177" t="s">
        <v>404</v>
      </c>
      <c r="N25" s="178" t="s">
        <v>404</v>
      </c>
      <c r="P25" s="177" t="s">
        <v>404</v>
      </c>
      <c r="Q25" s="176" t="s">
        <v>402</v>
      </c>
    </row>
    <row r="26" spans="2:17" ht="51">
      <c r="B26" s="184" t="s">
        <v>405</v>
      </c>
      <c r="C26" s="185">
        <v>451</v>
      </c>
      <c r="D26" s="186">
        <v>2007</v>
      </c>
      <c r="H26" s="174">
        <v>112</v>
      </c>
      <c r="I26" s="175" t="s">
        <v>406</v>
      </c>
      <c r="J26" s="176" t="s">
        <v>407</v>
      </c>
      <c r="K26" s="177" t="s">
        <v>408</v>
      </c>
      <c r="L26" s="178" t="s">
        <v>409</v>
      </c>
      <c r="M26" s="177" t="s">
        <v>410</v>
      </c>
      <c r="N26" s="178" t="s">
        <v>411</v>
      </c>
      <c r="P26" s="177" t="s">
        <v>408</v>
      </c>
      <c r="Q26" s="176" t="s">
        <v>406</v>
      </c>
    </row>
    <row r="27" spans="2:17" ht="51">
      <c r="B27" s="184" t="s">
        <v>412</v>
      </c>
      <c r="C27" s="185">
        <v>451</v>
      </c>
      <c r="D27" s="186">
        <v>2008</v>
      </c>
      <c r="H27" s="174">
        <v>204</v>
      </c>
      <c r="I27" s="175" t="s">
        <v>413</v>
      </c>
      <c r="J27" s="176" t="s">
        <v>414</v>
      </c>
      <c r="K27" s="177" t="s">
        <v>415</v>
      </c>
      <c r="L27" s="178" t="s">
        <v>416</v>
      </c>
      <c r="M27" s="177" t="s">
        <v>417</v>
      </c>
      <c r="N27" s="178" t="s">
        <v>416</v>
      </c>
      <c r="P27" s="177" t="s">
        <v>415</v>
      </c>
      <c r="Q27" s="176" t="s">
        <v>413</v>
      </c>
    </row>
    <row r="28" spans="2:17" ht="51">
      <c r="B28" s="184" t="s">
        <v>418</v>
      </c>
      <c r="C28" s="185">
        <v>451</v>
      </c>
      <c r="D28" s="186">
        <v>2009</v>
      </c>
      <c r="H28" s="174">
        <v>60</v>
      </c>
      <c r="I28" s="175" t="s">
        <v>419</v>
      </c>
      <c r="J28" s="176" t="s">
        <v>420</v>
      </c>
      <c r="K28" s="177" t="s">
        <v>421</v>
      </c>
      <c r="L28" s="178" t="s">
        <v>421</v>
      </c>
      <c r="M28" s="177" t="s">
        <v>422</v>
      </c>
      <c r="N28" s="178" t="s">
        <v>422</v>
      </c>
      <c r="P28" s="177" t="s">
        <v>421</v>
      </c>
      <c r="Q28" s="176" t="s">
        <v>419</v>
      </c>
    </row>
    <row r="29" spans="2:17" ht="51">
      <c r="B29" s="184" t="s">
        <v>423</v>
      </c>
      <c r="C29" s="185">
        <v>451</v>
      </c>
      <c r="D29" s="186">
        <v>2010</v>
      </c>
      <c r="H29" s="174">
        <v>64</v>
      </c>
      <c r="I29" s="175" t="s">
        <v>424</v>
      </c>
      <c r="J29" s="176" t="s">
        <v>425</v>
      </c>
      <c r="K29" s="177" t="s">
        <v>426</v>
      </c>
      <c r="L29" s="178" t="s">
        <v>427</v>
      </c>
      <c r="M29" s="177" t="s">
        <v>428</v>
      </c>
      <c r="N29" s="178" t="s">
        <v>429</v>
      </c>
      <c r="P29" s="177" t="s">
        <v>426</v>
      </c>
      <c r="Q29" s="176" t="s">
        <v>424</v>
      </c>
    </row>
    <row r="30" spans="2:17" ht="76.5">
      <c r="B30" s="184" t="s">
        <v>430</v>
      </c>
      <c r="C30" s="185">
        <v>451</v>
      </c>
      <c r="D30" s="186">
        <v>2011</v>
      </c>
      <c r="H30" s="174">
        <v>68</v>
      </c>
      <c r="I30" s="175" t="s">
        <v>431</v>
      </c>
      <c r="J30" s="176" t="s">
        <v>432</v>
      </c>
      <c r="K30" s="177" t="s">
        <v>433</v>
      </c>
      <c r="L30" s="178" t="s">
        <v>434</v>
      </c>
      <c r="M30" s="177" t="s">
        <v>435</v>
      </c>
      <c r="N30" s="178" t="s">
        <v>436</v>
      </c>
      <c r="P30" s="177" t="s">
        <v>433</v>
      </c>
      <c r="Q30" s="176" t="s">
        <v>431</v>
      </c>
    </row>
    <row r="31" spans="2:17" ht="76.5">
      <c r="B31" s="184" t="s">
        <v>437</v>
      </c>
      <c r="C31" s="185">
        <v>451</v>
      </c>
      <c r="D31" s="186">
        <v>2012</v>
      </c>
      <c r="H31" s="174">
        <v>535</v>
      </c>
      <c r="I31" s="175" t="s">
        <v>438</v>
      </c>
      <c r="J31" s="176" t="s">
        <v>439</v>
      </c>
      <c r="K31" s="177" t="s">
        <v>440</v>
      </c>
      <c r="L31" s="177" t="s">
        <v>440</v>
      </c>
      <c r="M31" s="177" t="s">
        <v>441</v>
      </c>
      <c r="N31" s="177" t="s">
        <v>441</v>
      </c>
      <c r="P31" s="177" t="s">
        <v>440</v>
      </c>
      <c r="Q31" s="176" t="s">
        <v>438</v>
      </c>
    </row>
    <row r="32" spans="2:17" ht="51">
      <c r="B32" s="184" t="s">
        <v>442</v>
      </c>
      <c r="C32" s="185">
        <v>452</v>
      </c>
      <c r="D32" s="186">
        <v>2101</v>
      </c>
      <c r="H32" s="174">
        <v>70</v>
      </c>
      <c r="I32" s="175" t="s">
        <v>443</v>
      </c>
      <c r="J32" s="176" t="s">
        <v>444</v>
      </c>
      <c r="K32" s="177" t="s">
        <v>445</v>
      </c>
      <c r="L32" s="178" t="s">
        <v>445</v>
      </c>
      <c r="M32" s="177" t="s">
        <v>446</v>
      </c>
      <c r="N32" s="178" t="s">
        <v>446</v>
      </c>
      <c r="P32" s="177" t="s">
        <v>445</v>
      </c>
      <c r="Q32" s="176" t="s">
        <v>443</v>
      </c>
    </row>
    <row r="33" spans="2:17" ht="51">
      <c r="B33" s="184" t="s">
        <v>447</v>
      </c>
      <c r="C33" s="185">
        <v>452</v>
      </c>
      <c r="D33" s="186">
        <v>2102</v>
      </c>
      <c r="H33" s="174">
        <v>72</v>
      </c>
      <c r="I33" s="175" t="s">
        <v>448</v>
      </c>
      <c r="J33" s="176" t="s">
        <v>449</v>
      </c>
      <c r="K33" s="177" t="s">
        <v>450</v>
      </c>
      <c r="L33" s="178" t="s">
        <v>451</v>
      </c>
      <c r="M33" s="177" t="s">
        <v>452</v>
      </c>
      <c r="N33" s="178" t="s">
        <v>451</v>
      </c>
      <c r="P33" s="177" t="s">
        <v>450</v>
      </c>
      <c r="Q33" s="176" t="s">
        <v>448</v>
      </c>
    </row>
    <row r="34" spans="2:17" ht="51">
      <c r="B34" s="184" t="s">
        <v>453</v>
      </c>
      <c r="C34" s="185">
        <v>452</v>
      </c>
      <c r="D34" s="186">
        <v>2103</v>
      </c>
      <c r="H34" s="174">
        <v>74</v>
      </c>
      <c r="I34" s="175" t="s">
        <v>454</v>
      </c>
      <c r="J34" s="176" t="s">
        <v>455</v>
      </c>
      <c r="K34" s="177" t="s">
        <v>456</v>
      </c>
      <c r="L34" s="178" t="s">
        <v>456</v>
      </c>
      <c r="M34" s="177" t="s">
        <v>457</v>
      </c>
      <c r="N34" s="178" t="s">
        <v>457</v>
      </c>
      <c r="P34" s="177" t="s">
        <v>456</v>
      </c>
      <c r="Q34" s="176" t="s">
        <v>454</v>
      </c>
    </row>
    <row r="35" spans="2:17" ht="12.75">
      <c r="B35" s="187" t="s">
        <v>458</v>
      </c>
      <c r="C35" s="185">
        <v>452</v>
      </c>
      <c r="D35" s="186">
        <v>2104</v>
      </c>
      <c r="H35" s="174">
        <v>76</v>
      </c>
      <c r="I35" s="175" t="s">
        <v>459</v>
      </c>
      <c r="J35" s="176" t="s">
        <v>460</v>
      </c>
      <c r="K35" s="177" t="s">
        <v>461</v>
      </c>
      <c r="L35" s="178" t="s">
        <v>462</v>
      </c>
      <c r="M35" s="177" t="s">
        <v>463</v>
      </c>
      <c r="N35" s="178" t="s">
        <v>464</v>
      </c>
      <c r="P35" s="177" t="s">
        <v>461</v>
      </c>
      <c r="Q35" s="176" t="s">
        <v>459</v>
      </c>
    </row>
    <row r="36" spans="2:17" ht="12.75">
      <c r="B36" s="187" t="s">
        <v>465</v>
      </c>
      <c r="C36" s="185">
        <v>452</v>
      </c>
      <c r="D36" s="186">
        <v>2105</v>
      </c>
      <c r="H36" s="174">
        <v>86</v>
      </c>
      <c r="I36" s="175" t="s">
        <v>466</v>
      </c>
      <c r="J36" s="176" t="s">
        <v>467</v>
      </c>
      <c r="K36" s="177" t="s">
        <v>468</v>
      </c>
      <c r="L36" s="178" t="s">
        <v>469</v>
      </c>
      <c r="M36" s="178" t="s">
        <v>470</v>
      </c>
      <c r="N36" s="178" t="s">
        <v>470</v>
      </c>
      <c r="P36" s="177" t="s">
        <v>468</v>
      </c>
      <c r="Q36" s="176" t="s">
        <v>466</v>
      </c>
    </row>
    <row r="37" spans="2:17" ht="12.75">
      <c r="B37" s="187" t="s">
        <v>471</v>
      </c>
      <c r="C37" s="185">
        <v>452</v>
      </c>
      <c r="D37" s="186">
        <v>2106</v>
      </c>
      <c r="H37" s="174">
        <v>92</v>
      </c>
      <c r="I37" s="175" t="s">
        <v>472</v>
      </c>
      <c r="J37" s="176" t="s">
        <v>473</v>
      </c>
      <c r="K37" s="177" t="s">
        <v>474</v>
      </c>
      <c r="L37" s="178" t="s">
        <v>474</v>
      </c>
      <c r="M37" s="177" t="s">
        <v>475</v>
      </c>
      <c r="N37" s="178" t="s">
        <v>476</v>
      </c>
      <c r="P37" s="177" t="s">
        <v>474</v>
      </c>
      <c r="Q37" s="176" t="s">
        <v>472</v>
      </c>
    </row>
    <row r="38" spans="2:17" ht="12.75">
      <c r="B38" s="187" t="s">
        <v>477</v>
      </c>
      <c r="C38" s="185">
        <v>452</v>
      </c>
      <c r="D38" s="186">
        <v>2107</v>
      </c>
      <c r="H38" s="174">
        <v>96</v>
      </c>
      <c r="I38" s="175" t="s">
        <v>478</v>
      </c>
      <c r="J38" s="176" t="s">
        <v>479</v>
      </c>
      <c r="K38" s="177" t="s">
        <v>480</v>
      </c>
      <c r="L38" s="178" t="s">
        <v>481</v>
      </c>
      <c r="M38" s="177" t="s">
        <v>482</v>
      </c>
      <c r="N38" s="178" t="s">
        <v>482</v>
      </c>
      <c r="P38" s="177" t="s">
        <v>480</v>
      </c>
      <c r="Q38" s="176" t="s">
        <v>478</v>
      </c>
    </row>
    <row r="39" spans="2:17" ht="12.75">
      <c r="B39" s="187" t="s">
        <v>483</v>
      </c>
      <c r="C39" s="185">
        <v>452</v>
      </c>
      <c r="D39" s="186">
        <v>2108</v>
      </c>
      <c r="H39" s="174">
        <v>100</v>
      </c>
      <c r="I39" s="175" t="s">
        <v>484</v>
      </c>
      <c r="J39" s="176" t="s">
        <v>485</v>
      </c>
      <c r="K39" s="177" t="s">
        <v>486</v>
      </c>
      <c r="L39" s="178" t="s">
        <v>487</v>
      </c>
      <c r="M39" s="177" t="s">
        <v>488</v>
      </c>
      <c r="N39" s="178" t="s">
        <v>489</v>
      </c>
      <c r="P39" s="177" t="s">
        <v>486</v>
      </c>
      <c r="Q39" s="176" t="s">
        <v>484</v>
      </c>
    </row>
    <row r="40" spans="2:17" ht="12.75">
      <c r="B40" s="187" t="s">
        <v>490</v>
      </c>
      <c r="C40" s="185">
        <v>452</v>
      </c>
      <c r="D40" s="186">
        <v>2109</v>
      </c>
      <c r="H40" s="174">
        <v>854</v>
      </c>
      <c r="I40" s="175" t="s">
        <v>491</v>
      </c>
      <c r="J40" s="176" t="s">
        <v>492</v>
      </c>
      <c r="K40" s="177" t="s">
        <v>493</v>
      </c>
      <c r="L40" s="178" t="s">
        <v>493</v>
      </c>
      <c r="M40" s="177" t="s">
        <v>493</v>
      </c>
      <c r="N40" s="178" t="s">
        <v>493</v>
      </c>
      <c r="P40" s="177" t="s">
        <v>493</v>
      </c>
      <c r="Q40" s="176" t="s">
        <v>491</v>
      </c>
    </row>
    <row r="41" spans="2:17" ht="12.75">
      <c r="B41" s="187" t="s">
        <v>494</v>
      </c>
      <c r="C41" s="185">
        <v>452</v>
      </c>
      <c r="D41" s="186">
        <v>2110</v>
      </c>
      <c r="H41" s="174">
        <v>108</v>
      </c>
      <c r="I41" s="175" t="s">
        <v>495</v>
      </c>
      <c r="J41" s="176" t="s">
        <v>496</v>
      </c>
      <c r="K41" s="177" t="s">
        <v>497</v>
      </c>
      <c r="L41" s="178" t="s">
        <v>498</v>
      </c>
      <c r="M41" s="177" t="s">
        <v>499</v>
      </c>
      <c r="N41" s="178" t="s">
        <v>498</v>
      </c>
      <c r="P41" s="177" t="s">
        <v>497</v>
      </c>
      <c r="Q41" s="176" t="s">
        <v>495</v>
      </c>
    </row>
    <row r="42" spans="2:17" ht="12.75">
      <c r="B42" s="187" t="s">
        <v>500</v>
      </c>
      <c r="C42" s="185">
        <v>452</v>
      </c>
      <c r="D42" s="186">
        <v>2111</v>
      </c>
      <c r="H42" s="174">
        <v>184</v>
      </c>
      <c r="I42" s="175" t="s">
        <v>501</v>
      </c>
      <c r="J42" s="176" t="s">
        <v>502</v>
      </c>
      <c r="K42" s="177" t="s">
        <v>503</v>
      </c>
      <c r="L42" s="178" t="s">
        <v>503</v>
      </c>
      <c r="M42" s="178" t="s">
        <v>504</v>
      </c>
      <c r="N42" s="178" t="s">
        <v>504</v>
      </c>
      <c r="P42" s="177" t="s">
        <v>503</v>
      </c>
      <c r="Q42" s="176" t="s">
        <v>501</v>
      </c>
    </row>
    <row r="43" spans="2:17" ht="12.75">
      <c r="B43" s="187" t="s">
        <v>505</v>
      </c>
      <c r="C43" s="185">
        <v>452</v>
      </c>
      <c r="D43" s="186">
        <v>2112</v>
      </c>
      <c r="H43" s="174">
        <v>531</v>
      </c>
      <c r="I43" s="175" t="s">
        <v>506</v>
      </c>
      <c r="J43" s="176" t="s">
        <v>507</v>
      </c>
      <c r="K43" s="177" t="s">
        <v>508</v>
      </c>
      <c r="L43" s="177" t="s">
        <v>508</v>
      </c>
      <c r="M43" s="177" t="s">
        <v>508</v>
      </c>
      <c r="N43" s="177" t="s">
        <v>508</v>
      </c>
      <c r="P43" s="177" t="s">
        <v>508</v>
      </c>
      <c r="Q43" s="176" t="s">
        <v>506</v>
      </c>
    </row>
    <row r="44" spans="2:17" ht="12.75">
      <c r="B44" s="187" t="s">
        <v>509</v>
      </c>
      <c r="C44" s="185">
        <v>452</v>
      </c>
      <c r="D44" s="186">
        <v>2113</v>
      </c>
      <c r="H44" s="174">
        <v>148</v>
      </c>
      <c r="I44" s="175" t="s">
        <v>510</v>
      </c>
      <c r="J44" s="176" t="s">
        <v>511</v>
      </c>
      <c r="K44" s="177" t="s">
        <v>512</v>
      </c>
      <c r="L44" s="178" t="s">
        <v>513</v>
      </c>
      <c r="M44" s="177" t="s">
        <v>514</v>
      </c>
      <c r="N44" s="178" t="s">
        <v>515</v>
      </c>
      <c r="P44" s="177" t="s">
        <v>512</v>
      </c>
      <c r="Q44" s="176" t="s">
        <v>510</v>
      </c>
    </row>
    <row r="45" spans="2:17" ht="12.75">
      <c r="B45" s="187" t="s">
        <v>516</v>
      </c>
      <c r="C45" s="185">
        <v>452</v>
      </c>
      <c r="D45" s="186">
        <v>2114</v>
      </c>
      <c r="H45" s="174">
        <v>499</v>
      </c>
      <c r="I45" s="175" t="s">
        <v>517</v>
      </c>
      <c r="J45" s="176" t="s">
        <v>518</v>
      </c>
      <c r="K45" s="178" t="s">
        <v>519</v>
      </c>
      <c r="L45" s="178" t="s">
        <v>519</v>
      </c>
      <c r="M45" s="178" t="s">
        <v>520</v>
      </c>
      <c r="N45" s="178" t="s">
        <v>520</v>
      </c>
      <c r="P45" s="178" t="s">
        <v>519</v>
      </c>
      <c r="Q45" s="176" t="s">
        <v>517</v>
      </c>
    </row>
    <row r="46" spans="2:17" ht="12.75">
      <c r="B46" s="187" t="s">
        <v>521</v>
      </c>
      <c r="C46" s="185">
        <v>452</v>
      </c>
      <c r="D46" s="186">
        <v>2115</v>
      </c>
      <c r="H46" s="174">
        <v>203</v>
      </c>
      <c r="I46" s="175" t="s">
        <v>125</v>
      </c>
      <c r="J46" s="176" t="s">
        <v>260</v>
      </c>
      <c r="K46" s="177" t="s">
        <v>522</v>
      </c>
      <c r="L46" s="177" t="s">
        <v>262</v>
      </c>
      <c r="M46" s="177" t="s">
        <v>263</v>
      </c>
      <c r="N46" s="178" t="s">
        <v>264</v>
      </c>
      <c r="P46" s="177" t="s">
        <v>522</v>
      </c>
      <c r="Q46" s="176" t="s">
        <v>125</v>
      </c>
    </row>
    <row r="47" spans="2:17" ht="12.75">
      <c r="B47" s="187" t="s">
        <v>523</v>
      </c>
      <c r="C47" s="185">
        <v>452</v>
      </c>
      <c r="D47" s="186">
        <v>2116</v>
      </c>
      <c r="H47" s="174">
        <v>156</v>
      </c>
      <c r="I47" s="175" t="s">
        <v>524</v>
      </c>
      <c r="J47" s="176" t="s">
        <v>525</v>
      </c>
      <c r="K47" s="177" t="s">
        <v>526</v>
      </c>
      <c r="L47" s="178" t="s">
        <v>527</v>
      </c>
      <c r="M47" s="177" t="s">
        <v>528</v>
      </c>
      <c r="N47" s="178" t="s">
        <v>529</v>
      </c>
      <c r="P47" s="177" t="s">
        <v>526</v>
      </c>
      <c r="Q47" s="176" t="s">
        <v>524</v>
      </c>
    </row>
    <row r="48" spans="2:17" ht="12.75">
      <c r="B48" s="187" t="s">
        <v>530</v>
      </c>
      <c r="C48" s="185">
        <v>452</v>
      </c>
      <c r="D48" s="186">
        <v>2117</v>
      </c>
      <c r="H48" s="174">
        <v>208</v>
      </c>
      <c r="I48" s="175" t="s">
        <v>531</v>
      </c>
      <c r="J48" s="176" t="s">
        <v>532</v>
      </c>
      <c r="K48" s="177" t="s">
        <v>533</v>
      </c>
      <c r="L48" s="178" t="s">
        <v>534</v>
      </c>
      <c r="M48" s="177" t="s">
        <v>535</v>
      </c>
      <c r="N48" s="178" t="s">
        <v>536</v>
      </c>
      <c r="P48" s="177" t="s">
        <v>533</v>
      </c>
      <c r="Q48" s="176" t="s">
        <v>531</v>
      </c>
    </row>
    <row r="49" spans="2:17" ht="12.75">
      <c r="B49" s="187" t="s">
        <v>537</v>
      </c>
      <c r="C49" s="185">
        <v>452</v>
      </c>
      <c r="D49" s="186">
        <v>2118</v>
      </c>
      <c r="H49" s="174">
        <v>180</v>
      </c>
      <c r="I49" s="175" t="s">
        <v>538</v>
      </c>
      <c r="J49" s="176" t="s">
        <v>539</v>
      </c>
      <c r="K49" s="177" t="s">
        <v>540</v>
      </c>
      <c r="L49" s="178" t="s">
        <v>540</v>
      </c>
      <c r="M49" s="177" t="s">
        <v>541</v>
      </c>
      <c r="N49" s="178" t="s">
        <v>542</v>
      </c>
      <c r="P49" s="177" t="s">
        <v>540</v>
      </c>
      <c r="Q49" s="176" t="s">
        <v>538</v>
      </c>
    </row>
    <row r="50" spans="2:17" ht="12.75">
      <c r="B50" s="187" t="s">
        <v>543</v>
      </c>
      <c r="C50" s="185">
        <v>452</v>
      </c>
      <c r="D50" s="186">
        <v>2119</v>
      </c>
      <c r="H50" s="174">
        <v>212</v>
      </c>
      <c r="I50" s="175" t="s">
        <v>544</v>
      </c>
      <c r="J50" s="176" t="s">
        <v>545</v>
      </c>
      <c r="K50" s="177" t="s">
        <v>546</v>
      </c>
      <c r="L50" s="178" t="s">
        <v>547</v>
      </c>
      <c r="M50" s="177" t="s">
        <v>548</v>
      </c>
      <c r="N50" s="178" t="s">
        <v>549</v>
      </c>
      <c r="P50" s="177" t="s">
        <v>546</v>
      </c>
      <c r="Q50" s="176" t="s">
        <v>544</v>
      </c>
    </row>
    <row r="51" spans="2:17" ht="12.75">
      <c r="B51" s="187" t="s">
        <v>550</v>
      </c>
      <c r="C51" s="185">
        <v>452</v>
      </c>
      <c r="D51" s="186">
        <v>2120</v>
      </c>
      <c r="H51" s="174">
        <v>214</v>
      </c>
      <c r="I51" s="175" t="s">
        <v>551</v>
      </c>
      <c r="J51" s="176" t="s">
        <v>552</v>
      </c>
      <c r="K51" s="177" t="s">
        <v>553</v>
      </c>
      <c r="L51" s="178" t="s">
        <v>553</v>
      </c>
      <c r="M51" s="177" t="s">
        <v>554</v>
      </c>
      <c r="N51" s="178" t="s">
        <v>555</v>
      </c>
      <c r="P51" s="177" t="s">
        <v>553</v>
      </c>
      <c r="Q51" s="176" t="s">
        <v>551</v>
      </c>
    </row>
    <row r="52" spans="2:17" ht="12.75">
      <c r="B52" s="187" t="s">
        <v>556</v>
      </c>
      <c r="C52" s="185">
        <v>452</v>
      </c>
      <c r="D52" s="186">
        <v>2121</v>
      </c>
      <c r="H52" s="174">
        <v>262</v>
      </c>
      <c r="I52" s="175" t="s">
        <v>557</v>
      </c>
      <c r="J52" s="176" t="s">
        <v>558</v>
      </c>
      <c r="K52" s="177" t="s">
        <v>559</v>
      </c>
      <c r="L52" s="178" t="s">
        <v>560</v>
      </c>
      <c r="M52" s="177" t="s">
        <v>561</v>
      </c>
      <c r="N52" s="178" t="s">
        <v>562</v>
      </c>
      <c r="P52" s="177" t="s">
        <v>559</v>
      </c>
      <c r="Q52" s="176" t="s">
        <v>557</v>
      </c>
    </row>
    <row r="53" spans="2:17" ht="12.75">
      <c r="B53" s="187" t="s">
        <v>563</v>
      </c>
      <c r="C53" s="185">
        <v>452</v>
      </c>
      <c r="D53" s="186">
        <v>2122</v>
      </c>
      <c r="H53" s="174">
        <v>818</v>
      </c>
      <c r="I53" s="175" t="s">
        <v>564</v>
      </c>
      <c r="J53" s="176" t="s">
        <v>565</v>
      </c>
      <c r="K53" s="177" t="s">
        <v>566</v>
      </c>
      <c r="L53" s="178" t="s">
        <v>567</v>
      </c>
      <c r="M53" s="177" t="s">
        <v>568</v>
      </c>
      <c r="N53" s="178" t="s">
        <v>567</v>
      </c>
      <c r="P53" s="177" t="s">
        <v>566</v>
      </c>
      <c r="Q53" s="176" t="s">
        <v>564</v>
      </c>
    </row>
    <row r="54" spans="2:17" ht="12.75">
      <c r="B54" s="187" t="s">
        <v>569</v>
      </c>
      <c r="C54" s="185">
        <v>452</v>
      </c>
      <c r="D54" s="186">
        <v>2123</v>
      </c>
      <c r="H54" s="174">
        <v>218</v>
      </c>
      <c r="I54" s="175" t="s">
        <v>570</v>
      </c>
      <c r="J54" s="176" t="s">
        <v>571</v>
      </c>
      <c r="K54" s="177" t="s">
        <v>572</v>
      </c>
      <c r="L54" s="178" t="s">
        <v>573</v>
      </c>
      <c r="M54" s="177" t="s">
        <v>574</v>
      </c>
      <c r="N54" s="178" t="s">
        <v>575</v>
      </c>
      <c r="P54" s="177" t="s">
        <v>572</v>
      </c>
      <c r="Q54" s="176" t="s">
        <v>570</v>
      </c>
    </row>
    <row r="55" spans="2:17" ht="12.75">
      <c r="B55" s="187" t="s">
        <v>576</v>
      </c>
      <c r="C55" s="185">
        <v>452</v>
      </c>
      <c r="D55" s="186">
        <v>2124</v>
      </c>
      <c r="H55" s="174">
        <v>232</v>
      </c>
      <c r="I55" s="175" t="s">
        <v>577</v>
      </c>
      <c r="J55" s="176" t="s">
        <v>578</v>
      </c>
      <c r="K55" s="177" t="s">
        <v>579</v>
      </c>
      <c r="L55" s="178" t="s">
        <v>580</v>
      </c>
      <c r="M55" s="177" t="s">
        <v>581</v>
      </c>
      <c r="N55" s="178" t="s">
        <v>580</v>
      </c>
      <c r="P55" s="177" t="s">
        <v>579</v>
      </c>
      <c r="Q55" s="176" t="s">
        <v>577</v>
      </c>
    </row>
    <row r="56" spans="2:17" ht="12.75">
      <c r="B56" s="187" t="s">
        <v>582</v>
      </c>
      <c r="C56" s="185">
        <v>452</v>
      </c>
      <c r="D56" s="186">
        <v>2125</v>
      </c>
      <c r="H56" s="174">
        <v>233</v>
      </c>
      <c r="I56" s="175" t="s">
        <v>583</v>
      </c>
      <c r="J56" s="176" t="s">
        <v>584</v>
      </c>
      <c r="K56" s="177" t="s">
        <v>585</v>
      </c>
      <c r="L56" s="178" t="s">
        <v>586</v>
      </c>
      <c r="M56" s="177" t="s">
        <v>587</v>
      </c>
      <c r="N56" s="178" t="s">
        <v>588</v>
      </c>
      <c r="P56" s="177" t="s">
        <v>585</v>
      </c>
      <c r="Q56" s="176" t="s">
        <v>583</v>
      </c>
    </row>
    <row r="57" spans="2:17" ht="12.75">
      <c r="B57" s="187" t="s">
        <v>589</v>
      </c>
      <c r="C57" s="185">
        <v>452</v>
      </c>
      <c r="D57" s="186">
        <v>2126</v>
      </c>
      <c r="H57" s="174">
        <v>231</v>
      </c>
      <c r="I57" s="175" t="s">
        <v>590</v>
      </c>
      <c r="J57" s="176" t="s">
        <v>591</v>
      </c>
      <c r="K57" s="177" t="s">
        <v>592</v>
      </c>
      <c r="L57" s="178" t="s">
        <v>593</v>
      </c>
      <c r="M57" s="177" t="s">
        <v>594</v>
      </c>
      <c r="N57" s="178" t="s">
        <v>595</v>
      </c>
      <c r="P57" s="177" t="s">
        <v>592</v>
      </c>
      <c r="Q57" s="176" t="s">
        <v>590</v>
      </c>
    </row>
    <row r="58" spans="2:17" ht="12.75">
      <c r="B58" s="187" t="s">
        <v>596</v>
      </c>
      <c r="C58" s="188">
        <v>453</v>
      </c>
      <c r="D58" s="189">
        <v>2201</v>
      </c>
      <c r="H58" s="174">
        <v>234</v>
      </c>
      <c r="I58" s="175" t="s">
        <v>597</v>
      </c>
      <c r="J58" s="176" t="s">
        <v>598</v>
      </c>
      <c r="K58" s="177" t="s">
        <v>599</v>
      </c>
      <c r="L58" s="178" t="s">
        <v>599</v>
      </c>
      <c r="M58" s="177" t="s">
        <v>600</v>
      </c>
      <c r="N58" s="177" t="s">
        <v>600</v>
      </c>
      <c r="P58" s="177" t="s">
        <v>599</v>
      </c>
      <c r="Q58" s="176" t="s">
        <v>597</v>
      </c>
    </row>
    <row r="59" spans="2:17" ht="12.75">
      <c r="B59" s="187" t="s">
        <v>601</v>
      </c>
      <c r="C59" s="188">
        <v>453</v>
      </c>
      <c r="D59" s="189">
        <v>2202</v>
      </c>
      <c r="H59" s="174">
        <v>238</v>
      </c>
      <c r="I59" s="175" t="s">
        <v>602</v>
      </c>
      <c r="J59" s="176" t="s">
        <v>603</v>
      </c>
      <c r="K59" s="178" t="s">
        <v>604</v>
      </c>
      <c r="L59" s="178" t="s">
        <v>605</v>
      </c>
      <c r="M59" s="177" t="s">
        <v>606</v>
      </c>
      <c r="N59" s="177" t="s">
        <v>606</v>
      </c>
      <c r="P59" s="178" t="s">
        <v>604</v>
      </c>
      <c r="Q59" s="176" t="s">
        <v>602</v>
      </c>
    </row>
    <row r="60" spans="2:17" ht="12.75">
      <c r="B60" s="187" t="s">
        <v>607</v>
      </c>
      <c r="C60" s="188">
        <v>453</v>
      </c>
      <c r="D60" s="189">
        <v>2203</v>
      </c>
      <c r="H60" s="174">
        <v>242</v>
      </c>
      <c r="I60" s="175" t="s">
        <v>608</v>
      </c>
      <c r="J60" s="176" t="s">
        <v>609</v>
      </c>
      <c r="K60" s="177" t="s">
        <v>610</v>
      </c>
      <c r="L60" s="178" t="s">
        <v>611</v>
      </c>
      <c r="M60" s="177" t="s">
        <v>612</v>
      </c>
      <c r="N60" s="178" t="s">
        <v>613</v>
      </c>
      <c r="P60" s="177" t="s">
        <v>610</v>
      </c>
      <c r="Q60" s="176" t="s">
        <v>608</v>
      </c>
    </row>
    <row r="61" spans="2:17" ht="12.75">
      <c r="B61" s="187" t="s">
        <v>614</v>
      </c>
      <c r="C61" s="188">
        <v>453</v>
      </c>
      <c r="D61" s="189">
        <v>2204</v>
      </c>
      <c r="H61" s="174">
        <v>608</v>
      </c>
      <c r="I61" s="175" t="s">
        <v>615</v>
      </c>
      <c r="J61" s="176" t="s">
        <v>616</v>
      </c>
      <c r="K61" s="177" t="s">
        <v>617</v>
      </c>
      <c r="L61" s="178" t="s">
        <v>618</v>
      </c>
      <c r="M61" s="177" t="s">
        <v>619</v>
      </c>
      <c r="N61" s="178" t="s">
        <v>620</v>
      </c>
      <c r="P61" s="177" t="s">
        <v>617</v>
      </c>
      <c r="Q61" s="176" t="s">
        <v>615</v>
      </c>
    </row>
    <row r="62" spans="2:17" ht="12.75">
      <c r="B62" s="187" t="s">
        <v>621</v>
      </c>
      <c r="C62" s="188">
        <v>453</v>
      </c>
      <c r="D62" s="189">
        <v>2205</v>
      </c>
      <c r="H62" s="174">
        <v>246</v>
      </c>
      <c r="I62" s="175" t="s">
        <v>622</v>
      </c>
      <c r="J62" s="176" t="s">
        <v>623</v>
      </c>
      <c r="K62" s="177" t="s">
        <v>624</v>
      </c>
      <c r="L62" s="178" t="s">
        <v>625</v>
      </c>
      <c r="M62" s="177" t="s">
        <v>626</v>
      </c>
      <c r="N62" s="178" t="s">
        <v>627</v>
      </c>
      <c r="P62" s="177" t="s">
        <v>624</v>
      </c>
      <c r="Q62" s="176" t="s">
        <v>622</v>
      </c>
    </row>
    <row r="63" spans="2:17" ht="12.75">
      <c r="B63" s="187" t="s">
        <v>628</v>
      </c>
      <c r="C63" s="188">
        <v>453</v>
      </c>
      <c r="D63" s="189">
        <v>2206</v>
      </c>
      <c r="H63" s="174">
        <v>250</v>
      </c>
      <c r="I63" s="175" t="s">
        <v>629</v>
      </c>
      <c r="J63" s="176" t="s">
        <v>630</v>
      </c>
      <c r="K63" s="177" t="s">
        <v>631</v>
      </c>
      <c r="L63" s="178" t="s">
        <v>632</v>
      </c>
      <c r="M63" s="177" t="s">
        <v>633</v>
      </c>
      <c r="N63" s="178" t="s">
        <v>634</v>
      </c>
      <c r="P63" s="177" t="s">
        <v>631</v>
      </c>
      <c r="Q63" s="176" t="s">
        <v>629</v>
      </c>
    </row>
    <row r="64" spans="2:17" ht="12.75">
      <c r="B64" s="187" t="s">
        <v>635</v>
      </c>
      <c r="C64" s="188">
        <v>453</v>
      </c>
      <c r="D64" s="189">
        <v>2207</v>
      </c>
      <c r="H64" s="174">
        <v>254</v>
      </c>
      <c r="I64" s="175" t="s">
        <v>636</v>
      </c>
      <c r="J64" s="176" t="s">
        <v>637</v>
      </c>
      <c r="K64" s="177" t="s">
        <v>638</v>
      </c>
      <c r="L64" s="178" t="s">
        <v>639</v>
      </c>
      <c r="M64" s="177" t="s">
        <v>640</v>
      </c>
      <c r="N64" s="178" t="s">
        <v>640</v>
      </c>
      <c r="P64" s="177" t="s">
        <v>638</v>
      </c>
      <c r="Q64" s="176" t="s">
        <v>636</v>
      </c>
    </row>
    <row r="65" spans="2:17" ht="12.75">
      <c r="B65" s="187" t="s">
        <v>641</v>
      </c>
      <c r="C65" s="188">
        <v>453</v>
      </c>
      <c r="D65" s="189">
        <v>2208</v>
      </c>
      <c r="H65" s="174">
        <v>260</v>
      </c>
      <c r="I65" s="175" t="s">
        <v>642</v>
      </c>
      <c r="J65" s="176" t="s">
        <v>643</v>
      </c>
      <c r="K65" s="177" t="s">
        <v>644</v>
      </c>
      <c r="L65" s="178" t="s">
        <v>645</v>
      </c>
      <c r="M65" s="178" t="s">
        <v>646</v>
      </c>
      <c r="N65" s="178" t="s">
        <v>646</v>
      </c>
      <c r="P65" s="177" t="s">
        <v>644</v>
      </c>
      <c r="Q65" s="176" t="s">
        <v>642</v>
      </c>
    </row>
    <row r="66" spans="2:17" ht="12.75">
      <c r="B66" s="187" t="s">
        <v>647</v>
      </c>
      <c r="C66" s="188">
        <v>453</v>
      </c>
      <c r="D66" s="189">
        <v>2209</v>
      </c>
      <c r="H66" s="174">
        <v>258</v>
      </c>
      <c r="I66" s="175" t="s">
        <v>648</v>
      </c>
      <c r="J66" s="176" t="s">
        <v>649</v>
      </c>
      <c r="K66" s="177" t="s">
        <v>650</v>
      </c>
      <c r="L66" s="178" t="s">
        <v>650</v>
      </c>
      <c r="M66" s="177" t="s">
        <v>651</v>
      </c>
      <c r="N66" s="178" t="s">
        <v>651</v>
      </c>
      <c r="P66" s="177" t="s">
        <v>650</v>
      </c>
      <c r="Q66" s="176" t="s">
        <v>648</v>
      </c>
    </row>
    <row r="67" spans="2:17" ht="12.75">
      <c r="B67" s="187" t="s">
        <v>652</v>
      </c>
      <c r="C67" s="188">
        <v>453</v>
      </c>
      <c r="D67" s="189">
        <v>2210</v>
      </c>
      <c r="H67" s="174">
        <v>266</v>
      </c>
      <c r="I67" s="175" t="s">
        <v>653</v>
      </c>
      <c r="J67" s="176" t="s">
        <v>654</v>
      </c>
      <c r="K67" s="177" t="s">
        <v>655</v>
      </c>
      <c r="L67" s="178" t="s">
        <v>656</v>
      </c>
      <c r="M67" s="177" t="s">
        <v>657</v>
      </c>
      <c r="N67" s="178" t="s">
        <v>656</v>
      </c>
      <c r="P67" s="177" t="s">
        <v>655</v>
      </c>
      <c r="Q67" s="176" t="s">
        <v>653</v>
      </c>
    </row>
    <row r="68" spans="2:17" ht="12.75">
      <c r="B68" s="187" t="s">
        <v>658</v>
      </c>
      <c r="C68" s="188">
        <v>453</v>
      </c>
      <c r="D68" s="189">
        <v>2211</v>
      </c>
      <c r="H68" s="174">
        <v>270</v>
      </c>
      <c r="I68" s="175" t="s">
        <v>659</v>
      </c>
      <c r="J68" s="176" t="s">
        <v>660</v>
      </c>
      <c r="K68" s="177" t="s">
        <v>661</v>
      </c>
      <c r="L68" s="178" t="s">
        <v>662</v>
      </c>
      <c r="M68" s="177" t="s">
        <v>663</v>
      </c>
      <c r="N68" s="178" t="s">
        <v>664</v>
      </c>
      <c r="P68" s="177" t="s">
        <v>661</v>
      </c>
      <c r="Q68" s="176" t="s">
        <v>659</v>
      </c>
    </row>
    <row r="69" spans="2:17" ht="12.75">
      <c r="B69" s="187" t="s">
        <v>665</v>
      </c>
      <c r="C69" s="188">
        <v>453</v>
      </c>
      <c r="D69" s="189">
        <v>2212</v>
      </c>
      <c r="H69" s="174">
        <v>288</v>
      </c>
      <c r="I69" s="175" t="s">
        <v>666</v>
      </c>
      <c r="J69" s="176" t="s">
        <v>667</v>
      </c>
      <c r="K69" s="177" t="s">
        <v>668</v>
      </c>
      <c r="L69" s="178" t="s">
        <v>669</v>
      </c>
      <c r="M69" s="177" t="s">
        <v>670</v>
      </c>
      <c r="N69" s="178" t="s">
        <v>669</v>
      </c>
      <c r="P69" s="177" t="s">
        <v>668</v>
      </c>
      <c r="Q69" s="176" t="s">
        <v>666</v>
      </c>
    </row>
    <row r="70" spans="2:17" ht="12.75">
      <c r="B70" s="187" t="s">
        <v>671</v>
      </c>
      <c r="C70" s="188">
        <v>453</v>
      </c>
      <c r="D70" s="189">
        <v>2213</v>
      </c>
      <c r="H70" s="174">
        <v>292</v>
      </c>
      <c r="I70" s="175" t="s">
        <v>672</v>
      </c>
      <c r="J70" s="176" t="s">
        <v>673</v>
      </c>
      <c r="K70" s="177" t="s">
        <v>674</v>
      </c>
      <c r="L70" s="178" t="s">
        <v>674</v>
      </c>
      <c r="M70" s="177" t="s">
        <v>674</v>
      </c>
      <c r="N70" s="178" t="s">
        <v>674</v>
      </c>
      <c r="P70" s="177" t="s">
        <v>674</v>
      </c>
      <c r="Q70" s="176" t="s">
        <v>672</v>
      </c>
    </row>
    <row r="71" spans="2:17" ht="12.75">
      <c r="B71" s="187" t="s">
        <v>675</v>
      </c>
      <c r="C71" s="188">
        <v>453</v>
      </c>
      <c r="D71" s="189">
        <v>2214</v>
      </c>
      <c r="H71" s="174">
        <v>308</v>
      </c>
      <c r="I71" s="175" t="s">
        <v>676</v>
      </c>
      <c r="J71" s="176" t="s">
        <v>677</v>
      </c>
      <c r="K71" s="177" t="s">
        <v>678</v>
      </c>
      <c r="L71" s="178" t="s">
        <v>679</v>
      </c>
      <c r="M71" s="177" t="s">
        <v>679</v>
      </c>
      <c r="N71" s="178" t="s">
        <v>679</v>
      </c>
      <c r="P71" s="177" t="s">
        <v>678</v>
      </c>
      <c r="Q71" s="176" t="s">
        <v>676</v>
      </c>
    </row>
    <row r="72" spans="2:17" ht="12.75">
      <c r="B72" s="187" t="s">
        <v>680</v>
      </c>
      <c r="C72" s="188">
        <v>453</v>
      </c>
      <c r="D72" s="189">
        <v>2215</v>
      </c>
      <c r="H72" s="174">
        <v>304</v>
      </c>
      <c r="I72" s="175" t="s">
        <v>681</v>
      </c>
      <c r="J72" s="176" t="s">
        <v>682</v>
      </c>
      <c r="K72" s="177" t="s">
        <v>683</v>
      </c>
      <c r="L72" s="178" t="s">
        <v>683</v>
      </c>
      <c r="M72" s="177" t="s">
        <v>684</v>
      </c>
      <c r="N72" s="178" t="s">
        <v>684</v>
      </c>
      <c r="P72" s="177" t="s">
        <v>683</v>
      </c>
      <c r="Q72" s="176" t="s">
        <v>681</v>
      </c>
    </row>
    <row r="73" spans="2:17" ht="12.75">
      <c r="B73" s="187" t="s">
        <v>685</v>
      </c>
      <c r="C73" s="188">
        <v>453</v>
      </c>
      <c r="D73" s="189">
        <v>2216</v>
      </c>
      <c r="H73" s="174">
        <v>268</v>
      </c>
      <c r="I73" s="175" t="s">
        <v>686</v>
      </c>
      <c r="J73" s="176" t="s">
        <v>687</v>
      </c>
      <c r="K73" s="177" t="s">
        <v>688</v>
      </c>
      <c r="L73" s="178" t="s">
        <v>688</v>
      </c>
      <c r="M73" s="177" t="s">
        <v>689</v>
      </c>
      <c r="N73" s="178" t="s">
        <v>689</v>
      </c>
      <c r="P73" s="177" t="s">
        <v>688</v>
      </c>
      <c r="Q73" s="176" t="s">
        <v>686</v>
      </c>
    </row>
    <row r="74" spans="2:17" ht="12.75">
      <c r="B74" s="187" t="s">
        <v>690</v>
      </c>
      <c r="C74" s="188">
        <v>453</v>
      </c>
      <c r="D74" s="189">
        <v>2217</v>
      </c>
      <c r="H74" s="174">
        <v>312</v>
      </c>
      <c r="I74" s="175" t="s">
        <v>691</v>
      </c>
      <c r="J74" s="176" t="s">
        <v>692</v>
      </c>
      <c r="K74" s="177" t="s">
        <v>693</v>
      </c>
      <c r="L74" s="178" t="s">
        <v>694</v>
      </c>
      <c r="M74" s="177" t="s">
        <v>694</v>
      </c>
      <c r="N74" s="178" t="s">
        <v>694</v>
      </c>
      <c r="P74" s="177" t="s">
        <v>693</v>
      </c>
      <c r="Q74" s="176" t="s">
        <v>691</v>
      </c>
    </row>
    <row r="75" spans="2:17" ht="12.75">
      <c r="B75" s="187" t="s">
        <v>695</v>
      </c>
      <c r="C75" s="190">
        <v>454</v>
      </c>
      <c r="D75" s="191">
        <v>2301</v>
      </c>
      <c r="H75" s="174">
        <v>316</v>
      </c>
      <c r="I75" s="175" t="s">
        <v>696</v>
      </c>
      <c r="J75" s="176" t="s">
        <v>697</v>
      </c>
      <c r="K75" s="177" t="s">
        <v>698</v>
      </c>
      <c r="L75" s="178" t="s">
        <v>699</v>
      </c>
      <c r="M75" s="177" t="s">
        <v>699</v>
      </c>
      <c r="N75" s="178" t="s">
        <v>699</v>
      </c>
      <c r="P75" s="177" t="s">
        <v>698</v>
      </c>
      <c r="Q75" s="176" t="s">
        <v>696</v>
      </c>
    </row>
    <row r="76" spans="2:17" ht="12.75">
      <c r="B76" s="187" t="s">
        <v>700</v>
      </c>
      <c r="C76" s="190">
        <v>454</v>
      </c>
      <c r="D76" s="191">
        <v>2302</v>
      </c>
      <c r="H76" s="174">
        <v>320</v>
      </c>
      <c r="I76" s="175" t="s">
        <v>701</v>
      </c>
      <c r="J76" s="176" t="s">
        <v>702</v>
      </c>
      <c r="K76" s="177" t="s">
        <v>703</v>
      </c>
      <c r="L76" s="178" t="s">
        <v>704</v>
      </c>
      <c r="M76" s="177" t="s">
        <v>705</v>
      </c>
      <c r="N76" s="178" t="s">
        <v>704</v>
      </c>
      <c r="P76" s="177" t="s">
        <v>703</v>
      </c>
      <c r="Q76" s="176" t="s">
        <v>701</v>
      </c>
    </row>
    <row r="77" spans="2:17" ht="12.75">
      <c r="B77" s="187" t="s">
        <v>706</v>
      </c>
      <c r="C77" s="190">
        <v>454</v>
      </c>
      <c r="D77" s="191">
        <v>2303</v>
      </c>
      <c r="H77" s="174">
        <v>831</v>
      </c>
      <c r="I77" s="175" t="s">
        <v>707</v>
      </c>
      <c r="J77" s="176" t="s">
        <v>708</v>
      </c>
      <c r="K77" s="177" t="s">
        <v>709</v>
      </c>
      <c r="L77" s="178" t="s">
        <v>710</v>
      </c>
      <c r="M77" s="177" t="s">
        <v>710</v>
      </c>
      <c r="N77" s="178" t="s">
        <v>710</v>
      </c>
      <c r="P77" s="177" t="s">
        <v>709</v>
      </c>
      <c r="Q77" s="176" t="s">
        <v>707</v>
      </c>
    </row>
    <row r="78" spans="2:17" ht="12.75">
      <c r="B78" s="187" t="s">
        <v>711</v>
      </c>
      <c r="C78" s="190">
        <v>454</v>
      </c>
      <c r="D78" s="191">
        <v>2304</v>
      </c>
      <c r="H78" s="174">
        <v>324</v>
      </c>
      <c r="I78" s="175" t="s">
        <v>712</v>
      </c>
      <c r="J78" s="176" t="s">
        <v>713</v>
      </c>
      <c r="K78" s="177" t="s">
        <v>714</v>
      </c>
      <c r="L78" s="178" t="s">
        <v>715</v>
      </c>
      <c r="M78" s="177" t="s">
        <v>716</v>
      </c>
      <c r="N78" s="178" t="s">
        <v>715</v>
      </c>
      <c r="P78" s="177" t="s">
        <v>714</v>
      </c>
      <c r="Q78" s="176" t="s">
        <v>712</v>
      </c>
    </row>
    <row r="79" spans="2:17" ht="12.75">
      <c r="B79" s="187" t="s">
        <v>717</v>
      </c>
      <c r="C79" s="190">
        <v>454</v>
      </c>
      <c r="D79" s="191">
        <v>2305</v>
      </c>
      <c r="H79" s="174">
        <v>624</v>
      </c>
      <c r="I79" s="175" t="s">
        <v>718</v>
      </c>
      <c r="J79" s="176" t="s">
        <v>719</v>
      </c>
      <c r="K79" s="177" t="s">
        <v>720</v>
      </c>
      <c r="L79" s="178" t="s">
        <v>721</v>
      </c>
      <c r="M79" s="177" t="s">
        <v>722</v>
      </c>
      <c r="N79" s="178" t="s">
        <v>721</v>
      </c>
      <c r="P79" s="177" t="s">
        <v>720</v>
      </c>
      <c r="Q79" s="176" t="s">
        <v>718</v>
      </c>
    </row>
    <row r="80" spans="2:17" ht="12.75">
      <c r="B80" s="187" t="s">
        <v>723</v>
      </c>
      <c r="C80" s="190">
        <v>454</v>
      </c>
      <c r="D80" s="191">
        <v>2306</v>
      </c>
      <c r="H80" s="174">
        <v>328</v>
      </c>
      <c r="I80" s="175" t="s">
        <v>724</v>
      </c>
      <c r="J80" s="176" t="s">
        <v>725</v>
      </c>
      <c r="K80" s="177" t="s">
        <v>726</v>
      </c>
      <c r="L80" s="178" t="s">
        <v>727</v>
      </c>
      <c r="M80" s="177" t="s">
        <v>728</v>
      </c>
      <c r="N80" s="178" t="s">
        <v>727</v>
      </c>
      <c r="P80" s="177" t="s">
        <v>726</v>
      </c>
      <c r="Q80" s="176" t="s">
        <v>724</v>
      </c>
    </row>
    <row r="81" spans="2:17" ht="12.75">
      <c r="B81" s="187" t="s">
        <v>729</v>
      </c>
      <c r="C81" s="190">
        <v>454</v>
      </c>
      <c r="D81" s="191">
        <v>2307</v>
      </c>
      <c r="H81" s="174">
        <v>332</v>
      </c>
      <c r="I81" s="175" t="s">
        <v>730</v>
      </c>
      <c r="J81" s="176" t="s">
        <v>731</v>
      </c>
      <c r="K81" s="177" t="s">
        <v>732</v>
      </c>
      <c r="L81" s="178" t="s">
        <v>733</v>
      </c>
      <c r="M81" s="177" t="s">
        <v>734</v>
      </c>
      <c r="N81" s="178" t="s">
        <v>733</v>
      </c>
      <c r="P81" s="177" t="s">
        <v>732</v>
      </c>
      <c r="Q81" s="176" t="s">
        <v>730</v>
      </c>
    </row>
    <row r="82" spans="2:17" ht="12.75">
      <c r="B82" s="187" t="s">
        <v>735</v>
      </c>
      <c r="C82" s="190">
        <v>454</v>
      </c>
      <c r="D82" s="191">
        <v>2308</v>
      </c>
      <c r="H82" s="174">
        <v>334</v>
      </c>
      <c r="I82" s="175" t="s">
        <v>736</v>
      </c>
      <c r="J82" s="176" t="s">
        <v>737</v>
      </c>
      <c r="K82" s="177" t="s">
        <v>738</v>
      </c>
      <c r="L82" s="178" t="s">
        <v>738</v>
      </c>
      <c r="M82" s="177" t="s">
        <v>739</v>
      </c>
      <c r="N82" s="178" t="s">
        <v>739</v>
      </c>
      <c r="P82" s="177" t="s">
        <v>738</v>
      </c>
      <c r="Q82" s="176" t="s">
        <v>736</v>
      </c>
    </row>
    <row r="83" spans="2:17" ht="12.75">
      <c r="B83" s="187" t="s">
        <v>740</v>
      </c>
      <c r="C83" s="190">
        <v>454</v>
      </c>
      <c r="D83" s="191">
        <v>2309</v>
      </c>
      <c r="H83" s="174">
        <v>340</v>
      </c>
      <c r="I83" s="175" t="s">
        <v>741</v>
      </c>
      <c r="J83" s="176" t="s">
        <v>742</v>
      </c>
      <c r="K83" s="177" t="s">
        <v>743</v>
      </c>
      <c r="L83" s="178" t="s">
        <v>744</v>
      </c>
      <c r="M83" s="177" t="s">
        <v>745</v>
      </c>
      <c r="N83" s="178" t="s">
        <v>744</v>
      </c>
      <c r="P83" s="177" t="s">
        <v>743</v>
      </c>
      <c r="Q83" s="176" t="s">
        <v>741</v>
      </c>
    </row>
    <row r="84" spans="2:17" ht="114.75">
      <c r="B84" s="187" t="s">
        <v>746</v>
      </c>
      <c r="C84" s="190">
        <v>454</v>
      </c>
      <c r="D84" s="191">
        <v>2310</v>
      </c>
      <c r="H84" s="192">
        <v>344</v>
      </c>
      <c r="I84" s="193" t="s">
        <v>747</v>
      </c>
      <c r="J84" s="194" t="s">
        <v>748</v>
      </c>
      <c r="K84" s="195" t="s">
        <v>749</v>
      </c>
      <c r="L84" s="196" t="s">
        <v>750</v>
      </c>
      <c r="M84" s="197" t="s">
        <v>751</v>
      </c>
      <c r="N84" s="196" t="s">
        <v>752</v>
      </c>
      <c r="P84" s="195" t="s">
        <v>749</v>
      </c>
      <c r="Q84" s="194" t="s">
        <v>747</v>
      </c>
    </row>
    <row r="85" spans="2:17" ht="12.75">
      <c r="B85" s="187" t="s">
        <v>753</v>
      </c>
      <c r="C85" s="190">
        <v>454</v>
      </c>
      <c r="D85" s="191">
        <v>2311</v>
      </c>
      <c r="H85" s="174">
        <v>152</v>
      </c>
      <c r="I85" s="175" t="s">
        <v>754</v>
      </c>
      <c r="J85" s="176" t="s">
        <v>755</v>
      </c>
      <c r="K85" s="177" t="s">
        <v>756</v>
      </c>
      <c r="L85" s="178" t="s">
        <v>757</v>
      </c>
      <c r="M85" s="177" t="s">
        <v>758</v>
      </c>
      <c r="N85" s="178" t="s">
        <v>757</v>
      </c>
      <c r="P85" s="177" t="s">
        <v>756</v>
      </c>
      <c r="Q85" s="176" t="s">
        <v>754</v>
      </c>
    </row>
    <row r="86" spans="2:17" ht="12.75">
      <c r="B86" s="187" t="s">
        <v>759</v>
      </c>
      <c r="C86" s="190">
        <v>454</v>
      </c>
      <c r="D86" s="191">
        <v>2312</v>
      </c>
      <c r="H86" s="174">
        <v>191</v>
      </c>
      <c r="I86" s="175" t="s">
        <v>760</v>
      </c>
      <c r="J86" s="176" t="s">
        <v>761</v>
      </c>
      <c r="K86" s="177" t="s">
        <v>762</v>
      </c>
      <c r="L86" s="178" t="s">
        <v>763</v>
      </c>
      <c r="M86" s="177" t="s">
        <v>764</v>
      </c>
      <c r="N86" s="178" t="s">
        <v>765</v>
      </c>
      <c r="P86" s="177" t="s">
        <v>762</v>
      </c>
      <c r="Q86" s="176" t="s">
        <v>760</v>
      </c>
    </row>
    <row r="87" spans="2:17" ht="12.75">
      <c r="B87" s="187" t="s">
        <v>766</v>
      </c>
      <c r="C87" s="190">
        <v>454</v>
      </c>
      <c r="D87" s="191">
        <v>2313</v>
      </c>
      <c r="H87" s="174">
        <v>356</v>
      </c>
      <c r="I87" s="175" t="s">
        <v>767</v>
      </c>
      <c r="J87" s="176" t="s">
        <v>768</v>
      </c>
      <c r="K87" s="177" t="s">
        <v>769</v>
      </c>
      <c r="L87" s="178" t="s">
        <v>770</v>
      </c>
      <c r="M87" s="177" t="s">
        <v>771</v>
      </c>
      <c r="N87" s="178" t="s">
        <v>772</v>
      </c>
      <c r="P87" s="177" t="s">
        <v>769</v>
      </c>
      <c r="Q87" s="176" t="s">
        <v>767</v>
      </c>
    </row>
    <row r="88" spans="2:17" ht="12.75">
      <c r="B88" s="187" t="s">
        <v>773</v>
      </c>
      <c r="C88" s="190">
        <v>454</v>
      </c>
      <c r="D88" s="191">
        <v>2314</v>
      </c>
      <c r="H88" s="174">
        <v>360</v>
      </c>
      <c r="I88" s="175" t="s">
        <v>774</v>
      </c>
      <c r="J88" s="176" t="s">
        <v>775</v>
      </c>
      <c r="K88" s="177" t="s">
        <v>776</v>
      </c>
      <c r="L88" s="178" t="s">
        <v>777</v>
      </c>
      <c r="M88" s="177" t="s">
        <v>778</v>
      </c>
      <c r="N88" s="178" t="s">
        <v>779</v>
      </c>
      <c r="P88" s="177" t="s">
        <v>776</v>
      </c>
      <c r="Q88" s="176" t="s">
        <v>774</v>
      </c>
    </row>
    <row r="89" spans="2:17" ht="12.75">
      <c r="B89" s="187" t="s">
        <v>780</v>
      </c>
      <c r="C89" s="190">
        <v>454</v>
      </c>
      <c r="D89" s="191">
        <v>2315</v>
      </c>
      <c r="H89" s="174">
        <v>368</v>
      </c>
      <c r="I89" s="175" t="s">
        <v>781</v>
      </c>
      <c r="J89" s="176" t="s">
        <v>782</v>
      </c>
      <c r="K89" s="177" t="s">
        <v>783</v>
      </c>
      <c r="L89" s="178" t="s">
        <v>784</v>
      </c>
      <c r="M89" s="177" t="s">
        <v>785</v>
      </c>
      <c r="N89" s="178" t="s">
        <v>786</v>
      </c>
      <c r="P89" s="177" t="s">
        <v>783</v>
      </c>
      <c r="Q89" s="176" t="s">
        <v>781</v>
      </c>
    </row>
    <row r="90" spans="2:17" ht="12.75">
      <c r="B90" s="187" t="s">
        <v>787</v>
      </c>
      <c r="C90" s="190">
        <v>455</v>
      </c>
      <c r="D90" s="198">
        <v>2401</v>
      </c>
      <c r="H90" s="174">
        <v>364</v>
      </c>
      <c r="I90" s="175" t="s">
        <v>788</v>
      </c>
      <c r="J90" s="176" t="s">
        <v>789</v>
      </c>
      <c r="K90" s="177" t="s">
        <v>790</v>
      </c>
      <c r="L90" s="178" t="s">
        <v>791</v>
      </c>
      <c r="M90" s="177" t="s">
        <v>792</v>
      </c>
      <c r="N90" s="178" t="s">
        <v>793</v>
      </c>
      <c r="P90" s="177" t="s">
        <v>790</v>
      </c>
      <c r="Q90" s="176" t="s">
        <v>788</v>
      </c>
    </row>
    <row r="91" spans="2:17" ht="12.75">
      <c r="B91" s="187" t="s">
        <v>794</v>
      </c>
      <c r="C91" s="190">
        <v>455</v>
      </c>
      <c r="D91" s="198">
        <v>2402</v>
      </c>
      <c r="H91" s="174">
        <v>372</v>
      </c>
      <c r="I91" s="175" t="s">
        <v>795</v>
      </c>
      <c r="J91" s="176" t="s">
        <v>796</v>
      </c>
      <c r="K91" s="177" t="s">
        <v>797</v>
      </c>
      <c r="L91" s="178" t="s">
        <v>797</v>
      </c>
      <c r="M91" s="177" t="s">
        <v>798</v>
      </c>
      <c r="N91" s="178" t="s">
        <v>798</v>
      </c>
      <c r="P91" s="177" t="s">
        <v>797</v>
      </c>
      <c r="Q91" s="176" t="s">
        <v>795</v>
      </c>
    </row>
    <row r="92" spans="2:17" ht="12.75">
      <c r="B92" s="187" t="s">
        <v>799</v>
      </c>
      <c r="C92" s="190">
        <v>455</v>
      </c>
      <c r="D92" s="198">
        <v>2403</v>
      </c>
      <c r="H92" s="174">
        <v>352</v>
      </c>
      <c r="I92" s="175" t="s">
        <v>800</v>
      </c>
      <c r="J92" s="176" t="s">
        <v>801</v>
      </c>
      <c r="K92" s="177" t="s">
        <v>802</v>
      </c>
      <c r="L92" s="178" t="s">
        <v>803</v>
      </c>
      <c r="M92" s="177" t="s">
        <v>804</v>
      </c>
      <c r="N92" s="178" t="s">
        <v>805</v>
      </c>
      <c r="P92" s="177" t="s">
        <v>802</v>
      </c>
      <c r="Q92" s="176" t="s">
        <v>800</v>
      </c>
    </row>
    <row r="93" spans="2:17" ht="12.75">
      <c r="B93" s="187" t="s">
        <v>806</v>
      </c>
      <c r="C93" s="190">
        <v>455</v>
      </c>
      <c r="D93" s="198">
        <v>2404</v>
      </c>
      <c r="H93" s="174">
        <v>380</v>
      </c>
      <c r="I93" s="175" t="s">
        <v>807</v>
      </c>
      <c r="J93" s="176" t="s">
        <v>808</v>
      </c>
      <c r="K93" s="177" t="s">
        <v>809</v>
      </c>
      <c r="L93" s="178" t="s">
        <v>810</v>
      </c>
      <c r="M93" s="177" t="s">
        <v>811</v>
      </c>
      <c r="N93" s="178" t="s">
        <v>812</v>
      </c>
      <c r="P93" s="177" t="s">
        <v>809</v>
      </c>
      <c r="Q93" s="176" t="s">
        <v>807</v>
      </c>
    </row>
    <row r="94" spans="2:17" ht="12.75">
      <c r="B94" s="187" t="s">
        <v>813</v>
      </c>
      <c r="C94" s="190">
        <v>455</v>
      </c>
      <c r="D94" s="198">
        <v>2405</v>
      </c>
      <c r="H94" s="174">
        <v>376</v>
      </c>
      <c r="I94" s="175" t="s">
        <v>814</v>
      </c>
      <c r="J94" s="176" t="s">
        <v>815</v>
      </c>
      <c r="K94" s="177" t="s">
        <v>816</v>
      </c>
      <c r="L94" s="178" t="s">
        <v>817</v>
      </c>
      <c r="M94" s="177" t="s">
        <v>818</v>
      </c>
      <c r="N94" s="178" t="s">
        <v>819</v>
      </c>
      <c r="P94" s="177" t="s">
        <v>816</v>
      </c>
      <c r="Q94" s="176" t="s">
        <v>814</v>
      </c>
    </row>
    <row r="95" spans="2:17" ht="12.75">
      <c r="B95" s="187" t="s">
        <v>820</v>
      </c>
      <c r="C95" s="190">
        <v>455</v>
      </c>
      <c r="D95" s="198">
        <v>2406</v>
      </c>
      <c r="H95" s="174">
        <v>388</v>
      </c>
      <c r="I95" s="175" t="s">
        <v>821</v>
      </c>
      <c r="J95" s="176" t="s">
        <v>822</v>
      </c>
      <c r="K95" s="177" t="s">
        <v>823</v>
      </c>
      <c r="L95" s="178" t="s">
        <v>823</v>
      </c>
      <c r="M95" s="177" t="s">
        <v>824</v>
      </c>
      <c r="N95" s="178" t="s">
        <v>824</v>
      </c>
      <c r="P95" s="177" t="s">
        <v>823</v>
      </c>
      <c r="Q95" s="176" t="s">
        <v>821</v>
      </c>
    </row>
    <row r="96" spans="2:17" ht="12.75">
      <c r="B96" s="187" t="s">
        <v>825</v>
      </c>
      <c r="C96" s="190">
        <v>455</v>
      </c>
      <c r="D96" s="198">
        <v>2407</v>
      </c>
      <c r="H96" s="174">
        <v>392</v>
      </c>
      <c r="I96" s="175" t="s">
        <v>826</v>
      </c>
      <c r="J96" s="176" t="s">
        <v>827</v>
      </c>
      <c r="K96" s="177" t="s">
        <v>828</v>
      </c>
      <c r="L96" s="178" t="s">
        <v>828</v>
      </c>
      <c r="M96" s="177" t="s">
        <v>829</v>
      </c>
      <c r="N96" s="178" t="s">
        <v>829</v>
      </c>
      <c r="P96" s="177" t="s">
        <v>828</v>
      </c>
      <c r="Q96" s="176" t="s">
        <v>826</v>
      </c>
    </row>
    <row r="97" spans="2:17" ht="12.75">
      <c r="B97" s="187" t="s">
        <v>830</v>
      </c>
      <c r="C97" s="190">
        <v>456</v>
      </c>
      <c r="D97" s="191">
        <v>2501</v>
      </c>
      <c r="H97" s="174">
        <v>887</v>
      </c>
      <c r="I97" s="175" t="s">
        <v>831</v>
      </c>
      <c r="J97" s="176" t="s">
        <v>832</v>
      </c>
      <c r="K97" s="177" t="s">
        <v>833</v>
      </c>
      <c r="L97" s="178" t="s">
        <v>834</v>
      </c>
      <c r="M97" s="177" t="s">
        <v>835</v>
      </c>
      <c r="N97" s="178" t="s">
        <v>836</v>
      </c>
      <c r="P97" s="177" t="s">
        <v>833</v>
      </c>
      <c r="Q97" s="176" t="s">
        <v>831</v>
      </c>
    </row>
    <row r="98" spans="2:17" ht="12.75">
      <c r="B98" s="187" t="s">
        <v>837</v>
      </c>
      <c r="C98" s="190">
        <v>456</v>
      </c>
      <c r="D98" s="191">
        <v>2502</v>
      </c>
      <c r="H98" s="174">
        <v>832</v>
      </c>
      <c r="I98" s="175" t="s">
        <v>838</v>
      </c>
      <c r="J98" s="176" t="s">
        <v>839</v>
      </c>
      <c r="K98" s="177" t="s">
        <v>840</v>
      </c>
      <c r="L98" s="178" t="s">
        <v>841</v>
      </c>
      <c r="M98" s="177" t="s">
        <v>841</v>
      </c>
      <c r="N98" s="178" t="s">
        <v>841</v>
      </c>
      <c r="P98" s="177" t="s">
        <v>840</v>
      </c>
      <c r="Q98" s="176" t="s">
        <v>838</v>
      </c>
    </row>
    <row r="99" spans="2:17" ht="12.75">
      <c r="B99" s="187" t="s">
        <v>842</v>
      </c>
      <c r="C99" s="190">
        <v>456</v>
      </c>
      <c r="D99" s="191">
        <v>2503</v>
      </c>
      <c r="H99" s="174">
        <v>710</v>
      </c>
      <c r="I99" s="175" t="s">
        <v>843</v>
      </c>
      <c r="J99" s="176" t="s">
        <v>844</v>
      </c>
      <c r="K99" s="177" t="s">
        <v>845</v>
      </c>
      <c r="L99" s="178" t="s">
        <v>846</v>
      </c>
      <c r="M99" s="177" t="s">
        <v>847</v>
      </c>
      <c r="N99" s="178" t="s">
        <v>848</v>
      </c>
      <c r="P99" s="177" t="s">
        <v>845</v>
      </c>
      <c r="Q99" s="176" t="s">
        <v>843</v>
      </c>
    </row>
    <row r="100" spans="2:17" ht="12.75">
      <c r="B100" s="187" t="s">
        <v>849</v>
      </c>
      <c r="C100" s="190">
        <v>456</v>
      </c>
      <c r="D100" s="191">
        <v>2504</v>
      </c>
      <c r="H100" s="174">
        <v>239</v>
      </c>
      <c r="I100" s="175" t="s">
        <v>850</v>
      </c>
      <c r="J100" s="176" t="s">
        <v>851</v>
      </c>
      <c r="K100" s="177" t="s">
        <v>852</v>
      </c>
      <c r="L100" s="178" t="s">
        <v>852</v>
      </c>
      <c r="M100" s="177" t="s">
        <v>853</v>
      </c>
      <c r="N100" s="177" t="s">
        <v>853</v>
      </c>
      <c r="P100" s="177" t="s">
        <v>852</v>
      </c>
      <c r="Q100" s="176" t="s">
        <v>850</v>
      </c>
    </row>
    <row r="101" spans="2:17" ht="12.75">
      <c r="B101" s="187" t="s">
        <v>854</v>
      </c>
      <c r="C101" s="190">
        <v>456</v>
      </c>
      <c r="D101" s="191">
        <v>2505</v>
      </c>
      <c r="H101" s="174">
        <v>728</v>
      </c>
      <c r="I101" s="175" t="s">
        <v>855</v>
      </c>
      <c r="J101" s="176" t="s">
        <v>856</v>
      </c>
      <c r="K101" s="177" t="s">
        <v>857</v>
      </c>
      <c r="L101" s="178" t="s">
        <v>858</v>
      </c>
      <c r="M101" s="177" t="s">
        <v>859</v>
      </c>
      <c r="N101" s="178" t="s">
        <v>860</v>
      </c>
      <c r="P101" s="177" t="s">
        <v>857</v>
      </c>
      <c r="Q101" s="176" t="s">
        <v>855</v>
      </c>
    </row>
    <row r="102" spans="2:17" ht="12.75">
      <c r="B102" s="187" t="s">
        <v>861</v>
      </c>
      <c r="C102" s="190">
        <v>456</v>
      </c>
      <c r="D102" s="191">
        <v>2506</v>
      </c>
      <c r="H102" s="174">
        <v>400</v>
      </c>
      <c r="I102" s="175" t="s">
        <v>862</v>
      </c>
      <c r="J102" s="176" t="s">
        <v>863</v>
      </c>
      <c r="K102" s="177" t="s">
        <v>864</v>
      </c>
      <c r="L102" s="178" t="s">
        <v>865</v>
      </c>
      <c r="M102" s="177" t="s">
        <v>866</v>
      </c>
      <c r="N102" s="178" t="s">
        <v>867</v>
      </c>
      <c r="P102" s="177" t="s">
        <v>864</v>
      </c>
      <c r="Q102" s="176" t="s">
        <v>862</v>
      </c>
    </row>
    <row r="103" spans="2:17" ht="12.75">
      <c r="B103" s="187" t="s">
        <v>868</v>
      </c>
      <c r="C103" s="190">
        <v>456</v>
      </c>
      <c r="D103" s="191">
        <v>2507</v>
      </c>
      <c r="H103" s="174">
        <v>136</v>
      </c>
      <c r="I103" s="175" t="s">
        <v>869</v>
      </c>
      <c r="J103" s="176" t="s">
        <v>870</v>
      </c>
      <c r="K103" s="177" t="s">
        <v>871</v>
      </c>
      <c r="L103" s="178" t="s">
        <v>871</v>
      </c>
      <c r="M103" s="178" t="s">
        <v>872</v>
      </c>
      <c r="N103" s="178" t="s">
        <v>872</v>
      </c>
      <c r="P103" s="177" t="s">
        <v>871</v>
      </c>
      <c r="Q103" s="176" t="s">
        <v>869</v>
      </c>
    </row>
    <row r="104" spans="2:17" ht="12.75">
      <c r="B104" s="187" t="s">
        <v>873</v>
      </c>
      <c r="C104" s="190">
        <v>456</v>
      </c>
      <c r="D104" s="191">
        <v>2508</v>
      </c>
      <c r="H104" s="174">
        <v>116</v>
      </c>
      <c r="I104" s="175" t="s">
        <v>874</v>
      </c>
      <c r="J104" s="176" t="s">
        <v>875</v>
      </c>
      <c r="K104" s="177" t="s">
        <v>876</v>
      </c>
      <c r="L104" s="178" t="s">
        <v>877</v>
      </c>
      <c r="M104" s="177" t="s">
        <v>878</v>
      </c>
      <c r="N104" s="178" t="s">
        <v>879</v>
      </c>
      <c r="P104" s="177" t="s">
        <v>876</v>
      </c>
      <c r="Q104" s="176" t="s">
        <v>874</v>
      </c>
    </row>
    <row r="105" spans="2:17" ht="12.75">
      <c r="B105" s="187" t="s">
        <v>880</v>
      </c>
      <c r="C105" s="190">
        <v>456</v>
      </c>
      <c r="D105" s="191">
        <v>2509</v>
      </c>
      <c r="H105" s="174">
        <v>120</v>
      </c>
      <c r="I105" s="175" t="s">
        <v>881</v>
      </c>
      <c r="J105" s="176" t="s">
        <v>882</v>
      </c>
      <c r="K105" s="177" t="s">
        <v>883</v>
      </c>
      <c r="L105" s="178" t="s">
        <v>884</v>
      </c>
      <c r="M105" s="177" t="s">
        <v>885</v>
      </c>
      <c r="N105" s="178" t="s">
        <v>886</v>
      </c>
      <c r="P105" s="177" t="s">
        <v>883</v>
      </c>
      <c r="Q105" s="176" t="s">
        <v>881</v>
      </c>
    </row>
    <row r="106" spans="2:17" ht="12.75">
      <c r="B106" s="187" t="s">
        <v>887</v>
      </c>
      <c r="C106" s="190">
        <v>456</v>
      </c>
      <c r="D106" s="191">
        <v>2510</v>
      </c>
      <c r="H106" s="174">
        <v>124</v>
      </c>
      <c r="I106" s="175" t="s">
        <v>888</v>
      </c>
      <c r="J106" s="176" t="s">
        <v>889</v>
      </c>
      <c r="K106" s="177" t="s">
        <v>890</v>
      </c>
      <c r="L106" s="178" t="s">
        <v>890</v>
      </c>
      <c r="M106" s="177" t="s">
        <v>891</v>
      </c>
      <c r="N106" s="178" t="s">
        <v>891</v>
      </c>
      <c r="P106" s="177" t="s">
        <v>890</v>
      </c>
      <c r="Q106" s="176" t="s">
        <v>888</v>
      </c>
    </row>
    <row r="107" spans="2:17" ht="12.75">
      <c r="B107" s="187" t="s">
        <v>892</v>
      </c>
      <c r="C107" s="190">
        <v>456</v>
      </c>
      <c r="D107" s="191">
        <v>2511</v>
      </c>
      <c r="H107" s="174">
        <v>132</v>
      </c>
      <c r="I107" s="175" t="s">
        <v>893</v>
      </c>
      <c r="J107" s="176" t="s">
        <v>894</v>
      </c>
      <c r="K107" s="177" t="s">
        <v>895</v>
      </c>
      <c r="L107" s="178" t="s">
        <v>896</v>
      </c>
      <c r="M107" s="177" t="s">
        <v>897</v>
      </c>
      <c r="N107" s="178" t="s">
        <v>898</v>
      </c>
      <c r="P107" s="177" t="s">
        <v>895</v>
      </c>
      <c r="Q107" s="176" t="s">
        <v>893</v>
      </c>
    </row>
    <row r="108" spans="2:17" ht="12.75">
      <c r="B108" s="187" t="s">
        <v>899</v>
      </c>
      <c r="C108" s="190">
        <v>456</v>
      </c>
      <c r="D108" s="191">
        <v>2512</v>
      </c>
      <c r="H108" s="174">
        <v>634</v>
      </c>
      <c r="I108" s="175" t="s">
        <v>900</v>
      </c>
      <c r="J108" s="176" t="s">
        <v>901</v>
      </c>
      <c r="K108" s="177" t="s">
        <v>902</v>
      </c>
      <c r="L108" s="178" t="s">
        <v>903</v>
      </c>
      <c r="M108" s="177" t="s">
        <v>904</v>
      </c>
      <c r="N108" s="178" t="s">
        <v>905</v>
      </c>
      <c r="P108" s="177" t="s">
        <v>902</v>
      </c>
      <c r="Q108" s="176" t="s">
        <v>900</v>
      </c>
    </row>
    <row r="109" spans="2:17" ht="12.75">
      <c r="B109" s="187" t="s">
        <v>906</v>
      </c>
      <c r="C109" s="190">
        <v>456</v>
      </c>
      <c r="D109" s="191">
        <v>2513</v>
      </c>
      <c r="H109" s="174">
        <v>398</v>
      </c>
      <c r="I109" s="175" t="s">
        <v>907</v>
      </c>
      <c r="J109" s="176" t="s">
        <v>908</v>
      </c>
      <c r="K109" s="177" t="s">
        <v>909</v>
      </c>
      <c r="L109" s="178" t="s">
        <v>910</v>
      </c>
      <c r="M109" s="177" t="s">
        <v>911</v>
      </c>
      <c r="N109" s="178" t="s">
        <v>912</v>
      </c>
      <c r="P109" s="177" t="s">
        <v>909</v>
      </c>
      <c r="Q109" s="176" t="s">
        <v>907</v>
      </c>
    </row>
    <row r="110" spans="2:17" ht="12.75">
      <c r="B110" s="187" t="s">
        <v>913</v>
      </c>
      <c r="C110" s="190">
        <v>456</v>
      </c>
      <c r="D110" s="191">
        <v>2514</v>
      </c>
      <c r="H110" s="174">
        <v>404</v>
      </c>
      <c r="I110" s="175" t="s">
        <v>914</v>
      </c>
      <c r="J110" s="176" t="s">
        <v>915</v>
      </c>
      <c r="K110" s="177" t="s">
        <v>916</v>
      </c>
      <c r="L110" s="178" t="s">
        <v>917</v>
      </c>
      <c r="M110" s="177" t="s">
        <v>918</v>
      </c>
      <c r="N110" s="178" t="s">
        <v>919</v>
      </c>
      <c r="P110" s="177" t="s">
        <v>916</v>
      </c>
      <c r="Q110" s="176" t="s">
        <v>914</v>
      </c>
    </row>
    <row r="111" spans="2:17" ht="12.75">
      <c r="B111" s="187" t="s">
        <v>920</v>
      </c>
      <c r="C111" s="190">
        <v>456</v>
      </c>
      <c r="D111" s="191">
        <v>2515</v>
      </c>
      <c r="H111" s="174">
        <v>296</v>
      </c>
      <c r="I111" s="175" t="s">
        <v>921</v>
      </c>
      <c r="J111" s="176" t="s">
        <v>922</v>
      </c>
      <c r="K111" s="177" t="s">
        <v>923</v>
      </c>
      <c r="L111" s="178" t="s">
        <v>924</v>
      </c>
      <c r="M111" s="177" t="s">
        <v>925</v>
      </c>
      <c r="N111" s="178" t="s">
        <v>924</v>
      </c>
      <c r="P111" s="177" t="s">
        <v>923</v>
      </c>
      <c r="Q111" s="176" t="s">
        <v>921</v>
      </c>
    </row>
    <row r="112" spans="2:17" ht="12.75">
      <c r="B112" s="173" t="s">
        <v>926</v>
      </c>
      <c r="C112" s="190">
        <v>457</v>
      </c>
      <c r="D112" s="191">
        <v>2601</v>
      </c>
      <c r="H112" s="174">
        <v>166</v>
      </c>
      <c r="I112" s="175" t="s">
        <v>927</v>
      </c>
      <c r="J112" s="176" t="s">
        <v>928</v>
      </c>
      <c r="K112" s="177" t="s">
        <v>929</v>
      </c>
      <c r="L112" s="177" t="s">
        <v>930</v>
      </c>
      <c r="M112" s="178" t="s">
        <v>931</v>
      </c>
      <c r="N112" s="178" t="s">
        <v>931</v>
      </c>
      <c r="P112" s="177" t="s">
        <v>929</v>
      </c>
      <c r="Q112" s="176" t="s">
        <v>927</v>
      </c>
    </row>
    <row r="113" spans="2:17" ht="12.75">
      <c r="B113" s="187" t="s">
        <v>932</v>
      </c>
      <c r="C113" s="190">
        <v>457</v>
      </c>
      <c r="D113" s="199">
        <v>2602</v>
      </c>
      <c r="H113" s="174">
        <v>170</v>
      </c>
      <c r="I113" s="175" t="s">
        <v>933</v>
      </c>
      <c r="J113" s="176" t="s">
        <v>934</v>
      </c>
      <c r="K113" s="177" t="s">
        <v>935</v>
      </c>
      <c r="L113" s="178" t="s">
        <v>936</v>
      </c>
      <c r="M113" s="177" t="s">
        <v>937</v>
      </c>
      <c r="N113" s="178" t="s">
        <v>938</v>
      </c>
      <c r="P113" s="177" t="s">
        <v>935</v>
      </c>
      <c r="Q113" s="176" t="s">
        <v>933</v>
      </c>
    </row>
    <row r="114" spans="2:17" ht="12.75">
      <c r="B114" s="187" t="s">
        <v>939</v>
      </c>
      <c r="C114" s="190">
        <v>457</v>
      </c>
      <c r="D114" s="191">
        <v>2603</v>
      </c>
      <c r="H114" s="174">
        <v>174</v>
      </c>
      <c r="I114" s="175" t="s">
        <v>940</v>
      </c>
      <c r="J114" s="176" t="s">
        <v>941</v>
      </c>
      <c r="K114" s="177" t="s">
        <v>942</v>
      </c>
      <c r="L114" s="178" t="s">
        <v>943</v>
      </c>
      <c r="M114" s="177" t="s">
        <v>944</v>
      </c>
      <c r="N114" s="178" t="s">
        <v>945</v>
      </c>
      <c r="P114" s="177" t="s">
        <v>942</v>
      </c>
      <c r="Q114" s="176" t="s">
        <v>940</v>
      </c>
    </row>
    <row r="115" spans="2:17" ht="12.75">
      <c r="B115" s="187" t="s">
        <v>946</v>
      </c>
      <c r="C115" s="190">
        <v>457</v>
      </c>
      <c r="D115" s="199">
        <v>2604</v>
      </c>
      <c r="H115" s="174">
        <v>178</v>
      </c>
      <c r="I115" s="175" t="s">
        <v>947</v>
      </c>
      <c r="J115" s="176" t="s">
        <v>948</v>
      </c>
      <c r="K115" s="177" t="s">
        <v>949</v>
      </c>
      <c r="L115" s="177" t="s">
        <v>949</v>
      </c>
      <c r="M115" s="177" t="s">
        <v>950</v>
      </c>
      <c r="N115" s="178" t="s">
        <v>951</v>
      </c>
      <c r="P115" s="177" t="s">
        <v>949</v>
      </c>
      <c r="Q115" s="176" t="s">
        <v>947</v>
      </c>
    </row>
    <row r="116" spans="2:17" ht="12.75">
      <c r="B116" s="187" t="s">
        <v>952</v>
      </c>
      <c r="C116" s="190">
        <v>457</v>
      </c>
      <c r="D116" s="191">
        <v>2605</v>
      </c>
      <c r="H116" s="174">
        <v>408</v>
      </c>
      <c r="I116" s="175" t="s">
        <v>953</v>
      </c>
      <c r="J116" s="176" t="s">
        <v>954</v>
      </c>
      <c r="K116" s="177" t="s">
        <v>955</v>
      </c>
      <c r="L116" s="177" t="s">
        <v>955</v>
      </c>
      <c r="M116" s="177" t="s">
        <v>956</v>
      </c>
      <c r="N116" s="178" t="s">
        <v>957</v>
      </c>
      <c r="P116" s="177" t="s">
        <v>955</v>
      </c>
      <c r="Q116" s="176" t="s">
        <v>953</v>
      </c>
    </row>
    <row r="117" spans="2:17" ht="12.75">
      <c r="B117" s="187" t="s">
        <v>958</v>
      </c>
      <c r="C117" s="190">
        <v>457</v>
      </c>
      <c r="D117" s="199">
        <v>2606</v>
      </c>
      <c r="H117" s="174">
        <v>410</v>
      </c>
      <c r="I117" s="175" t="s">
        <v>959</v>
      </c>
      <c r="J117" s="176" t="s">
        <v>960</v>
      </c>
      <c r="K117" s="177" t="s">
        <v>961</v>
      </c>
      <c r="L117" s="177" t="s">
        <v>961</v>
      </c>
      <c r="M117" s="177" t="s">
        <v>962</v>
      </c>
      <c r="N117" s="178" t="s">
        <v>963</v>
      </c>
      <c r="P117" s="177" t="s">
        <v>961</v>
      </c>
      <c r="Q117" s="176" t="s">
        <v>959</v>
      </c>
    </row>
    <row r="118" spans="2:17" ht="12.75">
      <c r="B118" s="187" t="s">
        <v>964</v>
      </c>
      <c r="C118" s="190">
        <v>457</v>
      </c>
      <c r="D118" s="191">
        <v>2607</v>
      </c>
      <c r="H118" s="174">
        <v>95</v>
      </c>
      <c r="I118" s="175" t="s">
        <v>965</v>
      </c>
      <c r="J118" s="176" t="s">
        <v>966</v>
      </c>
      <c r="K118" s="177" t="s">
        <v>967</v>
      </c>
      <c r="L118" s="177" t="s">
        <v>968</v>
      </c>
      <c r="M118" s="177"/>
      <c r="N118" s="178"/>
      <c r="P118" s="177" t="s">
        <v>967</v>
      </c>
      <c r="Q118" s="176" t="s">
        <v>965</v>
      </c>
    </row>
    <row r="119" spans="2:17" ht="12.75">
      <c r="B119" s="187" t="s">
        <v>969</v>
      </c>
      <c r="C119" s="190">
        <v>457</v>
      </c>
      <c r="D119" s="199">
        <v>2608</v>
      </c>
      <c r="H119" s="174">
        <v>188</v>
      </c>
      <c r="I119" s="175" t="s">
        <v>970</v>
      </c>
      <c r="J119" s="176" t="s">
        <v>971</v>
      </c>
      <c r="K119" s="177" t="s">
        <v>972</v>
      </c>
      <c r="L119" s="178" t="s">
        <v>973</v>
      </c>
      <c r="M119" s="177" t="s">
        <v>974</v>
      </c>
      <c r="N119" s="178" t="s">
        <v>975</v>
      </c>
      <c r="P119" s="177" t="s">
        <v>972</v>
      </c>
      <c r="Q119" s="176" t="s">
        <v>970</v>
      </c>
    </row>
    <row r="120" spans="2:17" ht="12.75">
      <c r="B120" s="187" t="s">
        <v>976</v>
      </c>
      <c r="C120" s="190">
        <v>457</v>
      </c>
      <c r="D120" s="191">
        <v>2609</v>
      </c>
      <c r="H120" s="174">
        <v>192</v>
      </c>
      <c r="I120" s="175" t="s">
        <v>977</v>
      </c>
      <c r="J120" s="176" t="s">
        <v>978</v>
      </c>
      <c r="K120" s="177" t="s">
        <v>979</v>
      </c>
      <c r="L120" s="178" t="s">
        <v>980</v>
      </c>
      <c r="M120" s="177" t="s">
        <v>981</v>
      </c>
      <c r="N120" s="178" t="s">
        <v>982</v>
      </c>
      <c r="P120" s="177" t="s">
        <v>979</v>
      </c>
      <c r="Q120" s="176" t="s">
        <v>977</v>
      </c>
    </row>
    <row r="121" spans="2:17" ht="12.75">
      <c r="B121" s="187" t="s">
        <v>983</v>
      </c>
      <c r="C121" s="190">
        <v>457</v>
      </c>
      <c r="D121" s="199">
        <v>2610</v>
      </c>
      <c r="H121" s="174">
        <v>414</v>
      </c>
      <c r="I121" s="175" t="s">
        <v>984</v>
      </c>
      <c r="J121" s="176" t="s">
        <v>985</v>
      </c>
      <c r="K121" s="177" t="s">
        <v>986</v>
      </c>
      <c r="L121" s="178" t="s">
        <v>987</v>
      </c>
      <c r="M121" s="177" t="s">
        <v>988</v>
      </c>
      <c r="N121" s="178" t="s">
        <v>989</v>
      </c>
      <c r="P121" s="177" t="s">
        <v>986</v>
      </c>
      <c r="Q121" s="176" t="s">
        <v>984</v>
      </c>
    </row>
    <row r="122" spans="2:17" ht="12.75">
      <c r="B122" s="187" t="s">
        <v>990</v>
      </c>
      <c r="C122" s="190">
        <v>458</v>
      </c>
      <c r="D122" s="191">
        <v>2701</v>
      </c>
      <c r="H122" s="174">
        <v>196</v>
      </c>
      <c r="I122" s="175" t="s">
        <v>991</v>
      </c>
      <c r="J122" s="176" t="s">
        <v>992</v>
      </c>
      <c r="K122" s="177" t="s">
        <v>993</v>
      </c>
      <c r="L122" s="178" t="s">
        <v>994</v>
      </c>
      <c r="M122" s="177" t="s">
        <v>995</v>
      </c>
      <c r="N122" s="178" t="s">
        <v>996</v>
      </c>
      <c r="P122" s="177" t="s">
        <v>993</v>
      </c>
      <c r="Q122" s="176" t="s">
        <v>991</v>
      </c>
    </row>
    <row r="123" spans="2:17" ht="12.75">
      <c r="B123" s="187" t="s">
        <v>997</v>
      </c>
      <c r="C123" s="190">
        <v>458</v>
      </c>
      <c r="D123" s="191">
        <v>2702</v>
      </c>
      <c r="H123" s="174">
        <v>417</v>
      </c>
      <c r="I123" s="175" t="s">
        <v>998</v>
      </c>
      <c r="J123" s="176" t="s">
        <v>999</v>
      </c>
      <c r="K123" s="177" t="s">
        <v>1000</v>
      </c>
      <c r="L123" s="178" t="s">
        <v>1001</v>
      </c>
      <c r="M123" s="177" t="s">
        <v>1002</v>
      </c>
      <c r="N123" s="178" t="s">
        <v>1003</v>
      </c>
      <c r="P123" s="177" t="s">
        <v>1000</v>
      </c>
      <c r="Q123" s="176" t="s">
        <v>998</v>
      </c>
    </row>
    <row r="124" spans="2:17" ht="15">
      <c r="B124" s="187" t="s">
        <v>1004</v>
      </c>
      <c r="C124" s="190">
        <v>458</v>
      </c>
      <c r="D124" s="191">
        <v>2703</v>
      </c>
      <c r="H124" s="200">
        <v>418</v>
      </c>
      <c r="I124" s="201" t="s">
        <v>1005</v>
      </c>
      <c r="J124" s="202" t="s">
        <v>1006</v>
      </c>
      <c r="K124" s="203" t="s">
        <v>1007</v>
      </c>
      <c r="L124" s="203" t="s">
        <v>1008</v>
      </c>
      <c r="M124" s="203" t="s">
        <v>1009</v>
      </c>
      <c r="N124" s="204" t="s">
        <v>1010</v>
      </c>
      <c r="P124" s="203" t="s">
        <v>1007</v>
      </c>
      <c r="Q124" s="202" t="s">
        <v>1005</v>
      </c>
    </row>
    <row r="125" spans="2:17" ht="12.75">
      <c r="B125" s="187" t="s">
        <v>1011</v>
      </c>
      <c r="C125" s="190">
        <v>458</v>
      </c>
      <c r="D125" s="191">
        <v>2704</v>
      </c>
      <c r="H125" s="174">
        <v>426</v>
      </c>
      <c r="I125" s="175" t="s">
        <v>1012</v>
      </c>
      <c r="J125" s="176" t="s">
        <v>1013</v>
      </c>
      <c r="K125" s="177" t="s">
        <v>1014</v>
      </c>
      <c r="L125" s="178" t="s">
        <v>1015</v>
      </c>
      <c r="M125" s="177" t="s">
        <v>1016</v>
      </c>
      <c r="N125" s="178" t="s">
        <v>1015</v>
      </c>
      <c r="P125" s="177" t="s">
        <v>1014</v>
      </c>
      <c r="Q125" s="176" t="s">
        <v>1012</v>
      </c>
    </row>
    <row r="126" spans="2:17" ht="12.75">
      <c r="B126" s="187" t="s">
        <v>1017</v>
      </c>
      <c r="C126" s="190">
        <v>458</v>
      </c>
      <c r="D126" s="191">
        <v>2705</v>
      </c>
      <c r="H126" s="174">
        <v>422</v>
      </c>
      <c r="I126" s="175" t="s">
        <v>1018</v>
      </c>
      <c r="J126" s="176" t="s">
        <v>1019</v>
      </c>
      <c r="K126" s="177" t="s">
        <v>1020</v>
      </c>
      <c r="L126" s="178" t="s">
        <v>1021</v>
      </c>
      <c r="M126" s="177" t="s">
        <v>1022</v>
      </c>
      <c r="N126" s="178" t="s">
        <v>1023</v>
      </c>
      <c r="P126" s="177" t="s">
        <v>1020</v>
      </c>
      <c r="Q126" s="176" t="s">
        <v>1018</v>
      </c>
    </row>
    <row r="127" spans="2:17" ht="12.75">
      <c r="B127" s="187" t="s">
        <v>1024</v>
      </c>
      <c r="C127" s="190">
        <v>458</v>
      </c>
      <c r="D127" s="191">
        <v>2706</v>
      </c>
      <c r="H127" s="174">
        <v>430</v>
      </c>
      <c r="I127" s="175" t="s">
        <v>1025</v>
      </c>
      <c r="J127" s="176" t="s">
        <v>1026</v>
      </c>
      <c r="K127" s="177" t="s">
        <v>1027</v>
      </c>
      <c r="L127" s="178" t="s">
        <v>1028</v>
      </c>
      <c r="M127" s="177" t="s">
        <v>1029</v>
      </c>
      <c r="N127" s="178" t="s">
        <v>1030</v>
      </c>
      <c r="P127" s="177" t="s">
        <v>1027</v>
      </c>
      <c r="Q127" s="176" t="s">
        <v>1025</v>
      </c>
    </row>
    <row r="128" spans="2:17" ht="12.75">
      <c r="B128" s="187" t="s">
        <v>1031</v>
      </c>
      <c r="C128" s="190">
        <v>458</v>
      </c>
      <c r="D128" s="191">
        <v>2707</v>
      </c>
      <c r="H128" s="174">
        <v>434</v>
      </c>
      <c r="I128" s="175" t="s">
        <v>1032</v>
      </c>
      <c r="J128" s="176" t="s">
        <v>1033</v>
      </c>
      <c r="K128" s="177" t="s">
        <v>1034</v>
      </c>
      <c r="L128" s="177" t="s">
        <v>1035</v>
      </c>
      <c r="M128" s="177" t="s">
        <v>1036</v>
      </c>
      <c r="N128" s="177" t="s">
        <v>1036</v>
      </c>
      <c r="P128" s="177" t="s">
        <v>1034</v>
      </c>
      <c r="Q128" s="176" t="s">
        <v>1032</v>
      </c>
    </row>
    <row r="129" spans="2:17" ht="12.75">
      <c r="B129" s="187" t="s">
        <v>1037</v>
      </c>
      <c r="C129" s="190">
        <v>458</v>
      </c>
      <c r="D129" s="191">
        <v>2708</v>
      </c>
      <c r="H129" s="174">
        <v>438</v>
      </c>
      <c r="I129" s="175" t="s">
        <v>1038</v>
      </c>
      <c r="J129" s="176" t="s">
        <v>1039</v>
      </c>
      <c r="K129" s="177" t="s">
        <v>1040</v>
      </c>
      <c r="L129" s="178" t="s">
        <v>1041</v>
      </c>
      <c r="M129" s="177" t="s">
        <v>1042</v>
      </c>
      <c r="N129" s="178" t="s">
        <v>1043</v>
      </c>
      <c r="P129" s="177" t="s">
        <v>1040</v>
      </c>
      <c r="Q129" s="176" t="s">
        <v>1038</v>
      </c>
    </row>
    <row r="130" spans="2:17" ht="12.75">
      <c r="B130" s="187" t="s">
        <v>1044</v>
      </c>
      <c r="C130" s="190">
        <v>458</v>
      </c>
      <c r="D130" s="191">
        <v>2709</v>
      </c>
      <c r="H130" s="174">
        <v>440</v>
      </c>
      <c r="I130" s="175" t="s">
        <v>1045</v>
      </c>
      <c r="J130" s="176" t="s">
        <v>1046</v>
      </c>
      <c r="K130" s="177" t="s">
        <v>1047</v>
      </c>
      <c r="L130" s="178" t="s">
        <v>1048</v>
      </c>
      <c r="M130" s="177" t="s">
        <v>1049</v>
      </c>
      <c r="N130" s="178" t="s">
        <v>1050</v>
      </c>
      <c r="P130" s="177" t="s">
        <v>1047</v>
      </c>
      <c r="Q130" s="176" t="s">
        <v>1045</v>
      </c>
    </row>
    <row r="131" spans="2:17" ht="12.75">
      <c r="B131" s="187" t="s">
        <v>1051</v>
      </c>
      <c r="C131" s="190">
        <v>458</v>
      </c>
      <c r="D131" s="191">
        <v>2710</v>
      </c>
      <c r="H131" s="174">
        <v>428</v>
      </c>
      <c r="I131" s="175" t="s">
        <v>1052</v>
      </c>
      <c r="J131" s="176" t="s">
        <v>1053</v>
      </c>
      <c r="K131" s="177" t="s">
        <v>1054</v>
      </c>
      <c r="L131" s="178" t="s">
        <v>1055</v>
      </c>
      <c r="M131" s="177" t="s">
        <v>1056</v>
      </c>
      <c r="N131" s="178" t="s">
        <v>1057</v>
      </c>
      <c r="P131" s="177" t="s">
        <v>1054</v>
      </c>
      <c r="Q131" s="176" t="s">
        <v>1052</v>
      </c>
    </row>
    <row r="132" spans="2:17" ht="12.75">
      <c r="B132" s="187" t="s">
        <v>1058</v>
      </c>
      <c r="C132" s="190">
        <v>458</v>
      </c>
      <c r="D132" s="191">
        <v>2711</v>
      </c>
      <c r="H132" s="174">
        <v>442</v>
      </c>
      <c r="I132" s="175" t="s">
        <v>1059</v>
      </c>
      <c r="J132" s="176" t="s">
        <v>1060</v>
      </c>
      <c r="K132" s="177" t="s">
        <v>1061</v>
      </c>
      <c r="L132" s="178" t="s">
        <v>1062</v>
      </c>
      <c r="M132" s="177" t="s">
        <v>1063</v>
      </c>
      <c r="N132" s="178" t="s">
        <v>1064</v>
      </c>
      <c r="P132" s="177" t="s">
        <v>1061</v>
      </c>
      <c r="Q132" s="176" t="s">
        <v>1059</v>
      </c>
    </row>
    <row r="133" spans="2:17" ht="102">
      <c r="B133" s="187" t="s">
        <v>1065</v>
      </c>
      <c r="C133" s="190">
        <v>458</v>
      </c>
      <c r="D133" s="191">
        <v>2712</v>
      </c>
      <c r="H133" s="192">
        <v>446</v>
      </c>
      <c r="I133" s="193" t="s">
        <v>1066</v>
      </c>
      <c r="J133" s="194" t="s">
        <v>1067</v>
      </c>
      <c r="K133" s="195" t="s">
        <v>1068</v>
      </c>
      <c r="L133" s="196" t="s">
        <v>1069</v>
      </c>
      <c r="M133" s="197" t="s">
        <v>1070</v>
      </c>
      <c r="N133" s="196" t="s">
        <v>1069</v>
      </c>
      <c r="P133" s="195" t="s">
        <v>1068</v>
      </c>
      <c r="Q133" s="194" t="s">
        <v>1066</v>
      </c>
    </row>
    <row r="134" spans="2:17" ht="12.75">
      <c r="B134" s="187" t="s">
        <v>1071</v>
      </c>
      <c r="C134" s="190">
        <v>458</v>
      </c>
      <c r="D134" s="191">
        <v>2713</v>
      </c>
      <c r="H134" s="174">
        <v>450</v>
      </c>
      <c r="I134" s="175" t="s">
        <v>1072</v>
      </c>
      <c r="J134" s="176" t="s">
        <v>1073</v>
      </c>
      <c r="K134" s="177" t="s">
        <v>1074</v>
      </c>
      <c r="L134" s="178" t="s">
        <v>1075</v>
      </c>
      <c r="M134" s="177" t="s">
        <v>1076</v>
      </c>
      <c r="N134" s="178" t="s">
        <v>1077</v>
      </c>
      <c r="P134" s="177" t="s">
        <v>1074</v>
      </c>
      <c r="Q134" s="176" t="s">
        <v>1072</v>
      </c>
    </row>
    <row r="135" spans="2:17" ht="12.75">
      <c r="B135" s="187" t="s">
        <v>1078</v>
      </c>
      <c r="C135" s="190">
        <v>458</v>
      </c>
      <c r="D135" s="191">
        <v>2714</v>
      </c>
      <c r="H135" s="174">
        <v>348</v>
      </c>
      <c r="I135" s="175" t="s">
        <v>1079</v>
      </c>
      <c r="J135" s="176" t="s">
        <v>1080</v>
      </c>
      <c r="K135" s="178" t="s">
        <v>1081</v>
      </c>
      <c r="L135" s="178" t="s">
        <v>1081</v>
      </c>
      <c r="M135" s="178" t="s">
        <v>1082</v>
      </c>
      <c r="N135" s="178" t="s">
        <v>1082</v>
      </c>
      <c r="P135" s="178" t="s">
        <v>1081</v>
      </c>
      <c r="Q135" s="176" t="s">
        <v>1079</v>
      </c>
    </row>
    <row r="136" spans="2:17" ht="12.75">
      <c r="B136" s="187" t="s">
        <v>1083</v>
      </c>
      <c r="C136" s="190">
        <v>459</v>
      </c>
      <c r="D136" s="191">
        <v>2801</v>
      </c>
      <c r="H136" s="174">
        <v>807</v>
      </c>
      <c r="I136" s="175" t="s">
        <v>1084</v>
      </c>
      <c r="J136" s="176" t="s">
        <v>1085</v>
      </c>
      <c r="K136" s="177" t="s">
        <v>1086</v>
      </c>
      <c r="L136" s="177" t="s">
        <v>1087</v>
      </c>
      <c r="M136" s="177" t="s">
        <v>1088</v>
      </c>
      <c r="N136" s="178" t="s">
        <v>1089</v>
      </c>
      <c r="P136" s="177" t="s">
        <v>1086</v>
      </c>
      <c r="Q136" s="176" t="s">
        <v>1084</v>
      </c>
    </row>
    <row r="137" spans="2:17" ht="12.75">
      <c r="B137" s="187" t="s">
        <v>1090</v>
      </c>
      <c r="C137" s="190">
        <v>459</v>
      </c>
      <c r="D137" s="191">
        <v>2802</v>
      </c>
      <c r="H137" s="174">
        <v>458</v>
      </c>
      <c r="I137" s="175" t="s">
        <v>1091</v>
      </c>
      <c r="J137" s="176" t="s">
        <v>1092</v>
      </c>
      <c r="K137" s="177" t="s">
        <v>1093</v>
      </c>
      <c r="L137" s="178" t="s">
        <v>1093</v>
      </c>
      <c r="M137" s="177" t="s">
        <v>1094</v>
      </c>
      <c r="N137" s="178" t="s">
        <v>1094</v>
      </c>
      <c r="P137" s="177" t="s">
        <v>1093</v>
      </c>
      <c r="Q137" s="176" t="s">
        <v>1091</v>
      </c>
    </row>
    <row r="138" spans="2:17" ht="12.75">
      <c r="B138" s="187" t="s">
        <v>1095</v>
      </c>
      <c r="C138" s="190">
        <v>459</v>
      </c>
      <c r="D138" s="191">
        <v>2803</v>
      </c>
      <c r="H138" s="174">
        <v>454</v>
      </c>
      <c r="I138" s="175" t="s">
        <v>1096</v>
      </c>
      <c r="J138" s="176" t="s">
        <v>1097</v>
      </c>
      <c r="K138" s="177" t="s">
        <v>1098</v>
      </c>
      <c r="L138" s="178" t="s">
        <v>1099</v>
      </c>
      <c r="M138" s="177" t="s">
        <v>1100</v>
      </c>
      <c r="N138" s="178" t="s">
        <v>1099</v>
      </c>
      <c r="P138" s="177" t="s">
        <v>1098</v>
      </c>
      <c r="Q138" s="176" t="s">
        <v>1096</v>
      </c>
    </row>
    <row r="139" spans="2:17" ht="12.75">
      <c r="B139" s="187" t="s">
        <v>1101</v>
      </c>
      <c r="C139" s="190">
        <v>459</v>
      </c>
      <c r="D139" s="191">
        <v>2804</v>
      </c>
      <c r="H139" s="174">
        <v>462</v>
      </c>
      <c r="I139" s="175" t="s">
        <v>1102</v>
      </c>
      <c r="J139" s="176" t="s">
        <v>1103</v>
      </c>
      <c r="K139" s="177" t="s">
        <v>1104</v>
      </c>
      <c r="L139" s="178" t="s">
        <v>1105</v>
      </c>
      <c r="M139" s="177" t="s">
        <v>1106</v>
      </c>
      <c r="N139" s="178" t="s">
        <v>1107</v>
      </c>
      <c r="P139" s="177" t="s">
        <v>1104</v>
      </c>
      <c r="Q139" s="176" t="s">
        <v>1102</v>
      </c>
    </row>
    <row r="140" spans="2:17" ht="12.75">
      <c r="B140" s="187" t="s">
        <v>1108</v>
      </c>
      <c r="C140" s="190">
        <v>459</v>
      </c>
      <c r="D140" s="191">
        <v>2805</v>
      </c>
      <c r="H140" s="174">
        <v>466</v>
      </c>
      <c r="I140" s="175" t="s">
        <v>1109</v>
      </c>
      <c r="J140" s="176" t="s">
        <v>1110</v>
      </c>
      <c r="K140" s="177" t="s">
        <v>1111</v>
      </c>
      <c r="L140" s="178" t="s">
        <v>1112</v>
      </c>
      <c r="M140" s="177" t="s">
        <v>1113</v>
      </c>
      <c r="N140" s="178" t="s">
        <v>1112</v>
      </c>
      <c r="P140" s="177" t="s">
        <v>1111</v>
      </c>
      <c r="Q140" s="176" t="s">
        <v>1109</v>
      </c>
    </row>
    <row r="141" spans="2:17" ht="12.75">
      <c r="B141" s="187" t="s">
        <v>1114</v>
      </c>
      <c r="C141" s="190">
        <v>459</v>
      </c>
      <c r="D141" s="191">
        <v>2806</v>
      </c>
      <c r="H141" s="174">
        <v>470</v>
      </c>
      <c r="I141" s="175" t="s">
        <v>1115</v>
      </c>
      <c r="J141" s="176" t="s">
        <v>1116</v>
      </c>
      <c r="K141" s="177" t="s">
        <v>1117</v>
      </c>
      <c r="L141" s="178" t="s">
        <v>1118</v>
      </c>
      <c r="M141" s="177" t="s">
        <v>1119</v>
      </c>
      <c r="N141" s="178" t="s">
        <v>1118</v>
      </c>
      <c r="P141" s="177" t="s">
        <v>1117</v>
      </c>
      <c r="Q141" s="176" t="s">
        <v>1115</v>
      </c>
    </row>
    <row r="142" spans="2:17" ht="12.75">
      <c r="B142" s="187" t="s">
        <v>1120</v>
      </c>
      <c r="C142" s="190">
        <v>459</v>
      </c>
      <c r="D142" s="191">
        <v>2807</v>
      </c>
      <c r="H142" s="174">
        <v>833</v>
      </c>
      <c r="I142" s="175" t="s">
        <v>1121</v>
      </c>
      <c r="J142" s="176" t="s">
        <v>1122</v>
      </c>
      <c r="K142" s="177" t="s">
        <v>1123</v>
      </c>
      <c r="L142" s="177" t="s">
        <v>1124</v>
      </c>
      <c r="M142" s="177" t="s">
        <v>1125</v>
      </c>
      <c r="N142" s="177" t="s">
        <v>1125</v>
      </c>
      <c r="P142" s="177" t="s">
        <v>1123</v>
      </c>
      <c r="Q142" s="176" t="s">
        <v>1121</v>
      </c>
    </row>
    <row r="143" spans="2:17" ht="12.75">
      <c r="B143" s="187" t="s">
        <v>1126</v>
      </c>
      <c r="C143" s="190">
        <v>459</v>
      </c>
      <c r="D143" s="191">
        <v>2808</v>
      </c>
      <c r="H143" s="174">
        <v>504</v>
      </c>
      <c r="I143" s="175" t="s">
        <v>1127</v>
      </c>
      <c r="J143" s="176" t="s">
        <v>1128</v>
      </c>
      <c r="K143" s="177" t="s">
        <v>1129</v>
      </c>
      <c r="L143" s="178" t="s">
        <v>1130</v>
      </c>
      <c r="M143" s="177" t="s">
        <v>1131</v>
      </c>
      <c r="N143" s="178" t="s">
        <v>1132</v>
      </c>
      <c r="P143" s="177" t="s">
        <v>1129</v>
      </c>
      <c r="Q143" s="176" t="s">
        <v>1127</v>
      </c>
    </row>
    <row r="144" spans="2:17" ht="12.75">
      <c r="B144" s="187" t="s">
        <v>1133</v>
      </c>
      <c r="C144" s="190">
        <v>459</v>
      </c>
      <c r="D144" s="191">
        <v>2809</v>
      </c>
      <c r="H144" s="174">
        <v>584</v>
      </c>
      <c r="I144" s="175" t="s">
        <v>1134</v>
      </c>
      <c r="J144" s="176" t="s">
        <v>1135</v>
      </c>
      <c r="K144" s="177" t="s">
        <v>1136</v>
      </c>
      <c r="L144" s="178" t="s">
        <v>1137</v>
      </c>
      <c r="M144" s="177" t="s">
        <v>1138</v>
      </c>
      <c r="N144" s="178" t="s">
        <v>1139</v>
      </c>
      <c r="P144" s="177" t="s">
        <v>1136</v>
      </c>
      <c r="Q144" s="176" t="s">
        <v>1134</v>
      </c>
    </row>
    <row r="145" spans="2:17" ht="12.75">
      <c r="B145" s="187" t="s">
        <v>1140</v>
      </c>
      <c r="C145" s="190">
        <v>459</v>
      </c>
      <c r="D145" s="191">
        <v>2810</v>
      </c>
      <c r="H145" s="174">
        <v>474</v>
      </c>
      <c r="I145" s="175" t="s">
        <v>1141</v>
      </c>
      <c r="J145" s="176" t="s">
        <v>1142</v>
      </c>
      <c r="K145" s="177" t="s">
        <v>1143</v>
      </c>
      <c r="L145" s="178" t="s">
        <v>1144</v>
      </c>
      <c r="M145" s="177" t="s">
        <v>1145</v>
      </c>
      <c r="N145" s="178" t="s">
        <v>1145</v>
      </c>
      <c r="P145" s="177" t="s">
        <v>1143</v>
      </c>
      <c r="Q145" s="176" t="s">
        <v>1141</v>
      </c>
    </row>
    <row r="146" spans="2:17" ht="12.75">
      <c r="B146" s="187" t="s">
        <v>1146</v>
      </c>
      <c r="C146" s="190">
        <v>459</v>
      </c>
      <c r="D146" s="191">
        <v>2811</v>
      </c>
      <c r="H146" s="174">
        <v>480</v>
      </c>
      <c r="I146" s="175" t="s">
        <v>1147</v>
      </c>
      <c r="J146" s="176" t="s">
        <v>1148</v>
      </c>
      <c r="K146" s="177" t="s">
        <v>1149</v>
      </c>
      <c r="L146" s="178" t="s">
        <v>1150</v>
      </c>
      <c r="M146" s="177" t="s">
        <v>1151</v>
      </c>
      <c r="N146" s="178" t="s">
        <v>1152</v>
      </c>
      <c r="P146" s="177" t="s">
        <v>1149</v>
      </c>
      <c r="Q146" s="176" t="s">
        <v>1147</v>
      </c>
    </row>
    <row r="147" spans="2:17" ht="12.75">
      <c r="B147" s="187" t="s">
        <v>1153</v>
      </c>
      <c r="C147" s="190">
        <v>460</v>
      </c>
      <c r="D147" s="191">
        <v>2901</v>
      </c>
      <c r="H147" s="174">
        <v>478</v>
      </c>
      <c r="I147" s="175" t="s">
        <v>1154</v>
      </c>
      <c r="J147" s="176" t="s">
        <v>1155</v>
      </c>
      <c r="K147" s="177" t="s">
        <v>1156</v>
      </c>
      <c r="L147" s="178" t="s">
        <v>1157</v>
      </c>
      <c r="M147" s="177" t="s">
        <v>1158</v>
      </c>
      <c r="N147" s="178" t="s">
        <v>1159</v>
      </c>
      <c r="P147" s="177" t="s">
        <v>1156</v>
      </c>
      <c r="Q147" s="176" t="s">
        <v>1154</v>
      </c>
    </row>
    <row r="148" spans="2:17" ht="12.75">
      <c r="B148" s="187" t="s">
        <v>1160</v>
      </c>
      <c r="C148" s="190">
        <v>460</v>
      </c>
      <c r="D148" s="191">
        <v>2902</v>
      </c>
      <c r="H148" s="174">
        <v>175</v>
      </c>
      <c r="I148" s="175" t="s">
        <v>1161</v>
      </c>
      <c r="J148" s="176" t="s">
        <v>1162</v>
      </c>
      <c r="K148" s="177" t="s">
        <v>1163</v>
      </c>
      <c r="L148" s="178" t="s">
        <v>1164</v>
      </c>
      <c r="M148" s="177" t="s">
        <v>1164</v>
      </c>
      <c r="N148" s="178" t="s">
        <v>1164</v>
      </c>
      <c r="P148" s="177" t="s">
        <v>1163</v>
      </c>
      <c r="Q148" s="176" t="s">
        <v>1161</v>
      </c>
    </row>
    <row r="149" spans="2:17" ht="12.75">
      <c r="B149" s="187" t="s">
        <v>1165</v>
      </c>
      <c r="C149" s="190">
        <v>460</v>
      </c>
      <c r="D149" s="191">
        <v>2903</v>
      </c>
      <c r="H149" s="174">
        <v>581</v>
      </c>
      <c r="I149" s="175" t="s">
        <v>1166</v>
      </c>
      <c r="J149" s="176" t="s">
        <v>1167</v>
      </c>
      <c r="K149" s="177" t="s">
        <v>1168</v>
      </c>
      <c r="L149" s="178" t="s">
        <v>1168</v>
      </c>
      <c r="M149" s="178" t="s">
        <v>1169</v>
      </c>
      <c r="N149" s="178" t="s">
        <v>1169</v>
      </c>
      <c r="P149" s="177" t="s">
        <v>1168</v>
      </c>
      <c r="Q149" s="176" t="s">
        <v>1166</v>
      </c>
    </row>
    <row r="150" spans="2:17" ht="12.75">
      <c r="B150" s="187" t="s">
        <v>1170</v>
      </c>
      <c r="C150" s="190">
        <v>460</v>
      </c>
      <c r="D150" s="191">
        <v>2904</v>
      </c>
      <c r="H150" s="174">
        <v>484</v>
      </c>
      <c r="I150" s="175" t="s">
        <v>1171</v>
      </c>
      <c r="J150" s="176" t="s">
        <v>1172</v>
      </c>
      <c r="K150" s="177" t="s">
        <v>1173</v>
      </c>
      <c r="L150" s="178" t="s">
        <v>1174</v>
      </c>
      <c r="M150" s="177" t="s">
        <v>1175</v>
      </c>
      <c r="N150" s="178" t="s">
        <v>1176</v>
      </c>
      <c r="P150" s="177" t="s">
        <v>1173</v>
      </c>
      <c r="Q150" s="176" t="s">
        <v>1171</v>
      </c>
    </row>
    <row r="151" spans="2:17" ht="12.75">
      <c r="B151" s="187" t="s">
        <v>1177</v>
      </c>
      <c r="C151" s="190">
        <v>460</v>
      </c>
      <c r="D151" s="191">
        <v>2905</v>
      </c>
      <c r="H151" s="174">
        <v>583</v>
      </c>
      <c r="I151" s="175" t="s">
        <v>1178</v>
      </c>
      <c r="J151" s="176" t="s">
        <v>1179</v>
      </c>
      <c r="K151" s="177" t="s">
        <v>1180</v>
      </c>
      <c r="L151" s="178" t="s">
        <v>1181</v>
      </c>
      <c r="M151" s="177" t="s">
        <v>1182</v>
      </c>
      <c r="N151" s="178" t="s">
        <v>1183</v>
      </c>
      <c r="P151" s="177" t="s">
        <v>1180</v>
      </c>
      <c r="Q151" s="176" t="s">
        <v>1178</v>
      </c>
    </row>
    <row r="152" spans="2:17" ht="12.75">
      <c r="B152" s="187" t="s">
        <v>1184</v>
      </c>
      <c r="C152" s="190">
        <v>460</v>
      </c>
      <c r="D152" s="191">
        <v>2906</v>
      </c>
      <c r="H152" s="174">
        <v>498</v>
      </c>
      <c r="I152" s="175" t="s">
        <v>1185</v>
      </c>
      <c r="J152" s="176" t="s">
        <v>1186</v>
      </c>
      <c r="K152" s="177" t="s">
        <v>1187</v>
      </c>
      <c r="L152" s="177" t="s">
        <v>1188</v>
      </c>
      <c r="M152" s="177" t="s">
        <v>1189</v>
      </c>
      <c r="N152" s="178" t="s">
        <v>1190</v>
      </c>
      <c r="P152" s="177" t="s">
        <v>1187</v>
      </c>
      <c r="Q152" s="176" t="s">
        <v>1185</v>
      </c>
    </row>
    <row r="153" spans="2:17" ht="12.75">
      <c r="B153" s="187" t="s">
        <v>1191</v>
      </c>
      <c r="C153" s="190">
        <v>460</v>
      </c>
      <c r="D153" s="191">
        <v>2907</v>
      </c>
      <c r="H153" s="174">
        <v>492</v>
      </c>
      <c r="I153" s="175" t="s">
        <v>1192</v>
      </c>
      <c r="J153" s="176" t="s">
        <v>1193</v>
      </c>
      <c r="K153" s="177" t="s">
        <v>1194</v>
      </c>
      <c r="L153" s="178" t="s">
        <v>1195</v>
      </c>
      <c r="M153" s="177" t="s">
        <v>1196</v>
      </c>
      <c r="N153" s="178" t="s">
        <v>1197</v>
      </c>
      <c r="P153" s="177" t="s">
        <v>1194</v>
      </c>
      <c r="Q153" s="176" t="s">
        <v>1192</v>
      </c>
    </row>
    <row r="154" spans="2:17" ht="12.75">
      <c r="B154" s="187" t="s">
        <v>1198</v>
      </c>
      <c r="C154" s="190">
        <v>460</v>
      </c>
      <c r="D154" s="191">
        <v>2908</v>
      </c>
      <c r="H154" s="174">
        <v>496</v>
      </c>
      <c r="I154" s="175" t="s">
        <v>1199</v>
      </c>
      <c r="J154" s="176" t="s">
        <v>1200</v>
      </c>
      <c r="K154" s="177" t="s">
        <v>1201</v>
      </c>
      <c r="L154" s="178" t="s">
        <v>1201</v>
      </c>
      <c r="M154" s="177" t="s">
        <v>1202</v>
      </c>
      <c r="N154" s="178" t="s">
        <v>1202</v>
      </c>
      <c r="P154" s="177" t="s">
        <v>1201</v>
      </c>
      <c r="Q154" s="176" t="s">
        <v>1199</v>
      </c>
    </row>
    <row r="155" spans="2:17" ht="12.75">
      <c r="B155" s="187" t="s">
        <v>1203</v>
      </c>
      <c r="C155" s="190">
        <v>460</v>
      </c>
      <c r="D155" s="191">
        <v>2909</v>
      </c>
      <c r="H155" s="174">
        <v>500</v>
      </c>
      <c r="I155" s="175" t="s">
        <v>1204</v>
      </c>
      <c r="J155" s="176" t="s">
        <v>1205</v>
      </c>
      <c r="K155" s="177" t="s">
        <v>1206</v>
      </c>
      <c r="L155" s="178" t="s">
        <v>1206</v>
      </c>
      <c r="M155" s="177" t="s">
        <v>1206</v>
      </c>
      <c r="N155" s="178" t="s">
        <v>1206</v>
      </c>
      <c r="P155" s="177" t="s">
        <v>1206</v>
      </c>
      <c r="Q155" s="176" t="s">
        <v>1204</v>
      </c>
    </row>
    <row r="156" spans="2:17" ht="12.75">
      <c r="B156" s="187" t="s">
        <v>1207</v>
      </c>
      <c r="C156" s="190">
        <v>460</v>
      </c>
      <c r="D156" s="191">
        <v>2910</v>
      </c>
      <c r="H156" s="174">
        <v>508</v>
      </c>
      <c r="I156" s="175" t="s">
        <v>1208</v>
      </c>
      <c r="J156" s="176" t="s">
        <v>1209</v>
      </c>
      <c r="K156" s="177" t="s">
        <v>1210</v>
      </c>
      <c r="L156" s="178" t="s">
        <v>1211</v>
      </c>
      <c r="M156" s="177" t="s">
        <v>1212</v>
      </c>
      <c r="N156" s="178" t="s">
        <v>1213</v>
      </c>
      <c r="P156" s="177" t="s">
        <v>1210</v>
      </c>
      <c r="Q156" s="176" t="s">
        <v>1208</v>
      </c>
    </row>
    <row r="157" spans="2:17" ht="12.75">
      <c r="B157" s="187" t="s">
        <v>1214</v>
      </c>
      <c r="C157" s="190">
        <v>460</v>
      </c>
      <c r="D157" s="191">
        <v>2911</v>
      </c>
      <c r="H157" s="174">
        <v>104</v>
      </c>
      <c r="I157" s="175" t="s">
        <v>1215</v>
      </c>
      <c r="J157" s="176" t="s">
        <v>1216</v>
      </c>
      <c r="K157" s="177" t="s">
        <v>1217</v>
      </c>
      <c r="L157" s="178" t="s">
        <v>1218</v>
      </c>
      <c r="M157" s="177" t="s">
        <v>1219</v>
      </c>
      <c r="N157" s="178" t="s">
        <v>1218</v>
      </c>
      <c r="P157" s="177" t="s">
        <v>1217</v>
      </c>
      <c r="Q157" s="176" t="s">
        <v>1215</v>
      </c>
    </row>
    <row r="158" spans="2:17" ht="12.75">
      <c r="B158" s="187" t="s">
        <v>1220</v>
      </c>
      <c r="C158" s="190">
        <v>460</v>
      </c>
      <c r="D158" s="191">
        <v>2912</v>
      </c>
      <c r="H158" s="174">
        <v>516</v>
      </c>
      <c r="I158" s="175" t="s">
        <v>1221</v>
      </c>
      <c r="J158" s="176" t="s">
        <v>1222</v>
      </c>
      <c r="K158" s="177" t="s">
        <v>1223</v>
      </c>
      <c r="L158" s="178" t="s">
        <v>1224</v>
      </c>
      <c r="M158" s="177" t="s">
        <v>1225</v>
      </c>
      <c r="N158" s="178" t="s">
        <v>1226</v>
      </c>
      <c r="P158" s="177" t="s">
        <v>1223</v>
      </c>
      <c r="Q158" s="176" t="s">
        <v>1221</v>
      </c>
    </row>
    <row r="159" spans="2:17" ht="12.75">
      <c r="B159" s="187" t="s">
        <v>1227</v>
      </c>
      <c r="C159" s="190">
        <v>460</v>
      </c>
      <c r="D159" s="191">
        <v>2913</v>
      </c>
      <c r="H159" s="174">
        <v>520</v>
      </c>
      <c r="I159" s="175" t="s">
        <v>1228</v>
      </c>
      <c r="J159" s="176" t="s">
        <v>1229</v>
      </c>
      <c r="K159" s="177" t="s">
        <v>1230</v>
      </c>
      <c r="L159" s="178" t="s">
        <v>1231</v>
      </c>
      <c r="M159" s="177" t="s">
        <v>1232</v>
      </c>
      <c r="N159" s="178" t="s">
        <v>1231</v>
      </c>
      <c r="P159" s="177" t="s">
        <v>1230</v>
      </c>
      <c r="Q159" s="176" t="s">
        <v>1228</v>
      </c>
    </row>
    <row r="160" spans="2:17" ht="12.75">
      <c r="B160" s="187" t="s">
        <v>1233</v>
      </c>
      <c r="C160" s="190">
        <v>460</v>
      </c>
      <c r="D160" s="191">
        <v>2914</v>
      </c>
      <c r="H160" s="174">
        <v>276</v>
      </c>
      <c r="I160" s="175" t="s">
        <v>1234</v>
      </c>
      <c r="J160" s="176" t="s">
        <v>1235</v>
      </c>
      <c r="K160" s="177" t="s">
        <v>1236</v>
      </c>
      <c r="L160" s="178" t="s">
        <v>1237</v>
      </c>
      <c r="M160" s="177" t="s">
        <v>1238</v>
      </c>
      <c r="N160" s="178" t="s">
        <v>1239</v>
      </c>
      <c r="P160" s="177" t="s">
        <v>1236</v>
      </c>
      <c r="Q160" s="176" t="s">
        <v>1234</v>
      </c>
    </row>
    <row r="161" spans="2:17" ht="12.75">
      <c r="B161" s="187" t="s">
        <v>1240</v>
      </c>
      <c r="C161" s="190">
        <v>461</v>
      </c>
      <c r="D161" s="191">
        <v>3001</v>
      </c>
      <c r="H161" s="174">
        <v>524</v>
      </c>
      <c r="I161" s="175" t="s">
        <v>1241</v>
      </c>
      <c r="J161" s="176" t="s">
        <v>1242</v>
      </c>
      <c r="K161" s="178" t="s">
        <v>1243</v>
      </c>
      <c r="L161" s="178" t="s">
        <v>1244</v>
      </c>
      <c r="M161" s="177" t="s">
        <v>1245</v>
      </c>
      <c r="N161" s="178" t="s">
        <v>1246</v>
      </c>
      <c r="P161" s="178" t="s">
        <v>1243</v>
      </c>
      <c r="Q161" s="176" t="s">
        <v>1241</v>
      </c>
    </row>
    <row r="162" spans="2:17" ht="12.75">
      <c r="B162" s="187" t="s">
        <v>1247</v>
      </c>
      <c r="C162" s="190">
        <v>461</v>
      </c>
      <c r="D162" s="191">
        <v>3002</v>
      </c>
      <c r="H162" s="174">
        <v>562</v>
      </c>
      <c r="I162" s="175" t="s">
        <v>1248</v>
      </c>
      <c r="J162" s="176" t="s">
        <v>1249</v>
      </c>
      <c r="K162" s="177" t="s">
        <v>1250</v>
      </c>
      <c r="L162" s="178" t="s">
        <v>1251</v>
      </c>
      <c r="M162" s="177" t="s">
        <v>1252</v>
      </c>
      <c r="N162" s="178" t="s">
        <v>1253</v>
      </c>
      <c r="P162" s="177" t="s">
        <v>1250</v>
      </c>
      <c r="Q162" s="176" t="s">
        <v>1248</v>
      </c>
    </row>
    <row r="163" spans="2:17" ht="12.75">
      <c r="B163" s="187" t="s">
        <v>1254</v>
      </c>
      <c r="C163" s="190">
        <v>461</v>
      </c>
      <c r="D163" s="191">
        <v>3003</v>
      </c>
      <c r="H163" s="174">
        <v>566</v>
      </c>
      <c r="I163" s="175" t="s">
        <v>1255</v>
      </c>
      <c r="J163" s="176" t="s">
        <v>1256</v>
      </c>
      <c r="K163" s="177" t="s">
        <v>1257</v>
      </c>
      <c r="L163" s="178" t="s">
        <v>1258</v>
      </c>
      <c r="M163" s="177" t="s">
        <v>1259</v>
      </c>
      <c r="N163" s="178" t="s">
        <v>1260</v>
      </c>
      <c r="P163" s="177" t="s">
        <v>1257</v>
      </c>
      <c r="Q163" s="176" t="s">
        <v>1255</v>
      </c>
    </row>
    <row r="164" spans="2:17" ht="12.75">
      <c r="B164" s="187" t="s">
        <v>1261</v>
      </c>
      <c r="C164" s="190">
        <v>461</v>
      </c>
      <c r="D164" s="191">
        <v>3004</v>
      </c>
      <c r="H164" s="174">
        <v>558</v>
      </c>
      <c r="I164" s="175" t="s">
        <v>1262</v>
      </c>
      <c r="J164" s="176" t="s">
        <v>1263</v>
      </c>
      <c r="K164" s="177" t="s">
        <v>1264</v>
      </c>
      <c r="L164" s="178" t="s">
        <v>1265</v>
      </c>
      <c r="M164" s="177" t="s">
        <v>1266</v>
      </c>
      <c r="N164" s="178" t="s">
        <v>1267</v>
      </c>
      <c r="P164" s="177" t="s">
        <v>1264</v>
      </c>
      <c r="Q164" s="176" t="s">
        <v>1262</v>
      </c>
    </row>
    <row r="165" spans="2:17" ht="12.75">
      <c r="B165" s="187" t="s">
        <v>1268</v>
      </c>
      <c r="C165" s="190">
        <v>461</v>
      </c>
      <c r="D165" s="191">
        <v>3005</v>
      </c>
      <c r="H165" s="174">
        <v>570</v>
      </c>
      <c r="I165" s="175" t="s">
        <v>1269</v>
      </c>
      <c r="J165" s="176" t="s">
        <v>1270</v>
      </c>
      <c r="K165" s="178" t="s">
        <v>1271</v>
      </c>
      <c r="L165" s="178" t="s">
        <v>1271</v>
      </c>
      <c r="M165" s="177" t="s">
        <v>1271</v>
      </c>
      <c r="N165" s="178" t="s">
        <v>1271</v>
      </c>
      <c r="P165" s="178" t="s">
        <v>1271</v>
      </c>
      <c r="Q165" s="176" t="s">
        <v>1269</v>
      </c>
    </row>
    <row r="166" spans="2:17" ht="12.75">
      <c r="B166" s="187" t="s">
        <v>1272</v>
      </c>
      <c r="C166" s="190">
        <v>461</v>
      </c>
      <c r="D166" s="191">
        <v>3006</v>
      </c>
      <c r="H166" s="174">
        <v>528</v>
      </c>
      <c r="I166" s="175" t="s">
        <v>1273</v>
      </c>
      <c r="J166" s="176" t="s">
        <v>1274</v>
      </c>
      <c r="K166" s="177" t="s">
        <v>1275</v>
      </c>
      <c r="L166" s="178" t="s">
        <v>1275</v>
      </c>
      <c r="M166" s="177" t="s">
        <v>1276</v>
      </c>
      <c r="N166" s="178" t="s">
        <v>1277</v>
      </c>
      <c r="P166" s="177" t="s">
        <v>1275</v>
      </c>
      <c r="Q166" s="176" t="s">
        <v>1273</v>
      </c>
    </row>
    <row r="167" spans="2:17" ht="12.75">
      <c r="B167" s="187" t="s">
        <v>1278</v>
      </c>
      <c r="C167" s="190">
        <v>461</v>
      </c>
      <c r="D167" s="191">
        <v>3007</v>
      </c>
      <c r="H167" s="174">
        <v>574</v>
      </c>
      <c r="I167" s="175" t="s">
        <v>1279</v>
      </c>
      <c r="J167" s="176" t="s">
        <v>1280</v>
      </c>
      <c r="K167" s="177" t="s">
        <v>1281</v>
      </c>
      <c r="L167" s="177" t="s">
        <v>1282</v>
      </c>
      <c r="M167" s="177" t="s">
        <v>1283</v>
      </c>
      <c r="N167" s="178" t="s">
        <v>1283</v>
      </c>
      <c r="P167" s="177" t="s">
        <v>1281</v>
      </c>
      <c r="Q167" s="176" t="s">
        <v>1279</v>
      </c>
    </row>
    <row r="168" spans="2:17" ht="12.75">
      <c r="B168" s="187" t="s">
        <v>1284</v>
      </c>
      <c r="C168" s="190">
        <v>461</v>
      </c>
      <c r="D168" s="191">
        <v>3008</v>
      </c>
      <c r="H168" s="174">
        <v>578</v>
      </c>
      <c r="I168" s="175" t="s">
        <v>1285</v>
      </c>
      <c r="J168" s="176" t="s">
        <v>1286</v>
      </c>
      <c r="K168" s="177" t="s">
        <v>1287</v>
      </c>
      <c r="L168" s="178" t="s">
        <v>1288</v>
      </c>
      <c r="M168" s="177" t="s">
        <v>1289</v>
      </c>
      <c r="N168" s="178" t="s">
        <v>1290</v>
      </c>
      <c r="P168" s="177" t="s">
        <v>1287</v>
      </c>
      <c r="Q168" s="176" t="s">
        <v>1285</v>
      </c>
    </row>
    <row r="169" spans="2:17" ht="12.75">
      <c r="B169" s="187" t="s">
        <v>1291</v>
      </c>
      <c r="C169" s="190">
        <v>461</v>
      </c>
      <c r="D169" s="191">
        <v>3009</v>
      </c>
      <c r="H169" s="174">
        <v>540</v>
      </c>
      <c r="I169" s="175" t="s">
        <v>1292</v>
      </c>
      <c r="J169" s="176" t="s">
        <v>1293</v>
      </c>
      <c r="K169" s="177" t="s">
        <v>1294</v>
      </c>
      <c r="L169" s="178" t="s">
        <v>1294</v>
      </c>
      <c r="M169" s="177" t="s">
        <v>1295</v>
      </c>
      <c r="N169" s="178" t="s">
        <v>1295</v>
      </c>
      <c r="P169" s="177" t="s">
        <v>1294</v>
      </c>
      <c r="Q169" s="176" t="s">
        <v>1292</v>
      </c>
    </row>
    <row r="170" spans="2:17" ht="12.75">
      <c r="B170" s="187" t="s">
        <v>1296</v>
      </c>
      <c r="C170" s="190">
        <v>461</v>
      </c>
      <c r="D170" s="191">
        <v>3010</v>
      </c>
      <c r="H170" s="174">
        <v>554</v>
      </c>
      <c r="I170" s="175" t="s">
        <v>1297</v>
      </c>
      <c r="J170" s="176" t="s">
        <v>1298</v>
      </c>
      <c r="K170" s="177" t="s">
        <v>1299</v>
      </c>
      <c r="L170" s="178" t="s">
        <v>1299</v>
      </c>
      <c r="M170" s="177" t="s">
        <v>1300</v>
      </c>
      <c r="N170" s="178" t="s">
        <v>1300</v>
      </c>
      <c r="P170" s="177" t="s">
        <v>1299</v>
      </c>
      <c r="Q170" s="176" t="s">
        <v>1297</v>
      </c>
    </row>
    <row r="171" spans="2:17" ht="12.75">
      <c r="B171" s="187" t="s">
        <v>1301</v>
      </c>
      <c r="C171" s="190">
        <v>461</v>
      </c>
      <c r="D171" s="191">
        <v>3011</v>
      </c>
      <c r="H171" s="174">
        <v>512</v>
      </c>
      <c r="I171" s="175" t="s">
        <v>1302</v>
      </c>
      <c r="J171" s="176" t="s">
        <v>1303</v>
      </c>
      <c r="K171" s="177" t="s">
        <v>1304</v>
      </c>
      <c r="L171" s="178" t="s">
        <v>1305</v>
      </c>
      <c r="M171" s="177" t="s">
        <v>1306</v>
      </c>
      <c r="N171" s="178" t="s">
        <v>1307</v>
      </c>
      <c r="P171" s="177" t="s">
        <v>1304</v>
      </c>
      <c r="Q171" s="176" t="s">
        <v>1302</v>
      </c>
    </row>
    <row r="172" spans="2:17" ht="12.75">
      <c r="B172" s="187" t="s">
        <v>1308</v>
      </c>
      <c r="C172" s="190">
        <v>461</v>
      </c>
      <c r="D172" s="191">
        <v>3012</v>
      </c>
      <c r="H172" s="174">
        <v>586</v>
      </c>
      <c r="I172" s="175" t="s">
        <v>1309</v>
      </c>
      <c r="J172" s="176" t="s">
        <v>1310</v>
      </c>
      <c r="K172" s="177" t="s">
        <v>1311</v>
      </c>
      <c r="L172" s="178" t="s">
        <v>1312</v>
      </c>
      <c r="M172" s="177" t="s">
        <v>1313</v>
      </c>
      <c r="N172" s="178" t="s">
        <v>1314</v>
      </c>
      <c r="P172" s="177" t="s">
        <v>1311</v>
      </c>
      <c r="Q172" s="176" t="s">
        <v>1309</v>
      </c>
    </row>
    <row r="173" spans="2:17" ht="12.75">
      <c r="B173" s="187" t="s">
        <v>1315</v>
      </c>
      <c r="C173" s="190">
        <v>461</v>
      </c>
      <c r="D173" s="191">
        <v>3013</v>
      </c>
      <c r="H173" s="174">
        <v>585</v>
      </c>
      <c r="I173" s="175" t="s">
        <v>1316</v>
      </c>
      <c r="J173" s="176" t="s">
        <v>1317</v>
      </c>
      <c r="K173" s="177" t="s">
        <v>1318</v>
      </c>
      <c r="L173" s="178" t="s">
        <v>1319</v>
      </c>
      <c r="M173" s="177" t="s">
        <v>1320</v>
      </c>
      <c r="N173" s="178" t="s">
        <v>1319</v>
      </c>
      <c r="P173" s="177" t="s">
        <v>1318</v>
      </c>
      <c r="Q173" s="176" t="s">
        <v>1316</v>
      </c>
    </row>
    <row r="174" spans="2:17" ht="12.75">
      <c r="B174" s="187" t="s">
        <v>1321</v>
      </c>
      <c r="C174" s="190">
        <v>461</v>
      </c>
      <c r="D174" s="191">
        <v>3014</v>
      </c>
      <c r="H174" s="174">
        <v>275</v>
      </c>
      <c r="I174" s="175" t="s">
        <v>1322</v>
      </c>
      <c r="J174" s="176" t="s">
        <v>1323</v>
      </c>
      <c r="K174" s="177" t="s">
        <v>1324</v>
      </c>
      <c r="L174" s="177" t="s">
        <v>1325</v>
      </c>
      <c r="M174" s="177" t="s">
        <v>1326</v>
      </c>
      <c r="N174" s="178" t="s">
        <v>1327</v>
      </c>
      <c r="P174" s="177" t="s">
        <v>1324</v>
      </c>
      <c r="Q174" s="176" t="s">
        <v>1322</v>
      </c>
    </row>
    <row r="175" spans="2:17" ht="12.75">
      <c r="B175" s="187" t="s">
        <v>1328</v>
      </c>
      <c r="C175" s="190">
        <v>461</v>
      </c>
      <c r="D175" s="191">
        <v>3015</v>
      </c>
      <c r="H175" s="174">
        <v>591</v>
      </c>
      <c r="I175" s="175" t="s">
        <v>1329</v>
      </c>
      <c r="J175" s="176" t="s">
        <v>1330</v>
      </c>
      <c r="K175" s="177" t="s">
        <v>1331</v>
      </c>
      <c r="L175" s="178" t="s">
        <v>1332</v>
      </c>
      <c r="M175" s="177" t="s">
        <v>1333</v>
      </c>
      <c r="N175" s="178" t="s">
        <v>1332</v>
      </c>
      <c r="P175" s="177" t="s">
        <v>1331</v>
      </c>
      <c r="Q175" s="176" t="s">
        <v>1329</v>
      </c>
    </row>
    <row r="176" spans="2:17" ht="12.75">
      <c r="B176" s="187" t="s">
        <v>1334</v>
      </c>
      <c r="C176" s="190">
        <v>461</v>
      </c>
      <c r="D176" s="191">
        <v>3016</v>
      </c>
      <c r="H176" s="174">
        <v>598</v>
      </c>
      <c r="I176" s="175" t="s">
        <v>1335</v>
      </c>
      <c r="J176" s="176" t="s">
        <v>1336</v>
      </c>
      <c r="K176" s="177" t="s">
        <v>1337</v>
      </c>
      <c r="L176" s="178" t="s">
        <v>1338</v>
      </c>
      <c r="M176" s="177" t="s">
        <v>1339</v>
      </c>
      <c r="N176" s="178" t="s">
        <v>1340</v>
      </c>
      <c r="P176" s="177" t="s">
        <v>1337</v>
      </c>
      <c r="Q176" s="176" t="s">
        <v>1335</v>
      </c>
    </row>
    <row r="177" spans="2:17" ht="12.75">
      <c r="B177" s="187" t="s">
        <v>1341</v>
      </c>
      <c r="C177" s="190">
        <v>461</v>
      </c>
      <c r="D177" s="191">
        <v>3017</v>
      </c>
      <c r="H177" s="174">
        <v>600</v>
      </c>
      <c r="I177" s="175" t="s">
        <v>1342</v>
      </c>
      <c r="J177" s="176" t="s">
        <v>1343</v>
      </c>
      <c r="K177" s="177" t="s">
        <v>1344</v>
      </c>
      <c r="L177" s="178" t="s">
        <v>1345</v>
      </c>
      <c r="M177" s="177" t="s">
        <v>1346</v>
      </c>
      <c r="N177" s="178" t="s">
        <v>1345</v>
      </c>
      <c r="P177" s="177" t="s">
        <v>1344</v>
      </c>
      <c r="Q177" s="176" t="s">
        <v>1342</v>
      </c>
    </row>
    <row r="178" spans="2:17" ht="12.75">
      <c r="B178" s="187" t="s">
        <v>1347</v>
      </c>
      <c r="C178" s="190">
        <v>461</v>
      </c>
      <c r="D178" s="191">
        <v>3018</v>
      </c>
      <c r="H178" s="174">
        <v>604</v>
      </c>
      <c r="I178" s="175" t="s">
        <v>1348</v>
      </c>
      <c r="J178" s="176" t="s">
        <v>1349</v>
      </c>
      <c r="K178" s="177" t="s">
        <v>1350</v>
      </c>
      <c r="L178" s="178" t="s">
        <v>1351</v>
      </c>
      <c r="M178" s="177" t="s">
        <v>1352</v>
      </c>
      <c r="N178" s="178" t="s">
        <v>1351</v>
      </c>
      <c r="P178" s="177" t="s">
        <v>1350</v>
      </c>
      <c r="Q178" s="176" t="s">
        <v>1348</v>
      </c>
    </row>
    <row r="179" spans="2:17" ht="12.75">
      <c r="B179" s="187" t="s">
        <v>1353</v>
      </c>
      <c r="C179" s="190">
        <v>461</v>
      </c>
      <c r="D179" s="191">
        <v>3019</v>
      </c>
      <c r="H179" s="174">
        <v>612</v>
      </c>
      <c r="I179" s="175" t="s">
        <v>1354</v>
      </c>
      <c r="J179" s="176" t="s">
        <v>1355</v>
      </c>
      <c r="K179" s="177" t="s">
        <v>1356</v>
      </c>
      <c r="L179" s="178" t="s">
        <v>1357</v>
      </c>
      <c r="M179" s="177" t="s">
        <v>1357</v>
      </c>
      <c r="N179" s="178" t="s">
        <v>1357</v>
      </c>
      <c r="P179" s="177" t="s">
        <v>1356</v>
      </c>
      <c r="Q179" s="176" t="s">
        <v>1354</v>
      </c>
    </row>
    <row r="180" spans="2:17" ht="12.75">
      <c r="B180" s="187" t="s">
        <v>1358</v>
      </c>
      <c r="C180" s="190">
        <v>461</v>
      </c>
      <c r="D180" s="191">
        <v>3020</v>
      </c>
      <c r="H180" s="174">
        <v>384</v>
      </c>
      <c r="I180" s="175" t="s">
        <v>1359</v>
      </c>
      <c r="J180" s="176" t="s">
        <v>1360</v>
      </c>
      <c r="K180" s="177" t="s">
        <v>1361</v>
      </c>
      <c r="L180" s="178" t="s">
        <v>1362</v>
      </c>
      <c r="M180" s="177" t="s">
        <v>1363</v>
      </c>
      <c r="N180" s="178" t="s">
        <v>1364</v>
      </c>
      <c r="P180" s="177" t="s">
        <v>1361</v>
      </c>
      <c r="Q180" s="176" t="s">
        <v>1359</v>
      </c>
    </row>
    <row r="181" spans="2:17" ht="12.75">
      <c r="B181" s="187" t="s">
        <v>1365</v>
      </c>
      <c r="C181" s="190">
        <v>462</v>
      </c>
      <c r="D181" s="191">
        <v>3101</v>
      </c>
      <c r="H181" s="174">
        <v>616</v>
      </c>
      <c r="I181" s="175" t="s">
        <v>1366</v>
      </c>
      <c r="J181" s="176" t="s">
        <v>1367</v>
      </c>
      <c r="K181" s="177" t="s">
        <v>1368</v>
      </c>
      <c r="L181" s="178" t="s">
        <v>1369</v>
      </c>
      <c r="M181" s="177" t="s">
        <v>1370</v>
      </c>
      <c r="N181" s="178" t="s">
        <v>1371</v>
      </c>
      <c r="P181" s="177" t="s">
        <v>1368</v>
      </c>
      <c r="Q181" s="176" t="s">
        <v>1366</v>
      </c>
    </row>
    <row r="182" spans="2:17" ht="12.75">
      <c r="B182" s="187" t="s">
        <v>1372</v>
      </c>
      <c r="C182" s="190">
        <v>462</v>
      </c>
      <c r="D182" s="191">
        <v>3102</v>
      </c>
      <c r="H182" s="174">
        <v>630</v>
      </c>
      <c r="I182" s="175" t="s">
        <v>1373</v>
      </c>
      <c r="J182" s="176" t="s">
        <v>1374</v>
      </c>
      <c r="K182" s="177" t="s">
        <v>1375</v>
      </c>
      <c r="L182" s="178" t="s">
        <v>1376</v>
      </c>
      <c r="M182" s="177" t="s">
        <v>1377</v>
      </c>
      <c r="N182" s="178" t="s">
        <v>1377</v>
      </c>
      <c r="P182" s="177" t="s">
        <v>1375</v>
      </c>
      <c r="Q182" s="176" t="s">
        <v>1373</v>
      </c>
    </row>
    <row r="183" spans="2:17" ht="12.75">
      <c r="B183" s="187" t="s">
        <v>1378</v>
      </c>
      <c r="C183" s="190">
        <v>462</v>
      </c>
      <c r="D183" s="191">
        <v>3103</v>
      </c>
      <c r="H183" s="174">
        <v>620</v>
      </c>
      <c r="I183" s="175" t="s">
        <v>1379</v>
      </c>
      <c r="J183" s="176" t="s">
        <v>1380</v>
      </c>
      <c r="K183" s="177" t="s">
        <v>1381</v>
      </c>
      <c r="L183" s="178" t="s">
        <v>1382</v>
      </c>
      <c r="M183" s="177" t="s">
        <v>1383</v>
      </c>
      <c r="N183" s="178" t="s">
        <v>1384</v>
      </c>
      <c r="P183" s="177" t="s">
        <v>1381</v>
      </c>
      <c r="Q183" s="176" t="s">
        <v>1379</v>
      </c>
    </row>
    <row r="184" spans="2:17" ht="12.75">
      <c r="B184" s="187" t="s">
        <v>1385</v>
      </c>
      <c r="C184" s="190">
        <v>462</v>
      </c>
      <c r="D184" s="191">
        <v>3104</v>
      </c>
      <c r="H184" s="174">
        <v>40</v>
      </c>
      <c r="I184" s="175" t="s">
        <v>1386</v>
      </c>
      <c r="J184" s="176" t="s">
        <v>1387</v>
      </c>
      <c r="K184" s="177" t="s">
        <v>1388</v>
      </c>
      <c r="L184" s="178" t="s">
        <v>1389</v>
      </c>
      <c r="M184" s="177" t="s">
        <v>1390</v>
      </c>
      <c r="N184" s="178" t="s">
        <v>1391</v>
      </c>
      <c r="P184" s="177" t="s">
        <v>1388</v>
      </c>
      <c r="Q184" s="176" t="s">
        <v>1386</v>
      </c>
    </row>
    <row r="185" spans="2:17" ht="12.75">
      <c r="B185" s="187" t="s">
        <v>1392</v>
      </c>
      <c r="C185" s="190">
        <v>462</v>
      </c>
      <c r="D185" s="191">
        <v>3105</v>
      </c>
      <c r="H185" s="174">
        <v>638</v>
      </c>
      <c r="I185" s="175" t="s">
        <v>1393</v>
      </c>
      <c r="J185" s="176" t="s">
        <v>1394</v>
      </c>
      <c r="K185" s="177" t="s">
        <v>1395</v>
      </c>
      <c r="L185" s="178" t="s">
        <v>1396</v>
      </c>
      <c r="M185" s="177" t="s">
        <v>1396</v>
      </c>
      <c r="N185" s="178" t="s">
        <v>1396</v>
      </c>
      <c r="P185" s="177" t="s">
        <v>1395</v>
      </c>
      <c r="Q185" s="176" t="s">
        <v>1393</v>
      </c>
    </row>
    <row r="186" spans="2:17" ht="12.75">
      <c r="B186" s="187" t="s">
        <v>1397</v>
      </c>
      <c r="C186" s="190">
        <v>462</v>
      </c>
      <c r="D186" s="191">
        <v>3106</v>
      </c>
      <c r="H186" s="174">
        <v>226</v>
      </c>
      <c r="I186" s="175" t="s">
        <v>1398</v>
      </c>
      <c r="J186" s="176" t="s">
        <v>1399</v>
      </c>
      <c r="K186" s="177" t="s">
        <v>1400</v>
      </c>
      <c r="L186" s="178" t="s">
        <v>1401</v>
      </c>
      <c r="M186" s="177" t="s">
        <v>1402</v>
      </c>
      <c r="N186" s="178" t="s">
        <v>1403</v>
      </c>
      <c r="P186" s="177" t="s">
        <v>1400</v>
      </c>
      <c r="Q186" s="176" t="s">
        <v>1398</v>
      </c>
    </row>
    <row r="187" spans="2:17" ht="12.75">
      <c r="B187" s="187" t="s">
        <v>1404</v>
      </c>
      <c r="C187" s="190">
        <v>462</v>
      </c>
      <c r="D187" s="191">
        <v>3107</v>
      </c>
      <c r="H187" s="174">
        <v>642</v>
      </c>
      <c r="I187" s="175" t="s">
        <v>1405</v>
      </c>
      <c r="J187" s="176" t="s">
        <v>1406</v>
      </c>
      <c r="K187" s="177" t="s">
        <v>1407</v>
      </c>
      <c r="L187" s="178" t="s">
        <v>1407</v>
      </c>
      <c r="M187" s="177" t="s">
        <v>1408</v>
      </c>
      <c r="N187" s="178" t="s">
        <v>1408</v>
      </c>
      <c r="P187" s="177" t="s">
        <v>1407</v>
      </c>
      <c r="Q187" s="176" t="s">
        <v>1405</v>
      </c>
    </row>
    <row r="188" spans="2:17" ht="12.75">
      <c r="B188" s="187" t="s">
        <v>1409</v>
      </c>
      <c r="C188" s="190">
        <v>462</v>
      </c>
      <c r="D188" s="191">
        <v>3108</v>
      </c>
      <c r="H188" s="174">
        <v>643</v>
      </c>
      <c r="I188" s="175" t="s">
        <v>1410</v>
      </c>
      <c r="J188" s="176" t="s">
        <v>1411</v>
      </c>
      <c r="K188" s="177" t="s">
        <v>1412</v>
      </c>
      <c r="L188" s="177" t="s">
        <v>1413</v>
      </c>
      <c r="M188" s="177" t="s">
        <v>1414</v>
      </c>
      <c r="N188" s="178" t="s">
        <v>1415</v>
      </c>
      <c r="P188" s="177" t="s">
        <v>1412</v>
      </c>
      <c r="Q188" s="176" t="s">
        <v>1410</v>
      </c>
    </row>
    <row r="189" spans="2:17" ht="12.75">
      <c r="B189" s="187" t="s">
        <v>1416</v>
      </c>
      <c r="C189" s="190">
        <v>462</v>
      </c>
      <c r="D189" s="191">
        <v>3109</v>
      </c>
      <c r="H189" s="174">
        <v>646</v>
      </c>
      <c r="I189" s="175" t="s">
        <v>1417</v>
      </c>
      <c r="J189" s="176" t="s">
        <v>1418</v>
      </c>
      <c r="K189" s="177" t="s">
        <v>1419</v>
      </c>
      <c r="L189" s="178" t="s">
        <v>1420</v>
      </c>
      <c r="M189" s="177" t="s">
        <v>1421</v>
      </c>
      <c r="N189" s="178" t="s">
        <v>1420</v>
      </c>
      <c r="P189" s="177" t="s">
        <v>1419</v>
      </c>
      <c r="Q189" s="176" t="s">
        <v>1417</v>
      </c>
    </row>
    <row r="190" spans="2:17" ht="12.75">
      <c r="B190" s="187" t="s">
        <v>1422</v>
      </c>
      <c r="C190" s="190">
        <v>462</v>
      </c>
      <c r="D190" s="191">
        <v>3110</v>
      </c>
      <c r="H190" s="174">
        <v>300</v>
      </c>
      <c r="I190" s="175" t="s">
        <v>1423</v>
      </c>
      <c r="J190" s="176" t="s">
        <v>1424</v>
      </c>
      <c r="K190" s="177" t="s">
        <v>1425</v>
      </c>
      <c r="L190" s="178" t="s">
        <v>1426</v>
      </c>
      <c r="M190" s="177" t="s">
        <v>1427</v>
      </c>
      <c r="N190" s="178" t="s">
        <v>1428</v>
      </c>
      <c r="P190" s="177" t="s">
        <v>1425</v>
      </c>
      <c r="Q190" s="176" t="s">
        <v>1423</v>
      </c>
    </row>
    <row r="191" spans="2:17" ht="12.75">
      <c r="B191" s="187" t="s">
        <v>1429</v>
      </c>
      <c r="C191" s="190">
        <v>463</v>
      </c>
      <c r="D191" s="191">
        <v>3201</v>
      </c>
      <c r="H191" s="174">
        <v>666</v>
      </c>
      <c r="I191" s="175" t="s">
        <v>1430</v>
      </c>
      <c r="J191" s="176" t="s">
        <v>1431</v>
      </c>
      <c r="K191" s="177" t="s">
        <v>1432</v>
      </c>
      <c r="L191" s="178" t="s">
        <v>1433</v>
      </c>
      <c r="M191" s="177" t="s">
        <v>1434</v>
      </c>
      <c r="N191" s="178" t="s">
        <v>1434</v>
      </c>
      <c r="P191" s="177" t="s">
        <v>1432</v>
      </c>
      <c r="Q191" s="176" t="s">
        <v>1430</v>
      </c>
    </row>
    <row r="192" spans="2:17" ht="12.75">
      <c r="B192" s="187" t="s">
        <v>1435</v>
      </c>
      <c r="C192" s="190">
        <v>463</v>
      </c>
      <c r="D192" s="191">
        <v>3202</v>
      </c>
      <c r="H192" s="174">
        <v>222</v>
      </c>
      <c r="I192" s="175" t="s">
        <v>1436</v>
      </c>
      <c r="J192" s="176" t="s">
        <v>1437</v>
      </c>
      <c r="K192" s="177" t="s">
        <v>1438</v>
      </c>
      <c r="L192" s="178" t="s">
        <v>1439</v>
      </c>
      <c r="M192" s="177" t="s">
        <v>1440</v>
      </c>
      <c r="N192" s="178" t="s">
        <v>1441</v>
      </c>
      <c r="P192" s="177" t="s">
        <v>1438</v>
      </c>
      <c r="Q192" s="176" t="s">
        <v>1436</v>
      </c>
    </row>
    <row r="193" spans="2:17" ht="12.75">
      <c r="B193" s="187" t="s">
        <v>1442</v>
      </c>
      <c r="C193" s="190">
        <v>463</v>
      </c>
      <c r="D193" s="191">
        <v>3203</v>
      </c>
      <c r="H193" s="174">
        <v>882</v>
      </c>
      <c r="I193" s="175" t="s">
        <v>1443</v>
      </c>
      <c r="J193" s="176" t="s">
        <v>1444</v>
      </c>
      <c r="K193" s="177" t="s">
        <v>1445</v>
      </c>
      <c r="L193" s="178" t="s">
        <v>1446</v>
      </c>
      <c r="M193" s="177" t="s">
        <v>1447</v>
      </c>
      <c r="N193" s="178" t="s">
        <v>1446</v>
      </c>
      <c r="P193" s="177" t="s">
        <v>1445</v>
      </c>
      <c r="Q193" s="176" t="s">
        <v>1443</v>
      </c>
    </row>
    <row r="194" spans="2:17" ht="12.75">
      <c r="B194" s="187" t="s">
        <v>1448</v>
      </c>
      <c r="C194" s="190">
        <v>463</v>
      </c>
      <c r="D194" s="191">
        <v>3204</v>
      </c>
      <c r="H194" s="174">
        <v>674</v>
      </c>
      <c r="I194" s="175" t="s">
        <v>1449</v>
      </c>
      <c r="J194" s="176" t="s">
        <v>1450</v>
      </c>
      <c r="K194" s="177" t="s">
        <v>1451</v>
      </c>
      <c r="L194" s="178" t="s">
        <v>1452</v>
      </c>
      <c r="M194" s="177" t="s">
        <v>1453</v>
      </c>
      <c r="N194" s="178" t="s">
        <v>1452</v>
      </c>
      <c r="P194" s="177" t="s">
        <v>1451</v>
      </c>
      <c r="Q194" s="176" t="s">
        <v>1449</v>
      </c>
    </row>
    <row r="195" spans="2:17" ht="12.75">
      <c r="B195" s="187" t="s">
        <v>1454</v>
      </c>
      <c r="C195" s="190">
        <v>463</v>
      </c>
      <c r="D195" s="191">
        <v>3205</v>
      </c>
      <c r="H195" s="174">
        <v>682</v>
      </c>
      <c r="I195" s="175" t="s">
        <v>1455</v>
      </c>
      <c r="J195" s="176" t="s">
        <v>1456</v>
      </c>
      <c r="K195" s="177" t="s">
        <v>1457</v>
      </c>
      <c r="L195" s="178" t="s">
        <v>1458</v>
      </c>
      <c r="M195" s="177" t="s">
        <v>1459</v>
      </c>
      <c r="N195" s="178" t="s">
        <v>1460</v>
      </c>
      <c r="P195" s="177" t="s">
        <v>1457</v>
      </c>
      <c r="Q195" s="176" t="s">
        <v>1455</v>
      </c>
    </row>
    <row r="196" spans="2:17" ht="12.75">
      <c r="B196" s="187" t="s">
        <v>1461</v>
      </c>
      <c r="C196" s="190">
        <v>463</v>
      </c>
      <c r="D196" s="191">
        <v>3206</v>
      </c>
      <c r="H196" s="174">
        <v>686</v>
      </c>
      <c r="I196" s="175" t="s">
        <v>1462</v>
      </c>
      <c r="J196" s="176" t="s">
        <v>1463</v>
      </c>
      <c r="K196" s="177" t="s">
        <v>1464</v>
      </c>
      <c r="L196" s="178" t="s">
        <v>1465</v>
      </c>
      <c r="M196" s="177" t="s">
        <v>1466</v>
      </c>
      <c r="N196" s="178" t="s">
        <v>1465</v>
      </c>
      <c r="P196" s="177" t="s">
        <v>1464</v>
      </c>
      <c r="Q196" s="176" t="s">
        <v>1462</v>
      </c>
    </row>
    <row r="197" spans="2:17" ht="12.75">
      <c r="B197" s="187" t="s">
        <v>1467</v>
      </c>
      <c r="C197" s="190">
        <v>463</v>
      </c>
      <c r="D197" s="191">
        <v>3207</v>
      </c>
      <c r="H197" s="174">
        <v>580</v>
      </c>
      <c r="I197" s="175" t="s">
        <v>1468</v>
      </c>
      <c r="J197" s="176" t="s">
        <v>1469</v>
      </c>
      <c r="K197" s="177" t="s">
        <v>1470</v>
      </c>
      <c r="L197" s="178" t="s">
        <v>1471</v>
      </c>
      <c r="M197" s="177" t="s">
        <v>1472</v>
      </c>
      <c r="N197" s="178" t="s">
        <v>1473</v>
      </c>
      <c r="P197" s="177" t="s">
        <v>1470</v>
      </c>
      <c r="Q197" s="176" t="s">
        <v>1468</v>
      </c>
    </row>
    <row r="198" spans="2:17" ht="12.75">
      <c r="B198" s="187" t="s">
        <v>1474</v>
      </c>
      <c r="C198" s="190">
        <v>463</v>
      </c>
      <c r="D198" s="191">
        <v>3208</v>
      </c>
      <c r="H198" s="174">
        <v>690</v>
      </c>
      <c r="I198" s="175" t="s">
        <v>1475</v>
      </c>
      <c r="J198" s="176" t="s">
        <v>1476</v>
      </c>
      <c r="K198" s="177" t="s">
        <v>1477</v>
      </c>
      <c r="L198" s="178" t="s">
        <v>1478</v>
      </c>
      <c r="M198" s="177" t="s">
        <v>1479</v>
      </c>
      <c r="N198" s="178" t="s">
        <v>1480</v>
      </c>
      <c r="P198" s="177" t="s">
        <v>1477</v>
      </c>
      <c r="Q198" s="176" t="s">
        <v>1475</v>
      </c>
    </row>
    <row r="199" spans="2:17" ht="12.75">
      <c r="B199" s="187" t="s">
        <v>1481</v>
      </c>
      <c r="C199" s="190">
        <v>463</v>
      </c>
      <c r="D199" s="191">
        <v>3209</v>
      </c>
      <c r="H199" s="174">
        <v>694</v>
      </c>
      <c r="I199" s="175" t="s">
        <v>1482</v>
      </c>
      <c r="J199" s="176" t="s">
        <v>1483</v>
      </c>
      <c r="K199" s="177" t="s">
        <v>1484</v>
      </c>
      <c r="L199" s="178" t="s">
        <v>1485</v>
      </c>
      <c r="M199" s="177" t="s">
        <v>1486</v>
      </c>
      <c r="N199" s="178" t="s">
        <v>1485</v>
      </c>
      <c r="P199" s="177" t="s">
        <v>1484</v>
      </c>
      <c r="Q199" s="176" t="s">
        <v>1482</v>
      </c>
    </row>
    <row r="200" spans="2:17" ht="12.75">
      <c r="B200" s="187" t="s">
        <v>1487</v>
      </c>
      <c r="C200" s="190">
        <v>463</v>
      </c>
      <c r="D200" s="191">
        <v>3210</v>
      </c>
      <c r="H200" s="174">
        <v>702</v>
      </c>
      <c r="I200" s="175" t="s">
        <v>1488</v>
      </c>
      <c r="J200" s="176" t="s">
        <v>1489</v>
      </c>
      <c r="K200" s="177" t="s">
        <v>1490</v>
      </c>
      <c r="L200" s="178" t="s">
        <v>1491</v>
      </c>
      <c r="M200" s="177" t="s">
        <v>1492</v>
      </c>
      <c r="N200" s="178" t="s">
        <v>1493</v>
      </c>
      <c r="P200" s="177" t="s">
        <v>1490</v>
      </c>
      <c r="Q200" s="176" t="s">
        <v>1488</v>
      </c>
    </row>
    <row r="201" spans="2:17" ht="12.75">
      <c r="B201" s="187" t="s">
        <v>1494</v>
      </c>
      <c r="C201" s="190">
        <v>463</v>
      </c>
      <c r="D201" s="191">
        <v>3211</v>
      </c>
      <c r="H201" s="174">
        <v>703</v>
      </c>
      <c r="I201" s="175" t="s">
        <v>1495</v>
      </c>
      <c r="J201" s="176" t="s">
        <v>1496</v>
      </c>
      <c r="K201" s="177" t="s">
        <v>1497</v>
      </c>
      <c r="L201" s="178" t="s">
        <v>1498</v>
      </c>
      <c r="M201" s="177" t="s">
        <v>1499</v>
      </c>
      <c r="N201" s="178" t="s">
        <v>1500</v>
      </c>
      <c r="P201" s="177" t="s">
        <v>1497</v>
      </c>
      <c r="Q201" s="176" t="s">
        <v>1495</v>
      </c>
    </row>
    <row r="202" spans="2:17" ht="12.75">
      <c r="B202" s="187" t="s">
        <v>1501</v>
      </c>
      <c r="C202" s="190">
        <v>463</v>
      </c>
      <c r="D202" s="191">
        <v>3212</v>
      </c>
      <c r="H202" s="174">
        <v>705</v>
      </c>
      <c r="I202" s="175" t="s">
        <v>1502</v>
      </c>
      <c r="J202" s="176" t="s">
        <v>1503</v>
      </c>
      <c r="K202" s="177" t="s">
        <v>1504</v>
      </c>
      <c r="L202" s="178" t="s">
        <v>1505</v>
      </c>
      <c r="M202" s="177" t="s">
        <v>1506</v>
      </c>
      <c r="N202" s="178" t="s">
        <v>1507</v>
      </c>
      <c r="P202" s="177" t="s">
        <v>1504</v>
      </c>
      <c r="Q202" s="176" t="s">
        <v>1502</v>
      </c>
    </row>
    <row r="203" spans="2:17" ht="12.75">
      <c r="B203" s="187" t="s">
        <v>1508</v>
      </c>
      <c r="C203" s="190">
        <v>463</v>
      </c>
      <c r="D203" s="191">
        <v>3213</v>
      </c>
      <c r="H203" s="174">
        <v>706</v>
      </c>
      <c r="I203" s="175" t="s">
        <v>1509</v>
      </c>
      <c r="J203" s="176" t="s">
        <v>1510</v>
      </c>
      <c r="K203" s="177" t="s">
        <v>1511</v>
      </c>
      <c r="L203" s="178" t="s">
        <v>1512</v>
      </c>
      <c r="M203" s="177" t="s">
        <v>1513</v>
      </c>
      <c r="N203" s="178" t="s">
        <v>1514</v>
      </c>
      <c r="P203" s="177" t="s">
        <v>1511</v>
      </c>
      <c r="Q203" s="176" t="s">
        <v>1509</v>
      </c>
    </row>
    <row r="204" spans="2:17" ht="12.75">
      <c r="B204" s="187" t="s">
        <v>1515</v>
      </c>
      <c r="C204" s="190">
        <v>463</v>
      </c>
      <c r="D204" s="191">
        <v>3214</v>
      </c>
      <c r="H204" s="174">
        <v>784</v>
      </c>
      <c r="I204" s="175" t="s">
        <v>1516</v>
      </c>
      <c r="J204" s="176" t="s">
        <v>1517</v>
      </c>
      <c r="K204" s="177" t="s">
        <v>1518</v>
      </c>
      <c r="L204" s="178" t="s">
        <v>1519</v>
      </c>
      <c r="M204" s="177" t="s">
        <v>1520</v>
      </c>
      <c r="N204" s="178" t="s">
        <v>1521</v>
      </c>
      <c r="P204" s="177" t="s">
        <v>1518</v>
      </c>
      <c r="Q204" s="176" t="s">
        <v>1516</v>
      </c>
    </row>
    <row r="205" spans="2:17" ht="12.75">
      <c r="B205" s="187" t="s">
        <v>1522</v>
      </c>
      <c r="C205" s="190">
        <v>463</v>
      </c>
      <c r="D205" s="191">
        <v>3215</v>
      </c>
      <c r="H205" s="174">
        <v>840</v>
      </c>
      <c r="I205" s="175" t="s">
        <v>1523</v>
      </c>
      <c r="J205" s="176" t="s">
        <v>1524</v>
      </c>
      <c r="K205" s="177" t="s">
        <v>1525</v>
      </c>
      <c r="L205" s="178" t="s">
        <v>1526</v>
      </c>
      <c r="M205" s="177" t="s">
        <v>1527</v>
      </c>
      <c r="N205" s="178" t="s">
        <v>1528</v>
      </c>
      <c r="P205" s="177" t="s">
        <v>1525</v>
      </c>
      <c r="Q205" s="176" t="s">
        <v>1523</v>
      </c>
    </row>
    <row r="206" spans="2:17" ht="12.75">
      <c r="B206" s="187" t="s">
        <v>1529</v>
      </c>
      <c r="C206" s="190">
        <v>463</v>
      </c>
      <c r="D206" s="191">
        <v>3216</v>
      </c>
      <c r="H206" s="174">
        <v>688</v>
      </c>
      <c r="I206" s="175" t="s">
        <v>1530</v>
      </c>
      <c r="J206" s="176" t="s">
        <v>1531</v>
      </c>
      <c r="K206" s="177" t="s">
        <v>1532</v>
      </c>
      <c r="L206" s="178" t="s">
        <v>1533</v>
      </c>
      <c r="M206" s="177" t="s">
        <v>1534</v>
      </c>
      <c r="N206" s="178" t="s">
        <v>1535</v>
      </c>
      <c r="P206" s="177" t="s">
        <v>1532</v>
      </c>
      <c r="Q206" s="176" t="s">
        <v>1530</v>
      </c>
    </row>
    <row r="207" spans="2:17" ht="12.75">
      <c r="B207" s="187" t="s">
        <v>1536</v>
      </c>
      <c r="C207" s="190">
        <v>463</v>
      </c>
      <c r="D207" s="191">
        <v>3217</v>
      </c>
      <c r="H207" s="174">
        <v>140</v>
      </c>
      <c r="I207" s="175" t="s">
        <v>1537</v>
      </c>
      <c r="J207" s="176" t="s">
        <v>1538</v>
      </c>
      <c r="K207" s="177" t="s">
        <v>1539</v>
      </c>
      <c r="L207" s="178" t="s">
        <v>1539</v>
      </c>
      <c r="M207" s="177" t="s">
        <v>1540</v>
      </c>
      <c r="N207" s="178" t="s">
        <v>1541</v>
      </c>
      <c r="P207" s="177" t="s">
        <v>1539</v>
      </c>
      <c r="Q207" s="176" t="s">
        <v>1537</v>
      </c>
    </row>
    <row r="208" spans="2:17" ht="12.75">
      <c r="B208" s="187" t="s">
        <v>1542</v>
      </c>
      <c r="C208" s="190">
        <v>463</v>
      </c>
      <c r="D208" s="191">
        <v>3218</v>
      </c>
      <c r="H208" s="174">
        <v>729</v>
      </c>
      <c r="I208" s="175" t="s">
        <v>1543</v>
      </c>
      <c r="J208" s="176" t="s">
        <v>1544</v>
      </c>
      <c r="K208" s="177" t="s">
        <v>1545</v>
      </c>
      <c r="L208" s="178" t="s">
        <v>1546</v>
      </c>
      <c r="M208" s="177" t="s">
        <v>1547</v>
      </c>
      <c r="N208" s="178" t="s">
        <v>1548</v>
      </c>
      <c r="P208" s="177" t="s">
        <v>1545</v>
      </c>
      <c r="Q208" s="176" t="s">
        <v>1543</v>
      </c>
    </row>
    <row r="209" spans="2:17" ht="12.75">
      <c r="B209" s="187" t="s">
        <v>1549</v>
      </c>
      <c r="C209" s="190">
        <v>464</v>
      </c>
      <c r="D209" s="191">
        <v>3301</v>
      </c>
      <c r="H209" s="174">
        <v>740</v>
      </c>
      <c r="I209" s="175" t="s">
        <v>1550</v>
      </c>
      <c r="J209" s="176" t="s">
        <v>1551</v>
      </c>
      <c r="K209" s="177" t="s">
        <v>1552</v>
      </c>
      <c r="L209" s="178" t="s">
        <v>1553</v>
      </c>
      <c r="M209" s="177" t="s">
        <v>1554</v>
      </c>
      <c r="N209" s="178" t="s">
        <v>1555</v>
      </c>
      <c r="P209" s="177" t="s">
        <v>1552</v>
      </c>
      <c r="Q209" s="176" t="s">
        <v>1550</v>
      </c>
    </row>
    <row r="210" spans="2:17" ht="12.75">
      <c r="B210" s="187" t="s">
        <v>1556</v>
      </c>
      <c r="C210" s="190">
        <v>464</v>
      </c>
      <c r="D210" s="191">
        <v>3302</v>
      </c>
      <c r="H210" s="174">
        <v>654</v>
      </c>
      <c r="I210" s="175" t="s">
        <v>1557</v>
      </c>
      <c r="J210" s="176" t="s">
        <v>1558</v>
      </c>
      <c r="K210" s="177" t="s">
        <v>1559</v>
      </c>
      <c r="L210" s="177" t="s">
        <v>1560</v>
      </c>
      <c r="M210" s="177" t="s">
        <v>1561</v>
      </c>
      <c r="N210" s="177" t="s">
        <v>1561</v>
      </c>
      <c r="P210" s="177" t="s">
        <v>1559</v>
      </c>
      <c r="Q210" s="176" t="s">
        <v>1557</v>
      </c>
    </row>
    <row r="211" spans="2:17" ht="12.75">
      <c r="B211" s="187" t="s">
        <v>1562</v>
      </c>
      <c r="C211" s="190">
        <v>464</v>
      </c>
      <c r="D211" s="191">
        <v>3303</v>
      </c>
      <c r="H211" s="174">
        <v>662</v>
      </c>
      <c r="I211" s="175" t="s">
        <v>1563</v>
      </c>
      <c r="J211" s="176" t="s">
        <v>1564</v>
      </c>
      <c r="K211" s="177" t="s">
        <v>1565</v>
      </c>
      <c r="L211" s="178" t="s">
        <v>1565</v>
      </c>
      <c r="M211" s="177" t="s">
        <v>1566</v>
      </c>
      <c r="N211" s="178" t="s">
        <v>1566</v>
      </c>
      <c r="P211" s="177" t="s">
        <v>1565</v>
      </c>
      <c r="Q211" s="176" t="s">
        <v>1563</v>
      </c>
    </row>
    <row r="212" spans="2:17" ht="12.75">
      <c r="B212" s="187" t="s">
        <v>1567</v>
      </c>
      <c r="C212" s="190">
        <v>464</v>
      </c>
      <c r="D212" s="191">
        <v>3304</v>
      </c>
      <c r="H212" s="174">
        <v>652</v>
      </c>
      <c r="I212" s="175" t="s">
        <v>1568</v>
      </c>
      <c r="J212" s="176" t="s">
        <v>1569</v>
      </c>
      <c r="K212" s="178" t="s">
        <v>1570</v>
      </c>
      <c r="L212" s="178" t="s">
        <v>1571</v>
      </c>
      <c r="M212" s="178" t="s">
        <v>1572</v>
      </c>
      <c r="N212" s="178" t="s">
        <v>1572</v>
      </c>
      <c r="P212" s="178" t="s">
        <v>1570</v>
      </c>
      <c r="Q212" s="176" t="s">
        <v>1568</v>
      </c>
    </row>
    <row r="213" spans="2:17" ht="12.75">
      <c r="B213" s="187" t="s">
        <v>1573</v>
      </c>
      <c r="C213" s="190">
        <v>464</v>
      </c>
      <c r="D213" s="191">
        <v>3305</v>
      </c>
      <c r="H213" s="174">
        <v>659</v>
      </c>
      <c r="I213" s="175" t="s">
        <v>1574</v>
      </c>
      <c r="J213" s="176" t="s">
        <v>1575</v>
      </c>
      <c r="K213" s="177" t="s">
        <v>1576</v>
      </c>
      <c r="L213" s="178" t="s">
        <v>1577</v>
      </c>
      <c r="M213" s="177" t="s">
        <v>1578</v>
      </c>
      <c r="N213" s="178" t="s">
        <v>1578</v>
      </c>
      <c r="P213" s="177" t="s">
        <v>1576</v>
      </c>
      <c r="Q213" s="176" t="s">
        <v>1574</v>
      </c>
    </row>
    <row r="214" spans="2:17" ht="12.75">
      <c r="B214" s="187" t="s">
        <v>1579</v>
      </c>
      <c r="C214" s="190">
        <v>464</v>
      </c>
      <c r="D214" s="191">
        <v>3306</v>
      </c>
      <c r="H214" s="174">
        <v>663</v>
      </c>
      <c r="I214" s="175" t="s">
        <v>1580</v>
      </c>
      <c r="J214" s="176" t="s">
        <v>1581</v>
      </c>
      <c r="K214" s="178" t="s">
        <v>1582</v>
      </c>
      <c r="L214" s="178" t="s">
        <v>1583</v>
      </c>
      <c r="M214" s="178" t="s">
        <v>1584</v>
      </c>
      <c r="N214" s="178" t="s">
        <v>1584</v>
      </c>
      <c r="P214" s="178" t="s">
        <v>1582</v>
      </c>
      <c r="Q214" s="176" t="s">
        <v>1580</v>
      </c>
    </row>
    <row r="215" spans="2:17" ht="12.75">
      <c r="B215" s="187" t="s">
        <v>1585</v>
      </c>
      <c r="C215" s="190">
        <v>464</v>
      </c>
      <c r="D215" s="191">
        <v>3307</v>
      </c>
      <c r="H215" s="174">
        <v>534</v>
      </c>
      <c r="I215" s="175" t="s">
        <v>1586</v>
      </c>
      <c r="J215" s="205" t="s">
        <v>1587</v>
      </c>
      <c r="K215" s="178" t="s">
        <v>1588</v>
      </c>
      <c r="L215" s="178" t="s">
        <v>1588</v>
      </c>
      <c r="M215" s="206" t="s">
        <v>1589</v>
      </c>
      <c r="N215" s="206" t="s">
        <v>1589</v>
      </c>
      <c r="P215" s="178" t="s">
        <v>1588</v>
      </c>
      <c r="Q215" s="205" t="s">
        <v>1586</v>
      </c>
    </row>
    <row r="216" spans="2:17" ht="12.75">
      <c r="B216" s="187" t="s">
        <v>1590</v>
      </c>
      <c r="C216" s="190">
        <v>464</v>
      </c>
      <c r="D216" s="191">
        <v>3308</v>
      </c>
      <c r="H216" s="174">
        <v>678</v>
      </c>
      <c r="I216" s="175" t="s">
        <v>1591</v>
      </c>
      <c r="J216" s="176" t="s">
        <v>1592</v>
      </c>
      <c r="K216" s="177" t="s">
        <v>1593</v>
      </c>
      <c r="L216" s="177" t="s">
        <v>1594</v>
      </c>
      <c r="M216" s="177" t="s">
        <v>1595</v>
      </c>
      <c r="N216" s="178" t="s">
        <v>1596</v>
      </c>
      <c r="P216" s="177" t="s">
        <v>1593</v>
      </c>
      <c r="Q216" s="176" t="s">
        <v>1591</v>
      </c>
    </row>
    <row r="217" spans="2:17" ht="12.75">
      <c r="B217" s="187" t="s">
        <v>1597</v>
      </c>
      <c r="C217" s="190">
        <v>464</v>
      </c>
      <c r="D217" s="191">
        <v>3309</v>
      </c>
      <c r="H217" s="174">
        <v>670</v>
      </c>
      <c r="I217" s="175" t="s">
        <v>1598</v>
      </c>
      <c r="J217" s="176" t="s">
        <v>1599</v>
      </c>
      <c r="K217" s="177" t="s">
        <v>1600</v>
      </c>
      <c r="L217" s="178" t="s">
        <v>1600</v>
      </c>
      <c r="M217" s="177" t="s">
        <v>1601</v>
      </c>
      <c r="N217" s="178" t="s">
        <v>1601</v>
      </c>
      <c r="P217" s="177" t="s">
        <v>1600</v>
      </c>
      <c r="Q217" s="176" t="s">
        <v>1598</v>
      </c>
    </row>
    <row r="218" spans="2:17" ht="12.75">
      <c r="B218" s="187" t="s">
        <v>1602</v>
      </c>
      <c r="C218" s="190">
        <v>464</v>
      </c>
      <c r="D218" s="191">
        <v>3310</v>
      </c>
      <c r="H218" s="174">
        <v>748</v>
      </c>
      <c r="I218" s="175" t="s">
        <v>1603</v>
      </c>
      <c r="J218" s="176" t="s">
        <v>1604</v>
      </c>
      <c r="K218" s="177" t="s">
        <v>1605</v>
      </c>
      <c r="L218" s="178" t="s">
        <v>1606</v>
      </c>
      <c r="M218" s="177" t="s">
        <v>1607</v>
      </c>
      <c r="N218" s="178" t="s">
        <v>1608</v>
      </c>
      <c r="P218" s="177" t="s">
        <v>1605</v>
      </c>
      <c r="Q218" s="176" t="s">
        <v>1603</v>
      </c>
    </row>
    <row r="219" spans="2:17" ht="12.75">
      <c r="B219" s="187" t="s">
        <v>1609</v>
      </c>
      <c r="C219" s="190">
        <v>464</v>
      </c>
      <c r="D219" s="191">
        <v>3311</v>
      </c>
      <c r="H219" s="174">
        <v>760</v>
      </c>
      <c r="I219" s="175" t="s">
        <v>1610</v>
      </c>
      <c r="J219" s="176" t="s">
        <v>1611</v>
      </c>
      <c r="K219" s="177" t="s">
        <v>1612</v>
      </c>
      <c r="L219" s="177" t="s">
        <v>1613</v>
      </c>
      <c r="M219" s="177" t="s">
        <v>1614</v>
      </c>
      <c r="N219" s="178" t="s">
        <v>1615</v>
      </c>
      <c r="P219" s="177" t="s">
        <v>1612</v>
      </c>
      <c r="Q219" s="176" t="s">
        <v>1610</v>
      </c>
    </row>
    <row r="220" spans="2:17" ht="12.75">
      <c r="B220" s="187" t="s">
        <v>1616</v>
      </c>
      <c r="C220" s="190">
        <v>464</v>
      </c>
      <c r="D220" s="191">
        <v>3312</v>
      </c>
      <c r="H220" s="174">
        <v>90</v>
      </c>
      <c r="I220" s="175" t="s">
        <v>1617</v>
      </c>
      <c r="J220" s="176" t="s">
        <v>1618</v>
      </c>
      <c r="K220" s="177" t="s">
        <v>1619</v>
      </c>
      <c r="L220" s="177" t="s">
        <v>1619</v>
      </c>
      <c r="M220" s="178" t="s">
        <v>1620</v>
      </c>
      <c r="N220" s="178" t="s">
        <v>1620</v>
      </c>
      <c r="P220" s="177" t="s">
        <v>1619</v>
      </c>
      <c r="Q220" s="176" t="s">
        <v>1617</v>
      </c>
    </row>
    <row r="221" spans="2:17" ht="12.75">
      <c r="B221" s="187" t="s">
        <v>1621</v>
      </c>
      <c r="C221" s="190">
        <v>13</v>
      </c>
      <c r="D221" s="191">
        <v>4030</v>
      </c>
      <c r="H221" s="174">
        <v>724</v>
      </c>
      <c r="I221" s="175" t="s">
        <v>1622</v>
      </c>
      <c r="J221" s="176" t="s">
        <v>1623</v>
      </c>
      <c r="K221" s="177" t="s">
        <v>1624</v>
      </c>
      <c r="L221" s="178" t="s">
        <v>1625</v>
      </c>
      <c r="M221" s="177" t="s">
        <v>1626</v>
      </c>
      <c r="N221" s="178" t="s">
        <v>1627</v>
      </c>
      <c r="P221" s="177" t="s">
        <v>1624</v>
      </c>
      <c r="Q221" s="176" t="s">
        <v>1622</v>
      </c>
    </row>
    <row r="222" spans="2:17" ht="12.75">
      <c r="B222" s="187" t="s">
        <v>596</v>
      </c>
      <c r="C222" s="190">
        <v>13</v>
      </c>
      <c r="D222" s="191">
        <v>4022</v>
      </c>
      <c r="H222" s="174">
        <v>744</v>
      </c>
      <c r="I222" s="175" t="s">
        <v>1628</v>
      </c>
      <c r="J222" s="176" t="s">
        <v>1629</v>
      </c>
      <c r="K222" s="178" t="s">
        <v>1630</v>
      </c>
      <c r="L222" s="178" t="s">
        <v>1630</v>
      </c>
      <c r="M222" s="178" t="s">
        <v>1631</v>
      </c>
      <c r="N222" s="178" t="s">
        <v>1631</v>
      </c>
      <c r="P222" s="178" t="s">
        <v>1630</v>
      </c>
      <c r="Q222" s="176" t="s">
        <v>1628</v>
      </c>
    </row>
    <row r="223" spans="2:17" ht="12.75">
      <c r="B223" s="187" t="s">
        <v>990</v>
      </c>
      <c r="C223" s="190">
        <v>13</v>
      </c>
      <c r="D223" s="191">
        <v>4027</v>
      </c>
      <c r="H223" s="174">
        <v>144</v>
      </c>
      <c r="I223" s="175" t="s">
        <v>1632</v>
      </c>
      <c r="J223" s="176" t="s">
        <v>1633</v>
      </c>
      <c r="K223" s="177" t="s">
        <v>1634</v>
      </c>
      <c r="L223" s="178" t="s">
        <v>1635</v>
      </c>
      <c r="M223" s="177" t="s">
        <v>1636</v>
      </c>
      <c r="N223" s="178" t="s">
        <v>1637</v>
      </c>
      <c r="P223" s="177" t="s">
        <v>1634</v>
      </c>
      <c r="Q223" s="176" t="s">
        <v>1632</v>
      </c>
    </row>
    <row r="224" spans="2:17" ht="12.75">
      <c r="B224" s="187" t="s">
        <v>1638</v>
      </c>
      <c r="C224" s="190">
        <v>13</v>
      </c>
      <c r="D224" s="191">
        <v>4032</v>
      </c>
      <c r="H224" s="174">
        <v>752</v>
      </c>
      <c r="I224" s="175" t="s">
        <v>1639</v>
      </c>
      <c r="J224" s="176" t="s">
        <v>1640</v>
      </c>
      <c r="K224" s="177" t="s">
        <v>1641</v>
      </c>
      <c r="L224" s="178" t="s">
        <v>1642</v>
      </c>
      <c r="M224" s="177" t="s">
        <v>1643</v>
      </c>
      <c r="N224" s="178" t="s">
        <v>1644</v>
      </c>
      <c r="P224" s="177" t="s">
        <v>1641</v>
      </c>
      <c r="Q224" s="176" t="s">
        <v>1639</v>
      </c>
    </row>
    <row r="225" spans="2:17" ht="12.75">
      <c r="B225" s="187" t="s">
        <v>695</v>
      </c>
      <c r="C225" s="190">
        <v>13</v>
      </c>
      <c r="D225" s="191">
        <v>4023</v>
      </c>
      <c r="H225" s="174">
        <v>756</v>
      </c>
      <c r="I225" s="175" t="s">
        <v>1645</v>
      </c>
      <c r="J225" s="176" t="s">
        <v>1646</v>
      </c>
      <c r="K225" s="177" t="s">
        <v>1647</v>
      </c>
      <c r="L225" s="178" t="s">
        <v>1648</v>
      </c>
      <c r="M225" s="177" t="s">
        <v>1649</v>
      </c>
      <c r="N225" s="178" t="s">
        <v>1650</v>
      </c>
      <c r="P225" s="177" t="s">
        <v>1647</v>
      </c>
      <c r="Q225" s="176" t="s">
        <v>1645</v>
      </c>
    </row>
    <row r="226" spans="2:17" ht="13.5" thickBot="1">
      <c r="B226" s="207" t="s">
        <v>830</v>
      </c>
      <c r="C226" s="208">
        <v>13</v>
      </c>
      <c r="D226" s="209">
        <v>4025</v>
      </c>
      <c r="H226" s="174">
        <v>762</v>
      </c>
      <c r="I226" s="175" t="s">
        <v>1651</v>
      </c>
      <c r="J226" s="176" t="s">
        <v>1652</v>
      </c>
      <c r="K226" s="177" t="s">
        <v>1653</v>
      </c>
      <c r="L226" s="178" t="s">
        <v>1654</v>
      </c>
      <c r="M226" s="177" t="s">
        <v>1655</v>
      </c>
      <c r="N226" s="178" t="s">
        <v>1656</v>
      </c>
      <c r="P226" s="177" t="s">
        <v>1653</v>
      </c>
      <c r="Q226" s="176" t="s">
        <v>1651</v>
      </c>
    </row>
    <row r="227" spans="8:17" ht="12.75">
      <c r="H227" s="174">
        <v>834</v>
      </c>
      <c r="I227" s="175" t="s">
        <v>1657</v>
      </c>
      <c r="J227" s="176" t="s">
        <v>1658</v>
      </c>
      <c r="K227" s="177" t="s">
        <v>1659</v>
      </c>
      <c r="L227" s="177" t="s">
        <v>1660</v>
      </c>
      <c r="M227" s="177" t="s">
        <v>1661</v>
      </c>
      <c r="N227" s="178" t="s">
        <v>1662</v>
      </c>
      <c r="P227" s="177" t="s">
        <v>1659</v>
      </c>
      <c r="Q227" s="176" t="s">
        <v>1657</v>
      </c>
    </row>
    <row r="228" spans="8:17" ht="12.75">
      <c r="H228" s="174">
        <v>764</v>
      </c>
      <c r="I228" s="175" t="s">
        <v>1663</v>
      </c>
      <c r="J228" s="176" t="s">
        <v>1664</v>
      </c>
      <c r="K228" s="177" t="s">
        <v>1665</v>
      </c>
      <c r="L228" s="178" t="s">
        <v>1666</v>
      </c>
      <c r="M228" s="177" t="s">
        <v>1667</v>
      </c>
      <c r="N228" s="178" t="s">
        <v>1668</v>
      </c>
      <c r="P228" s="177" t="s">
        <v>1665</v>
      </c>
      <c r="Q228" s="176" t="s">
        <v>1663</v>
      </c>
    </row>
    <row r="229" spans="8:17" ht="12.75">
      <c r="H229" s="174">
        <v>158</v>
      </c>
      <c r="I229" s="175" t="s">
        <v>1669</v>
      </c>
      <c r="J229" s="176" t="s">
        <v>1670</v>
      </c>
      <c r="K229" s="177" t="s">
        <v>1671</v>
      </c>
      <c r="L229" s="177" t="s">
        <v>1672</v>
      </c>
      <c r="M229" s="177" t="s">
        <v>1673</v>
      </c>
      <c r="N229" s="177" t="s">
        <v>1673</v>
      </c>
      <c r="P229" s="177" t="s">
        <v>1671</v>
      </c>
      <c r="Q229" s="176" t="s">
        <v>1669</v>
      </c>
    </row>
    <row r="230" spans="8:17" ht="12.75">
      <c r="H230" s="174">
        <v>768</v>
      </c>
      <c r="I230" s="175" t="s">
        <v>1674</v>
      </c>
      <c r="J230" s="176" t="s">
        <v>1675</v>
      </c>
      <c r="K230" s="177" t="s">
        <v>1676</v>
      </c>
      <c r="L230" s="178" t="s">
        <v>1677</v>
      </c>
      <c r="M230" s="177" t="s">
        <v>1678</v>
      </c>
      <c r="N230" s="178" t="s">
        <v>1677</v>
      </c>
      <c r="P230" s="177" t="s">
        <v>1676</v>
      </c>
      <c r="Q230" s="176" t="s">
        <v>1674</v>
      </c>
    </row>
    <row r="231" spans="8:17" ht="12.75">
      <c r="H231" s="174">
        <v>772</v>
      </c>
      <c r="I231" s="175" t="s">
        <v>1679</v>
      </c>
      <c r="J231" s="176" t="s">
        <v>1680</v>
      </c>
      <c r="K231" s="177" t="s">
        <v>1681</v>
      </c>
      <c r="L231" s="178" t="s">
        <v>1681</v>
      </c>
      <c r="M231" s="177" t="s">
        <v>1681</v>
      </c>
      <c r="N231" s="178" t="s">
        <v>1681</v>
      </c>
      <c r="P231" s="177" t="s">
        <v>1681</v>
      </c>
      <c r="Q231" s="176" t="s">
        <v>1679</v>
      </c>
    </row>
    <row r="232" spans="8:17" ht="12.75">
      <c r="H232" s="174">
        <v>776</v>
      </c>
      <c r="I232" s="175" t="s">
        <v>1682</v>
      </c>
      <c r="J232" s="176" t="s">
        <v>1683</v>
      </c>
      <c r="K232" s="177" t="s">
        <v>1684</v>
      </c>
      <c r="L232" s="178" t="s">
        <v>1685</v>
      </c>
      <c r="M232" s="177" t="s">
        <v>1686</v>
      </c>
      <c r="N232" s="178" t="s">
        <v>1685</v>
      </c>
      <c r="P232" s="177" t="s">
        <v>1684</v>
      </c>
      <c r="Q232" s="176" t="s">
        <v>1682</v>
      </c>
    </row>
    <row r="233" spans="8:17" ht="12.75">
      <c r="H233" s="174">
        <v>780</v>
      </c>
      <c r="I233" s="175" t="s">
        <v>1687</v>
      </c>
      <c r="J233" s="176" t="s">
        <v>1688</v>
      </c>
      <c r="K233" s="177" t="s">
        <v>1689</v>
      </c>
      <c r="L233" s="178" t="s">
        <v>1690</v>
      </c>
      <c r="M233" s="177" t="s">
        <v>1691</v>
      </c>
      <c r="N233" s="178" t="s">
        <v>1692</v>
      </c>
      <c r="P233" s="177" t="s">
        <v>1689</v>
      </c>
      <c r="Q233" s="176" t="s">
        <v>1687</v>
      </c>
    </row>
    <row r="234" spans="8:17" ht="12.75">
      <c r="H234" s="174">
        <v>788</v>
      </c>
      <c r="I234" s="175" t="s">
        <v>1693</v>
      </c>
      <c r="J234" s="176" t="s">
        <v>1694</v>
      </c>
      <c r="K234" s="177" t="s">
        <v>1695</v>
      </c>
      <c r="L234" s="178" t="s">
        <v>1696</v>
      </c>
      <c r="M234" s="177" t="s">
        <v>1697</v>
      </c>
      <c r="N234" s="178" t="s">
        <v>1698</v>
      </c>
      <c r="P234" s="177" t="s">
        <v>1695</v>
      </c>
      <c r="Q234" s="176" t="s">
        <v>1693</v>
      </c>
    </row>
    <row r="235" spans="8:17" ht="12.75">
      <c r="H235" s="174">
        <v>792</v>
      </c>
      <c r="I235" s="175" t="s">
        <v>1699</v>
      </c>
      <c r="J235" s="176" t="s">
        <v>1700</v>
      </c>
      <c r="K235" s="177" t="s">
        <v>1701</v>
      </c>
      <c r="L235" s="178" t="s">
        <v>1702</v>
      </c>
      <c r="M235" s="177" t="s">
        <v>1703</v>
      </c>
      <c r="N235" s="178" t="s">
        <v>1704</v>
      </c>
      <c r="P235" s="177" t="s">
        <v>1701</v>
      </c>
      <c r="Q235" s="176" t="s">
        <v>1699</v>
      </c>
    </row>
    <row r="236" spans="8:17" ht="12.75">
      <c r="H236" s="174">
        <v>795</v>
      </c>
      <c r="I236" s="175" t="s">
        <v>1705</v>
      </c>
      <c r="J236" s="176" t="s">
        <v>1706</v>
      </c>
      <c r="K236" s="177" t="s">
        <v>1707</v>
      </c>
      <c r="L236" s="178" t="s">
        <v>1707</v>
      </c>
      <c r="M236" s="177" t="s">
        <v>1708</v>
      </c>
      <c r="N236" s="178" t="s">
        <v>1708</v>
      </c>
      <c r="P236" s="177" t="s">
        <v>1707</v>
      </c>
      <c r="Q236" s="176" t="s">
        <v>1705</v>
      </c>
    </row>
    <row r="237" spans="8:17" ht="12.75">
      <c r="H237" s="174">
        <v>796</v>
      </c>
      <c r="I237" s="175" t="s">
        <v>1709</v>
      </c>
      <c r="J237" s="176" t="s">
        <v>1710</v>
      </c>
      <c r="K237" s="178" t="s">
        <v>1711</v>
      </c>
      <c r="L237" s="178" t="s">
        <v>1712</v>
      </c>
      <c r="M237" s="178" t="s">
        <v>1713</v>
      </c>
      <c r="N237" s="178" t="s">
        <v>1713</v>
      </c>
      <c r="P237" s="178" t="s">
        <v>1711</v>
      </c>
      <c r="Q237" s="176" t="s">
        <v>1709</v>
      </c>
    </row>
    <row r="238" spans="8:17" ht="12.75">
      <c r="H238" s="174">
        <v>798</v>
      </c>
      <c r="I238" s="175" t="s">
        <v>1714</v>
      </c>
      <c r="J238" s="176" t="s">
        <v>1715</v>
      </c>
      <c r="K238" s="177" t="s">
        <v>1716</v>
      </c>
      <c r="L238" s="178" t="s">
        <v>1716</v>
      </c>
      <c r="M238" s="177" t="s">
        <v>1716</v>
      </c>
      <c r="N238" s="178" t="s">
        <v>1716</v>
      </c>
      <c r="P238" s="177" t="s">
        <v>1716</v>
      </c>
      <c r="Q238" s="176" t="s">
        <v>1714</v>
      </c>
    </row>
    <row r="239" spans="8:17" ht="12.75">
      <c r="H239" s="174">
        <v>800</v>
      </c>
      <c r="I239" s="175" t="s">
        <v>1717</v>
      </c>
      <c r="J239" s="176" t="s">
        <v>1718</v>
      </c>
      <c r="K239" s="177" t="s">
        <v>1719</v>
      </c>
      <c r="L239" s="178" t="s">
        <v>1720</v>
      </c>
      <c r="M239" s="177" t="s">
        <v>1721</v>
      </c>
      <c r="N239" s="178" t="s">
        <v>1720</v>
      </c>
      <c r="P239" s="177" t="s">
        <v>1719</v>
      </c>
      <c r="Q239" s="176" t="s">
        <v>1717</v>
      </c>
    </row>
    <row r="240" spans="8:17" ht="12.75">
      <c r="H240" s="174">
        <v>804</v>
      </c>
      <c r="I240" s="175" t="s">
        <v>1722</v>
      </c>
      <c r="J240" s="176" t="s">
        <v>1723</v>
      </c>
      <c r="K240" s="177" t="s">
        <v>1724</v>
      </c>
      <c r="L240" s="178" t="s">
        <v>1724</v>
      </c>
      <c r="M240" s="177" t="s">
        <v>1725</v>
      </c>
      <c r="N240" s="178" t="s">
        <v>1725</v>
      </c>
      <c r="P240" s="177" t="s">
        <v>1724</v>
      </c>
      <c r="Q240" s="176" t="s">
        <v>1722</v>
      </c>
    </row>
    <row r="241" spans="8:17" ht="12.75">
      <c r="H241" s="174">
        <v>858</v>
      </c>
      <c r="I241" s="175" t="s">
        <v>1726</v>
      </c>
      <c r="J241" s="176" t="s">
        <v>1727</v>
      </c>
      <c r="K241" s="177" t="s">
        <v>1728</v>
      </c>
      <c r="L241" s="178" t="s">
        <v>1729</v>
      </c>
      <c r="M241" s="177" t="s">
        <v>1730</v>
      </c>
      <c r="N241" s="178" t="s">
        <v>1729</v>
      </c>
      <c r="P241" s="177" t="s">
        <v>1728</v>
      </c>
      <c r="Q241" s="176" t="s">
        <v>1726</v>
      </c>
    </row>
    <row r="242" spans="8:17" ht="12.75">
      <c r="H242" s="174">
        <v>860</v>
      </c>
      <c r="I242" s="175" t="s">
        <v>1731</v>
      </c>
      <c r="J242" s="176" t="s">
        <v>1732</v>
      </c>
      <c r="K242" s="177" t="s">
        <v>1733</v>
      </c>
      <c r="L242" s="178" t="s">
        <v>1734</v>
      </c>
      <c r="M242" s="177" t="s">
        <v>1735</v>
      </c>
      <c r="N242" s="178" t="s">
        <v>1736</v>
      </c>
      <c r="P242" s="177" t="s">
        <v>1733</v>
      </c>
      <c r="Q242" s="176" t="s">
        <v>1731</v>
      </c>
    </row>
    <row r="243" spans="8:17" ht="12.75">
      <c r="H243" s="174">
        <v>162</v>
      </c>
      <c r="I243" s="175" t="s">
        <v>1737</v>
      </c>
      <c r="J243" s="176" t="s">
        <v>1738</v>
      </c>
      <c r="K243" s="177" t="s">
        <v>1739</v>
      </c>
      <c r="L243" s="178" t="s">
        <v>1740</v>
      </c>
      <c r="M243" s="177" t="s">
        <v>1741</v>
      </c>
      <c r="N243" s="178" t="s">
        <v>1741</v>
      </c>
      <c r="P243" s="177" t="s">
        <v>1739</v>
      </c>
      <c r="Q243" s="176" t="s">
        <v>1737</v>
      </c>
    </row>
    <row r="244" spans="8:17" ht="12.75">
      <c r="H244" s="174">
        <v>548</v>
      </c>
      <c r="I244" s="175" t="s">
        <v>1742</v>
      </c>
      <c r="J244" s="176" t="s">
        <v>1743</v>
      </c>
      <c r="K244" s="177" t="s">
        <v>1744</v>
      </c>
      <c r="L244" s="178" t="s">
        <v>1745</v>
      </c>
      <c r="M244" s="177" t="s">
        <v>1746</v>
      </c>
      <c r="N244" s="178" t="s">
        <v>1745</v>
      </c>
      <c r="P244" s="177" t="s">
        <v>1744</v>
      </c>
      <c r="Q244" s="176" t="s">
        <v>1742</v>
      </c>
    </row>
    <row r="245" spans="8:17" ht="12.75">
      <c r="H245" s="174">
        <v>336</v>
      </c>
      <c r="I245" s="175" t="s">
        <v>1747</v>
      </c>
      <c r="J245" s="176" t="s">
        <v>1748</v>
      </c>
      <c r="K245" s="177" t="s">
        <v>1749</v>
      </c>
      <c r="L245" s="178" t="s">
        <v>1750</v>
      </c>
      <c r="M245" s="177" t="s">
        <v>1751</v>
      </c>
      <c r="N245" s="177" t="s">
        <v>1751</v>
      </c>
      <c r="P245" s="177" t="s">
        <v>1749</v>
      </c>
      <c r="Q245" s="176" t="s">
        <v>1747</v>
      </c>
    </row>
    <row r="246" spans="8:17" ht="12.75">
      <c r="H246" s="174">
        <v>826</v>
      </c>
      <c r="I246" s="175" t="s">
        <v>1752</v>
      </c>
      <c r="J246" s="176" t="s">
        <v>1753</v>
      </c>
      <c r="K246" s="177" t="s">
        <v>1754</v>
      </c>
      <c r="L246" s="178" t="s">
        <v>1755</v>
      </c>
      <c r="M246" s="177" t="s">
        <v>1756</v>
      </c>
      <c r="N246" s="178" t="s">
        <v>1757</v>
      </c>
      <c r="P246" s="177" t="s">
        <v>1754</v>
      </c>
      <c r="Q246" s="176" t="s">
        <v>1752</v>
      </c>
    </row>
    <row r="247" spans="8:17" ht="12.75">
      <c r="H247" s="174">
        <v>862</v>
      </c>
      <c r="I247" s="175" t="s">
        <v>1758</v>
      </c>
      <c r="J247" s="176" t="s">
        <v>1759</v>
      </c>
      <c r="K247" s="177" t="s">
        <v>1760</v>
      </c>
      <c r="L247" s="178" t="s">
        <v>1761</v>
      </c>
      <c r="M247" s="177" t="s">
        <v>1762</v>
      </c>
      <c r="N247" s="178" t="s">
        <v>1763</v>
      </c>
      <c r="P247" s="177" t="s">
        <v>1760</v>
      </c>
      <c r="Q247" s="176" t="s">
        <v>1758</v>
      </c>
    </row>
    <row r="248" spans="8:17" ht="12.75">
      <c r="H248" s="174">
        <v>704</v>
      </c>
      <c r="I248" s="175" t="s">
        <v>1764</v>
      </c>
      <c r="J248" s="176" t="s">
        <v>1765</v>
      </c>
      <c r="K248" s="177" t="s">
        <v>1766</v>
      </c>
      <c r="L248" s="178" t="s">
        <v>1767</v>
      </c>
      <c r="M248" s="177" t="s">
        <v>1768</v>
      </c>
      <c r="N248" s="178" t="s">
        <v>1769</v>
      </c>
      <c r="P248" s="177" t="s">
        <v>1766</v>
      </c>
      <c r="Q248" s="176" t="s">
        <v>1764</v>
      </c>
    </row>
    <row r="249" spans="8:17" ht="12.75">
      <c r="H249" s="174">
        <v>626</v>
      </c>
      <c r="I249" s="175" t="s">
        <v>1770</v>
      </c>
      <c r="J249" s="176" t="s">
        <v>1771</v>
      </c>
      <c r="K249" s="177" t="s">
        <v>1772</v>
      </c>
      <c r="L249" s="178" t="s">
        <v>1773</v>
      </c>
      <c r="M249" s="177" t="s">
        <v>1774</v>
      </c>
      <c r="N249" s="178" t="s">
        <v>1775</v>
      </c>
      <c r="P249" s="177" t="s">
        <v>1772</v>
      </c>
      <c r="Q249" s="176" t="s">
        <v>1770</v>
      </c>
    </row>
    <row r="250" spans="8:17" ht="12.75">
      <c r="H250" s="174">
        <v>876</v>
      </c>
      <c r="I250" s="175" t="s">
        <v>1776</v>
      </c>
      <c r="J250" s="176" t="s">
        <v>1777</v>
      </c>
      <c r="K250" s="177" t="s">
        <v>1778</v>
      </c>
      <c r="L250" s="178" t="s">
        <v>1779</v>
      </c>
      <c r="M250" s="177" t="s">
        <v>1780</v>
      </c>
      <c r="N250" s="178" t="s">
        <v>1781</v>
      </c>
      <c r="P250" s="177" t="s">
        <v>1778</v>
      </c>
      <c r="Q250" s="176" t="s">
        <v>1776</v>
      </c>
    </row>
    <row r="251" spans="8:17" ht="12.75">
      <c r="H251" s="174">
        <v>894</v>
      </c>
      <c r="I251" s="175" t="s">
        <v>1782</v>
      </c>
      <c r="J251" s="176" t="s">
        <v>1783</v>
      </c>
      <c r="K251" s="177" t="s">
        <v>1784</v>
      </c>
      <c r="L251" s="178" t="s">
        <v>1785</v>
      </c>
      <c r="M251" s="177" t="s">
        <v>1786</v>
      </c>
      <c r="N251" s="178" t="s">
        <v>1787</v>
      </c>
      <c r="P251" s="177" t="s">
        <v>1784</v>
      </c>
      <c r="Q251" s="176" t="s">
        <v>1782</v>
      </c>
    </row>
    <row r="252" spans="8:17" ht="12.75">
      <c r="H252" s="174">
        <v>732</v>
      </c>
      <c r="I252" s="175" t="s">
        <v>1788</v>
      </c>
      <c r="J252" s="176" t="s">
        <v>1789</v>
      </c>
      <c r="K252" s="177" t="s">
        <v>1790</v>
      </c>
      <c r="L252" s="178" t="s">
        <v>1791</v>
      </c>
      <c r="M252" s="177" t="s">
        <v>1792</v>
      </c>
      <c r="N252" s="178" t="s">
        <v>1792</v>
      </c>
      <c r="P252" s="177" t="s">
        <v>1790</v>
      </c>
      <c r="Q252" s="176" t="s">
        <v>1788</v>
      </c>
    </row>
    <row r="253" spans="8:17" ht="12.75">
      <c r="H253" s="174">
        <v>716</v>
      </c>
      <c r="I253" s="175" t="s">
        <v>1793</v>
      </c>
      <c r="J253" s="176" t="s">
        <v>1794</v>
      </c>
      <c r="K253" s="177" t="s">
        <v>1795</v>
      </c>
      <c r="L253" s="178" t="s">
        <v>1796</v>
      </c>
      <c r="M253" s="177" t="s">
        <v>1797</v>
      </c>
      <c r="N253" s="178" t="s">
        <v>1796</v>
      </c>
      <c r="P253" s="177" t="s">
        <v>1795</v>
      </c>
      <c r="Q253" s="176" t="s">
        <v>1793</v>
      </c>
    </row>
    <row r="254" spans="8:14" ht="12.75">
      <c r="H254" s="210"/>
      <c r="I254" s="210"/>
      <c r="J254" s="210"/>
      <c r="K254" s="211"/>
      <c r="L254" s="212"/>
      <c r="M254" s="212"/>
      <c r="N254" s="212"/>
    </row>
    <row r="255" spans="8:14" ht="12.75">
      <c r="H255" s="210"/>
      <c r="I255" s="210"/>
      <c r="J255" s="210"/>
      <c r="K255" s="211"/>
      <c r="L255" s="212"/>
      <c r="M255" s="212"/>
      <c r="N255" s="212"/>
    </row>
    <row r="256" spans="8:14" ht="12.75">
      <c r="H256" s="210"/>
      <c r="I256" s="210"/>
      <c r="J256" s="210"/>
      <c r="K256" s="211"/>
      <c r="L256" s="212"/>
      <c r="M256" s="212"/>
      <c r="N256" s="212"/>
    </row>
  </sheetData>
  <mergeCells count="3">
    <mergeCell ref="H1:J1"/>
    <mergeCell ref="K1:L1"/>
    <mergeCell ref="M1:N1"/>
  </mergeCells>
  <pageMargins left="0.7" right="0.7" top="0.787401575" bottom="0.7874015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I205"/>
  <sheetViews>
    <sheetView workbookViewId="0" topLeftCell="A1">
      <selection pane="topLeft" activeCell="J15" sqref="J15"/>
    </sheetView>
  </sheetViews>
  <sheetFormatPr defaultRowHeight="12.75"/>
  <cols>
    <col min="2" max="2" width="32.5714285714286" customWidth="1"/>
    <col min="8" max="8" width="24.2857142857143" customWidth="1"/>
  </cols>
  <sheetData>
    <row r="1" spans="1:9" ht="13.5" thickBot="1">
      <c r="A1" s="213"/>
      <c r="B1" s="213"/>
      <c r="C1" s="213"/>
      <c r="D1" s="214"/>
      <c r="E1" s="213"/>
      <c r="F1" s="213"/>
      <c r="G1" s="213"/>
      <c r="H1" s="213"/>
      <c r="I1" s="213"/>
    </row>
    <row r="2" spans="1:9" ht="13.5" thickBot="1">
      <c r="A2" s="213"/>
      <c r="B2" s="215" t="s">
        <v>1798</v>
      </c>
      <c r="C2" s="216"/>
      <c r="D2" s="217"/>
      <c r="E2" s="218" t="s">
        <v>1799</v>
      </c>
      <c r="F2" s="219"/>
      <c r="G2" s="218">
        <f>COUNTIF(H3:H210,"?*")</f>
        <v>202</v>
      </c>
      <c r="H2" s="220"/>
      <c r="I2" s="213"/>
    </row>
    <row r="3" spans="1:9" ht="12.75">
      <c r="A3" s="213"/>
      <c r="B3" s="221" t="s">
        <v>1800</v>
      </c>
      <c r="C3" s="219">
        <v>451</v>
      </c>
      <c r="D3" s="222">
        <f>IF(ISNUMBER(SEARCH(ZAKL_DATA!$B$14,E3)),MAX($D$2:D2)+1,0)</f>
        <v>1</v>
      </c>
      <c r="E3" s="223" t="s">
        <v>1801</v>
      </c>
      <c r="F3" s="224">
        <v>2001</v>
      </c>
      <c r="G3" s="225"/>
      <c r="H3" s="226" t="str">
        <f>IFERROR(VLOOKUP(ROWS($H$3:H3),$D$3:$E$204,2,0),"")</f>
        <v>PRAHA 1</v>
      </c>
      <c r="I3" s="213"/>
    </row>
    <row r="4" spans="1:9" ht="12.75">
      <c r="A4" s="213"/>
      <c r="B4" s="227" t="s">
        <v>1802</v>
      </c>
      <c r="C4" s="228">
        <v>452</v>
      </c>
      <c r="D4" s="222">
        <f>IF(ISNUMBER(SEARCH(ZAKL_DATA!$B$14,E4)),MAX($D$2:D3)+1,0)</f>
        <v>2</v>
      </c>
      <c r="E4" s="223" t="s">
        <v>1803</v>
      </c>
      <c r="F4" s="224">
        <v>2002</v>
      </c>
      <c r="G4" s="225"/>
      <c r="H4" s="226" t="str">
        <f>IFERROR(VLOOKUP(ROWS($H$3:H4),$D$3:$E$204,2,0),"")</f>
        <v>PRAHA 2</v>
      </c>
      <c r="I4" s="213"/>
    </row>
    <row r="5" spans="1:9" ht="12.75">
      <c r="A5" s="213"/>
      <c r="B5" s="227" t="s">
        <v>1804</v>
      </c>
      <c r="C5" s="228">
        <v>453</v>
      </c>
      <c r="D5" s="222">
        <f>IF(ISNUMBER(SEARCH(ZAKL_DATA!$B$14,E5)),MAX($D$2:D4)+1,0)</f>
        <v>3</v>
      </c>
      <c r="E5" s="223" t="s">
        <v>1805</v>
      </c>
      <c r="F5" s="224">
        <v>2003</v>
      </c>
      <c r="G5" s="225"/>
      <c r="H5" s="226" t="str">
        <f>IFERROR(VLOOKUP(ROWS($H$3:H5),$D$3:$E$204,2,0),"")</f>
        <v>PRAHA 3</v>
      </c>
      <c r="I5" s="213"/>
    </row>
    <row r="6" spans="1:9" ht="12.75">
      <c r="A6" s="213"/>
      <c r="B6" s="227" t="s">
        <v>1806</v>
      </c>
      <c r="C6" s="228">
        <v>454</v>
      </c>
      <c r="D6" s="222">
        <f>IF(ISNUMBER(SEARCH(ZAKL_DATA!$B$14,E6)),MAX($D$2:D5)+1,0)</f>
        <v>4</v>
      </c>
      <c r="E6" s="223" t="s">
        <v>1807</v>
      </c>
      <c r="F6" s="224">
        <v>2004</v>
      </c>
      <c r="G6" s="225"/>
      <c r="H6" s="226" t="str">
        <f>IFERROR(VLOOKUP(ROWS($H$3:H6),$D$3:$E$204,2,0),"")</f>
        <v>PRAHA 4</v>
      </c>
      <c r="I6" s="213"/>
    </row>
    <row r="7" spans="1:9" ht="12.75">
      <c r="A7" s="213"/>
      <c r="B7" s="227" t="s">
        <v>1808</v>
      </c>
      <c r="C7" s="228">
        <v>455</v>
      </c>
      <c r="D7" s="222">
        <f>IF(ISNUMBER(SEARCH(ZAKL_DATA!$B$14,E7)),MAX($D$2:D6)+1,0)</f>
        <v>5</v>
      </c>
      <c r="E7" s="223" t="s">
        <v>1809</v>
      </c>
      <c r="F7" s="224">
        <v>2005</v>
      </c>
      <c r="G7" s="225"/>
      <c r="H7" s="226" t="str">
        <f>IFERROR(VLOOKUP(ROWS($H$3:H7),$D$3:$E$204,2,0),"")</f>
        <v>PRAHA 5</v>
      </c>
      <c r="I7" s="213"/>
    </row>
    <row r="8" spans="1:9" ht="12.75">
      <c r="A8" s="213"/>
      <c r="B8" s="227" t="s">
        <v>1810</v>
      </c>
      <c r="C8" s="228">
        <v>456</v>
      </c>
      <c r="D8" s="222">
        <f>IF(ISNUMBER(SEARCH(ZAKL_DATA!$B$14,E8)),MAX($D$2:D7)+1,0)</f>
        <v>6</v>
      </c>
      <c r="E8" s="223" t="s">
        <v>1811</v>
      </c>
      <c r="F8" s="224">
        <v>2006</v>
      </c>
      <c r="G8" s="225"/>
      <c r="H8" s="226" t="str">
        <f>IFERROR(VLOOKUP(ROWS($H$3:H8),$D$3:$E$204,2,0),"")</f>
        <v>PRAHA 6</v>
      </c>
      <c r="I8" s="213"/>
    </row>
    <row r="9" spans="1:9" ht="12.75">
      <c r="A9" s="213"/>
      <c r="B9" s="227" t="s">
        <v>1812</v>
      </c>
      <c r="C9" s="228">
        <v>457</v>
      </c>
      <c r="D9" s="222">
        <f>IF(ISNUMBER(SEARCH(ZAKL_DATA!$B$14,E9)),MAX($D$2:D8)+1,0)</f>
        <v>7</v>
      </c>
      <c r="E9" s="223" t="s">
        <v>1813</v>
      </c>
      <c r="F9" s="224">
        <v>2007</v>
      </c>
      <c r="G9" s="225"/>
      <c r="H9" s="226" t="str">
        <f>IFERROR(VLOOKUP(ROWS($H$3:H9),$D$3:$E$204,2,0),"")</f>
        <v>PRAHA 7</v>
      </c>
      <c r="I9" s="213"/>
    </row>
    <row r="10" spans="1:9" ht="12.75">
      <c r="A10" s="213"/>
      <c r="B10" s="227" t="s">
        <v>1814</v>
      </c>
      <c r="C10" s="228">
        <v>458</v>
      </c>
      <c r="D10" s="222">
        <f>IF(ISNUMBER(SEARCH(ZAKL_DATA!$B$14,E10)),MAX($D$2:D9)+1,0)</f>
        <v>8</v>
      </c>
      <c r="E10" s="223" t="s">
        <v>1815</v>
      </c>
      <c r="F10" s="224">
        <v>2008</v>
      </c>
      <c r="G10" s="225"/>
      <c r="H10" s="226" t="str">
        <f>IFERROR(VLOOKUP(ROWS($H$3:H10),$D$3:$E$204,2,0),"")</f>
        <v>PRAHA 8</v>
      </c>
      <c r="I10" s="213"/>
    </row>
    <row r="11" spans="1:9" ht="12.75">
      <c r="A11" s="213"/>
      <c r="B11" s="227" t="s">
        <v>1816</v>
      </c>
      <c r="C11" s="228">
        <v>459</v>
      </c>
      <c r="D11" s="222">
        <f>IF(ISNUMBER(SEARCH(ZAKL_DATA!$B$14,E11)),MAX($D$2:D10)+1,0)</f>
        <v>9</v>
      </c>
      <c r="E11" s="223" t="s">
        <v>1817</v>
      </c>
      <c r="F11" s="224">
        <v>2009</v>
      </c>
      <c r="G11" s="225"/>
      <c r="H11" s="226" t="str">
        <f>IFERROR(VLOOKUP(ROWS($H$3:H11),$D$3:$E$204,2,0),"")</f>
        <v>PRAHA 9</v>
      </c>
      <c r="I11" s="213"/>
    </row>
    <row r="12" spans="1:9" ht="25.5">
      <c r="A12" s="213"/>
      <c r="B12" s="227" t="s">
        <v>1818</v>
      </c>
      <c r="C12" s="229">
        <v>460</v>
      </c>
      <c r="D12" s="222">
        <f>IF(ISNUMBER(SEARCH(ZAKL_DATA!$B$14,E12)),MAX($D$2:D11)+1,0)</f>
        <v>10</v>
      </c>
      <c r="E12" s="223" t="s">
        <v>1819</v>
      </c>
      <c r="F12" s="224">
        <v>2010</v>
      </c>
      <c r="G12" s="225"/>
      <c r="H12" s="226" t="str">
        <f>IFERROR(VLOOKUP(ROWS($H$3:H12),$D$3:$E$204,2,0),"")</f>
        <v>PRAHA 10</v>
      </c>
      <c r="I12" s="213"/>
    </row>
    <row r="13" spans="1:9" ht="38.25">
      <c r="A13" s="213"/>
      <c r="B13" s="227" t="s">
        <v>1820</v>
      </c>
      <c r="C13" s="228">
        <v>461</v>
      </c>
      <c r="D13" s="222">
        <f>IF(ISNUMBER(SEARCH(ZAKL_DATA!$B$14,E13)),MAX($D$2:D12)+1,0)</f>
        <v>11</v>
      </c>
      <c r="E13" s="223" t="s">
        <v>1821</v>
      </c>
      <c r="F13" s="224">
        <v>2011</v>
      </c>
      <c r="G13" s="225"/>
      <c r="H13" s="226" t="str">
        <f>IFERROR(VLOOKUP(ROWS($H$3:H13),$D$3:$E$204,2,0),"")</f>
        <v>PRAHA-JIŽNÍ MĚSTO</v>
      </c>
      <c r="I13" s="213"/>
    </row>
    <row r="14" spans="1:9" ht="38.25">
      <c r="A14" s="213"/>
      <c r="B14" s="227" t="s">
        <v>1822</v>
      </c>
      <c r="C14" s="228">
        <v>462</v>
      </c>
      <c r="D14" s="222">
        <f>IF(ISNUMBER(SEARCH(ZAKL_DATA!$B$14,E14)),MAX($D$2:D13)+1,0)</f>
        <v>12</v>
      </c>
      <c r="E14" s="223" t="s">
        <v>1823</v>
      </c>
      <c r="F14" s="224">
        <v>2012</v>
      </c>
      <c r="G14" s="225"/>
      <c r="H14" s="226" t="str">
        <f>IFERROR(VLOOKUP(ROWS($H$3:H14),$D$3:$E$204,2,0),"")</f>
        <v>PRAHA-MODŘANY</v>
      </c>
      <c r="I14" s="213"/>
    </row>
    <row r="15" spans="1:9" ht="25.5">
      <c r="A15" s="213"/>
      <c r="B15" s="227" t="s">
        <v>1824</v>
      </c>
      <c r="C15" s="228">
        <v>463</v>
      </c>
      <c r="D15" s="222">
        <f>IF(ISNUMBER(SEARCH(ZAKL_DATA!$B$14,E15)),MAX($D$2:D14)+1,0)</f>
        <v>13</v>
      </c>
      <c r="E15" s="223" t="s">
        <v>1825</v>
      </c>
      <c r="F15" s="224">
        <v>2101</v>
      </c>
      <c r="G15" s="225"/>
      <c r="H15" s="226" t="str">
        <f>IFERROR(VLOOKUP(ROWS($H$3:H15),$D$3:$E$204,2,0),"")</f>
        <v>PRAHA - VÝCHOD</v>
      </c>
      <c r="I15" s="213"/>
    </row>
    <row r="16" spans="1:9" ht="25.5">
      <c r="A16" s="213"/>
      <c r="B16" s="227" t="s">
        <v>1826</v>
      </c>
      <c r="C16" s="228">
        <v>464</v>
      </c>
      <c r="D16" s="222">
        <f>IF(ISNUMBER(SEARCH(ZAKL_DATA!$B$14,E16)),MAX($D$2:D15)+1,0)</f>
        <v>14</v>
      </c>
      <c r="E16" s="223" t="s">
        <v>1827</v>
      </c>
      <c r="F16" s="224">
        <v>2102</v>
      </c>
      <c r="G16" s="225"/>
      <c r="H16" s="226" t="str">
        <f>IFERROR(VLOOKUP(ROWS($H$3:H16),$D$3:$E$204,2,0),"")</f>
        <v>PRAHA ZÁPAD</v>
      </c>
      <c r="I16" s="213"/>
    </row>
    <row r="17" spans="1:9" ht="26.25" thickBot="1">
      <c r="A17" s="213"/>
      <c r="B17" s="230" t="s">
        <v>1828</v>
      </c>
      <c r="C17" s="231">
        <v>13</v>
      </c>
      <c r="D17" s="222">
        <f>IF(ISNUMBER(SEARCH(ZAKL_DATA!$B$14,E17)),MAX($D$2:D16)+1,0)</f>
        <v>15</v>
      </c>
      <c r="E17" s="223" t="s">
        <v>1829</v>
      </c>
      <c r="F17" s="224">
        <v>2103</v>
      </c>
      <c r="G17" s="225"/>
      <c r="H17" s="226" t="str">
        <f>IFERROR(VLOOKUP(ROWS($H$3:H17),$D$3:$E$204,2,0),"")</f>
        <v>BENEŠOV</v>
      </c>
      <c r="I17" s="213"/>
    </row>
    <row r="18" spans="1:9" ht="12.75">
      <c r="A18" s="213"/>
      <c r="B18" s="213"/>
      <c r="C18" s="213"/>
      <c r="D18" s="222">
        <f>IF(ISNUMBER(SEARCH(ZAKL_DATA!$B$14,E18)),MAX($D$2:D17)+1,0)</f>
        <v>16</v>
      </c>
      <c r="E18" s="223" t="s">
        <v>1830</v>
      </c>
      <c r="F18" s="224">
        <v>2104</v>
      </c>
      <c r="G18" s="225"/>
      <c r="H18" s="226" t="str">
        <f>IFERROR(VLOOKUP(ROWS($H$3:H18),$D$3:$E$204,2,0),"")</f>
        <v>BEROUN</v>
      </c>
      <c r="I18" s="213"/>
    </row>
    <row r="19" spans="1:9" ht="38.25">
      <c r="A19" s="213"/>
      <c r="B19" s="213"/>
      <c r="C19" s="213"/>
      <c r="D19" s="222">
        <f>IF(ISNUMBER(SEARCH(ZAKL_DATA!$B$14,E19)),MAX($D$2:D18)+1,0)</f>
        <v>17</v>
      </c>
      <c r="E19" s="223" t="s">
        <v>1831</v>
      </c>
      <c r="F19" s="224">
        <v>2105</v>
      </c>
      <c r="G19" s="225"/>
      <c r="H19" s="226" t="str">
        <f>IFERROR(VLOOKUP(ROWS($H$3:H19),$D$3:$E$204,2,0),"")</f>
        <v>BRANDÝS N.L. - ST.BOL.</v>
      </c>
      <c r="I19" s="213"/>
    </row>
    <row r="20" spans="1:9" ht="12.75">
      <c r="A20" s="213"/>
      <c r="B20" s="213"/>
      <c r="C20" s="213"/>
      <c r="D20" s="222">
        <f>IF(ISNUMBER(SEARCH(ZAKL_DATA!$B$14,E20)),MAX($D$2:D19)+1,0)</f>
        <v>18</v>
      </c>
      <c r="E20" s="223" t="s">
        <v>1832</v>
      </c>
      <c r="F20" s="224">
        <v>2106</v>
      </c>
      <c r="G20" s="225"/>
      <c r="H20" s="226" t="str">
        <f>IFERROR(VLOOKUP(ROWS($H$3:H20),$D$3:$E$204,2,0),"")</f>
        <v>ČÁSLAV</v>
      </c>
      <c r="I20" s="213"/>
    </row>
    <row r="21" spans="1:9" ht="25.5">
      <c r="A21" s="213"/>
      <c r="B21" s="213"/>
      <c r="C21" s="213"/>
      <c r="D21" s="222">
        <f>IF(ISNUMBER(SEARCH(ZAKL_DATA!$B$14,E21)),MAX($D$2:D20)+1,0)</f>
        <v>19</v>
      </c>
      <c r="E21" s="223" t="s">
        <v>1833</v>
      </c>
      <c r="F21" s="224">
        <v>2107</v>
      </c>
      <c r="G21" s="225"/>
      <c r="H21" s="226" t="str">
        <f>IFERROR(VLOOKUP(ROWS($H$3:H21),$D$3:$E$204,2,0),"")</f>
        <v>ČESKÝ BROD</v>
      </c>
      <c r="I21" s="213"/>
    </row>
    <row r="22" spans="1:9" ht="12.75">
      <c r="A22" s="213"/>
      <c r="B22" s="213"/>
      <c r="C22" s="213"/>
      <c r="D22" s="222">
        <f>IF(ISNUMBER(SEARCH(ZAKL_DATA!$B$14,E22)),MAX($D$2:D21)+1,0)</f>
        <v>20</v>
      </c>
      <c r="E22" s="223" t="s">
        <v>1834</v>
      </c>
      <c r="F22" s="224">
        <v>2108</v>
      </c>
      <c r="G22" s="225"/>
      <c r="H22" s="226" t="str">
        <f>IFERROR(VLOOKUP(ROWS($H$3:H22),$D$3:$E$204,2,0),"")</f>
        <v>DOBŘÍŠ</v>
      </c>
      <c r="I22" s="213"/>
    </row>
    <row r="23" spans="1:9" ht="25.5">
      <c r="A23" s="213"/>
      <c r="B23" s="213"/>
      <c r="C23" s="213"/>
      <c r="D23" s="222">
        <f>IF(ISNUMBER(SEARCH(ZAKL_DATA!$B$14,E23)),MAX($D$2:D22)+1,0)</f>
        <v>21</v>
      </c>
      <c r="E23" s="223" t="s">
        <v>1835</v>
      </c>
      <c r="F23" s="224">
        <v>2109</v>
      </c>
      <c r="G23" s="225"/>
      <c r="H23" s="226" t="str">
        <f>IFERROR(VLOOKUP(ROWS($H$3:H23),$D$3:$E$204,2,0),"")</f>
        <v>HOŘOVICE</v>
      </c>
      <c r="I23" s="213"/>
    </row>
    <row r="24" spans="1:9" ht="12.75">
      <c r="A24" s="213"/>
      <c r="B24" s="213"/>
      <c r="C24" s="213"/>
      <c r="D24" s="222">
        <f>IF(ISNUMBER(SEARCH(ZAKL_DATA!$B$14,E24)),MAX($D$2:D23)+1,0)</f>
        <v>22</v>
      </c>
      <c r="E24" s="223" t="s">
        <v>1836</v>
      </c>
      <c r="F24" s="224">
        <v>2110</v>
      </c>
      <c r="G24" s="225"/>
      <c r="H24" s="226" t="str">
        <f>IFERROR(VLOOKUP(ROWS($H$3:H24),$D$3:$E$204,2,0),"")</f>
        <v>KLADNO</v>
      </c>
      <c r="I24" s="213"/>
    </row>
    <row r="25" spans="1:9" ht="12.75">
      <c r="A25" s="213"/>
      <c r="B25" s="213"/>
      <c r="C25" s="213"/>
      <c r="D25" s="222">
        <f>IF(ISNUMBER(SEARCH(ZAKL_DATA!$B$14,E25)),MAX($D$2:D24)+1,0)</f>
        <v>23</v>
      </c>
      <c r="E25" s="223" t="s">
        <v>1837</v>
      </c>
      <c r="F25" s="224">
        <v>2111</v>
      </c>
      <c r="G25" s="225"/>
      <c r="H25" s="226" t="str">
        <f>IFERROR(VLOOKUP(ROWS($H$3:H25),$D$3:$E$204,2,0),"")</f>
        <v>KOLÍN</v>
      </c>
      <c r="I25" s="213"/>
    </row>
    <row r="26" spans="1:9" ht="51">
      <c r="A26" s="213"/>
      <c r="B26" s="213"/>
      <c r="C26" s="213"/>
      <c r="D26" s="222">
        <f>IF(ISNUMBER(SEARCH(ZAKL_DATA!$B$14,E26)),MAX($D$2:D25)+1,0)</f>
        <v>24</v>
      </c>
      <c r="E26" s="223" t="s">
        <v>1838</v>
      </c>
      <c r="F26" s="224">
        <v>2112</v>
      </c>
      <c r="G26" s="225"/>
      <c r="H26" s="226" t="str">
        <f>IFERROR(VLOOKUP(ROWS($H$3:H26),$D$3:$E$204,2,0),"")</f>
        <v>KRALUPY NAD VLTAVOU</v>
      </c>
      <c r="I26" s="213"/>
    </row>
    <row r="27" spans="1:9" ht="25.5">
      <c r="A27" s="213"/>
      <c r="B27" s="213"/>
      <c r="C27" s="213"/>
      <c r="D27" s="222">
        <f>IF(ISNUMBER(SEARCH(ZAKL_DATA!$B$14,E27)),MAX($D$2:D26)+1,0)</f>
        <v>25</v>
      </c>
      <c r="E27" s="223" t="s">
        <v>1839</v>
      </c>
      <c r="F27" s="224">
        <v>2113</v>
      </c>
      <c r="G27" s="225"/>
      <c r="H27" s="226" t="str">
        <f>IFERROR(VLOOKUP(ROWS($H$3:H27),$D$3:$E$204,2,0),"")</f>
        <v>KUTNÁ HORA</v>
      </c>
      <c r="I27" s="213"/>
    </row>
    <row r="28" spans="1:9" ht="12.75">
      <c r="A28" s="213"/>
      <c r="B28" s="213"/>
      <c r="C28" s="213"/>
      <c r="D28" s="222">
        <f>IF(ISNUMBER(SEARCH(ZAKL_DATA!$B$14,E28)),MAX($D$2:D27)+1,0)</f>
        <v>26</v>
      </c>
      <c r="E28" s="223" t="s">
        <v>1840</v>
      </c>
      <c r="F28" s="224">
        <v>2114</v>
      </c>
      <c r="G28" s="225"/>
      <c r="H28" s="226" t="str">
        <f>IFERROR(VLOOKUP(ROWS($H$3:H28),$D$3:$E$204,2,0),"")</f>
        <v>MĚLNÍK</v>
      </c>
      <c r="I28" s="213"/>
    </row>
    <row r="29" spans="1:9" ht="38.25">
      <c r="A29" s="213"/>
      <c r="B29" s="213"/>
      <c r="C29" s="213"/>
      <c r="D29" s="222">
        <f>IF(ISNUMBER(SEARCH(ZAKL_DATA!$B$14,E29)),MAX($D$2:D28)+1,0)</f>
        <v>27</v>
      </c>
      <c r="E29" s="223" t="s">
        <v>1841</v>
      </c>
      <c r="F29" s="224">
        <v>2115</v>
      </c>
      <c r="G29" s="225"/>
      <c r="H29" s="226" t="str">
        <f>IFERROR(VLOOKUP(ROWS($H$3:H29),$D$3:$E$204,2,0),"")</f>
        <v>MLADÁ BOLESLAV</v>
      </c>
      <c r="I29" s="213"/>
    </row>
    <row r="30" spans="1:9" ht="51">
      <c r="A30" s="213"/>
      <c r="B30" s="213"/>
      <c r="C30" s="213"/>
      <c r="D30" s="222">
        <f>IF(ISNUMBER(SEARCH(ZAKL_DATA!$B$14,E30)),MAX($D$2:D29)+1,0)</f>
        <v>28</v>
      </c>
      <c r="E30" s="223" t="s">
        <v>1842</v>
      </c>
      <c r="F30" s="224">
        <v>2116</v>
      </c>
      <c r="G30" s="225"/>
      <c r="H30" s="226" t="str">
        <f>IFERROR(VLOOKUP(ROWS($H$3:H30),$D$3:$E$204,2,0),"")</f>
        <v>MNICHOVO HRADIŠTĚ</v>
      </c>
      <c r="I30" s="213"/>
    </row>
    <row r="31" spans="1:9" ht="25.5">
      <c r="A31" s="213"/>
      <c r="B31" s="213"/>
      <c r="C31" s="213"/>
      <c r="D31" s="222">
        <f>IF(ISNUMBER(SEARCH(ZAKL_DATA!$B$14,E31)),MAX($D$2:D30)+1,0)</f>
        <v>29</v>
      </c>
      <c r="E31" s="223" t="s">
        <v>1843</v>
      </c>
      <c r="F31" s="224">
        <v>2117</v>
      </c>
      <c r="G31" s="225"/>
      <c r="H31" s="226" t="str">
        <f>IFERROR(VLOOKUP(ROWS($H$3:H31),$D$3:$E$204,2,0),"")</f>
        <v>NERATOVICE</v>
      </c>
      <c r="I31" s="213"/>
    </row>
    <row r="32" spans="1:9" ht="25.5">
      <c r="A32" s="213"/>
      <c r="B32" s="213"/>
      <c r="C32" s="213"/>
      <c r="D32" s="222">
        <f>IF(ISNUMBER(SEARCH(ZAKL_DATA!$B$14,E32)),MAX($D$2:D31)+1,0)</f>
        <v>30</v>
      </c>
      <c r="E32" s="223" t="s">
        <v>1844</v>
      </c>
      <c r="F32" s="224">
        <v>2118</v>
      </c>
      <c r="G32" s="225"/>
      <c r="H32" s="226" t="str">
        <f>IFERROR(VLOOKUP(ROWS($H$3:H32),$D$3:$E$204,2,0),"")</f>
        <v>NYMBURK</v>
      </c>
      <c r="I32" s="213"/>
    </row>
    <row r="33" spans="1:9" ht="25.5">
      <c r="A33" s="213"/>
      <c r="B33" s="213"/>
      <c r="C33" s="213"/>
      <c r="D33" s="222">
        <f>IF(ISNUMBER(SEARCH(ZAKL_DATA!$B$14,E33)),MAX($D$2:D32)+1,0)</f>
        <v>31</v>
      </c>
      <c r="E33" s="223" t="s">
        <v>1845</v>
      </c>
      <c r="F33" s="224">
        <v>2119</v>
      </c>
      <c r="G33" s="225"/>
      <c r="H33" s="226" t="str">
        <f>IFERROR(VLOOKUP(ROWS($H$3:H33),$D$3:$E$204,2,0),"")</f>
        <v>PODĚBRADY</v>
      </c>
      <c r="I33" s="213"/>
    </row>
    <row r="34" spans="1:9" ht="25.5">
      <c r="A34" s="213"/>
      <c r="B34" s="213"/>
      <c r="C34" s="213"/>
      <c r="D34" s="222">
        <f>IF(ISNUMBER(SEARCH(ZAKL_DATA!$B$14,E34)),MAX($D$2:D33)+1,0)</f>
        <v>32</v>
      </c>
      <c r="E34" s="223" t="s">
        <v>1846</v>
      </c>
      <c r="F34" s="224">
        <v>2120</v>
      </c>
      <c r="G34" s="225"/>
      <c r="H34" s="226" t="str">
        <f>IFERROR(VLOOKUP(ROWS($H$3:H34),$D$3:$E$204,2,0),"")</f>
        <v>PŘÍBRAM</v>
      </c>
      <c r="I34" s="213"/>
    </row>
    <row r="35" spans="1:9" ht="25.5">
      <c r="A35" s="213"/>
      <c r="B35" s="213"/>
      <c r="C35" s="213"/>
      <c r="D35" s="222">
        <f>IF(ISNUMBER(SEARCH(ZAKL_DATA!$B$14,E35)),MAX($D$2:D34)+1,0)</f>
        <v>33</v>
      </c>
      <c r="E35" s="223" t="s">
        <v>1847</v>
      </c>
      <c r="F35" s="224">
        <v>2121</v>
      </c>
      <c r="G35" s="225"/>
      <c r="H35" s="226" t="str">
        <f>IFERROR(VLOOKUP(ROWS($H$3:H35),$D$3:$E$204,2,0),"")</f>
        <v>RAKOVNÍK</v>
      </c>
      <c r="I35" s="213"/>
    </row>
    <row r="36" spans="1:9" ht="12.75">
      <c r="A36" s="213"/>
      <c r="B36" s="213"/>
      <c r="C36" s="213"/>
      <c r="D36" s="222">
        <f>IF(ISNUMBER(SEARCH(ZAKL_DATA!$B$14,E36)),MAX($D$2:D35)+1,0)</f>
        <v>34</v>
      </c>
      <c r="E36" s="223" t="s">
        <v>1848</v>
      </c>
      <c r="F36" s="224">
        <v>2122</v>
      </c>
      <c r="G36" s="225"/>
      <c r="H36" s="226" t="str">
        <f>IFERROR(VLOOKUP(ROWS($H$3:H36),$D$3:$E$204,2,0),"")</f>
        <v>ŘÍČANY</v>
      </c>
      <c r="I36" s="213"/>
    </row>
    <row r="37" spans="1:9" ht="25.5">
      <c r="A37" s="213"/>
      <c r="B37" s="213"/>
      <c r="C37" s="213"/>
      <c r="D37" s="222">
        <f>IF(ISNUMBER(SEARCH(ZAKL_DATA!$B$14,E37)),MAX($D$2:D36)+1,0)</f>
        <v>35</v>
      </c>
      <c r="E37" s="223" t="s">
        <v>1849</v>
      </c>
      <c r="F37" s="224">
        <v>2123</v>
      </c>
      <c r="G37" s="225"/>
      <c r="H37" s="226" t="str">
        <f>IFERROR(VLOOKUP(ROWS($H$3:H37),$D$3:$E$204,2,0),"")</f>
        <v>SEDLČANY</v>
      </c>
      <c r="I37" s="213"/>
    </row>
    <row r="38" spans="1:9" ht="12.75">
      <c r="A38" s="213"/>
      <c r="B38" s="213"/>
      <c r="C38" s="213"/>
      <c r="D38" s="222">
        <f>IF(ISNUMBER(SEARCH(ZAKL_DATA!$B$14,E38)),MAX($D$2:D37)+1,0)</f>
        <v>36</v>
      </c>
      <c r="E38" s="223" t="s">
        <v>1850</v>
      </c>
      <c r="F38" s="224">
        <v>2124</v>
      </c>
      <c r="G38" s="225"/>
      <c r="H38" s="226" t="str">
        <f>IFERROR(VLOOKUP(ROWS($H$3:H38),$D$3:$E$204,2,0),"")</f>
        <v>SLANÝ</v>
      </c>
      <c r="I38" s="213"/>
    </row>
    <row r="39" spans="1:9" ht="12.75">
      <c r="A39" s="213"/>
      <c r="B39" s="213"/>
      <c r="C39" s="213"/>
      <c r="D39" s="222">
        <f>IF(ISNUMBER(SEARCH(ZAKL_DATA!$B$14,E39)),MAX($D$2:D38)+1,0)</f>
        <v>37</v>
      </c>
      <c r="E39" s="223" t="s">
        <v>1851</v>
      </c>
      <c r="F39" s="224">
        <v>2125</v>
      </c>
      <c r="G39" s="225"/>
      <c r="H39" s="226" t="str">
        <f>IFERROR(VLOOKUP(ROWS($H$3:H39),$D$3:$E$204,2,0),"")</f>
        <v>VLAŠIM</v>
      </c>
      <c r="I39" s="213"/>
    </row>
    <row r="40" spans="1:9" ht="12.75">
      <c r="A40" s="213"/>
      <c r="B40" s="213"/>
      <c r="C40" s="213"/>
      <c r="D40" s="222">
        <f>IF(ISNUMBER(SEARCH(ZAKL_DATA!$B$14,E40)),MAX($D$2:D39)+1,0)</f>
        <v>38</v>
      </c>
      <c r="E40" s="223" t="s">
        <v>1852</v>
      </c>
      <c r="F40" s="224">
        <v>2126</v>
      </c>
      <c r="G40" s="225"/>
      <c r="H40" s="226" t="str">
        <f>IFERROR(VLOOKUP(ROWS($H$3:H40),$D$3:$E$204,2,0),"")</f>
        <v>VOTICE</v>
      </c>
      <c r="I40" s="213"/>
    </row>
    <row r="41" spans="1:9" ht="38.25">
      <c r="A41" s="213"/>
      <c r="B41" s="213"/>
      <c r="C41" s="213"/>
      <c r="D41" s="222">
        <f>IF(ISNUMBER(SEARCH(ZAKL_DATA!$B$14,E41)),MAX($D$2:D40)+1,0)</f>
        <v>39</v>
      </c>
      <c r="E41" s="223" t="s">
        <v>1853</v>
      </c>
      <c r="F41" s="224">
        <v>2201</v>
      </c>
      <c r="G41" s="225"/>
      <c r="H41" s="226" t="str">
        <f>IFERROR(VLOOKUP(ROWS($H$3:H41),$D$3:$E$204,2,0),"")</f>
        <v>ČESKÉ BUDĚJOVICE</v>
      </c>
      <c r="I41" s="213"/>
    </row>
    <row r="42" spans="1:9" ht="12.75">
      <c r="A42" s="213"/>
      <c r="B42" s="213"/>
      <c r="C42" s="213"/>
      <c r="D42" s="222">
        <f>IF(ISNUMBER(SEARCH(ZAKL_DATA!$B$14,E42)),MAX($D$2:D41)+1,0)</f>
        <v>40</v>
      </c>
      <c r="E42" s="223" t="s">
        <v>1854</v>
      </c>
      <c r="F42" s="224">
        <v>2202</v>
      </c>
      <c r="G42" s="225"/>
      <c r="H42" s="226" t="str">
        <f>IFERROR(VLOOKUP(ROWS($H$3:H42),$D$3:$E$204,2,0),"")</f>
        <v>BLATNÁ</v>
      </c>
      <c r="I42" s="213"/>
    </row>
    <row r="43" spans="1:9" ht="38.25">
      <c r="A43" s="213"/>
      <c r="B43" s="213"/>
      <c r="C43" s="213"/>
      <c r="D43" s="222">
        <f>IF(ISNUMBER(SEARCH(ZAKL_DATA!$B$14,E43)),MAX($D$2:D42)+1,0)</f>
        <v>41</v>
      </c>
      <c r="E43" s="223" t="s">
        <v>1855</v>
      </c>
      <c r="F43" s="224">
        <v>2203</v>
      </c>
      <c r="G43" s="225"/>
      <c r="H43" s="226" t="str">
        <f>IFERROR(VLOOKUP(ROWS($H$3:H43),$D$3:$E$204,2,0),"")</f>
        <v>ČESKÝ KRUMLOV</v>
      </c>
      <c r="I43" s="213"/>
    </row>
    <row r="44" spans="1:9" ht="12.75">
      <c r="A44" s="213"/>
      <c r="B44" s="213"/>
      <c r="C44" s="213"/>
      <c r="D44" s="222">
        <f>IF(ISNUMBER(SEARCH(ZAKL_DATA!$B$14,E44)),MAX($D$2:D43)+1,0)</f>
        <v>42</v>
      </c>
      <c r="E44" s="223" t="s">
        <v>1856</v>
      </c>
      <c r="F44" s="224">
        <v>2204</v>
      </c>
      <c r="G44" s="225"/>
      <c r="H44" s="226" t="str">
        <f>IFERROR(VLOOKUP(ROWS($H$3:H44),$D$3:$E$204,2,0),"")</f>
        <v>DAČICE</v>
      </c>
      <c r="I44" s="213"/>
    </row>
    <row r="45" spans="1:9" ht="38.25">
      <c r="A45" s="213"/>
      <c r="B45" s="213"/>
      <c r="C45" s="213"/>
      <c r="D45" s="222">
        <f>IF(ISNUMBER(SEARCH(ZAKL_DATA!$B$14,E45)),MAX($D$2:D44)+1,0)</f>
        <v>43</v>
      </c>
      <c r="E45" s="223" t="s">
        <v>1857</v>
      </c>
      <c r="F45" s="224">
        <v>2205</v>
      </c>
      <c r="G45" s="225"/>
      <c r="H45" s="226" t="str">
        <f>IFERROR(VLOOKUP(ROWS($H$3:H45),$D$3:$E$204,2,0),"")</f>
        <v>JINDŘICHŮV HRADEC</v>
      </c>
      <c r="I45" s="213"/>
    </row>
    <row r="46" spans="1:9" ht="12.75">
      <c r="A46" s="213"/>
      <c r="B46" s="213"/>
      <c r="C46" s="213"/>
      <c r="D46" s="222">
        <f>IF(ISNUMBER(SEARCH(ZAKL_DATA!$B$14,E46)),MAX($D$2:D45)+1,0)</f>
        <v>44</v>
      </c>
      <c r="E46" s="223" t="s">
        <v>1858</v>
      </c>
      <c r="F46" s="224">
        <v>2206</v>
      </c>
      <c r="G46" s="225"/>
      <c r="H46" s="226" t="str">
        <f>IFERROR(VLOOKUP(ROWS($H$3:H46),$D$3:$E$204,2,0),"")</f>
        <v>KAPLICE</v>
      </c>
      <c r="I46" s="213"/>
    </row>
    <row r="47" spans="1:9" ht="25.5">
      <c r="A47" s="213"/>
      <c r="B47" s="213"/>
      <c r="C47" s="213"/>
      <c r="D47" s="222">
        <f>IF(ISNUMBER(SEARCH(ZAKL_DATA!$B$14,E47)),MAX($D$2:D46)+1,0)</f>
        <v>45</v>
      </c>
      <c r="E47" s="223" t="s">
        <v>1859</v>
      </c>
      <c r="F47" s="224">
        <v>2207</v>
      </c>
      <c r="G47" s="225"/>
      <c r="H47" s="226" t="str">
        <f>IFERROR(VLOOKUP(ROWS($H$3:H47),$D$3:$E$204,2,0),"")</f>
        <v>MILEVSKO</v>
      </c>
      <c r="I47" s="213"/>
    </row>
    <row r="48" spans="1:9" ht="12.75">
      <c r="A48" s="213"/>
      <c r="B48" s="213"/>
      <c r="C48" s="213"/>
      <c r="D48" s="222">
        <f>IF(ISNUMBER(SEARCH(ZAKL_DATA!$B$14,E48)),MAX($D$2:D47)+1,0)</f>
        <v>46</v>
      </c>
      <c r="E48" s="223" t="s">
        <v>1860</v>
      </c>
      <c r="F48" s="224">
        <v>2208</v>
      </c>
      <c r="G48" s="225"/>
      <c r="H48" s="226" t="str">
        <f>IFERROR(VLOOKUP(ROWS($H$3:H48),$D$3:$E$204,2,0),"")</f>
        <v>PÍSEK</v>
      </c>
      <c r="I48" s="213"/>
    </row>
    <row r="49" spans="1:9" ht="25.5">
      <c r="A49" s="213"/>
      <c r="B49" s="213"/>
      <c r="C49" s="213"/>
      <c r="D49" s="222">
        <f>IF(ISNUMBER(SEARCH(ZAKL_DATA!$B$14,E49)),MAX($D$2:D48)+1,0)</f>
        <v>47</v>
      </c>
      <c r="E49" s="223" t="s">
        <v>1861</v>
      </c>
      <c r="F49" s="224">
        <v>2209</v>
      </c>
      <c r="G49" s="225"/>
      <c r="H49" s="226" t="str">
        <f>IFERROR(VLOOKUP(ROWS($H$3:H49),$D$3:$E$204,2,0),"")</f>
        <v>PRACHATICE</v>
      </c>
      <c r="I49" s="213"/>
    </row>
    <row r="50" spans="1:9" ht="25.5">
      <c r="A50" s="213"/>
      <c r="B50" s="213"/>
      <c r="C50" s="213"/>
      <c r="D50" s="222">
        <f>IF(ISNUMBER(SEARCH(ZAKL_DATA!$B$14,E50)),MAX($D$2:D49)+1,0)</f>
        <v>48</v>
      </c>
      <c r="E50" s="223" t="s">
        <v>1862</v>
      </c>
      <c r="F50" s="224">
        <v>2210</v>
      </c>
      <c r="G50" s="225"/>
      <c r="H50" s="226" t="str">
        <f>IFERROR(VLOOKUP(ROWS($H$3:H50),$D$3:$E$204,2,0),"")</f>
        <v>SOBĚSLAV</v>
      </c>
      <c r="I50" s="213"/>
    </row>
    <row r="51" spans="1:9" ht="25.5">
      <c r="A51" s="213"/>
      <c r="B51" s="213"/>
      <c r="C51" s="213"/>
      <c r="D51" s="222">
        <f>IF(ISNUMBER(SEARCH(ZAKL_DATA!$B$14,E51)),MAX($D$2:D50)+1,0)</f>
        <v>49</v>
      </c>
      <c r="E51" s="223" t="s">
        <v>1863</v>
      </c>
      <c r="F51" s="224">
        <v>2211</v>
      </c>
      <c r="G51" s="225"/>
      <c r="H51" s="226" t="str">
        <f>IFERROR(VLOOKUP(ROWS($H$3:H51),$D$3:$E$204,2,0),"")</f>
        <v>STRAKONICE</v>
      </c>
      <c r="I51" s="213"/>
    </row>
    <row r="52" spans="1:9" ht="12.75">
      <c r="A52" s="213"/>
      <c r="B52" s="213"/>
      <c r="C52" s="213"/>
      <c r="D52" s="222">
        <f>IF(ISNUMBER(SEARCH(ZAKL_DATA!$B$14,E52)),MAX($D$2:D51)+1,0)</f>
        <v>50</v>
      </c>
      <c r="E52" s="223" t="s">
        <v>1864</v>
      </c>
      <c r="F52" s="224">
        <v>2212</v>
      </c>
      <c r="G52" s="225"/>
      <c r="H52" s="226" t="str">
        <f>IFERROR(VLOOKUP(ROWS($H$3:H52),$D$3:$E$204,2,0),"")</f>
        <v>TÁBOR</v>
      </c>
      <c r="I52" s="213"/>
    </row>
    <row r="53" spans="1:9" ht="25.5">
      <c r="A53" s="213"/>
      <c r="B53" s="213"/>
      <c r="C53" s="213"/>
      <c r="D53" s="222">
        <f>IF(ISNUMBER(SEARCH(ZAKL_DATA!$B$14,E53)),MAX($D$2:D52)+1,0)</f>
        <v>51</v>
      </c>
      <c r="E53" s="223" t="s">
        <v>1865</v>
      </c>
      <c r="F53" s="224">
        <v>2213</v>
      </c>
      <c r="G53" s="225"/>
      <c r="H53" s="226" t="str">
        <f>IFERROR(VLOOKUP(ROWS($H$3:H53),$D$3:$E$204,2,0),"")</f>
        <v>TRHOVÉ SVINY</v>
      </c>
      <c r="I53" s="213"/>
    </row>
    <row r="54" spans="1:9" ht="12.75">
      <c r="A54" s="213"/>
      <c r="B54" s="213"/>
      <c r="C54" s="213"/>
      <c r="D54" s="222">
        <f>IF(ISNUMBER(SEARCH(ZAKL_DATA!$B$14,E54)),MAX($D$2:D53)+1,0)</f>
        <v>52</v>
      </c>
      <c r="E54" s="223" t="s">
        <v>1866</v>
      </c>
      <c r="F54" s="224">
        <v>2214</v>
      </c>
      <c r="G54" s="225"/>
      <c r="H54" s="226" t="str">
        <f>IFERROR(VLOOKUP(ROWS($H$3:H54),$D$3:$E$204,2,0),"")</f>
        <v>TŘEBOŇ</v>
      </c>
      <c r="I54" s="213"/>
    </row>
    <row r="55" spans="1:9" ht="38.25">
      <c r="A55" s="213"/>
      <c r="B55" s="213"/>
      <c r="C55" s="213"/>
      <c r="D55" s="222">
        <f>IF(ISNUMBER(SEARCH(ZAKL_DATA!$B$14,E55)),MAX($D$2:D54)+1,0)</f>
        <v>53</v>
      </c>
      <c r="E55" s="223" t="s">
        <v>1867</v>
      </c>
      <c r="F55" s="224">
        <v>2215</v>
      </c>
      <c r="G55" s="225"/>
      <c r="H55" s="226" t="str">
        <f>IFERROR(VLOOKUP(ROWS($H$3:H55),$D$3:$E$204,2,0),"")</f>
        <v>TÝN NAD VLTAVOU</v>
      </c>
      <c r="I55" s="213"/>
    </row>
    <row r="56" spans="1:9" ht="25.5">
      <c r="A56" s="213"/>
      <c r="B56" s="213"/>
      <c r="C56" s="213"/>
      <c r="D56" s="222">
        <f>IF(ISNUMBER(SEARCH(ZAKL_DATA!$B$14,E56)),MAX($D$2:D55)+1,0)</f>
        <v>54</v>
      </c>
      <c r="E56" s="223" t="s">
        <v>1868</v>
      </c>
      <c r="F56" s="224">
        <v>2216</v>
      </c>
      <c r="G56" s="225"/>
      <c r="H56" s="226" t="str">
        <f>IFERROR(VLOOKUP(ROWS($H$3:H56),$D$3:$E$204,2,0),"")</f>
        <v>VIMPERK</v>
      </c>
      <c r="I56" s="213"/>
    </row>
    <row r="57" spans="1:9" ht="25.5">
      <c r="A57" s="213"/>
      <c r="B57" s="213"/>
      <c r="C57" s="213"/>
      <c r="D57" s="222">
        <f>IF(ISNUMBER(SEARCH(ZAKL_DATA!$B$14,E57)),MAX($D$2:D56)+1,0)</f>
        <v>55</v>
      </c>
      <c r="E57" s="223" t="s">
        <v>1869</v>
      </c>
      <c r="F57" s="224">
        <v>2217</v>
      </c>
      <c r="G57" s="225"/>
      <c r="H57" s="226" t="str">
        <f>IFERROR(VLOOKUP(ROWS($H$3:H57),$D$3:$E$204,2,0),"")</f>
        <v>VODŇANY</v>
      </c>
      <c r="I57" s="213"/>
    </row>
    <row r="58" spans="1:9" ht="12.75">
      <c r="A58" s="213"/>
      <c r="B58" s="213"/>
      <c r="C58" s="213"/>
      <c r="D58" s="222">
        <f>IF(ISNUMBER(SEARCH(ZAKL_DATA!$B$14,E58)),MAX($D$2:D57)+1,0)</f>
        <v>56</v>
      </c>
      <c r="E58" s="223" t="s">
        <v>1870</v>
      </c>
      <c r="F58" s="224">
        <v>2301</v>
      </c>
      <c r="G58" s="225"/>
      <c r="H58" s="226" t="str">
        <f>IFERROR(VLOOKUP(ROWS($H$3:H58),$D$3:$E$204,2,0),"")</f>
        <v>PLZEŇ</v>
      </c>
      <c r="I58" s="213"/>
    </row>
    <row r="59" spans="1:9" ht="25.5">
      <c r="A59" s="213"/>
      <c r="B59" s="213"/>
      <c r="C59" s="213"/>
      <c r="D59" s="222">
        <f>IF(ISNUMBER(SEARCH(ZAKL_DATA!$B$14,E59)),MAX($D$2:D58)+1,0)</f>
        <v>57</v>
      </c>
      <c r="E59" s="223" t="s">
        <v>1871</v>
      </c>
      <c r="F59" s="224">
        <v>2302</v>
      </c>
      <c r="G59" s="225"/>
      <c r="H59" s="226" t="str">
        <f>IFERROR(VLOOKUP(ROWS($H$3:H59),$D$3:$E$204,2,0),"")</f>
        <v>PLZEŇ-SEVER</v>
      </c>
      <c r="I59" s="213"/>
    </row>
    <row r="60" spans="1:9" ht="25.5">
      <c r="A60" s="213"/>
      <c r="B60" s="213"/>
      <c r="C60" s="213"/>
      <c r="D60" s="222">
        <f>IF(ISNUMBER(SEARCH(ZAKL_DATA!$B$14,E60)),MAX($D$2:D59)+1,0)</f>
        <v>58</v>
      </c>
      <c r="E60" s="223" t="s">
        <v>1872</v>
      </c>
      <c r="F60" s="224">
        <v>2303</v>
      </c>
      <c r="G60" s="225"/>
      <c r="H60" s="226" t="str">
        <f>IFERROR(VLOOKUP(ROWS($H$3:H60),$D$3:$E$204,2,0),"")</f>
        <v>PLZEŇ-JIH</v>
      </c>
      <c r="I60" s="213"/>
    </row>
    <row r="61" spans="1:9" ht="12.75">
      <c r="A61" s="213"/>
      <c r="B61" s="213"/>
      <c r="C61" s="213"/>
      <c r="D61" s="222">
        <f>IF(ISNUMBER(SEARCH(ZAKL_DATA!$B$14,E61)),MAX($D$2:D60)+1,0)</f>
        <v>59</v>
      </c>
      <c r="E61" s="223" t="s">
        <v>1873</v>
      </c>
      <c r="F61" s="224">
        <v>2304</v>
      </c>
      <c r="G61" s="225"/>
      <c r="H61" s="226" t="str">
        <f>IFERROR(VLOOKUP(ROWS($H$3:H61),$D$3:$E$204,2,0),"")</f>
        <v>BLOVICE</v>
      </c>
      <c r="I61" s="213"/>
    </row>
    <row r="62" spans="1:9" ht="25.5">
      <c r="A62" s="213"/>
      <c r="B62" s="213"/>
      <c r="C62" s="213"/>
      <c r="D62" s="222">
        <f>IF(ISNUMBER(SEARCH(ZAKL_DATA!$B$14,E62)),MAX($D$2:D61)+1,0)</f>
        <v>60</v>
      </c>
      <c r="E62" s="223" t="s">
        <v>1874</v>
      </c>
      <c r="F62" s="224">
        <v>2305</v>
      </c>
      <c r="G62" s="225"/>
      <c r="H62" s="226" t="str">
        <f>IFERROR(VLOOKUP(ROWS($H$3:H62),$D$3:$E$204,2,0),"")</f>
        <v>DOMAŽLICE</v>
      </c>
      <c r="I62" s="213"/>
    </row>
    <row r="63" spans="1:9" ht="25.5">
      <c r="A63" s="213"/>
      <c r="B63" s="213"/>
      <c r="C63" s="213"/>
      <c r="D63" s="222">
        <f>IF(ISNUMBER(SEARCH(ZAKL_DATA!$B$14,E63)),MAX($D$2:D62)+1,0)</f>
        <v>61</v>
      </c>
      <c r="E63" s="223" t="s">
        <v>1875</v>
      </c>
      <c r="F63" s="224">
        <v>2306</v>
      </c>
      <c r="G63" s="225"/>
      <c r="H63" s="226" t="str">
        <f>IFERROR(VLOOKUP(ROWS($H$3:H63),$D$3:$E$204,2,0),"")</f>
        <v>HORAŽĎOVICE</v>
      </c>
      <c r="I63" s="213"/>
    </row>
    <row r="64" spans="1:9" ht="25.5">
      <c r="A64" s="213"/>
      <c r="B64" s="213"/>
      <c r="C64" s="213"/>
      <c r="D64" s="222">
        <f>IF(ISNUMBER(SEARCH(ZAKL_DATA!$B$14,E64)),MAX($D$2:D63)+1,0)</f>
        <v>62</v>
      </c>
      <c r="E64" s="223" t="s">
        <v>1876</v>
      </c>
      <c r="F64" s="224">
        <v>2307</v>
      </c>
      <c r="G64" s="225"/>
      <c r="H64" s="226" t="str">
        <f>IFERROR(VLOOKUP(ROWS($H$3:H64),$D$3:$E$204,2,0),"")</f>
        <v>HORŠOVSKÝ TÝN</v>
      </c>
      <c r="I64" s="213"/>
    </row>
    <row r="65" spans="1:9" ht="25.5">
      <c r="A65" s="213"/>
      <c r="B65" s="213"/>
      <c r="C65" s="213"/>
      <c r="D65" s="222">
        <f>IF(ISNUMBER(SEARCH(ZAKL_DATA!$B$14,E65)),MAX($D$2:D64)+1,0)</f>
        <v>63</v>
      </c>
      <c r="E65" s="223" t="s">
        <v>1877</v>
      </c>
      <c r="F65" s="224">
        <v>2308</v>
      </c>
      <c r="G65" s="225"/>
      <c r="H65" s="226" t="str">
        <f>IFERROR(VLOOKUP(ROWS($H$3:H65),$D$3:$E$204,2,0),"")</f>
        <v>KLATOVY</v>
      </c>
      <c r="I65" s="213"/>
    </row>
    <row r="66" spans="1:9" ht="25.5">
      <c r="A66" s="213"/>
      <c r="B66" s="213"/>
      <c r="C66" s="213"/>
      <c r="D66" s="222">
        <f>IF(ISNUMBER(SEARCH(ZAKL_DATA!$B$14,E66)),MAX($D$2:D65)+1,0)</f>
        <v>64</v>
      </c>
      <c r="E66" s="223" t="s">
        <v>1878</v>
      </c>
      <c r="F66" s="224">
        <v>2309</v>
      </c>
      <c r="G66" s="225"/>
      <c r="H66" s="226" t="str">
        <f>IFERROR(VLOOKUP(ROWS($H$3:H66),$D$3:$E$204,2,0),"")</f>
        <v>KRALOVICE</v>
      </c>
      <c r="I66" s="213"/>
    </row>
    <row r="67" spans="1:9" ht="25.5">
      <c r="A67" s="213"/>
      <c r="B67" s="213"/>
      <c r="C67" s="213"/>
      <c r="D67" s="222">
        <f>IF(ISNUMBER(SEARCH(ZAKL_DATA!$B$14,E67)),MAX($D$2:D66)+1,0)</f>
        <v>65</v>
      </c>
      <c r="E67" s="223" t="s">
        <v>1879</v>
      </c>
      <c r="F67" s="224">
        <v>2310</v>
      </c>
      <c r="G67" s="225"/>
      <c r="H67" s="226" t="str">
        <f>IFERROR(VLOOKUP(ROWS($H$3:H67),$D$3:$E$204,2,0),"")</f>
        <v>NEPOMUK</v>
      </c>
      <c r="I67" s="213"/>
    </row>
    <row r="68" spans="1:9" ht="25.5">
      <c r="A68" s="213"/>
      <c r="B68" s="213"/>
      <c r="C68" s="213"/>
      <c r="D68" s="222">
        <f>IF(ISNUMBER(SEARCH(ZAKL_DATA!$B$14,E68)),MAX($D$2:D67)+1,0)</f>
        <v>66</v>
      </c>
      <c r="E68" s="223" t="s">
        <v>1880</v>
      </c>
      <c r="F68" s="224">
        <v>2311</v>
      </c>
      <c r="G68" s="225"/>
      <c r="H68" s="226" t="str">
        <f>IFERROR(VLOOKUP(ROWS($H$3:H68),$D$3:$E$204,2,0),"")</f>
        <v>PŘEŠTICE</v>
      </c>
      <c r="I68" s="213"/>
    </row>
    <row r="69" spans="1:9" ht="25.5">
      <c r="A69" s="213"/>
      <c r="B69" s="213"/>
      <c r="C69" s="213"/>
      <c r="D69" s="222">
        <f>IF(ISNUMBER(SEARCH(ZAKL_DATA!$B$14,E69)),MAX($D$2:D68)+1,0)</f>
        <v>67</v>
      </c>
      <c r="E69" s="223" t="s">
        <v>1881</v>
      </c>
      <c r="F69" s="224">
        <v>2312</v>
      </c>
      <c r="G69" s="225"/>
      <c r="H69" s="226" t="str">
        <f>IFERROR(VLOOKUP(ROWS($H$3:H69),$D$3:$E$204,2,0),"")</f>
        <v>ROKYCANY</v>
      </c>
      <c r="I69" s="213"/>
    </row>
    <row r="70" spans="1:9" ht="12.75">
      <c r="A70" s="213"/>
      <c r="B70" s="213"/>
      <c r="C70" s="213"/>
      <c r="D70" s="222">
        <f>IF(ISNUMBER(SEARCH(ZAKL_DATA!$B$14,E70)),MAX($D$2:D69)+1,0)</f>
        <v>68</v>
      </c>
      <c r="E70" s="223" t="s">
        <v>1882</v>
      </c>
      <c r="F70" s="224">
        <v>2313</v>
      </c>
      <c r="G70" s="225"/>
      <c r="H70" s="226" t="str">
        <f>IFERROR(VLOOKUP(ROWS($H$3:H70),$D$3:$E$204,2,0),"")</f>
        <v>TACHOV</v>
      </c>
      <c r="I70" s="213"/>
    </row>
    <row r="71" spans="1:9" ht="12.75">
      <c r="A71" s="213"/>
      <c r="B71" s="213"/>
      <c r="C71" s="213"/>
      <c r="D71" s="222">
        <f>IF(ISNUMBER(SEARCH(ZAKL_DATA!$B$14,E71)),MAX($D$2:D70)+1,0)</f>
        <v>69</v>
      </c>
      <c r="E71" s="223" t="s">
        <v>1883</v>
      </c>
      <c r="F71" s="224">
        <v>2314</v>
      </c>
      <c r="G71" s="225"/>
      <c r="H71" s="226" t="str">
        <f>IFERROR(VLOOKUP(ROWS($H$3:H71),$D$3:$E$204,2,0),"")</f>
        <v>STŘÍBRO</v>
      </c>
      <c r="I71" s="213"/>
    </row>
    <row r="72" spans="1:9" ht="12.75">
      <c r="A72" s="213"/>
      <c r="B72" s="213"/>
      <c r="C72" s="213"/>
      <c r="D72" s="222">
        <f>IF(ISNUMBER(SEARCH(ZAKL_DATA!$B$14,E72)),MAX($D$2:D71)+1,0)</f>
        <v>70</v>
      </c>
      <c r="E72" s="223" t="s">
        <v>1884</v>
      </c>
      <c r="F72" s="224">
        <v>2315</v>
      </c>
      <c r="G72" s="225"/>
      <c r="H72" s="226" t="str">
        <f>IFERROR(VLOOKUP(ROWS($H$3:H72),$D$3:$E$204,2,0),"")</f>
        <v>SUŠICE</v>
      </c>
      <c r="I72" s="213"/>
    </row>
    <row r="73" spans="1:9" ht="25.5">
      <c r="A73" s="213"/>
      <c r="B73" s="213"/>
      <c r="C73" s="213"/>
      <c r="D73" s="222">
        <f>IF(ISNUMBER(SEARCH(ZAKL_DATA!$B$14,E73)),MAX($D$2:D72)+1,0)</f>
        <v>71</v>
      </c>
      <c r="E73" s="223" t="s">
        <v>1885</v>
      </c>
      <c r="F73" s="224">
        <v>2401</v>
      </c>
      <c r="G73" s="225"/>
      <c r="H73" s="226" t="str">
        <f>IFERROR(VLOOKUP(ROWS($H$3:H73),$D$3:$E$204,2,0),"")</f>
        <v>KARLOVY VARY</v>
      </c>
      <c r="I73" s="213"/>
    </row>
    <row r="74" spans="1:9" ht="12.75">
      <c r="A74" s="213"/>
      <c r="B74" s="213"/>
      <c r="C74" s="213"/>
      <c r="D74" s="222">
        <f>IF(ISNUMBER(SEARCH(ZAKL_DATA!$B$14,E74)),MAX($D$2:D73)+1,0)</f>
        <v>72</v>
      </c>
      <c r="E74" s="223" t="s">
        <v>1886</v>
      </c>
      <c r="F74" s="224">
        <v>2402</v>
      </c>
      <c r="G74" s="225"/>
      <c r="H74" s="226" t="str">
        <f>IFERROR(VLOOKUP(ROWS($H$3:H74),$D$3:$E$204,2,0),"")</f>
        <v>AŠ</v>
      </c>
      <c r="I74" s="213"/>
    </row>
    <row r="75" spans="1:9" ht="12.75">
      <c r="A75" s="213"/>
      <c r="B75" s="213"/>
      <c r="C75" s="213"/>
      <c r="D75" s="222">
        <f>IF(ISNUMBER(SEARCH(ZAKL_DATA!$B$14,E75)),MAX($D$2:D74)+1,0)</f>
        <v>73</v>
      </c>
      <c r="E75" s="223" t="s">
        <v>1887</v>
      </c>
      <c r="F75" s="224">
        <v>2403</v>
      </c>
      <c r="G75" s="225"/>
      <c r="H75" s="226" t="str">
        <f>IFERROR(VLOOKUP(ROWS($H$3:H75),$D$3:$E$204,2,0),"")</f>
        <v>CHEB</v>
      </c>
      <c r="I75" s="213"/>
    </row>
    <row r="76" spans="1:9" ht="25.5">
      <c r="A76" s="213"/>
      <c r="B76" s="213"/>
      <c r="C76" s="213"/>
      <c r="D76" s="222">
        <f>IF(ISNUMBER(SEARCH(ZAKL_DATA!$B$14,E76)),MAX($D$2:D75)+1,0)</f>
        <v>74</v>
      </c>
      <c r="E76" s="223" t="s">
        <v>1888</v>
      </c>
      <c r="F76" s="224">
        <v>2404</v>
      </c>
      <c r="G76" s="225"/>
      <c r="H76" s="226" t="str">
        <f>IFERROR(VLOOKUP(ROWS($H$3:H76),$D$3:$E$204,2,0),"")</f>
        <v>KRASLICE</v>
      </c>
      <c r="I76" s="213"/>
    </row>
    <row r="77" spans="1:9" ht="38.25">
      <c r="A77" s="213"/>
      <c r="B77" s="213"/>
      <c r="C77" s="213"/>
      <c r="D77" s="222">
        <f>IF(ISNUMBER(SEARCH(ZAKL_DATA!$B$14,E77)),MAX($D$2:D76)+1,0)</f>
        <v>75</v>
      </c>
      <c r="E77" s="223" t="s">
        <v>1889</v>
      </c>
      <c r="F77" s="224">
        <v>2405</v>
      </c>
      <c r="G77" s="225"/>
      <c r="H77" s="226" t="str">
        <f>IFERROR(VLOOKUP(ROWS($H$3:H77),$D$3:$E$204,2,0),"")</f>
        <v>MARIÁNSKÉ LÁZNĚ</v>
      </c>
      <c r="I77" s="213"/>
    </row>
    <row r="78" spans="1:9" ht="38.25">
      <c r="A78" s="213"/>
      <c r="B78" s="213"/>
      <c r="C78" s="213"/>
      <c r="D78" s="222">
        <f>IF(ISNUMBER(SEARCH(ZAKL_DATA!$B$14,E78)),MAX($D$2:D77)+1,0)</f>
        <v>76</v>
      </c>
      <c r="E78" s="223" t="s">
        <v>1890</v>
      </c>
      <c r="F78" s="224">
        <v>2406</v>
      </c>
      <c r="G78" s="225"/>
      <c r="H78" s="226" t="str">
        <f>IFERROR(VLOOKUP(ROWS($H$3:H78),$D$3:$E$204,2,0),"")</f>
        <v>OSTROV NAD OHŘÍ</v>
      </c>
      <c r="I78" s="213"/>
    </row>
    <row r="79" spans="1:9" ht="25.5">
      <c r="A79" s="213"/>
      <c r="B79" s="213"/>
      <c r="C79" s="213"/>
      <c r="D79" s="222">
        <f>IF(ISNUMBER(SEARCH(ZAKL_DATA!$B$14,E79)),MAX($D$2:D78)+1,0)</f>
        <v>77</v>
      </c>
      <c r="E79" s="223" t="s">
        <v>1891</v>
      </c>
      <c r="F79" s="224">
        <v>2407</v>
      </c>
      <c r="G79" s="225"/>
      <c r="H79" s="226" t="str">
        <f>IFERROR(VLOOKUP(ROWS($H$3:H79),$D$3:$E$204,2,0),"")</f>
        <v>SOKOLOV</v>
      </c>
      <c r="I79" s="213"/>
    </row>
    <row r="80" spans="1:9" ht="38.25">
      <c r="A80" s="213"/>
      <c r="B80" s="213"/>
      <c r="C80" s="213"/>
      <c r="D80" s="222">
        <f>IF(ISNUMBER(SEARCH(ZAKL_DATA!$B$14,E80)),MAX($D$2:D79)+1,0)</f>
        <v>78</v>
      </c>
      <c r="E80" s="223" t="s">
        <v>1892</v>
      </c>
      <c r="F80" s="224">
        <v>2501</v>
      </c>
      <c r="G80" s="225"/>
      <c r="H80" s="226" t="str">
        <f>IFERROR(VLOOKUP(ROWS($H$3:H80),$D$3:$E$204,2,0),"")</f>
        <v>ÚSTÍ NAD LABEM</v>
      </c>
      <c r="I80" s="213"/>
    </row>
    <row r="81" spans="1:9" ht="12.75">
      <c r="A81" s="213"/>
      <c r="B81" s="213"/>
      <c r="C81" s="213"/>
      <c r="D81" s="222">
        <f>IF(ISNUMBER(SEARCH(ZAKL_DATA!$B$14,E81)),MAX($D$2:D80)+1,0)</f>
        <v>79</v>
      </c>
      <c r="E81" s="223" t="s">
        <v>1893</v>
      </c>
      <c r="F81" s="224">
        <v>2502</v>
      </c>
      <c r="G81" s="225"/>
      <c r="H81" s="226" t="str">
        <f>IFERROR(VLOOKUP(ROWS($H$3:H81),$D$3:$E$204,2,0),"")</f>
        <v>BÍLINA</v>
      </c>
      <c r="I81" s="213"/>
    </row>
    <row r="82" spans="1:9" ht="12.75">
      <c r="A82" s="213"/>
      <c r="B82" s="213"/>
      <c r="C82" s="213"/>
      <c r="D82" s="222">
        <f>IF(ISNUMBER(SEARCH(ZAKL_DATA!$B$14,E82)),MAX($D$2:D81)+1,0)</f>
        <v>80</v>
      </c>
      <c r="E82" s="223" t="s">
        <v>1894</v>
      </c>
      <c r="F82" s="224">
        <v>2503</v>
      </c>
      <c r="G82" s="225"/>
      <c r="H82" s="226" t="str">
        <f>IFERROR(VLOOKUP(ROWS($H$3:H82),$D$3:$E$204,2,0),"")</f>
        <v>DĚČÍN</v>
      </c>
      <c r="I82" s="213"/>
    </row>
    <row r="83" spans="1:9" ht="25.5">
      <c r="A83" s="213"/>
      <c r="B83" s="213"/>
      <c r="C83" s="213"/>
      <c r="D83" s="222">
        <f>IF(ISNUMBER(SEARCH(ZAKL_DATA!$B$14,E83)),MAX($D$2:D82)+1,0)</f>
        <v>81</v>
      </c>
      <c r="E83" s="223" t="s">
        <v>1895</v>
      </c>
      <c r="F83" s="224">
        <v>2504</v>
      </c>
      <c r="G83" s="225"/>
      <c r="H83" s="226" t="str">
        <f>IFERROR(VLOOKUP(ROWS($H$3:H83),$D$3:$E$204,2,0),"")</f>
        <v>CHOMUTOV</v>
      </c>
      <c r="I83" s="213"/>
    </row>
    <row r="84" spans="1:9" ht="12.75">
      <c r="A84" s="213"/>
      <c r="B84" s="213"/>
      <c r="C84" s="213"/>
      <c r="D84" s="222">
        <f>IF(ISNUMBER(SEARCH(ZAKL_DATA!$B$14,E84)),MAX($D$2:D83)+1,0)</f>
        <v>82</v>
      </c>
      <c r="E84" s="223" t="s">
        <v>1896</v>
      </c>
      <c r="F84" s="224">
        <v>2505</v>
      </c>
      <c r="G84" s="225"/>
      <c r="H84" s="226" t="str">
        <f>IFERROR(VLOOKUP(ROWS($H$3:H84),$D$3:$E$204,2,0),"")</f>
        <v>KADAŇ</v>
      </c>
      <c r="I84" s="213"/>
    </row>
    <row r="85" spans="1:9" ht="25.5">
      <c r="A85" s="213"/>
      <c r="B85" s="213"/>
      <c r="C85" s="213"/>
      <c r="D85" s="222">
        <f>IF(ISNUMBER(SEARCH(ZAKL_DATA!$B$14,E85)),MAX($D$2:D84)+1,0)</f>
        <v>83</v>
      </c>
      <c r="E85" s="223" t="s">
        <v>1897</v>
      </c>
      <c r="F85" s="224">
        <v>2506</v>
      </c>
      <c r="G85" s="225"/>
      <c r="H85" s="226" t="str">
        <f>IFERROR(VLOOKUP(ROWS($H$3:H85),$D$3:$E$204,2,0),"")</f>
        <v>LIBOCHOVICE</v>
      </c>
      <c r="I85" s="213"/>
    </row>
    <row r="86" spans="1:9" ht="25.5">
      <c r="A86" s="213"/>
      <c r="B86" s="213"/>
      <c r="C86" s="213"/>
      <c r="D86" s="222">
        <f>IF(ISNUMBER(SEARCH(ZAKL_DATA!$B$14,E86)),MAX($D$2:D85)+1,0)</f>
        <v>84</v>
      </c>
      <c r="E86" s="223" t="s">
        <v>1898</v>
      </c>
      <c r="F86" s="224">
        <v>2507</v>
      </c>
      <c r="G86" s="225"/>
      <c r="H86" s="226" t="str">
        <f>IFERROR(VLOOKUP(ROWS($H$3:H86),$D$3:$E$204,2,0),"")</f>
        <v>LITOMĚŘICE</v>
      </c>
      <c r="I86" s="213"/>
    </row>
    <row r="87" spans="1:9" ht="12.75">
      <c r="A87" s="213"/>
      <c r="B87" s="213"/>
      <c r="C87" s="213"/>
      <c r="D87" s="222">
        <f>IF(ISNUMBER(SEARCH(ZAKL_DATA!$B$14,E87)),MAX($D$2:D86)+1,0)</f>
        <v>85</v>
      </c>
      <c r="E87" s="223" t="s">
        <v>1899</v>
      </c>
      <c r="F87" s="224">
        <v>2508</v>
      </c>
      <c r="G87" s="225"/>
      <c r="H87" s="226" t="str">
        <f>IFERROR(VLOOKUP(ROWS($H$3:H87),$D$3:$E$204,2,0),"")</f>
        <v>LITVÍNOV</v>
      </c>
      <c r="I87" s="213"/>
    </row>
    <row r="88" spans="1:9" ht="12.75">
      <c r="A88" s="213"/>
      <c r="B88" s="213"/>
      <c r="C88" s="213"/>
      <c r="D88" s="222">
        <f>IF(ISNUMBER(SEARCH(ZAKL_DATA!$B$14,E88)),MAX($D$2:D87)+1,0)</f>
        <v>86</v>
      </c>
      <c r="E88" s="223" t="s">
        <v>1900</v>
      </c>
      <c r="F88" s="224">
        <v>2509</v>
      </c>
      <c r="G88" s="225"/>
      <c r="H88" s="226" t="str">
        <f>IFERROR(VLOOKUP(ROWS($H$3:H88),$D$3:$E$204,2,0),"")</f>
        <v>LOUNY</v>
      </c>
      <c r="I88" s="213"/>
    </row>
    <row r="89" spans="1:9" ht="12.75">
      <c r="A89" s="213"/>
      <c r="B89" s="213"/>
      <c r="C89" s="213"/>
      <c r="D89" s="222">
        <f>IF(ISNUMBER(SEARCH(ZAKL_DATA!$B$14,E89)),MAX($D$2:D88)+1,0)</f>
        <v>87</v>
      </c>
      <c r="E89" s="223" t="s">
        <v>1901</v>
      </c>
      <c r="F89" s="224">
        <v>2510</v>
      </c>
      <c r="G89" s="225"/>
      <c r="H89" s="226" t="str">
        <f>IFERROR(VLOOKUP(ROWS($H$3:H89),$D$3:$E$204,2,0),"")</f>
        <v>MOST</v>
      </c>
      <c r="I89" s="213"/>
    </row>
    <row r="90" spans="1:9" ht="25.5">
      <c r="A90" s="213"/>
      <c r="B90" s="213"/>
      <c r="C90" s="213"/>
      <c r="D90" s="222">
        <f>IF(ISNUMBER(SEARCH(ZAKL_DATA!$B$14,E90)),MAX($D$2:D89)+1,0)</f>
        <v>88</v>
      </c>
      <c r="E90" s="223" t="s">
        <v>1902</v>
      </c>
      <c r="F90" s="224">
        <v>2511</v>
      </c>
      <c r="G90" s="225"/>
      <c r="H90" s="226" t="str">
        <f>IFERROR(VLOOKUP(ROWS($H$3:H90),$D$3:$E$204,2,0),"")</f>
        <v>PODBOŘANY</v>
      </c>
      <c r="I90" s="213"/>
    </row>
    <row r="91" spans="1:9" ht="38.25">
      <c r="A91" s="213"/>
      <c r="B91" s="213"/>
      <c r="C91" s="213"/>
      <c r="D91" s="222">
        <f>IF(ISNUMBER(SEARCH(ZAKL_DATA!$B$14,E91)),MAX($D$2:D90)+1,0)</f>
        <v>89</v>
      </c>
      <c r="E91" s="223" t="s">
        <v>1903</v>
      </c>
      <c r="F91" s="224">
        <v>2512</v>
      </c>
      <c r="G91" s="225"/>
      <c r="H91" s="226" t="str">
        <f>IFERROR(VLOOKUP(ROWS($H$3:H91),$D$3:$E$204,2,0),"")</f>
        <v>ROUDNICE NAD LABEM</v>
      </c>
      <c r="I91" s="213"/>
    </row>
    <row r="92" spans="1:9" ht="25.5">
      <c r="A92" s="213"/>
      <c r="B92" s="213"/>
      <c r="C92" s="213"/>
      <c r="D92" s="222">
        <f>IF(ISNUMBER(SEARCH(ZAKL_DATA!$B$14,E92)),MAX($D$2:D91)+1,0)</f>
        <v>90</v>
      </c>
      <c r="E92" s="223" t="s">
        <v>1904</v>
      </c>
      <c r="F92" s="224">
        <v>2513</v>
      </c>
      <c r="G92" s="225"/>
      <c r="H92" s="226" t="str">
        <f>IFERROR(VLOOKUP(ROWS($H$3:H92),$D$3:$E$204,2,0),"")</f>
        <v>RUMBURK</v>
      </c>
      <c r="I92" s="213"/>
    </row>
    <row r="93" spans="1:9" ht="12.75">
      <c r="A93" s="213"/>
      <c r="B93" s="213"/>
      <c r="C93" s="213"/>
      <c r="D93" s="222">
        <f>IF(ISNUMBER(SEARCH(ZAKL_DATA!$B$14,E93)),MAX($D$2:D92)+1,0)</f>
        <v>91</v>
      </c>
      <c r="E93" s="223" t="s">
        <v>1905</v>
      </c>
      <c r="F93" s="224">
        <v>2514</v>
      </c>
      <c r="G93" s="225"/>
      <c r="H93" s="226" t="str">
        <f>IFERROR(VLOOKUP(ROWS($H$3:H93),$D$3:$E$204,2,0),"")</f>
        <v>TEPLICE</v>
      </c>
      <c r="I93" s="213"/>
    </row>
    <row r="94" spans="1:9" ht="12.75">
      <c r="A94" s="213"/>
      <c r="B94" s="213"/>
      <c r="C94" s="213"/>
      <c r="D94" s="222">
        <f>IF(ISNUMBER(SEARCH(ZAKL_DATA!$B$14,E94)),MAX($D$2:D93)+1,0)</f>
        <v>92</v>
      </c>
      <c r="E94" s="223" t="s">
        <v>1906</v>
      </c>
      <c r="F94" s="224">
        <v>2515</v>
      </c>
      <c r="G94" s="225"/>
      <c r="H94" s="226" t="str">
        <f>IFERROR(VLOOKUP(ROWS($H$3:H94),$D$3:$E$204,2,0),"")</f>
        <v>ŽATEC</v>
      </c>
      <c r="I94" s="213"/>
    </row>
    <row r="95" spans="1:9" ht="12.75">
      <c r="A95" s="213"/>
      <c r="B95" s="213"/>
      <c r="C95" s="213"/>
      <c r="D95" s="222">
        <f>IF(ISNUMBER(SEARCH(ZAKL_DATA!$B$14,E95)),MAX($D$2:D94)+1,0)</f>
        <v>93</v>
      </c>
      <c r="E95" s="223" t="s">
        <v>1907</v>
      </c>
      <c r="F95" s="224">
        <v>2601</v>
      </c>
      <c r="G95" s="225"/>
      <c r="H95" s="226" t="str">
        <f>IFERROR(VLOOKUP(ROWS($H$3:H95),$D$3:$E$204,2,0),"")</f>
        <v>LIBEREC</v>
      </c>
      <c r="I95" s="213"/>
    </row>
    <row r="96" spans="1:9" ht="25.5">
      <c r="A96" s="213"/>
      <c r="B96" s="213"/>
      <c r="C96" s="213"/>
      <c r="D96" s="222">
        <f>IF(ISNUMBER(SEARCH(ZAKL_DATA!$B$14,E96)),MAX($D$2:D95)+1,0)</f>
        <v>94</v>
      </c>
      <c r="E96" s="223" t="s">
        <v>1908</v>
      </c>
      <c r="F96" s="224">
        <v>2602</v>
      </c>
      <c r="G96" s="225"/>
      <c r="H96" s="226" t="str">
        <f>IFERROR(VLOOKUP(ROWS($H$3:H96),$D$3:$E$204,2,0),"")</f>
        <v>ČESKÁ LÍPA</v>
      </c>
      <c r="I96" s="213"/>
    </row>
    <row r="97" spans="1:9" ht="25.5">
      <c r="A97" s="213"/>
      <c r="B97" s="213"/>
      <c r="C97" s="213"/>
      <c r="D97" s="222">
        <f>IF(ISNUMBER(SEARCH(ZAKL_DATA!$B$14,E97)),MAX($D$2:D96)+1,0)</f>
        <v>95</v>
      </c>
      <c r="E97" s="223" t="s">
        <v>1909</v>
      </c>
      <c r="F97" s="224">
        <v>2603</v>
      </c>
      <c r="G97" s="225"/>
      <c r="H97" s="226" t="str">
        <f>IFERROR(VLOOKUP(ROWS($H$3:H97),$D$3:$E$204,2,0),"")</f>
        <v>FRÝDLANT</v>
      </c>
      <c r="I97" s="213"/>
    </row>
    <row r="98" spans="1:9" ht="38.25">
      <c r="A98" s="213"/>
      <c r="B98" s="213"/>
      <c r="C98" s="213"/>
      <c r="D98" s="222">
        <f>IF(ISNUMBER(SEARCH(ZAKL_DATA!$B$14,E98)),MAX($D$2:D97)+1,0)</f>
        <v>96</v>
      </c>
      <c r="E98" s="223" t="s">
        <v>1910</v>
      </c>
      <c r="F98" s="224">
        <v>2604</v>
      </c>
      <c r="G98" s="225"/>
      <c r="H98" s="226" t="str">
        <f>IFERROR(VLOOKUP(ROWS($H$3:H98),$D$3:$E$204,2,0),"")</f>
        <v>JABLONEC NAD NISOU</v>
      </c>
      <c r="I98" s="213"/>
    </row>
    <row r="99" spans="1:9" ht="25.5">
      <c r="A99" s="213"/>
      <c r="B99" s="213"/>
      <c r="C99" s="213"/>
      <c r="D99" s="222">
        <f>IF(ISNUMBER(SEARCH(ZAKL_DATA!$B$14,E99)),MAX($D$2:D98)+1,0)</f>
        <v>97</v>
      </c>
      <c r="E99" s="223" t="s">
        <v>1911</v>
      </c>
      <c r="F99" s="224">
        <v>2605</v>
      </c>
      <c r="G99" s="225"/>
      <c r="H99" s="226" t="str">
        <f>IFERROR(VLOOKUP(ROWS($H$3:H99),$D$3:$E$204,2,0),"")</f>
        <v>JILEMNICE</v>
      </c>
      <c r="I99" s="213"/>
    </row>
    <row r="100" spans="1:9" ht="25.5">
      <c r="A100" s="213"/>
      <c r="B100" s="213"/>
      <c r="C100" s="213"/>
      <c r="D100" s="222">
        <f>IF(ISNUMBER(SEARCH(ZAKL_DATA!$B$14,E100)),MAX($D$2:D99)+1,0)</f>
        <v>98</v>
      </c>
      <c r="E100" s="223" t="s">
        <v>1912</v>
      </c>
      <c r="F100" s="224">
        <v>2606</v>
      </c>
      <c r="G100" s="225"/>
      <c r="H100" s="226" t="str">
        <f>IFERROR(VLOOKUP(ROWS($H$3:H100),$D$3:$E$204,2,0),"")</f>
        <v>NOVÝ BOR</v>
      </c>
      <c r="I100" s="213"/>
    </row>
    <row r="101" spans="1:9" ht="12.75">
      <c r="A101" s="213"/>
      <c r="B101" s="213"/>
      <c r="C101" s="213"/>
      <c r="D101" s="222">
        <f>IF(ISNUMBER(SEARCH(ZAKL_DATA!$B$14,E101)),MAX($D$2:D100)+1,0)</f>
        <v>99</v>
      </c>
      <c r="E101" s="223" t="s">
        <v>1913</v>
      </c>
      <c r="F101" s="224">
        <v>2607</v>
      </c>
      <c r="G101" s="225"/>
      <c r="H101" s="226" t="str">
        <f>IFERROR(VLOOKUP(ROWS($H$3:H101),$D$3:$E$204,2,0),"")</f>
        <v>SEMILY</v>
      </c>
      <c r="I101" s="213"/>
    </row>
    <row r="102" spans="1:9" ht="25.5">
      <c r="A102" s="213"/>
      <c r="B102" s="213"/>
      <c r="C102" s="213"/>
      <c r="D102" s="222">
        <f>IF(ISNUMBER(SEARCH(ZAKL_DATA!$B$14,E102)),MAX($D$2:D101)+1,0)</f>
        <v>100</v>
      </c>
      <c r="E102" s="223" t="s">
        <v>1914</v>
      </c>
      <c r="F102" s="224">
        <v>2608</v>
      </c>
      <c r="G102" s="225"/>
      <c r="H102" s="226" t="str">
        <f>IFERROR(VLOOKUP(ROWS($H$3:H102),$D$3:$E$204,2,0),"")</f>
        <v>TANVALD</v>
      </c>
      <c r="I102" s="213"/>
    </row>
    <row r="103" spans="1:9" ht="12.75">
      <c r="A103" s="213"/>
      <c r="B103" s="213"/>
      <c r="C103" s="213"/>
      <c r="D103" s="222">
        <f>IF(ISNUMBER(SEARCH(ZAKL_DATA!$B$14,E103)),MAX($D$2:D102)+1,0)</f>
        <v>101</v>
      </c>
      <c r="E103" s="223" t="s">
        <v>1915</v>
      </c>
      <c r="F103" s="224">
        <v>2609</v>
      </c>
      <c r="G103" s="225"/>
      <c r="H103" s="226" t="str">
        <f>IFERROR(VLOOKUP(ROWS($H$3:H103),$D$3:$E$204,2,0),"")</f>
        <v>TURNOV</v>
      </c>
      <c r="I103" s="213"/>
    </row>
    <row r="104" spans="1:9" ht="25.5">
      <c r="A104" s="213"/>
      <c r="B104" s="213"/>
      <c r="C104" s="213"/>
      <c r="D104" s="222">
        <f>IF(ISNUMBER(SEARCH(ZAKL_DATA!$B$14,E104)),MAX($D$2:D103)+1,0)</f>
        <v>102</v>
      </c>
      <c r="E104" s="223" t="s">
        <v>1916</v>
      </c>
      <c r="F104" s="224">
        <v>2610</v>
      </c>
      <c r="G104" s="225"/>
      <c r="H104" s="226" t="str">
        <f>IFERROR(VLOOKUP(ROWS($H$3:H104),$D$3:$E$204,2,0),"")</f>
        <v>ŽELEZNÝ BROD</v>
      </c>
      <c r="I104" s="213"/>
    </row>
    <row r="105" spans="1:9" ht="38.25">
      <c r="A105" s="213"/>
      <c r="B105" s="213"/>
      <c r="C105" s="213"/>
      <c r="D105" s="222">
        <f>IF(ISNUMBER(SEARCH(ZAKL_DATA!$B$14,E105)),MAX($D$2:D104)+1,0)</f>
        <v>103</v>
      </c>
      <c r="E105" s="223" t="s">
        <v>1917</v>
      </c>
      <c r="F105" s="224">
        <v>2701</v>
      </c>
      <c r="G105" s="225"/>
      <c r="H105" s="226" t="str">
        <f>IFERROR(VLOOKUP(ROWS($H$3:H105),$D$3:$E$204,2,0),"")</f>
        <v>HRADEC KRÁLOVÉ</v>
      </c>
      <c r="I105" s="213"/>
    </row>
    <row r="106" spans="1:9" ht="25.5">
      <c r="A106" s="213"/>
      <c r="B106" s="213"/>
      <c r="C106" s="213"/>
      <c r="D106" s="222">
        <f>IF(ISNUMBER(SEARCH(ZAKL_DATA!$B$14,E106)),MAX($D$2:D105)+1,0)</f>
        <v>104</v>
      </c>
      <c r="E106" s="223" t="s">
        <v>1918</v>
      </c>
      <c r="F106" s="224">
        <v>2702</v>
      </c>
      <c r="G106" s="225"/>
      <c r="H106" s="226" t="str">
        <f>IFERROR(VLOOKUP(ROWS($H$3:H106),$D$3:$E$204,2,0),"")</f>
        <v>BROUMOV</v>
      </c>
      <c r="I106" s="213"/>
    </row>
    <row r="107" spans="1:9" ht="25.5">
      <c r="A107" s="213"/>
      <c r="B107" s="213"/>
      <c r="C107" s="213"/>
      <c r="D107" s="222">
        <f>IF(ISNUMBER(SEARCH(ZAKL_DATA!$B$14,E107)),MAX($D$2:D106)+1,0)</f>
        <v>105</v>
      </c>
      <c r="E107" s="223" t="s">
        <v>1919</v>
      </c>
      <c r="F107" s="224">
        <v>2703</v>
      </c>
      <c r="G107" s="225"/>
      <c r="H107" s="226" t="str">
        <f>IFERROR(VLOOKUP(ROWS($H$3:H107),$D$3:$E$204,2,0),"")</f>
        <v>DOBRUŠKA</v>
      </c>
      <c r="I107" s="213"/>
    </row>
    <row r="108" spans="1:9" ht="38.25">
      <c r="A108" s="213"/>
      <c r="B108" s="213"/>
      <c r="C108" s="213"/>
      <c r="D108" s="222">
        <f>IF(ISNUMBER(SEARCH(ZAKL_DATA!$B$14,E108)),MAX($D$2:D107)+1,0)</f>
        <v>106</v>
      </c>
      <c r="E108" s="223" t="s">
        <v>1920</v>
      </c>
      <c r="F108" s="224">
        <v>2704</v>
      </c>
      <c r="G108" s="225"/>
      <c r="H108" s="226" t="str">
        <f>IFERROR(VLOOKUP(ROWS($H$3:H108),$D$3:$E$204,2,0),"")</f>
        <v>DVŮR KRÁLOVÉ</v>
      </c>
      <c r="I108" s="213"/>
    </row>
    <row r="109" spans="1:9" ht="12.75">
      <c r="A109" s="213"/>
      <c r="B109" s="213"/>
      <c r="C109" s="213"/>
      <c r="D109" s="222">
        <f>IF(ISNUMBER(SEARCH(ZAKL_DATA!$B$14,E109)),MAX($D$2:D108)+1,0)</f>
        <v>107</v>
      </c>
      <c r="E109" s="223" t="s">
        <v>1921</v>
      </c>
      <c r="F109" s="224">
        <v>2705</v>
      </c>
      <c r="G109" s="225"/>
      <c r="H109" s="226" t="str">
        <f>IFERROR(VLOOKUP(ROWS($H$3:H109),$D$3:$E$204,2,0),"")</f>
        <v>HOŘICE</v>
      </c>
      <c r="I109" s="213"/>
    </row>
    <row r="110" spans="1:9" ht="25.5">
      <c r="A110" s="213"/>
      <c r="B110" s="213"/>
      <c r="C110" s="213"/>
      <c r="D110" s="222">
        <f>IF(ISNUMBER(SEARCH(ZAKL_DATA!$B$14,E110)),MAX($D$2:D109)+1,0)</f>
        <v>108</v>
      </c>
      <c r="E110" s="223" t="s">
        <v>1922</v>
      </c>
      <c r="F110" s="224">
        <v>2706</v>
      </c>
      <c r="G110" s="225"/>
      <c r="H110" s="226" t="str">
        <f>IFERROR(VLOOKUP(ROWS($H$3:H110),$D$3:$E$204,2,0),"")</f>
        <v>JAROMĚŘ</v>
      </c>
      <c r="I110" s="213"/>
    </row>
    <row r="111" spans="1:9" ht="12.75">
      <c r="A111" s="213"/>
      <c r="B111" s="213"/>
      <c r="C111" s="213"/>
      <c r="D111" s="222">
        <f>IF(ISNUMBER(SEARCH(ZAKL_DATA!$B$14,E111)),MAX($D$2:D110)+1,0)</f>
        <v>109</v>
      </c>
      <c r="E111" s="223" t="s">
        <v>1923</v>
      </c>
      <c r="F111" s="224">
        <v>2707</v>
      </c>
      <c r="G111" s="225"/>
      <c r="H111" s="226" t="str">
        <f>IFERROR(VLOOKUP(ROWS($H$3:H111),$D$3:$E$204,2,0),"")</f>
        <v>JIČÍN</v>
      </c>
      <c r="I111" s="213"/>
    </row>
    <row r="112" spans="1:9" ht="38.25">
      <c r="A112" s="213"/>
      <c r="B112" s="213"/>
      <c r="C112" s="213"/>
      <c r="D112" s="222">
        <f>IF(ISNUMBER(SEARCH(ZAKL_DATA!$B$14,E112)),MAX($D$2:D111)+1,0)</f>
        <v>110</v>
      </c>
      <c r="E112" s="223" t="s">
        <v>1924</v>
      </c>
      <c r="F112" s="224">
        <v>2708</v>
      </c>
      <c r="G112" s="225"/>
      <c r="H112" s="226" t="str">
        <f>IFERROR(VLOOKUP(ROWS($H$3:H112),$D$3:$E$204,2,0),"")</f>
        <v>KOSTELEC NAD ORLICÍ</v>
      </c>
      <c r="I112" s="213"/>
    </row>
    <row r="113" spans="1:9" ht="12.75">
      <c r="A113" s="213"/>
      <c r="B113" s="213"/>
      <c r="C113" s="213"/>
      <c r="D113" s="222">
        <f>IF(ISNUMBER(SEARCH(ZAKL_DATA!$B$14,E113)),MAX($D$2:D112)+1,0)</f>
        <v>111</v>
      </c>
      <c r="E113" s="223" t="s">
        <v>1925</v>
      </c>
      <c r="F113" s="224">
        <v>2709</v>
      </c>
      <c r="G113" s="225"/>
      <c r="H113" s="226" t="str">
        <f>IFERROR(VLOOKUP(ROWS($H$3:H113),$D$3:$E$204,2,0),"")</f>
        <v>NÁCHOD</v>
      </c>
      <c r="I113" s="213"/>
    </row>
    <row r="114" spans="1:9" ht="25.5">
      <c r="A114" s="213"/>
      <c r="B114" s="213"/>
      <c r="C114" s="213"/>
      <c r="D114" s="222">
        <f>IF(ISNUMBER(SEARCH(ZAKL_DATA!$B$14,E114)),MAX($D$2:D113)+1,0)</f>
        <v>112</v>
      </c>
      <c r="E114" s="223" t="s">
        <v>1926</v>
      </c>
      <c r="F114" s="224">
        <v>2710</v>
      </c>
      <c r="G114" s="225"/>
      <c r="H114" s="226" t="str">
        <f>IFERROR(VLOOKUP(ROWS($H$3:H114),$D$3:$E$204,2,0),"")</f>
        <v>NOVÁ PAKA</v>
      </c>
      <c r="I114" s="213"/>
    </row>
    <row r="115" spans="1:9" ht="25.5">
      <c r="A115" s="213"/>
      <c r="B115" s="213"/>
      <c r="C115" s="213"/>
      <c r="D115" s="222">
        <f>IF(ISNUMBER(SEARCH(ZAKL_DATA!$B$14,E115)),MAX($D$2:D114)+1,0)</f>
        <v>113</v>
      </c>
      <c r="E115" s="223" t="s">
        <v>1927</v>
      </c>
      <c r="F115" s="224">
        <v>2711</v>
      </c>
      <c r="G115" s="225"/>
      <c r="H115" s="226" t="str">
        <f>IFERROR(VLOOKUP(ROWS($H$3:H115),$D$3:$E$204,2,0),"")</f>
        <v>NOVÝ BYDŽOV</v>
      </c>
      <c r="I115" s="213"/>
    </row>
    <row r="116" spans="1:9" ht="38.25">
      <c r="A116" s="213"/>
      <c r="B116" s="213"/>
      <c r="C116" s="213"/>
      <c r="D116" s="222">
        <f>IF(ISNUMBER(SEARCH(ZAKL_DATA!$B$14,E116)),MAX($D$2:D115)+1,0)</f>
        <v>114</v>
      </c>
      <c r="E116" s="223" t="s">
        <v>1928</v>
      </c>
      <c r="F116" s="224">
        <v>2712</v>
      </c>
      <c r="G116" s="225"/>
      <c r="H116" s="226" t="str">
        <f>IFERROR(VLOOKUP(ROWS($H$3:H116),$D$3:$E$204,2,0),"")</f>
        <v>RYCHNOV NAD KNĚŽ.</v>
      </c>
      <c r="I116" s="213"/>
    </row>
    <row r="117" spans="1:9" ht="25.5">
      <c r="A117" s="213"/>
      <c r="B117" s="213"/>
      <c r="C117" s="213"/>
      <c r="D117" s="222">
        <f>IF(ISNUMBER(SEARCH(ZAKL_DATA!$B$14,E117)),MAX($D$2:D116)+1,0)</f>
        <v>115</v>
      </c>
      <c r="E117" s="223" t="s">
        <v>1929</v>
      </c>
      <c r="F117" s="224">
        <v>2713</v>
      </c>
      <c r="G117" s="225"/>
      <c r="H117" s="226" t="str">
        <f>IFERROR(VLOOKUP(ROWS($H$3:H117),$D$3:$E$204,2,0),"")</f>
        <v>TRUTNOV</v>
      </c>
      <c r="I117" s="213"/>
    </row>
    <row r="118" spans="1:9" ht="25.5">
      <c r="A118" s="213"/>
      <c r="B118" s="213"/>
      <c r="C118" s="213"/>
      <c r="D118" s="222">
        <f>IF(ISNUMBER(SEARCH(ZAKL_DATA!$B$14,E118)),MAX($D$2:D117)+1,0)</f>
        <v>116</v>
      </c>
      <c r="E118" s="223" t="s">
        <v>1930</v>
      </c>
      <c r="F118" s="224">
        <v>2714</v>
      </c>
      <c r="G118" s="225"/>
      <c r="H118" s="226" t="str">
        <f>IFERROR(VLOOKUP(ROWS($H$3:H118),$D$3:$E$204,2,0),"")</f>
        <v>VRCHLABÍ</v>
      </c>
      <c r="I118" s="213"/>
    </row>
    <row r="119" spans="1:9" ht="25.5">
      <c r="A119" s="213"/>
      <c r="B119" s="213"/>
      <c r="C119" s="213"/>
      <c r="D119" s="222">
        <f>IF(ISNUMBER(SEARCH(ZAKL_DATA!$B$14,E119)),MAX($D$2:D118)+1,0)</f>
        <v>117</v>
      </c>
      <c r="E119" s="223" t="s">
        <v>1931</v>
      </c>
      <c r="F119" s="224">
        <v>2801</v>
      </c>
      <c r="G119" s="225"/>
      <c r="H119" s="226" t="str">
        <f>IFERROR(VLOOKUP(ROWS($H$3:H119),$D$3:$E$204,2,0),"")</f>
        <v>PARDUBICE</v>
      </c>
      <c r="I119" s="213"/>
    </row>
    <row r="120" spans="1:9" ht="12.75">
      <c r="A120" s="213"/>
      <c r="B120" s="213"/>
      <c r="C120" s="213"/>
      <c r="D120" s="222">
        <f>IF(ISNUMBER(SEARCH(ZAKL_DATA!$B$14,E120)),MAX($D$2:D119)+1,0)</f>
        <v>118</v>
      </c>
      <c r="E120" s="223" t="s">
        <v>1932</v>
      </c>
      <c r="F120" s="224">
        <v>2802</v>
      </c>
      <c r="G120" s="225"/>
      <c r="H120" s="226" t="str">
        <f>IFERROR(VLOOKUP(ROWS($H$3:H120),$D$3:$E$204,2,0),"")</f>
        <v>HLINSKO</v>
      </c>
      <c r="I120" s="213"/>
    </row>
    <row r="121" spans="1:9" ht="12.75">
      <c r="A121" s="213"/>
      <c r="B121" s="213"/>
      <c r="C121" s="213"/>
      <c r="D121" s="222">
        <f>IF(ISNUMBER(SEARCH(ZAKL_DATA!$B$14,E121)),MAX($D$2:D120)+1,0)</f>
        <v>119</v>
      </c>
      <c r="E121" s="223" t="s">
        <v>1933</v>
      </c>
      <c r="F121" s="224">
        <v>2803</v>
      </c>
      <c r="G121" s="225"/>
      <c r="H121" s="226" t="str">
        <f>IFERROR(VLOOKUP(ROWS($H$3:H121),$D$3:$E$204,2,0),"")</f>
        <v>HOLICE</v>
      </c>
      <c r="I121" s="213"/>
    </row>
    <row r="122" spans="1:9" ht="25.5">
      <c r="A122" s="213"/>
      <c r="B122" s="213"/>
      <c r="C122" s="213"/>
      <c r="D122" s="222">
        <f>IF(ISNUMBER(SEARCH(ZAKL_DATA!$B$14,E122)),MAX($D$2:D121)+1,0)</f>
        <v>120</v>
      </c>
      <c r="E122" s="223" t="s">
        <v>1934</v>
      </c>
      <c r="F122" s="224">
        <v>2804</v>
      </c>
      <c r="G122" s="225"/>
      <c r="H122" s="226" t="str">
        <f>IFERROR(VLOOKUP(ROWS($H$3:H122),$D$3:$E$204,2,0),"")</f>
        <v>CHRUDIM</v>
      </c>
      <c r="I122" s="213"/>
    </row>
    <row r="123" spans="1:9" ht="25.5">
      <c r="A123" s="213"/>
      <c r="B123" s="213"/>
      <c r="C123" s="213"/>
      <c r="D123" s="222">
        <f>IF(ISNUMBER(SEARCH(ZAKL_DATA!$B$14,E123)),MAX($D$2:D122)+1,0)</f>
        <v>121</v>
      </c>
      <c r="E123" s="223" t="s">
        <v>1935</v>
      </c>
      <c r="F123" s="224">
        <v>2805</v>
      </c>
      <c r="G123" s="225"/>
      <c r="H123" s="226" t="str">
        <f>IFERROR(VLOOKUP(ROWS($H$3:H123),$D$3:$E$204,2,0),"")</f>
        <v>LITOMYŠL</v>
      </c>
      <c r="I123" s="213"/>
    </row>
    <row r="124" spans="1:9" ht="51">
      <c r="A124" s="213"/>
      <c r="B124" s="213"/>
      <c r="C124" s="213"/>
      <c r="D124" s="222">
        <f>IF(ISNUMBER(SEARCH(ZAKL_DATA!$B$14,E124)),MAX($D$2:D123)+1,0)</f>
        <v>122</v>
      </c>
      <c r="E124" s="223" t="s">
        <v>1936</v>
      </c>
      <c r="F124" s="224">
        <v>2806</v>
      </c>
      <c r="G124" s="225"/>
      <c r="H124" s="226" t="str">
        <f>IFERROR(VLOOKUP(ROWS($H$3:H124),$D$3:$E$204,2,0),"")</f>
        <v>MORAVSKÁ TŘEBOVÁ</v>
      </c>
      <c r="I124" s="213"/>
    </row>
    <row r="125" spans="1:9" ht="25.5">
      <c r="A125" s="213"/>
      <c r="B125" s="213"/>
      <c r="C125" s="213"/>
      <c r="D125" s="222">
        <f>IF(ISNUMBER(SEARCH(ZAKL_DATA!$B$14,E125)),MAX($D$2:D124)+1,0)</f>
        <v>123</v>
      </c>
      <c r="E125" s="223" t="s">
        <v>1937</v>
      </c>
      <c r="F125" s="224">
        <v>2807</v>
      </c>
      <c r="G125" s="225"/>
      <c r="H125" s="226" t="str">
        <f>IFERROR(VLOOKUP(ROWS($H$3:H125),$D$3:$E$204,2,0),"")</f>
        <v>PŘELOUČ</v>
      </c>
      <c r="I125" s="213"/>
    </row>
    <row r="126" spans="1:9" ht="12.75">
      <c r="A126" s="213"/>
      <c r="B126" s="213"/>
      <c r="C126" s="213"/>
      <c r="D126" s="222">
        <f>IF(ISNUMBER(SEARCH(ZAKL_DATA!$B$14,E126)),MAX($D$2:D125)+1,0)</f>
        <v>124</v>
      </c>
      <c r="E126" s="223" t="s">
        <v>1938</v>
      </c>
      <c r="F126" s="224">
        <v>2808</v>
      </c>
      <c r="G126" s="225"/>
      <c r="H126" s="226" t="str">
        <f>IFERROR(VLOOKUP(ROWS($H$3:H126),$D$3:$E$204,2,0),"")</f>
        <v>SVITAVY</v>
      </c>
      <c r="I126" s="213"/>
    </row>
    <row r="127" spans="1:9" ht="38.25">
      <c r="A127" s="213"/>
      <c r="B127" s="213"/>
      <c r="C127" s="213"/>
      <c r="D127" s="222">
        <f>IF(ISNUMBER(SEARCH(ZAKL_DATA!$B$14,E127)),MAX($D$2:D126)+1,0)</f>
        <v>125</v>
      </c>
      <c r="E127" s="223" t="s">
        <v>1939</v>
      </c>
      <c r="F127" s="224">
        <v>2809</v>
      </c>
      <c r="G127" s="225"/>
      <c r="H127" s="226" t="str">
        <f>IFERROR(VLOOKUP(ROWS($H$3:H127),$D$3:$E$204,2,0),"")</f>
        <v>ÚSTÍ NAD ORLICÍ</v>
      </c>
      <c r="I127" s="213"/>
    </row>
    <row r="128" spans="1:9" ht="25.5">
      <c r="A128" s="213"/>
      <c r="B128" s="213"/>
      <c r="C128" s="213"/>
      <c r="D128" s="222">
        <f>IF(ISNUMBER(SEARCH(ZAKL_DATA!$B$14,E128)),MAX($D$2:D127)+1,0)</f>
        <v>126</v>
      </c>
      <c r="E128" s="223" t="s">
        <v>1940</v>
      </c>
      <c r="F128" s="224">
        <v>2810</v>
      </c>
      <c r="G128" s="225"/>
      <c r="H128" s="226" t="str">
        <f>IFERROR(VLOOKUP(ROWS($H$3:H128),$D$3:$E$204,2,0),"")</f>
        <v>VYSOKÉ MÝTO</v>
      </c>
      <c r="I128" s="213"/>
    </row>
    <row r="129" spans="1:9" ht="25.5">
      <c r="A129" s="213"/>
      <c r="B129" s="213"/>
      <c r="C129" s="213"/>
      <c r="D129" s="222">
        <f>IF(ISNUMBER(SEARCH(ZAKL_DATA!$B$14,E129)),MAX($D$2:D128)+1,0)</f>
        <v>127</v>
      </c>
      <c r="E129" s="223" t="s">
        <v>1941</v>
      </c>
      <c r="F129" s="224">
        <v>2811</v>
      </c>
      <c r="G129" s="225"/>
      <c r="H129" s="226" t="str">
        <f>IFERROR(VLOOKUP(ROWS($H$3:H129),$D$3:$E$204,2,0),"")</f>
        <v>ŽAMBERK</v>
      </c>
      <c r="I129" s="213"/>
    </row>
    <row r="130" spans="1:9" ht="12.75">
      <c r="A130" s="213"/>
      <c r="B130" s="213"/>
      <c r="C130" s="213"/>
      <c r="D130" s="222">
        <f>IF(ISNUMBER(SEARCH(ZAKL_DATA!$B$14,E130)),MAX($D$2:D129)+1,0)</f>
        <v>128</v>
      </c>
      <c r="E130" s="223" t="s">
        <v>1942</v>
      </c>
      <c r="F130" s="224">
        <v>2901</v>
      </c>
      <c r="G130" s="225"/>
      <c r="H130" s="226" t="str">
        <f>IFERROR(VLOOKUP(ROWS($H$3:H130),$D$3:$E$204,2,0),"")</f>
        <v>JIHLAVA</v>
      </c>
      <c r="I130" s="213"/>
    </row>
    <row r="131" spans="1:9" ht="38.25">
      <c r="A131" s="213"/>
      <c r="B131" s="213"/>
      <c r="C131" s="213"/>
      <c r="D131" s="222">
        <f>IF(ISNUMBER(SEARCH(ZAKL_DATA!$B$14,E131)),MAX($D$2:D130)+1,0)</f>
        <v>129</v>
      </c>
      <c r="E131" s="223" t="s">
        <v>1943</v>
      </c>
      <c r="F131" s="224">
        <v>2902</v>
      </c>
      <c r="G131" s="225"/>
      <c r="H131" s="226" t="str">
        <f>IFERROR(VLOOKUP(ROWS($H$3:H131),$D$3:$E$204,2,0),"")</f>
        <v>BYSTŘICE NAD PERN.</v>
      </c>
      <c r="I131" s="213"/>
    </row>
    <row r="132" spans="1:9" ht="38.25">
      <c r="A132" s="213"/>
      <c r="B132" s="213"/>
      <c r="C132" s="213"/>
      <c r="D132" s="222">
        <f>IF(ISNUMBER(SEARCH(ZAKL_DATA!$B$14,E132)),MAX($D$2:D131)+1,0)</f>
        <v>130</v>
      </c>
      <c r="E132" s="223" t="s">
        <v>1944</v>
      </c>
      <c r="F132" s="224">
        <v>2903</v>
      </c>
      <c r="G132" s="225"/>
      <c r="H132" s="226" t="str">
        <f>IFERROR(VLOOKUP(ROWS($H$3:H132),$D$3:$E$204,2,0),"")</f>
        <v>HAVLÍČKŮV BROD</v>
      </c>
      <c r="I132" s="213"/>
    </row>
    <row r="133" spans="1:9" ht="25.5">
      <c r="A133" s="213"/>
      <c r="B133" s="213"/>
      <c r="C133" s="213"/>
      <c r="D133" s="222">
        <f>IF(ISNUMBER(SEARCH(ZAKL_DATA!$B$14,E133)),MAX($D$2:D132)+1,0)</f>
        <v>131</v>
      </c>
      <c r="E133" s="223" t="s">
        <v>1945</v>
      </c>
      <c r="F133" s="224">
        <v>2904</v>
      </c>
      <c r="G133" s="225"/>
      <c r="H133" s="226" t="str">
        <f>IFERROR(VLOOKUP(ROWS($H$3:H133),$D$3:$E$204,2,0),"")</f>
        <v>HUMPOLEC</v>
      </c>
      <c r="I133" s="213"/>
    </row>
    <row r="134" spans="1:9" ht="25.5">
      <c r="A134" s="213"/>
      <c r="B134" s="213"/>
      <c r="C134" s="213"/>
      <c r="D134" s="222">
        <f>IF(ISNUMBER(SEARCH(ZAKL_DATA!$B$14,E134)),MAX($D$2:D133)+1,0)</f>
        <v>132</v>
      </c>
      <c r="E134" s="223" t="s">
        <v>1946</v>
      </c>
      <c r="F134" s="224">
        <v>2905</v>
      </c>
      <c r="G134" s="225"/>
      <c r="H134" s="226" t="str">
        <f>IFERROR(VLOOKUP(ROWS($H$3:H134),$D$3:$E$204,2,0),"")</f>
        <v>CHOTĚBOŘ</v>
      </c>
      <c r="I134" s="213"/>
    </row>
    <row r="135" spans="1:9" ht="51">
      <c r="A135" s="213"/>
      <c r="B135" s="213"/>
      <c r="C135" s="213"/>
      <c r="D135" s="222">
        <f>IF(ISNUMBER(SEARCH(ZAKL_DATA!$B$14,E135)),MAX($D$2:D134)+1,0)</f>
        <v>133</v>
      </c>
      <c r="E135" s="223" t="s">
        <v>1947</v>
      </c>
      <c r="F135" s="224">
        <v>2906</v>
      </c>
      <c r="G135" s="225"/>
      <c r="H135" s="226" t="str">
        <f>IFERROR(VLOOKUP(ROWS($H$3:H135),$D$3:$E$204,2,0),"")</f>
        <v>LEDEČ NAD SÁZAVOU</v>
      </c>
      <c r="I135" s="213"/>
    </row>
    <row r="136" spans="1:9" ht="51">
      <c r="A136" s="213"/>
      <c r="B136" s="213"/>
      <c r="C136" s="213"/>
      <c r="D136" s="222">
        <f>IF(ISNUMBER(SEARCH(ZAKL_DATA!$B$14,E136)),MAX($D$2:D135)+1,0)</f>
        <v>134</v>
      </c>
      <c r="E136" s="223" t="s">
        <v>1948</v>
      </c>
      <c r="F136" s="224">
        <v>2907</v>
      </c>
      <c r="G136" s="225"/>
      <c r="H136" s="226" t="str">
        <f>IFERROR(VLOOKUP(ROWS($H$3:H136),$D$3:$E$204,2,0),"")</f>
        <v>MORAVSKÉ BUDĚJOVICE</v>
      </c>
      <c r="I136" s="213"/>
    </row>
    <row r="137" spans="1:9" ht="51">
      <c r="A137" s="213"/>
      <c r="B137" s="213"/>
      <c r="C137" s="213"/>
      <c r="D137" s="222">
        <f>IF(ISNUMBER(SEARCH(ZAKL_DATA!$B$14,E137)),MAX($D$2:D136)+1,0)</f>
        <v>135</v>
      </c>
      <c r="E137" s="223" t="s">
        <v>1949</v>
      </c>
      <c r="F137" s="224">
        <v>2908</v>
      </c>
      <c r="G137" s="225"/>
      <c r="H137" s="226" t="str">
        <f>IFERROR(VLOOKUP(ROWS($H$3:H137),$D$3:$E$204,2,0),"")</f>
        <v>NÁMĚŠŤ NAD OSLAVOU</v>
      </c>
      <c r="I137" s="213"/>
    </row>
    <row r="138" spans="1:9" ht="12.75">
      <c r="A138" s="213"/>
      <c r="B138" s="213"/>
      <c r="C138" s="213"/>
      <c r="D138" s="222">
        <f>IF(ISNUMBER(SEARCH(ZAKL_DATA!$B$14,E138)),MAX($D$2:D137)+1,0)</f>
        <v>136</v>
      </c>
      <c r="E138" s="223" t="s">
        <v>1950</v>
      </c>
      <c r="F138" s="224">
        <v>2909</v>
      </c>
      <c r="G138" s="225"/>
      <c r="H138" s="226" t="str">
        <f>IFERROR(VLOOKUP(ROWS($H$3:H138),$D$3:$E$204,2,0),"")</f>
        <v>PACOV</v>
      </c>
      <c r="I138" s="213"/>
    </row>
    <row r="139" spans="1:9" ht="25.5">
      <c r="A139" s="213"/>
      <c r="B139" s="213"/>
      <c r="C139" s="213"/>
      <c r="D139" s="222">
        <f>IF(ISNUMBER(SEARCH(ZAKL_DATA!$B$14,E139)),MAX($D$2:D138)+1,0)</f>
        <v>137</v>
      </c>
      <c r="E139" s="223" t="s">
        <v>1951</v>
      </c>
      <c r="F139" s="224">
        <v>2910</v>
      </c>
      <c r="G139" s="225"/>
      <c r="H139" s="226" t="str">
        <f>IFERROR(VLOOKUP(ROWS($H$3:H139),$D$3:$E$204,2,0),"")</f>
        <v>PELHŘIMOV</v>
      </c>
      <c r="I139" s="213"/>
    </row>
    <row r="140" spans="1:9" ht="12.75">
      <c r="A140" s="213"/>
      <c r="B140" s="213"/>
      <c r="C140" s="213"/>
      <c r="D140" s="222">
        <f>IF(ISNUMBER(SEARCH(ZAKL_DATA!$B$14,E140)),MAX($D$2:D139)+1,0)</f>
        <v>138</v>
      </c>
      <c r="E140" s="223" t="s">
        <v>1952</v>
      </c>
      <c r="F140" s="224">
        <v>2911</v>
      </c>
      <c r="G140" s="225"/>
      <c r="H140" s="226" t="str">
        <f>IFERROR(VLOOKUP(ROWS($H$3:H140),$D$3:$E$204,2,0),"")</f>
        <v>TELČ</v>
      </c>
      <c r="I140" s="213"/>
    </row>
    <row r="141" spans="1:9" ht="12.75">
      <c r="A141" s="213"/>
      <c r="B141" s="213"/>
      <c r="C141" s="213"/>
      <c r="D141" s="222">
        <f>IF(ISNUMBER(SEARCH(ZAKL_DATA!$B$14,E141)),MAX($D$2:D140)+1,0)</f>
        <v>139</v>
      </c>
      <c r="E141" s="223" t="s">
        <v>1953</v>
      </c>
      <c r="F141" s="224">
        <v>2912</v>
      </c>
      <c r="G141" s="225"/>
      <c r="H141" s="226" t="str">
        <f>IFERROR(VLOOKUP(ROWS($H$3:H141),$D$3:$E$204,2,0),"")</f>
        <v>TŘEBÍČ</v>
      </c>
      <c r="I141" s="213"/>
    </row>
    <row r="142" spans="1:9" ht="25.5">
      <c r="A142" s="213"/>
      <c r="B142" s="213"/>
      <c r="C142" s="213"/>
      <c r="D142" s="222">
        <f>IF(ISNUMBER(SEARCH(ZAKL_DATA!$B$14,E142)),MAX($D$2:D141)+1,0)</f>
        <v>140</v>
      </c>
      <c r="E142" s="223" t="s">
        <v>1954</v>
      </c>
      <c r="F142" s="224">
        <v>2913</v>
      </c>
      <c r="G142" s="225"/>
      <c r="H142" s="226" t="str">
        <f>IFERROR(VLOOKUP(ROWS($H$3:H142),$D$3:$E$204,2,0),"")</f>
        <v>VELKÉ MEZIŘÍČÍ</v>
      </c>
      <c r="I142" s="213"/>
    </row>
    <row r="143" spans="1:9" ht="51">
      <c r="A143" s="213"/>
      <c r="B143" s="213"/>
      <c r="C143" s="213"/>
      <c r="D143" s="222">
        <f>IF(ISNUMBER(SEARCH(ZAKL_DATA!$B$14,E143)),MAX($D$2:D142)+1,0)</f>
        <v>141</v>
      </c>
      <c r="E143" s="223" t="s">
        <v>1955</v>
      </c>
      <c r="F143" s="224">
        <v>2914</v>
      </c>
      <c r="G143" s="225"/>
      <c r="H143" s="226" t="str">
        <f>IFERROR(VLOOKUP(ROWS($H$3:H143),$D$3:$E$204,2,0),"")</f>
        <v>ŽĎÁR NAD SÁZAVOU</v>
      </c>
      <c r="I143" s="213"/>
    </row>
    <row r="144" spans="1:9" ht="12.75">
      <c r="A144" s="213"/>
      <c r="B144" s="213"/>
      <c r="C144" s="213"/>
      <c r="D144" s="222">
        <f>IF(ISNUMBER(SEARCH(ZAKL_DATA!$B$14,E144)),MAX($D$2:D143)+1,0)</f>
        <v>142</v>
      </c>
      <c r="E144" s="223" t="s">
        <v>1956</v>
      </c>
      <c r="F144" s="224">
        <v>3001</v>
      </c>
      <c r="G144" s="225"/>
      <c r="H144" s="226" t="str">
        <f>IFERROR(VLOOKUP(ROWS($H$3:H144),$D$3:$E$204,2,0),"")</f>
        <v>BRNO I</v>
      </c>
      <c r="I144" s="213"/>
    </row>
    <row r="145" spans="1:9" ht="12.75">
      <c r="A145" s="213"/>
      <c r="B145" s="213"/>
      <c r="C145" s="213"/>
      <c r="D145" s="222">
        <f>IF(ISNUMBER(SEARCH(ZAKL_DATA!$B$14,E145)),MAX($D$2:D144)+1,0)</f>
        <v>143</v>
      </c>
      <c r="E145" s="223" t="s">
        <v>1957</v>
      </c>
      <c r="F145" s="224">
        <v>3002</v>
      </c>
      <c r="G145" s="225"/>
      <c r="H145" s="226" t="str">
        <f>IFERROR(VLOOKUP(ROWS($H$3:H145),$D$3:$E$204,2,0),"")</f>
        <v>BRNO II</v>
      </c>
      <c r="I145" s="213"/>
    </row>
    <row r="146" spans="1:9" ht="12.75">
      <c r="A146" s="213"/>
      <c r="B146" s="213"/>
      <c r="C146" s="213"/>
      <c r="D146" s="222">
        <f>IF(ISNUMBER(SEARCH(ZAKL_DATA!$B$14,E146)),MAX($D$2:D145)+1,0)</f>
        <v>144</v>
      </c>
      <c r="E146" s="223" t="s">
        <v>1958</v>
      </c>
      <c r="F146" s="224">
        <v>3003</v>
      </c>
      <c r="G146" s="225"/>
      <c r="H146" s="226" t="str">
        <f>IFERROR(VLOOKUP(ROWS($H$3:H146),$D$3:$E$204,2,0),"")</f>
        <v>BRNO III</v>
      </c>
      <c r="I146" s="213"/>
    </row>
    <row r="147" spans="1:9" ht="12.75">
      <c r="A147" s="213"/>
      <c r="B147" s="213"/>
      <c r="C147" s="213"/>
      <c r="D147" s="222">
        <f>IF(ISNUMBER(SEARCH(ZAKL_DATA!$B$14,E147)),MAX($D$2:D146)+1,0)</f>
        <v>145</v>
      </c>
      <c r="E147" s="223" t="s">
        <v>1959</v>
      </c>
      <c r="F147" s="224">
        <v>3004</v>
      </c>
      <c r="G147" s="225"/>
      <c r="H147" s="226" t="str">
        <f>IFERROR(VLOOKUP(ROWS($H$3:H147),$D$3:$E$204,2,0),"")</f>
        <v>BRNO IV</v>
      </c>
      <c r="I147" s="213"/>
    </row>
    <row r="148" spans="1:9" ht="25.5">
      <c r="A148" s="213"/>
      <c r="B148" s="213"/>
      <c r="C148" s="213"/>
      <c r="D148" s="222">
        <f>IF(ISNUMBER(SEARCH(ZAKL_DATA!$B$14,E148)),MAX($D$2:D147)+1,0)</f>
        <v>146</v>
      </c>
      <c r="E148" s="223" t="s">
        <v>1960</v>
      </c>
      <c r="F148" s="224">
        <v>3005</v>
      </c>
      <c r="G148" s="225"/>
      <c r="H148" s="226" t="str">
        <f>IFERROR(VLOOKUP(ROWS($H$3:H148),$D$3:$E$204,2,0),"")</f>
        <v>BRNO VENKOV</v>
      </c>
      <c r="I148" s="213"/>
    </row>
    <row r="149" spans="1:9" ht="25.5">
      <c r="A149" s="213"/>
      <c r="B149" s="213"/>
      <c r="C149" s="213"/>
      <c r="D149" s="222">
        <f>IF(ISNUMBER(SEARCH(ZAKL_DATA!$B$14,E149)),MAX($D$2:D148)+1,0)</f>
        <v>147</v>
      </c>
      <c r="E149" s="223" t="s">
        <v>1961</v>
      </c>
      <c r="F149" s="224">
        <v>3006</v>
      </c>
      <c r="G149" s="225"/>
      <c r="H149" s="226" t="str">
        <f>IFERROR(VLOOKUP(ROWS($H$3:H149),$D$3:$E$204,2,0),"")</f>
        <v>BLANSKO</v>
      </c>
      <c r="I149" s="213"/>
    </row>
    <row r="150" spans="1:9" ht="25.5">
      <c r="A150" s="213"/>
      <c r="B150" s="213"/>
      <c r="C150" s="213"/>
      <c r="D150" s="222">
        <f>IF(ISNUMBER(SEARCH(ZAKL_DATA!$B$14,E150)),MAX($D$2:D149)+1,0)</f>
        <v>148</v>
      </c>
      <c r="E150" s="223" t="s">
        <v>1962</v>
      </c>
      <c r="F150" s="224">
        <v>3007</v>
      </c>
      <c r="G150" s="225"/>
      <c r="H150" s="226" t="str">
        <f>IFERROR(VLOOKUP(ROWS($H$3:H150),$D$3:$E$204,2,0),"")</f>
        <v>BOSKOVICE</v>
      </c>
      <c r="I150" s="213"/>
    </row>
    <row r="151" spans="1:9" ht="25.5">
      <c r="A151" s="213"/>
      <c r="B151" s="213"/>
      <c r="C151" s="213"/>
      <c r="D151" s="222">
        <f>IF(ISNUMBER(SEARCH(ZAKL_DATA!$B$14,E151)),MAX($D$2:D150)+1,0)</f>
        <v>149</v>
      </c>
      <c r="E151" s="223" t="s">
        <v>1963</v>
      </c>
      <c r="F151" s="224">
        <v>3008</v>
      </c>
      <c r="G151" s="225"/>
      <c r="H151" s="226" t="str">
        <f>IFERROR(VLOOKUP(ROWS($H$3:H151),$D$3:$E$204,2,0),"")</f>
        <v>BŘECLAV</v>
      </c>
      <c r="I151" s="213"/>
    </row>
    <row r="152" spans="1:9" ht="25.5">
      <c r="A152" s="213"/>
      <c r="B152" s="213"/>
      <c r="C152" s="213"/>
      <c r="D152" s="222">
        <f>IF(ISNUMBER(SEARCH(ZAKL_DATA!$B$14,E152)),MAX($D$2:D151)+1,0)</f>
        <v>150</v>
      </c>
      <c r="E152" s="223" t="s">
        <v>1964</v>
      </c>
      <c r="F152" s="224">
        <v>3009</v>
      </c>
      <c r="G152" s="225"/>
      <c r="H152" s="226" t="str">
        <f>IFERROR(VLOOKUP(ROWS($H$3:H152),$D$3:$E$204,2,0),"")</f>
        <v>BUČOVICE</v>
      </c>
      <c r="I152" s="213"/>
    </row>
    <row r="153" spans="1:9" ht="25.5">
      <c r="A153" s="213"/>
      <c r="B153" s="213"/>
      <c r="C153" s="213"/>
      <c r="D153" s="222">
        <f>IF(ISNUMBER(SEARCH(ZAKL_DATA!$B$14,E153)),MAX($D$2:D152)+1,0)</f>
        <v>151</v>
      </c>
      <c r="E153" s="223" t="s">
        <v>1965</v>
      </c>
      <c r="F153" s="224">
        <v>3010</v>
      </c>
      <c r="G153" s="225"/>
      <c r="H153" s="226" t="str">
        <f>IFERROR(VLOOKUP(ROWS($H$3:H153),$D$3:$E$204,2,0),"")</f>
        <v>HODONÍN</v>
      </c>
      <c r="I153" s="213"/>
    </row>
    <row r="154" spans="1:9" ht="25.5">
      <c r="A154" s="213"/>
      <c r="B154" s="213"/>
      <c r="C154" s="213"/>
      <c r="D154" s="222">
        <f>IF(ISNUMBER(SEARCH(ZAKL_DATA!$B$14,E154)),MAX($D$2:D153)+1,0)</f>
        <v>152</v>
      </c>
      <c r="E154" s="223" t="s">
        <v>1966</v>
      </c>
      <c r="F154" s="224">
        <v>3011</v>
      </c>
      <c r="G154" s="225"/>
      <c r="H154" s="226" t="str">
        <f>IFERROR(VLOOKUP(ROWS($H$3:H154),$D$3:$E$204,2,0),"")</f>
        <v>HUSTOPEČE</v>
      </c>
      <c r="I154" s="213"/>
    </row>
    <row r="155" spans="1:9" ht="25.5">
      <c r="A155" s="213"/>
      <c r="B155" s="213"/>
      <c r="C155" s="213"/>
      <c r="D155" s="222">
        <f>IF(ISNUMBER(SEARCH(ZAKL_DATA!$B$14,E155)),MAX($D$2:D154)+1,0)</f>
        <v>153</v>
      </c>
      <c r="E155" s="223" t="s">
        <v>1967</v>
      </c>
      <c r="F155" s="224">
        <v>3012</v>
      </c>
      <c r="G155" s="225"/>
      <c r="H155" s="226" t="str">
        <f>IFERROR(VLOOKUP(ROWS($H$3:H155),$D$3:$E$204,2,0),"")</f>
        <v>IVANČICE</v>
      </c>
      <c r="I155" s="213"/>
    </row>
    <row r="156" spans="1:9" ht="12.75">
      <c r="A156" s="213"/>
      <c r="B156" s="213"/>
      <c r="C156" s="213"/>
      <c r="D156" s="222">
        <f>IF(ISNUMBER(SEARCH(ZAKL_DATA!$B$14,E156)),MAX($D$2:D155)+1,0)</f>
        <v>154</v>
      </c>
      <c r="E156" s="223" t="s">
        <v>1968</v>
      </c>
      <c r="F156" s="224">
        <v>3013</v>
      </c>
      <c r="G156" s="225"/>
      <c r="H156" s="226" t="str">
        <f>IFERROR(VLOOKUP(ROWS($H$3:H156),$D$3:$E$204,2,0),"")</f>
        <v>KYJOV</v>
      </c>
      <c r="I156" s="213"/>
    </row>
    <row r="157" spans="1:9" ht="25.5">
      <c r="A157" s="213"/>
      <c r="B157" s="213"/>
      <c r="C157" s="213"/>
      <c r="D157" s="222">
        <f>IF(ISNUMBER(SEARCH(ZAKL_DATA!$B$14,E157)),MAX($D$2:D156)+1,0)</f>
        <v>155</v>
      </c>
      <c r="E157" s="223" t="s">
        <v>1969</v>
      </c>
      <c r="F157" s="224">
        <v>3014</v>
      </c>
      <c r="G157" s="225"/>
      <c r="H157" s="226" t="str">
        <f>IFERROR(VLOOKUP(ROWS($H$3:H157),$D$3:$E$204,2,0),"")</f>
        <v>MIKULOV</v>
      </c>
      <c r="I157" s="213"/>
    </row>
    <row r="158" spans="1:9" ht="51">
      <c r="A158" s="213"/>
      <c r="B158" s="213"/>
      <c r="C158" s="213"/>
      <c r="D158" s="222">
        <f>IF(ISNUMBER(SEARCH(ZAKL_DATA!$B$14,E158)),MAX($D$2:D157)+1,0)</f>
        <v>156</v>
      </c>
      <c r="E158" s="223" t="s">
        <v>1970</v>
      </c>
      <c r="F158" s="224">
        <v>3015</v>
      </c>
      <c r="G158" s="225"/>
      <c r="H158" s="226" t="str">
        <f>IFERROR(VLOOKUP(ROWS($H$3:H158),$D$3:$E$204,2,0),"")</f>
        <v>MORAVSKÝ KRUMLOV</v>
      </c>
      <c r="I158" s="213"/>
    </row>
    <row r="159" spans="1:9" ht="38.25">
      <c r="A159" s="213"/>
      <c r="B159" s="213"/>
      <c r="C159" s="213"/>
      <c r="D159" s="222">
        <f>IF(ISNUMBER(SEARCH(ZAKL_DATA!$B$14,E159)),MAX($D$2:D158)+1,0)</f>
        <v>157</v>
      </c>
      <c r="E159" s="223" t="s">
        <v>1971</v>
      </c>
      <c r="F159" s="224">
        <v>3016</v>
      </c>
      <c r="G159" s="225"/>
      <c r="H159" s="226" t="str">
        <f>IFERROR(VLOOKUP(ROWS($H$3:H159),$D$3:$E$204,2,0),"")</f>
        <v>SLAVKOV U BRNA</v>
      </c>
      <c r="I159" s="213"/>
    </row>
    <row r="160" spans="1:9" ht="12.75">
      <c r="A160" s="213"/>
      <c r="B160" s="213"/>
      <c r="C160" s="213"/>
      <c r="D160" s="222">
        <f>IF(ISNUMBER(SEARCH(ZAKL_DATA!$B$14,E160)),MAX($D$2:D159)+1,0)</f>
        <v>158</v>
      </c>
      <c r="E160" s="223" t="s">
        <v>1972</v>
      </c>
      <c r="F160" s="224">
        <v>3017</v>
      </c>
      <c r="G160" s="225"/>
      <c r="H160" s="226" t="str">
        <f>IFERROR(VLOOKUP(ROWS($H$3:H160),$D$3:$E$204,2,0),"")</f>
        <v>TIŠNOV</v>
      </c>
      <c r="I160" s="213"/>
    </row>
    <row r="161" spans="1:9" ht="51">
      <c r="A161" s="213"/>
      <c r="B161" s="213"/>
      <c r="C161" s="213"/>
      <c r="D161" s="222">
        <f>IF(ISNUMBER(SEARCH(ZAKL_DATA!$B$14,E161)),MAX($D$2:D160)+1,0)</f>
        <v>159</v>
      </c>
      <c r="E161" s="223" t="s">
        <v>1973</v>
      </c>
      <c r="F161" s="224">
        <v>3018</v>
      </c>
      <c r="G161" s="225"/>
      <c r="H161" s="226" t="str">
        <f>IFERROR(VLOOKUP(ROWS($H$3:H161),$D$3:$E$204,2,0),"")</f>
        <v>VESELÍ NAD MORAVOU</v>
      </c>
      <c r="I161" s="213"/>
    </row>
    <row r="162" spans="1:9" ht="12.75">
      <c r="A162" s="213"/>
      <c r="B162" s="213"/>
      <c r="C162" s="213"/>
      <c r="D162" s="222">
        <f>IF(ISNUMBER(SEARCH(ZAKL_DATA!$B$14,E162)),MAX($D$2:D161)+1,0)</f>
        <v>160</v>
      </c>
      <c r="E162" s="223" t="s">
        <v>1974</v>
      </c>
      <c r="F162" s="224">
        <v>3019</v>
      </c>
      <c r="G162" s="225"/>
      <c r="H162" s="226" t="str">
        <f>IFERROR(VLOOKUP(ROWS($H$3:H162),$D$3:$E$204,2,0),"")</f>
        <v>VYŠKOV</v>
      </c>
      <c r="I162" s="213"/>
    </row>
    <row r="163" spans="1:9" ht="12.75">
      <c r="A163" s="213"/>
      <c r="B163" s="213"/>
      <c r="C163" s="213"/>
      <c r="D163" s="222">
        <f>IF(ISNUMBER(SEARCH(ZAKL_DATA!$B$14,E163)),MAX($D$2:D162)+1,0)</f>
        <v>161</v>
      </c>
      <c r="E163" s="223" t="s">
        <v>1975</v>
      </c>
      <c r="F163" s="224">
        <v>3020</v>
      </c>
      <c r="G163" s="225"/>
      <c r="H163" s="226" t="str">
        <f>IFERROR(VLOOKUP(ROWS($H$3:H163),$D$3:$E$204,2,0),"")</f>
        <v>ZNOJMO</v>
      </c>
      <c r="I163" s="213"/>
    </row>
    <row r="164" spans="1:9" ht="25.5">
      <c r="A164" s="213"/>
      <c r="B164" s="213"/>
      <c r="C164" s="213"/>
      <c r="D164" s="222">
        <f>IF(ISNUMBER(SEARCH(ZAKL_DATA!$B$14,E164)),MAX($D$2:D163)+1,0)</f>
        <v>162</v>
      </c>
      <c r="E164" s="223" t="s">
        <v>1976</v>
      </c>
      <c r="F164" s="224">
        <v>3101</v>
      </c>
      <c r="G164" s="225"/>
      <c r="H164" s="226" t="str">
        <f>IFERROR(VLOOKUP(ROWS($H$3:H164),$D$3:$E$204,2,0),"")</f>
        <v>OLOMOUC</v>
      </c>
      <c r="I164" s="213"/>
    </row>
    <row r="165" spans="1:9" ht="12.75">
      <c r="A165" s="213"/>
      <c r="B165" s="213"/>
      <c r="C165" s="213"/>
      <c r="D165" s="222">
        <f>IF(ISNUMBER(SEARCH(ZAKL_DATA!$B$14,E165)),MAX($D$2:D164)+1,0)</f>
        <v>163</v>
      </c>
      <c r="E165" s="223" t="s">
        <v>1977</v>
      </c>
      <c r="F165" s="224">
        <v>3102</v>
      </c>
      <c r="G165" s="225"/>
      <c r="H165" s="226" t="str">
        <f>IFERROR(VLOOKUP(ROWS($H$3:H165),$D$3:$E$204,2,0),"")</f>
        <v>HRANICE</v>
      </c>
      <c r="I165" s="213"/>
    </row>
    <row r="166" spans="1:9" ht="12.75">
      <c r="A166" s="213"/>
      <c r="B166" s="213"/>
      <c r="C166" s="213"/>
      <c r="D166" s="222">
        <f>IF(ISNUMBER(SEARCH(ZAKL_DATA!$B$14,E166)),MAX($D$2:D165)+1,0)</f>
        <v>164</v>
      </c>
      <c r="E166" s="223" t="s">
        <v>1978</v>
      </c>
      <c r="F166" s="224">
        <v>3103</v>
      </c>
      <c r="G166" s="225"/>
      <c r="H166" s="226" t="str">
        <f>IFERROR(VLOOKUP(ROWS($H$3:H166),$D$3:$E$204,2,0),"")</f>
        <v>JESENÍK</v>
      </c>
      <c r="I166" s="213"/>
    </row>
    <row r="167" spans="1:9" ht="12.75">
      <c r="A167" s="213"/>
      <c r="B167" s="213"/>
      <c r="C167" s="213"/>
      <c r="D167" s="222">
        <f>IF(ISNUMBER(SEARCH(ZAKL_DATA!$B$14,E167)),MAX($D$2:D166)+1,0)</f>
        <v>165</v>
      </c>
      <c r="E167" s="223" t="s">
        <v>1979</v>
      </c>
      <c r="F167" s="224">
        <v>3104</v>
      </c>
      <c r="G167" s="225"/>
      <c r="H167" s="226" t="str">
        <f>IFERROR(VLOOKUP(ROWS($H$3:H167),$D$3:$E$204,2,0),"")</f>
        <v>KONICE</v>
      </c>
      <c r="I167" s="213"/>
    </row>
    <row r="168" spans="1:9" ht="12.75">
      <c r="A168" s="213"/>
      <c r="B168" s="213"/>
      <c r="C168" s="213"/>
      <c r="D168" s="222">
        <f>IF(ISNUMBER(SEARCH(ZAKL_DATA!$B$14,E168)),MAX($D$2:D167)+1,0)</f>
        <v>166</v>
      </c>
      <c r="E168" s="223" t="s">
        <v>1980</v>
      </c>
      <c r="F168" s="224">
        <v>3105</v>
      </c>
      <c r="G168" s="225"/>
      <c r="H168" s="226" t="str">
        <f>IFERROR(VLOOKUP(ROWS($H$3:H168),$D$3:$E$204,2,0),"")</f>
        <v>LITOVEL</v>
      </c>
      <c r="I168" s="213"/>
    </row>
    <row r="169" spans="1:9" ht="25.5">
      <c r="A169" s="213"/>
      <c r="B169" s="213"/>
      <c r="C169" s="213"/>
      <c r="D169" s="222">
        <f>IF(ISNUMBER(SEARCH(ZAKL_DATA!$B$14,E169)),MAX($D$2:D168)+1,0)</f>
        <v>167</v>
      </c>
      <c r="E169" s="223" t="s">
        <v>1981</v>
      </c>
      <c r="F169" s="224">
        <v>3106</v>
      </c>
      <c r="G169" s="225"/>
      <c r="H169" s="226" t="str">
        <f>IFERROR(VLOOKUP(ROWS($H$3:H169),$D$3:$E$204,2,0),"")</f>
        <v>PROSTĚJOV</v>
      </c>
      <c r="I169" s="213"/>
    </row>
    <row r="170" spans="1:9" ht="12.75">
      <c r="A170" s="213"/>
      <c r="B170" s="213"/>
      <c r="C170" s="213"/>
      <c r="D170" s="222">
        <f>IF(ISNUMBER(SEARCH(ZAKL_DATA!$B$14,E170)),MAX($D$2:D169)+1,0)</f>
        <v>168</v>
      </c>
      <c r="E170" s="223" t="s">
        <v>1982</v>
      </c>
      <c r="F170" s="224">
        <v>3107</v>
      </c>
      <c r="G170" s="225"/>
      <c r="H170" s="226" t="str">
        <f>IFERROR(VLOOKUP(ROWS($H$3:H170),$D$3:$E$204,2,0),"")</f>
        <v>PŘEROV</v>
      </c>
      <c r="I170" s="213"/>
    </row>
    <row r="171" spans="1:9" ht="25.5">
      <c r="A171" s="213"/>
      <c r="B171" s="213"/>
      <c r="C171" s="213"/>
      <c r="D171" s="222">
        <f>IF(ISNUMBER(SEARCH(ZAKL_DATA!$B$14,E171)),MAX($D$2:D170)+1,0)</f>
        <v>169</v>
      </c>
      <c r="E171" s="223" t="s">
        <v>1983</v>
      </c>
      <c r="F171" s="224">
        <v>3108</v>
      </c>
      <c r="G171" s="225"/>
      <c r="H171" s="226" t="str">
        <f>IFERROR(VLOOKUP(ROWS($H$3:H171),$D$3:$E$204,2,0),"")</f>
        <v>ŠTERNBERK</v>
      </c>
      <c r="I171" s="213"/>
    </row>
    <row r="172" spans="1:9" ht="25.5">
      <c r="A172" s="213"/>
      <c r="B172" s="213"/>
      <c r="C172" s="213"/>
      <c r="D172" s="222">
        <f>IF(ISNUMBER(SEARCH(ZAKL_DATA!$B$14,E172)),MAX($D$2:D171)+1,0)</f>
        <v>170</v>
      </c>
      <c r="E172" s="223" t="s">
        <v>1984</v>
      </c>
      <c r="F172" s="224">
        <v>3109</v>
      </c>
      <c r="G172" s="225"/>
      <c r="H172" s="226" t="str">
        <f>IFERROR(VLOOKUP(ROWS($H$3:H172),$D$3:$E$204,2,0),"")</f>
        <v>ŠUMPERK</v>
      </c>
      <c r="I172" s="213"/>
    </row>
    <row r="173" spans="1:9" ht="12.75">
      <c r="A173" s="213"/>
      <c r="B173" s="213"/>
      <c r="C173" s="213"/>
      <c r="D173" s="222">
        <f>IF(ISNUMBER(SEARCH(ZAKL_DATA!$B$14,E173)),MAX($D$2:D172)+1,0)</f>
        <v>171</v>
      </c>
      <c r="E173" s="223" t="s">
        <v>1985</v>
      </c>
      <c r="F173" s="224">
        <v>3110</v>
      </c>
      <c r="G173" s="225"/>
      <c r="H173" s="226" t="str">
        <f>IFERROR(VLOOKUP(ROWS($H$3:H173),$D$3:$E$204,2,0),"")</f>
        <v>ZÁBŘEH</v>
      </c>
      <c r="I173" s="213"/>
    </row>
    <row r="174" spans="1:9" ht="25.5">
      <c r="A174" s="213"/>
      <c r="B174" s="213"/>
      <c r="C174" s="213"/>
      <c r="D174" s="222">
        <f>IF(ISNUMBER(SEARCH(ZAKL_DATA!$B$14,E174)),MAX($D$2:D173)+1,0)</f>
        <v>172</v>
      </c>
      <c r="E174" s="223" t="s">
        <v>1986</v>
      </c>
      <c r="F174" s="224">
        <v>3201</v>
      </c>
      <c r="G174" s="225"/>
      <c r="H174" s="226" t="str">
        <f>IFERROR(VLOOKUP(ROWS($H$3:H174),$D$3:$E$204,2,0),"")</f>
        <v>OSTRAVA I</v>
      </c>
      <c r="I174" s="213"/>
    </row>
    <row r="175" spans="1:9" ht="25.5">
      <c r="A175" s="213"/>
      <c r="B175" s="213"/>
      <c r="C175" s="213"/>
      <c r="D175" s="222">
        <f>IF(ISNUMBER(SEARCH(ZAKL_DATA!$B$14,E175)),MAX($D$2:D174)+1,0)</f>
        <v>173</v>
      </c>
      <c r="E175" s="223" t="s">
        <v>1987</v>
      </c>
      <c r="F175" s="224">
        <v>3202</v>
      </c>
      <c r="G175" s="225"/>
      <c r="H175" s="226" t="str">
        <f>IFERROR(VLOOKUP(ROWS($H$3:H175),$D$3:$E$204,2,0),"")</f>
        <v>OSTRAVA II</v>
      </c>
      <c r="I175" s="213"/>
    </row>
    <row r="176" spans="1:9" ht="25.5">
      <c r="A176" s="213"/>
      <c r="B176" s="213"/>
      <c r="C176" s="213"/>
      <c r="D176" s="222">
        <f>IF(ISNUMBER(SEARCH(ZAKL_DATA!$B$14,E176)),MAX($D$2:D175)+1,0)</f>
        <v>174</v>
      </c>
      <c r="E176" s="223" t="s">
        <v>1988</v>
      </c>
      <c r="F176" s="224">
        <v>3203</v>
      </c>
      <c r="G176" s="225"/>
      <c r="H176" s="226" t="str">
        <f>IFERROR(VLOOKUP(ROWS($H$3:H176),$D$3:$E$204,2,0),"")</f>
        <v>OSTRAVA III</v>
      </c>
      <c r="I176" s="213"/>
    </row>
    <row r="177" spans="1:9" ht="25.5">
      <c r="A177" s="213"/>
      <c r="B177" s="213"/>
      <c r="C177" s="213"/>
      <c r="D177" s="222">
        <f>IF(ISNUMBER(SEARCH(ZAKL_DATA!$B$14,E177)),MAX($D$2:D176)+1,0)</f>
        <v>175</v>
      </c>
      <c r="E177" s="223" t="s">
        <v>1989</v>
      </c>
      <c r="F177" s="224">
        <v>3204</v>
      </c>
      <c r="G177" s="225"/>
      <c r="H177" s="226" t="str">
        <f>IFERROR(VLOOKUP(ROWS($H$3:H177),$D$3:$E$204,2,0),"")</f>
        <v>BOHUMÍN</v>
      </c>
      <c r="I177" s="213"/>
    </row>
    <row r="178" spans="1:9" ht="25.5">
      <c r="A178" s="213"/>
      <c r="B178" s="213"/>
      <c r="C178" s="213"/>
      <c r="D178" s="222">
        <f>IF(ISNUMBER(SEARCH(ZAKL_DATA!$B$14,E178)),MAX($D$2:D177)+1,0)</f>
        <v>176</v>
      </c>
      <c r="E178" s="223" t="s">
        <v>1990</v>
      </c>
      <c r="F178" s="224">
        <v>3205</v>
      </c>
      <c r="G178" s="225"/>
      <c r="H178" s="226" t="str">
        <f>IFERROR(VLOOKUP(ROWS($H$3:H178),$D$3:$E$204,2,0),"")</f>
        <v>BRUNTÁL</v>
      </c>
      <c r="I178" s="213"/>
    </row>
    <row r="179" spans="1:9" ht="25.5">
      <c r="A179" s="213"/>
      <c r="B179" s="213"/>
      <c r="C179" s="213"/>
      <c r="D179" s="222">
        <f>IF(ISNUMBER(SEARCH(ZAKL_DATA!$B$14,E179)),MAX($D$2:D178)+1,0)</f>
        <v>177</v>
      </c>
      <c r="E179" s="223" t="s">
        <v>1991</v>
      </c>
      <c r="F179" s="224">
        <v>3206</v>
      </c>
      <c r="G179" s="225"/>
      <c r="H179" s="226" t="str">
        <f>IFERROR(VLOOKUP(ROWS($H$3:H179),$D$3:$E$204,2,0),"")</f>
        <v>ČESKÝ TĚŠÍN</v>
      </c>
      <c r="I179" s="213"/>
    </row>
    <row r="180" spans="1:9" ht="25.5">
      <c r="A180" s="213"/>
      <c r="B180" s="213"/>
      <c r="C180" s="213"/>
      <c r="D180" s="222">
        <f>IF(ISNUMBER(SEARCH(ZAKL_DATA!$B$14,E180)),MAX($D$2:D179)+1,0)</f>
        <v>178</v>
      </c>
      <c r="E180" s="223" t="s">
        <v>1992</v>
      </c>
      <c r="F180" s="224">
        <v>3207</v>
      </c>
      <c r="G180" s="225"/>
      <c r="H180" s="226" t="str">
        <f>IFERROR(VLOOKUP(ROWS($H$3:H180),$D$3:$E$204,2,0),"")</f>
        <v>FRÝDEK-MÍSTEK</v>
      </c>
      <c r="I180" s="213"/>
    </row>
    <row r="181" spans="1:9" ht="38.25">
      <c r="A181" s="213"/>
      <c r="B181" s="213"/>
      <c r="C181" s="213"/>
      <c r="D181" s="222">
        <f>IF(ISNUMBER(SEARCH(ZAKL_DATA!$B$14,E181)),MAX($D$2:D180)+1,0)</f>
        <v>179</v>
      </c>
      <c r="E181" s="223" t="s">
        <v>1993</v>
      </c>
      <c r="F181" s="224">
        <v>3208</v>
      </c>
      <c r="G181" s="225"/>
      <c r="H181" s="226" t="str">
        <f>IFERROR(VLOOKUP(ROWS($H$3:H181),$D$3:$E$204,2,0),"")</f>
        <v>FRÝDLANT NAD OSTRAV.</v>
      </c>
      <c r="I181" s="213"/>
    </row>
    <row r="182" spans="1:9" ht="12.75">
      <c r="A182" s="213"/>
      <c r="B182" s="213"/>
      <c r="C182" s="213"/>
      <c r="D182" s="222">
        <f>IF(ISNUMBER(SEARCH(ZAKL_DATA!$B$14,E182)),MAX($D$2:D181)+1,0)</f>
        <v>180</v>
      </c>
      <c r="E182" s="223" t="s">
        <v>1994</v>
      </c>
      <c r="F182" s="224">
        <v>3209</v>
      </c>
      <c r="G182" s="225"/>
      <c r="H182" s="226" t="str">
        <f>IFERROR(VLOOKUP(ROWS($H$3:H182),$D$3:$E$204,2,0),"")</f>
        <v>FULNEK</v>
      </c>
      <c r="I182" s="213"/>
    </row>
    <row r="183" spans="1:9" ht="25.5">
      <c r="A183" s="213"/>
      <c r="B183" s="213"/>
      <c r="C183" s="213"/>
      <c r="D183" s="222">
        <f>IF(ISNUMBER(SEARCH(ZAKL_DATA!$B$14,E183)),MAX($D$2:D182)+1,0)</f>
        <v>181</v>
      </c>
      <c r="E183" s="223" t="s">
        <v>1995</v>
      </c>
      <c r="F183" s="224">
        <v>3210</v>
      </c>
      <c r="G183" s="225"/>
      <c r="H183" s="226" t="str">
        <f>IFERROR(VLOOKUP(ROWS($H$3:H183),$D$3:$E$204,2,0),"")</f>
        <v>HAVÍŘOV</v>
      </c>
      <c r="I183" s="213"/>
    </row>
    <row r="184" spans="1:9" ht="12.75">
      <c r="A184" s="213"/>
      <c r="B184" s="213"/>
      <c r="C184" s="213"/>
      <c r="D184" s="222">
        <f>IF(ISNUMBER(SEARCH(ZAKL_DATA!$B$14,E184)),MAX($D$2:D183)+1,0)</f>
        <v>182</v>
      </c>
      <c r="E184" s="223" t="s">
        <v>1996</v>
      </c>
      <c r="F184" s="224">
        <v>3211</v>
      </c>
      <c r="G184" s="225"/>
      <c r="H184" s="226" t="str">
        <f>IFERROR(VLOOKUP(ROWS($H$3:H184),$D$3:$E$204,2,0),"")</f>
        <v>HLUČÍN</v>
      </c>
      <c r="I184" s="213"/>
    </row>
    <row r="185" spans="1:9" ht="12.75">
      <c r="A185" s="213"/>
      <c r="B185" s="213"/>
      <c r="C185" s="213"/>
      <c r="D185" s="222">
        <f>IF(ISNUMBER(SEARCH(ZAKL_DATA!$B$14,E185)),MAX($D$2:D184)+1,0)</f>
        <v>183</v>
      </c>
      <c r="E185" s="223" t="s">
        <v>1997</v>
      </c>
      <c r="F185" s="224">
        <v>3212</v>
      </c>
      <c r="G185" s="225"/>
      <c r="H185" s="226" t="str">
        <f>IFERROR(VLOOKUP(ROWS($H$3:H185),$D$3:$E$204,2,0),"")</f>
        <v>KARVINÁ</v>
      </c>
      <c r="I185" s="213"/>
    </row>
    <row r="186" spans="1:9" ht="25.5">
      <c r="A186" s="213"/>
      <c r="B186" s="213"/>
      <c r="C186" s="213"/>
      <c r="D186" s="222">
        <f>IF(ISNUMBER(SEARCH(ZAKL_DATA!$B$14,E186)),MAX($D$2:D185)+1,0)</f>
        <v>184</v>
      </c>
      <c r="E186" s="223" t="s">
        <v>1998</v>
      </c>
      <c r="F186" s="224">
        <v>3213</v>
      </c>
      <c r="G186" s="225"/>
      <c r="H186" s="226" t="str">
        <f>IFERROR(VLOOKUP(ROWS($H$3:H186),$D$3:$E$204,2,0),"")</f>
        <v>KOPŘIVNICE</v>
      </c>
      <c r="I186" s="213"/>
    </row>
    <row r="187" spans="1:9" ht="12.75">
      <c r="A187" s="213"/>
      <c r="B187" s="213"/>
      <c r="C187" s="213"/>
      <c r="D187" s="222">
        <f>IF(ISNUMBER(SEARCH(ZAKL_DATA!$B$14,E187)),MAX($D$2:D186)+1,0)</f>
        <v>185</v>
      </c>
      <c r="E187" s="223" t="s">
        <v>1999</v>
      </c>
      <c r="F187" s="224">
        <v>3214</v>
      </c>
      <c r="G187" s="225"/>
      <c r="H187" s="226" t="str">
        <f>IFERROR(VLOOKUP(ROWS($H$3:H187),$D$3:$E$204,2,0),"")</f>
        <v>KRNOV</v>
      </c>
      <c r="I187" s="213"/>
    </row>
    <row r="188" spans="1:9" ht="25.5">
      <c r="A188" s="213"/>
      <c r="B188" s="213"/>
      <c r="C188" s="213"/>
      <c r="D188" s="222">
        <f>IF(ISNUMBER(SEARCH(ZAKL_DATA!$B$14,E188)),MAX($D$2:D187)+1,0)</f>
        <v>186</v>
      </c>
      <c r="E188" s="223" t="s">
        <v>2000</v>
      </c>
      <c r="F188" s="224">
        <v>3215</v>
      </c>
      <c r="G188" s="225"/>
      <c r="H188" s="226" t="str">
        <f>IFERROR(VLOOKUP(ROWS($H$3:H188),$D$3:$E$204,2,0),"")</f>
        <v>NOVÝ JIČÍN</v>
      </c>
      <c r="I188" s="213"/>
    </row>
    <row r="189" spans="1:9" ht="12.75">
      <c r="A189" s="213"/>
      <c r="B189" s="213"/>
      <c r="C189" s="213"/>
      <c r="D189" s="222">
        <f>IF(ISNUMBER(SEARCH(ZAKL_DATA!$B$14,E189)),MAX($D$2:D188)+1,0)</f>
        <v>187</v>
      </c>
      <c r="E189" s="223" t="s">
        <v>2001</v>
      </c>
      <c r="F189" s="224">
        <v>3216</v>
      </c>
      <c r="G189" s="225"/>
      <c r="H189" s="226" t="str">
        <f>IFERROR(VLOOKUP(ROWS($H$3:H189),$D$3:$E$204,2,0),"")</f>
        <v>OPAVA</v>
      </c>
      <c r="I189" s="213"/>
    </row>
    <row r="190" spans="1:9" ht="12.75">
      <c r="A190" s="213"/>
      <c r="B190" s="213"/>
      <c r="C190" s="213"/>
      <c r="D190" s="222">
        <f>IF(ISNUMBER(SEARCH(ZAKL_DATA!$B$14,E190)),MAX($D$2:D189)+1,0)</f>
        <v>188</v>
      </c>
      <c r="E190" s="223" t="s">
        <v>2002</v>
      </c>
      <c r="F190" s="224">
        <v>3217</v>
      </c>
      <c r="G190" s="225"/>
      <c r="H190" s="226" t="str">
        <f>IFERROR(VLOOKUP(ROWS($H$3:H190),$D$3:$E$204,2,0),"")</f>
        <v>ORLOVÁ</v>
      </c>
      <c r="I190" s="213"/>
    </row>
    <row r="191" spans="1:9" ht="12.75">
      <c r="A191" s="213"/>
      <c r="B191" s="213"/>
      <c r="C191" s="213"/>
      <c r="D191" s="222">
        <f>IF(ISNUMBER(SEARCH(ZAKL_DATA!$B$14,E191)),MAX($D$2:D190)+1,0)</f>
        <v>189</v>
      </c>
      <c r="E191" s="223" t="s">
        <v>2003</v>
      </c>
      <c r="F191" s="224">
        <v>3218</v>
      </c>
      <c r="G191" s="225"/>
      <c r="H191" s="226" t="str">
        <f>IFERROR(VLOOKUP(ROWS($H$3:H191),$D$3:$E$204,2,0),"")</f>
        <v>TŘINEC</v>
      </c>
      <c r="I191" s="213"/>
    </row>
    <row r="192" spans="1:9" ht="12.75">
      <c r="A192" s="213"/>
      <c r="B192" s="213"/>
      <c r="C192" s="213"/>
      <c r="D192" s="222">
        <f>IF(ISNUMBER(SEARCH(ZAKL_DATA!$B$14,E192)),MAX($D$2:D191)+1,0)</f>
        <v>190</v>
      </c>
      <c r="E192" s="223" t="s">
        <v>2004</v>
      </c>
      <c r="F192" s="224">
        <v>3301</v>
      </c>
      <c r="G192" s="225"/>
      <c r="H192" s="226" t="str">
        <f>IFERROR(VLOOKUP(ROWS($H$3:H192),$D$3:$E$204,2,0),"")</f>
        <v>ZLÍN</v>
      </c>
      <c r="I192" s="213"/>
    </row>
    <row r="193" spans="1:9" ht="51">
      <c r="A193" s="213"/>
      <c r="B193" s="213"/>
      <c r="C193" s="213"/>
      <c r="D193" s="222">
        <f>IF(ISNUMBER(SEARCH(ZAKL_DATA!$B$14,E193)),MAX($D$2:D192)+1,0)</f>
        <v>191</v>
      </c>
      <c r="E193" s="223" t="s">
        <v>2005</v>
      </c>
      <c r="F193" s="224">
        <v>3302</v>
      </c>
      <c r="G193" s="225"/>
      <c r="H193" s="226" t="str">
        <f>IFERROR(VLOOKUP(ROWS($H$3:H193),$D$3:$E$204,2,0),"")</f>
        <v>BYSTŘICE POD HOSTÝNEM</v>
      </c>
      <c r="I193" s="213"/>
    </row>
    <row r="194" spans="1:9" ht="25.5">
      <c r="A194" s="213"/>
      <c r="B194" s="213"/>
      <c r="C194" s="213"/>
      <c r="D194" s="222">
        <f>IF(ISNUMBER(SEARCH(ZAKL_DATA!$B$14,E194)),MAX($D$2:D193)+1,0)</f>
        <v>192</v>
      </c>
      <c r="E194" s="223" t="s">
        <v>2006</v>
      </c>
      <c r="F194" s="224">
        <v>3303</v>
      </c>
      <c r="G194" s="225"/>
      <c r="H194" s="226" t="str">
        <f>IFERROR(VLOOKUP(ROWS($H$3:H194),$D$3:$E$204,2,0),"")</f>
        <v>HOLEŠOV</v>
      </c>
      <c r="I194" s="213"/>
    </row>
    <row r="195" spans="1:9" ht="25.5">
      <c r="A195" s="213"/>
      <c r="B195" s="213"/>
      <c r="C195" s="213"/>
      <c r="D195" s="222">
        <f>IF(ISNUMBER(SEARCH(ZAKL_DATA!$B$14,E195)),MAX($D$2:D194)+1,0)</f>
        <v>193</v>
      </c>
      <c r="E195" s="223" t="s">
        <v>2007</v>
      </c>
      <c r="F195" s="224">
        <v>3304</v>
      </c>
      <c r="G195" s="225"/>
      <c r="H195" s="226" t="str">
        <f>IFERROR(VLOOKUP(ROWS($H$3:H195),$D$3:$E$204,2,0),"")</f>
        <v>KROMĚŘÍŽ</v>
      </c>
      <c r="I195" s="213"/>
    </row>
    <row r="196" spans="1:9" ht="25.5">
      <c r="A196" s="213"/>
      <c r="B196" s="213"/>
      <c r="C196" s="213"/>
      <c r="D196" s="222">
        <f>IF(ISNUMBER(SEARCH(ZAKL_DATA!$B$14,E196)),MAX($D$2:D195)+1,0)</f>
        <v>194</v>
      </c>
      <c r="E196" s="223" t="s">
        <v>2008</v>
      </c>
      <c r="F196" s="224">
        <v>3305</v>
      </c>
      <c r="G196" s="225"/>
      <c r="H196" s="226" t="str">
        <f>IFERROR(VLOOKUP(ROWS($H$3:H196),$D$3:$E$204,2,0),"")</f>
        <v>LUHAČOVICE</v>
      </c>
      <c r="I196" s="213"/>
    </row>
    <row r="197" spans="1:9" ht="25.5">
      <c r="A197" s="213"/>
      <c r="B197" s="213"/>
      <c r="C197" s="213"/>
      <c r="D197" s="222">
        <f>IF(ISNUMBER(SEARCH(ZAKL_DATA!$B$14,E197)),MAX($D$2:D196)+1,0)</f>
        <v>195</v>
      </c>
      <c r="E197" s="223" t="s">
        <v>2009</v>
      </c>
      <c r="F197" s="224">
        <v>3306</v>
      </c>
      <c r="G197" s="225"/>
      <c r="H197" s="226" t="str">
        <f>IFERROR(VLOOKUP(ROWS($H$3:H197),$D$3:$E$204,2,0),"")</f>
        <v>OTROKOVICE</v>
      </c>
      <c r="I197" s="213"/>
    </row>
    <row r="198" spans="1:9" ht="38.25">
      <c r="A198" s="213"/>
      <c r="B198" s="213"/>
      <c r="C198" s="213"/>
      <c r="D198" s="222">
        <f>IF(ISNUMBER(SEARCH(ZAKL_DATA!$B$14,E198)),MAX($D$2:D197)+1,0)</f>
        <v>196</v>
      </c>
      <c r="E198" s="223" t="s">
        <v>2010</v>
      </c>
      <c r="F198" s="224">
        <v>3307</v>
      </c>
      <c r="G198" s="225"/>
      <c r="H198" s="226" t="str">
        <f>IFERROR(VLOOKUP(ROWS($H$3:H198),$D$3:$E$204,2,0),"")</f>
        <v>ROŽNOV POD RADH.</v>
      </c>
      <c r="I198" s="213"/>
    </row>
    <row r="199" spans="1:9" ht="25.5">
      <c r="A199" s="213"/>
      <c r="B199" s="213"/>
      <c r="C199" s="213"/>
      <c r="D199" s="222">
        <f>IF(ISNUMBER(SEARCH(ZAKL_DATA!$B$14,E199)),MAX($D$2:D198)+1,0)</f>
        <v>197</v>
      </c>
      <c r="E199" s="223" t="s">
        <v>2011</v>
      </c>
      <c r="F199" s="224">
        <v>3308</v>
      </c>
      <c r="G199" s="225"/>
      <c r="H199" s="226" t="str">
        <f>IFERROR(VLOOKUP(ROWS($H$3:H199),$D$3:$E$204,2,0),"")</f>
        <v>UHERSKÝ BROD</v>
      </c>
      <c r="I199" s="213"/>
    </row>
    <row r="200" spans="1:9" ht="51">
      <c r="A200" s="213"/>
      <c r="B200" s="213"/>
      <c r="C200" s="213"/>
      <c r="D200" s="222">
        <f>IF(ISNUMBER(SEARCH(ZAKL_DATA!$B$14,E200)),MAX($D$2:D199)+1,0)</f>
        <v>198</v>
      </c>
      <c r="E200" s="223" t="s">
        <v>2012</v>
      </c>
      <c r="F200" s="224">
        <v>3309</v>
      </c>
      <c r="G200" s="225"/>
      <c r="H200" s="226" t="str">
        <f>IFERROR(VLOOKUP(ROWS($H$3:H200),$D$3:$E$204,2,0),"")</f>
        <v>UHERSKÉ HRADIŠTĚ</v>
      </c>
      <c r="I200" s="213"/>
    </row>
    <row r="201" spans="1:9" ht="38.25">
      <c r="A201" s="213"/>
      <c r="B201" s="213"/>
      <c r="C201" s="213"/>
      <c r="D201" s="222">
        <f>IF(ISNUMBER(SEARCH(ZAKL_DATA!$B$14,E201)),MAX($D$2:D200)+1,0)</f>
        <v>199</v>
      </c>
      <c r="E201" s="223" t="s">
        <v>2013</v>
      </c>
      <c r="F201" s="224">
        <v>3310</v>
      </c>
      <c r="G201" s="225"/>
      <c r="H201" s="226" t="str">
        <f>IFERROR(VLOOKUP(ROWS($H$3:H201),$D$3:$E$204,2,0),"")</f>
        <v>VALAŠSKÉ MEZIŘÍČÍ</v>
      </c>
      <c r="I201" s="213"/>
    </row>
    <row r="202" spans="1:9" ht="51">
      <c r="A202" s="213"/>
      <c r="B202" s="213"/>
      <c r="C202" s="213"/>
      <c r="D202" s="222">
        <f>IF(ISNUMBER(SEARCH(ZAKL_DATA!$B$14,E202)),MAX($D$2:D201)+1,0)</f>
        <v>200</v>
      </c>
      <c r="E202" s="223" t="s">
        <v>2014</v>
      </c>
      <c r="F202" s="224">
        <v>3311</v>
      </c>
      <c r="G202" s="225"/>
      <c r="H202" s="226" t="str">
        <f>IFERROR(VLOOKUP(ROWS($H$3:H202),$D$3:$E$204,2,0),"")</f>
        <v>VALAŠSKÉ KLOBOUKY</v>
      </c>
      <c r="I202" s="213"/>
    </row>
    <row r="203" spans="1:9" ht="12.75">
      <c r="A203" s="213"/>
      <c r="B203" s="213"/>
      <c r="C203" s="213"/>
      <c r="D203" s="222">
        <f>IF(ISNUMBER(SEARCH(ZAKL_DATA!$B$14,E203)),MAX($D$2:D202)+1,0)</f>
        <v>201</v>
      </c>
      <c r="E203" s="223" t="s">
        <v>2015</v>
      </c>
      <c r="F203" s="224">
        <v>3312</v>
      </c>
      <c r="G203" s="225"/>
      <c r="H203" s="226" t="str">
        <f>IFERROR(VLOOKUP(ROWS($H$3:H203),$D$3:$E$204,2,0),"")</f>
        <v>VSETÍN</v>
      </c>
      <c r="I203" s="213"/>
    </row>
    <row r="204" spans="1:9" ht="26.25" thickBot="1">
      <c r="A204" s="213"/>
      <c r="B204" s="213"/>
      <c r="C204" s="213"/>
      <c r="D204" s="222">
        <f>IF(ISNUMBER(SEARCH(ZAKL_DATA!$B$14,E204)),MAX($D$2:D203)+1,0)</f>
        <v>202</v>
      </c>
      <c r="E204" s="232" t="s">
        <v>1828</v>
      </c>
      <c r="F204" s="233">
        <v>4000</v>
      </c>
      <c r="G204" s="234"/>
      <c r="H204" s="235" t="str">
        <f>IFERROR(VLOOKUP(ROWS($H$3:H204),$D$3:$E$204,2,0),"")</f>
        <v>SPECIALIZOVANÝ</v>
      </c>
      <c r="I204" s="213"/>
    </row>
    <row r="205" spans="1:9" ht="12.75" thickBot="1">
      <c r="A205" s="213"/>
      <c r="B205" s="213"/>
      <c r="C205" s="213"/>
      <c r="D205" s="214"/>
      <c r="E205" s="213"/>
      <c r="F205" s="213"/>
      <c r="G205" s="213"/>
      <c r="H205" s="213" t="str">
        <f>IFERROR(VLOOKUP(ROWS($H$3:H205),$D$2:$E$204,2,0),"")</f>
        <v/>
      </c>
      <c r="I205" s="213"/>
    </row>
  </sheetData>
  <dataValidations count="1">
    <dataValidation type="list" allowBlank="1" showInputMessage="1" sqref="B20">
      <formula1>validation_list2</formula1>
    </dataValidation>
  </dataValidations>
  <pageMargins left="0.7" right="0.7" top="0.787401575" bottom="0.787401575" header="0.3" footer="0.3"/>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8</vt:i4>
      </vt:variant>
    </vt:vector>
  </HeadingPairs>
  <TitlesOfParts>
    <vt:vector size="8" baseType="lpstr">
      <vt:lpstr>UVOD</vt:lpstr>
      <vt:lpstr>ZAKL_DATA</vt:lpstr>
      <vt:lpstr>XML_export</vt:lpstr>
      <vt:lpstr>1_str</vt:lpstr>
      <vt:lpstr>2_str</vt:lpstr>
      <vt:lpstr>proXML</vt:lpstr>
      <vt:lpstr>Ciselnik</vt:lpstr>
      <vt:lpstr>FU</vt:lpstr>
    </vt:vector>
  </TitlesOfParts>
  <Template/>
  <Manager/>
  <Company>Aspekt HM</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cp:lastModifiedBy>
  <cp:lastPrinted>2010-12-07T20:57:39Z</cp:lastPrinted>
  <dcterms:created xsi:type="dcterms:W3CDTF">2000-01-03T15:03:18Z</dcterms:created>
  <dcterms:modified xsi:type="dcterms:W3CDTF">2015-02-05T12:06:32Z</dcterms:modified>
  <cp:category/>
</cp:coreProperties>
</file>