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omments19.xml" ContentType="application/vnd.openxmlformats-officedocument.spreadsheetml.comments+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PRIZNANI\TODO\HOTOVO\"/>
    </mc:Choice>
  </mc:AlternateContent>
  <bookViews>
    <workbookView xWindow="0" yWindow="0" windowWidth="21600" windowHeight="9135" tabRatio="781" activeTab="0"/>
  </bookViews>
  <sheets>
    <sheet name="UVOD" sheetId="25" r:id="rId2"/>
    <sheet name="FU" sheetId="20" state="hidden" r:id="rId3"/>
    <sheet name="XML Export" sheetId="22" state="hidden" r:id="rId4"/>
    <sheet name="ZAKL_DATA" sheetId="11" r:id="rId5"/>
    <sheet name="XML_export" sheetId="23" r:id="rId6"/>
    <sheet name="1" sheetId="1" r:id="rId7"/>
    <sheet name="2" sheetId="2" r:id="rId8"/>
    <sheet name="3" sheetId="3" r:id="rId9"/>
    <sheet name="4" sheetId="4" r:id="rId10"/>
    <sheet name="5" sheetId="5" r:id="rId11"/>
    <sheet name="6" sheetId="6" r:id="rId12"/>
    <sheet name="7" sheetId="7" r:id="rId13"/>
    <sheet name="8" sheetId="8" r:id="rId14"/>
    <sheet name="Př_I" sheetId="14" r:id="rId15"/>
    <sheet name="Př_H1" sheetId="15" r:id="rId16"/>
    <sheet name="Př_H2" sheetId="16" r:id="rId17"/>
    <sheet name="Př_H3" sheetId="18" r:id="rId18"/>
    <sheet name="Př_12I" sheetId="19" r:id="rId19"/>
    <sheet name="Povinná_příloha" sheetId="12" r:id="rId20"/>
    <sheet name="Účetní_závěrka" sheetId="24" r:id="rId21"/>
    <sheet name="Zálohy" sheetId="9" r:id="rId22"/>
    <sheet name="Přeplatek" sheetId="13" r:id="rId23"/>
  </sheets>
  <externalReferences>
    <externalReference r:id="rId26"/>
    <externalReference r:id="rId27"/>
    <externalReference r:id="rId28"/>
  </externalReferences>
  <definedNames>
    <definedName name="fin_ur" localSheetId="0">FU!$B$3:$B$17</definedName>
    <definedName name="fin_ur">FU!$B$3:$B$17</definedName>
    <definedName name="_xlnm.Print_Area" localSheetId="5">'1'!$A$1:$L$57</definedName>
    <definedName name="_xlnm.Print_Area" localSheetId="6">'2'!$A$1:$F$31</definedName>
    <definedName name="_xlnm.Print_Area" localSheetId="7">'3'!$A$1:$E$42</definedName>
    <definedName name="_xlnm.Print_Area" localSheetId="8">'4'!$A$1:$F$32</definedName>
    <definedName name="_xlnm.Print_Area" localSheetId="9">'5'!$A$1:$G$42</definedName>
    <definedName name="_xlnm.Print_Area" localSheetId="10">'6'!$A$1:$E$41</definedName>
    <definedName name="_xlnm.Print_Area" localSheetId="11">'7'!$A$1:$D$41</definedName>
    <definedName name="_xlnm.Print_Area" localSheetId="12">'8'!$A$1:$G$55</definedName>
    <definedName name="_xlnm.Print_Area" localSheetId="18">Povinná_příloha!$B$1:$H$66</definedName>
    <definedName name="_xlnm.Print_Area" localSheetId="17">Př_12I!$A$1:$F$47</definedName>
    <definedName name="_xlnm.Print_Area" localSheetId="14">Př_H1!$A$1:$G$36</definedName>
    <definedName name="_xlnm.Print_Area" localSheetId="15">Př_H2!$A$1:$E$40</definedName>
    <definedName name="_xlnm.Print_Area" localSheetId="16">Př_H3!$A$1:$E$47</definedName>
    <definedName name="_xlnm.Print_Area" localSheetId="13">Př_I!$A$1:$G$37</definedName>
    <definedName name="_xlnm.Print_Area" localSheetId="21">Přeplatek!$A$1:$D$25</definedName>
    <definedName name="_xlnm.Print_Area" localSheetId="19">Účetní_závěrka!$B$1:$L$141</definedName>
    <definedName name="_xlnm.Print_Area" localSheetId="0">UVOD!$A$1:$K$39</definedName>
    <definedName name="_xlnm.Print_Area" localSheetId="4">XML_export!$A$1:$B$27</definedName>
    <definedName name="_xlnm.Print_Area" localSheetId="3">ZAKL_DATA!$A$1:$E$42</definedName>
    <definedName name="_xlnm.Print_Area" localSheetId="20">Zálohy!$A$1:$B$19</definedName>
    <definedName name="PR_cislo" localSheetId="2">'XML Export'!$A$567</definedName>
    <definedName name="PR_jm_souboru" localSheetId="2">'XML Export'!$C$567</definedName>
    <definedName name="PR_kodovani" localSheetId="2">'XML Export'!$D$567</definedName>
    <definedName name="PR_nazev" localSheetId="2">'XML Export'!$B$567</definedName>
    <definedName name="stat_kod2">FU!$K$3:$K$253</definedName>
    <definedName name="staty" localSheetId="0">FU!$J$3:$J$253</definedName>
    <definedName name="staty">FU!$J$3:$J$253</definedName>
    <definedName name="uzemni_prac">FU!$E$3:$E$204</definedName>
    <definedName name="validation_list" localSheetId="0">OFFSET([1]činnosti!$E$2,,,COUNTIF('[2]Obory činnosti'!$E$2:$E$1750,"?*"))</definedName>
    <definedName name="validation_list">OFFSET('[2]Obory činnosti'!$E$2,,,COUNTIF('[2]Obory činnosti'!$E$2:$E$1750,"?*"))</definedName>
    <definedName name="validation_list2" localSheetId="0">OFFSET(FU!$H$3,,,COUNTIF(FU!$H$3:$H$204,"?*"))</definedName>
    <definedName name="validation_list2" localSheetId="4">OFFSET('[3]Finanční úřady'!$H$3,,,COUNTIF('[3]Finanční úřady'!$H$3:$H$204,"?*"))</definedName>
    <definedName name="validation_list2">OFFSET(FU!$H$3,,,COUNTIF(FU!$H$3:$H$204,"?*"))</definedName>
    <definedName name="vl_cinnosti" localSheetId="0">OFFSET(FU!$Q$3,,,COUNTIF(FU!$Q$3:$Q$1699,"?*"))</definedName>
    <definedName name="vl_cinnosti">OFFSET(FU!$Q$3,,,COUNTIF(FU!$Q$3:$Q$1699,"?*"))</definedName>
  </definedNames>
  <calcPr calcId="152511"/>
</workbook>
</file>

<file path=xl/calcChain.xml><?xml version="1.0" encoding="utf-8"?>
<calcChain xmlns="http://schemas.openxmlformats.org/spreadsheetml/2006/main">
  <c r="A29" i="25"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7" authorId="0">
      <text>
        <r>
          <rPr>
            <b/>
            <sz val="8"/>
            <rFont val="Tahoma"/>
            <family val="2"/>
            <charset val="-18"/>
          </rPr>
          <t>Martin Štěpán:</t>
        </r>
        <r>
          <rPr>
            <sz val="8"/>
            <rFont val="Tahoma"/>
            <family val="2"/>
            <charset val="-18"/>
          </rPr>
          <t xml:space="preserve">
Před vyplněním této tabulky vyplňte nejdříve Přílohu k této tabulce ( viz list Př_tab_I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1" authorId="0">
      <text>
        <r>
          <rPr>
            <b/>
            <sz val="8"/>
            <rFont val="Tahoma"/>
            <family val="2"/>
            <charset val="-18"/>
          </rPr>
          <t>Martin Štěpán - Návod k použití :</t>
        </r>
        <r>
          <rPr>
            <sz val="8"/>
            <rFont val="Tahoma"/>
            <family val="2"/>
            <charset val="-18"/>
          </rPr>
          <t xml:space="preserve">
Tato příloha je povinnou přílohou daňového přiznání, kterou musí společně s daňovým přiznáním podat každý poplatník. V příloze je potřeba okomentovat všechny řádky daňového přiznání, u nichž se ve formuláři daňového přiznání vyskytuje index </t>
        </r>
        <r>
          <rPr>
            <vertAlign val="superscript"/>
            <sz val="8"/>
            <rFont val="Tahoma"/>
            <family val="2"/>
            <charset val="-18"/>
          </rPr>
          <t>8)</t>
        </r>
        <r>
          <rPr>
            <sz val="8"/>
            <rFont val="Tahoma"/>
            <family val="2"/>
            <charset val="-18"/>
          </rPr>
          <t xml:space="preserve">. 
Pokud takový řádek daňového přiznání ve Vašem konkrétním případě nevyplňujete, vyznačte v příloze text XXX. 
Náš formulář se snažil podchytit všechny možné případy, které se mohou vyskytovat, nedělá si však nárok na úplnost. Příloha je připravená tak, že není problém si další potřebné řádky doplnit, a samozřejmě je možné texty, které se netýkají Vašeho konkrétního přiznání, odmazávat.
</t>
        </r>
        <r>
          <rPr>
            <b/>
            <sz val="8"/>
            <rFont val="Tahoma"/>
            <family val="2"/>
            <charset val="-18"/>
          </rPr>
          <t>Odstraňovat lze pouze ty řádky, které mají ve sloupci A bílé pole. Pokus o odstranění řádků s červeným polem ve sloupci A vede k nezvratnému poškození formuláře !</t>
        </r>
        <r>
          <rPr>
            <sz val="8"/>
            <rFont val="Tahoma"/>
            <family val="2"/>
            <charset val="-18"/>
          </rPr>
          <t xml:space="preserve">
Taktéž je možné regulovat výši řádků. Doporučujeme používat tyto výšky řádků : má-li text jeden řádake, nastavte výšku na 18. Má-li text x řádků, nastavte výšku na 13x+3 ( tedy pro 2 řádky = 29, pro 3 řádky 42, pro 4 řádky 55 atd. ) </t>
        </r>
      </text>
    </comment>
    <comment ref="A18" authorId="0">
      <text>
        <r>
          <rPr>
            <b/>
            <sz val="8"/>
            <rFont val="Tahoma"/>
            <family val="2"/>
            <charset val="-18"/>
          </rPr>
          <t>Martin Štěpán:</t>
        </r>
        <r>
          <rPr>
            <sz val="8"/>
            <rFont val="Tahoma"/>
            <family val="2"/>
            <charset val="-18"/>
          </rPr>
          <t xml:space="preserve">
Odstraňovat lze pouze ty řádky, které mají ve sloupci A bílé pole. </t>
        </r>
        <r>
          <rPr>
            <b/>
            <sz val="8"/>
            <rFont val="Tahoma"/>
            <family val="2"/>
            <charset val="-18"/>
          </rPr>
          <t>Pokus o odstranění řádků s červeným polem ve sloupci A vede k nezvratnému poškození formuláře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1" authorId="0">
      <text>
        <r>
          <rPr>
            <b/>
            <sz val="8"/>
            <rFont val="Tahoma"/>
            <family val="2"/>
            <charset val="-18"/>
          </rPr>
          <t>Martin Štěpán:</t>
        </r>
        <r>
          <rPr>
            <sz val="8"/>
            <rFont val="Tahoma"/>
            <family val="2"/>
            <charset val="-18"/>
          </rPr>
          <t xml:space="preserve">
Nejdená-li se o řádné přiznání, vyplňte řetězec xxxxx.</t>
        </r>
      </text>
    </comment>
    <comment ref="C11" authorId="0">
      <text>
        <r>
          <rPr>
            <b/>
            <sz val="8"/>
            <rFont val="Tahoma"/>
            <family val="2"/>
            <charset val="-18"/>
          </rPr>
          <t>Martin Štěpán:</t>
        </r>
        <r>
          <rPr>
            <sz val="8"/>
            <rFont val="Tahoma"/>
            <family val="2"/>
            <charset val="-18"/>
          </rPr>
          <t xml:space="preserve">
Jedná-li se o opravné přiznání, vepište text opravné.</t>
        </r>
      </text>
    </comment>
    <comment ref="E11" authorId="0">
      <text>
        <r>
          <rPr>
            <b/>
            <sz val="8"/>
            <rFont val="Tahoma"/>
            <family val="2"/>
            <charset val="-18"/>
          </rPr>
          <t>Martin Štěpán:</t>
        </r>
        <r>
          <rPr>
            <sz val="8"/>
            <rFont val="Tahoma"/>
            <family val="2"/>
            <charset val="-18"/>
          </rPr>
          <t xml:space="preserve">
Jedná-li se o dodatečné přiznání, vepište text dodatečné. Nezapomeňte též vyplnit následující kolonku ( den zjištění důvodů pro podání dodatčeného DAP ).</t>
        </r>
      </text>
    </comment>
  </commentList>
</comments>
</file>

<file path=xl/sharedStrings.xml><?xml version="1.0" encoding="utf-8"?>
<sst xmlns="http://schemas.openxmlformats.org/spreadsheetml/2006/main" count="4422" uniqueCount="3793">
  <si>
    <t xml:space="preserve">Přeplatek    (+)(ř. 1 + ř. 2 + ř. 3 - ř. 340 II.oddílu ) &gt; 0 </t>
  </si>
  <si>
    <t>10) § 17 odst. 3 zákona</t>
  </si>
  <si>
    <t>8) Bude-li vyplněn některý z takto označených řádků, je nutné ve smyslu dílčích pokynů pro jejich vyplnění, rozvést na zvláštní příloze věcnou náplň částky vykázané na příslušném řádku, popřípadě její propočet. Při elektronickém podání daňového přiznání jsou textová pole pro vyplnění zvláštních příloh součástí programového vybavení aplikace.</t>
  </si>
  <si>
    <t>Samostatná příloha k řádku 5 tabulky H přílohy č. 1 II. Oddílu</t>
  </si>
  <si>
    <t>Výpočet a uplatňování slev na dani z příjmů právnických osob</t>
  </si>
  <si>
    <t>podle § 35a nebo § 35b zákona č. 586/1992 Sb.,</t>
  </si>
  <si>
    <t>o daních z příjmů, ve znění pozdějších předpisů (dále jen „zákon“),</t>
  </si>
  <si>
    <t>za zdaňovací období od</t>
  </si>
  <si>
    <t>Sleva je uplatňována na základě rozhodnutí Ministerstva průmyslu a obchodu</t>
  </si>
  <si>
    <t>Číslo :</t>
  </si>
  <si>
    <t>ze dne</t>
  </si>
  <si>
    <t>Upozornění: Výpočet se neprovádí, pokud byla na ř. 220 II. oddílu přiznání za běžné zdaňovací období vykázána daňová ztráta.</t>
  </si>
  <si>
    <t>Rozdíl, o který úrokové příjmy zahrnované do základu daně podle § 20 odst. 1 zákona převyšují s nimi související výdaje (náklady)</t>
  </si>
  <si>
    <t>Základ daně pro výpočet slevy (ř. 1 – 2)</t>
  </si>
  <si>
    <t>Sazba daně (v %) podle § 21 odst. 1 zákona, ve spojení s § 21 odst. 6 zákona (ze ř. 280 II. oddílu)</t>
  </si>
  <si>
    <t>Sleva na dani podle § 35a odst. 1 zákona, zaokrouhlená na celé Kč dolů (§ 35a odst. 5 zákona) (ř. 3 x ř. 4)/100</t>
  </si>
  <si>
    <t>6*)</t>
  </si>
  <si>
    <t>Část změny základu daně sníženého o položky podle § 20 odst. 8 a § 34 zákona (ř. 1), vzniklá porušením podmínky podle § 35a odst. 2 písm. a) zákona</t>
  </si>
  <si>
    <t>Částka snížení nároku na slevu podle § 35a odst. 6 zákona, zaokrouhlená na celé Kč dolů (ř. 6 x ř. 4)/100</t>
  </si>
  <si>
    <t>Výsledná sleva na dani podle § 35a zákona (ř. 5 – 7)</t>
  </si>
  <si>
    <t>*) specifikace částky na tomto řádku podle jednotlivých skutečností představujících porušení podmínky podle § 35a odst. 2 písm. a) zákona se uvede na zvláštní příloze; bude-li podáváno řádné nebo opravné daňové přiznání, na řádcích 6 a 7 se uvede nula (0)</t>
  </si>
  <si>
    <t>První zdaňovací období podle § 35a odst. 3 zákona</t>
  </si>
  <si>
    <t>Nepřekročitelný souhrn slev na dani za období podle § 35a odst. 3 zákona, stanovený podle § 35a odst. 4 zákona</t>
  </si>
  <si>
    <t xml:space="preserve">Částka slev uplatněných v předcházejících zdaňovacích obdobích </t>
  </si>
  <si>
    <t>Částka slev, kterou lze uplatnit v následujících zdaňovacích obdobích (sl. 1 – sl. 2)</t>
  </si>
  <si>
    <t>Částka slevy uplatněná v daném zdaňovacím období**) (max. částka ze sl. 3)</t>
  </si>
  <si>
    <t>**) jako částka slevy, kterou lze uplatnit v daném zdaňovacím období, se uvede částka ze ř. 8 dílčí tabulky Výpočet slevy podle § 35a zákona nebo částka ve výši rozdílu mezi částkou daně uvedenou na ř. 290 II. oddílu a úhrnem částek na ř. 4 tabulky H přílohy č. 1 II. oddílu a na ř. 301 II. oddílu, je-li tato částka nižší, nejvýše však částka ze sl. 3 dílčí tabulky Uplatňování slev podle § 35a odst. 4 zákona; takto zjištěná částka slevy, kterou lze uplatnit v daném zdaňovacím období, se přenese do ř. 5 tabulky H přílohy č. 1 II. oddílu</t>
  </si>
  <si>
    <r>
      <t>I. Výpočet slevy podle § 35a zákona</t>
    </r>
    <r>
      <rPr>
        <b/>
        <vertAlign val="superscript"/>
        <sz val="10"/>
        <rFont val="Arial"/>
        <family val="2"/>
        <charset val="-18"/>
      </rPr>
      <t>1)</t>
    </r>
    <r>
      <rPr>
        <b/>
        <sz val="10"/>
        <rFont val="Arial"/>
        <family val="2"/>
        <charset val="-18"/>
      </rPr>
      <t xml:space="preserve"> </t>
    </r>
    <r>
      <rPr>
        <sz val="10"/>
        <rFont val="Arial"/>
        <family val="2"/>
        <charset val="-18"/>
      </rPr>
      <t>(vyplní se v celých Kč)</t>
    </r>
  </si>
  <si>
    <r>
      <t xml:space="preserve">Uplatňování slev podle § 35a odst. 4 zákona </t>
    </r>
    <r>
      <rPr>
        <sz val="10"/>
        <rFont val="Arial"/>
        <family val="2"/>
        <charset val="-18"/>
      </rPr>
      <t>(vyplní se v celých Kč)</t>
    </r>
  </si>
  <si>
    <t>Částka S1 (§ 35b odst. 1 písm. a) zákona)</t>
  </si>
  <si>
    <t>Upravená částka S2 (§ 35b odst. 1 písm. b), s přihlédnutím k § 35b odst. 3 zákona)</t>
  </si>
  <si>
    <t>Sleva na dani podle § 35b zákona (ř. 1 – 2)</t>
  </si>
  <si>
    <t>Část změny základu daně sníženého o položky podle § 20 odst. 8 a § 34 zákona [ř. 1 dílčí tabulky a)], vzniklá porušením podmínky podle § 35a odst. 2 písm. a) zákona</t>
  </si>
  <si>
    <t>Výsledná sleva na dani podle § 35b zákona (ř. 3 – 5)</t>
  </si>
  <si>
    <t>*) specifikace částky na tomto řádku podle jednotlivých skutečností představujících porušení podmínky podle § 35a odst. 2 písm. a) zákona se uvede na zvláštní příloze; bude-li podáváno řádné nebo opravné daňové přiznání, na řádcích 4 a 5 se uvede nula (0)</t>
  </si>
  <si>
    <r>
      <t>a) výpočet částky S1 podle § 35b odst. 1 písm. a) zákona</t>
    </r>
    <r>
      <rPr>
        <sz val="10"/>
        <rFont val="Arial"/>
        <family val="2"/>
        <charset val="-18"/>
      </rPr>
      <t xml:space="preserve"> (vyplní se v celých Kč)</t>
    </r>
  </si>
  <si>
    <t>Základ daně po úpravě o část základu daně (daňové ztráty) připadající na komplementáře a o příjmy podléhající zdanění v zahraničí, u nichž je uplatňováno vynětí, snížený o položky podle § 34 a částky podle § 20 odst. 8 zákona5) (ř. 250 II. oddílu – 260 II. oddílu = ř. 270 II. oddílu, před zaokrouhlením na celé tisícikoruny dolů, za běžné zdaňovací období)</t>
  </si>
  <si>
    <t>Základ pro výpočet částky S1 (ř. 1 – 2)</t>
  </si>
  <si>
    <t>Sazba daně (v %) podle § 21 odst. 1, ve spojení s § 21 odst. 6 zákona (ze ř. 280 II. oddílu)</t>
  </si>
  <si>
    <t>Částka S1 podle § 35b odst. 1 písm. a) zákona, zaokrouhlená na celé Kč dolů (§ 35b odst. 6, ve spojení s § 35a odst. 5 zákona) (ř. 3 x ř. 4)/100</t>
  </si>
  <si>
    <t>Upozornění: Výchozím zdaňovacím obdobím se rozumí zdaňovací období podle § 35b odst. 1 písm. b) zákona.</t>
  </si>
  <si>
    <t>Výpočet se neprovádí, pokud jsou splněny podmínky pro postup podle § 35b odst. 3 zákona.</t>
  </si>
  <si>
    <t>Základ daně po úpravě o část základu daně (daňové ztráty) připadající na komplementáře a o příjmy podléhající zdanění v zahraničí, u nichž je uplatňováno vynětí, snížený o položky podle § 34 a částky podle § 20 odst. 8 zákona5) (ř. 250 II. oddílu – 260 II. oddílu = ř. 270 II. oddílu, před zaokrouhlením na celé tisícikoruny dolů, za výchozí zdaňovací období)</t>
  </si>
  <si>
    <t>Základ pro výpočet částky S2 (ř. 1 – 2)</t>
  </si>
  <si>
    <t>Sazba daně (v %) podle § 21 odst. 1, ve spojení s § 21 odst. 6 zákona, použitá pro výpočet částky S1</t>
  </si>
  <si>
    <t>Částka S2 podle § 35b odst. 1 písm. b) zákona, zaokrouhlená na celé Kč dolů (§ 35b odst. 5, ve spojení s § 35a odst. 5 zákona) (ř. 3 x ř. 4)/100</t>
  </si>
  <si>
    <t>Hodnota meziročních odvětvových indexů cen (v %), zaokrouhlená s přesností na jedno desetinné místo</t>
  </si>
  <si>
    <t>Upravená částka S2 podle § 35b odst. 1 písm. b) zákona, zaokrouhlená na celé Kč dolů (§ 35b odst. 6, ve spojení s § 35a odst. 5 zákona) (ř. 5 x ř. 6)/100</t>
  </si>
  <si>
    <t>Nepřekročitelný souhrn slev na dani za období podle § 35b odst. 4 zákona, stanovený podle § 35b odst. 5 zákona</t>
  </si>
  <si>
    <t>**) jako částka slevy, kterou lze uplatnit v daném zdaňovacím období, se uvede částka ze ř. 6 dílčí tabulky Výpočet slevy podle § 35b zákona nebo částka ve výši rozdílu mezi částkou daně uvedenou na ř. 290 II. oddílu a úhrnem částek na ř. 4 tabulky H přílohy č. 1 II. oddílu a na ř. 301 II. oddílu, je-li tato částka nižší,nejvýše však částka ze sl. 3 dílčí tabulky Uplatňování slev podle § 35b odst. 5 zákona; takto zjištěná částka slevy, kterou lze uplatnit v daném zdaňovacím období, se přenese do ř. 5 tabulky H přílohy č. 1 II. oddílu</t>
  </si>
  <si>
    <r>
      <t>b) výpočet částky S2 podle § 35b odst. 1 písm. b) zákona</t>
    </r>
    <r>
      <rPr>
        <sz val="10"/>
        <rFont val="Arial"/>
        <family val="2"/>
        <charset val="-18"/>
      </rPr>
      <t xml:space="preserve"> (vyplní se v celých Kč)</t>
    </r>
  </si>
  <si>
    <t>Identifikátor datové schránky :</t>
  </si>
  <si>
    <r>
      <t>Uplatňování slev podle § 35b odst. 5 zákona</t>
    </r>
    <r>
      <rPr>
        <sz val="10"/>
        <rFont val="Arial"/>
        <family val="2"/>
        <charset val="-18"/>
      </rPr>
      <t xml:space="preserve"> (vyplní se v celých Kč)</t>
    </r>
  </si>
  <si>
    <t>Samostatná příloha k tabulce I přílohy č. 1 II.oddílu</t>
  </si>
  <si>
    <r>
      <t>II. Výpočet slevy podle § 35b zákona</t>
    </r>
    <r>
      <rPr>
        <vertAlign val="superscript"/>
        <sz val="10"/>
        <rFont val="Arial"/>
        <family val="2"/>
        <charset val="-18"/>
      </rPr>
      <t xml:space="preserve">1) </t>
    </r>
  </si>
  <si>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</si>
  <si>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</si>
  <si>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</si>
  <si>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</si>
  <si>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</si>
  <si>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</si>
  <si>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</si>
  <si>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Identifikační číslo</t>
  </si>
  <si>
    <t>Stát zdroje příjmů, z nichž je podle smlouvy o zamezení
dvojího zdanění uplatňován zápočet daně zaplacené v tomto státě</t>
  </si>
  <si>
    <t>Kód :</t>
  </si>
  <si>
    <t>Celková daň, která se vztahuje k příjmům plynoucím ze zdrojů na území České republiky i ze zdrojů v zahraničí (ř. 310 II. oddílu)</t>
  </si>
  <si>
    <t>Základ daně před uplatněním položek odčitatelných od základu daně a nezdanitelných částí základu daně (ř. 220 II. oddílu)</t>
  </si>
  <si>
    <t>Daň zaplacená z příjmů (výnosů) ve státě zdroje</t>
  </si>
  <si>
    <t>Celkové příjmy (výnosy) dosažené ve státě jejich zdroje</t>
  </si>
  <si>
    <t>Výdaje (náklady) související s celkovými příjmy dosaženými ve státě jejich zdroje</t>
  </si>
  <si>
    <t>Příjmy podléhající zdanění ve státě jejich zdroje podle § 38f odst. 3 zákona</t>
  </si>
  <si>
    <t>Částka daně zaplacené ve státě zdroje příjmů, o niž lze snížit
daňovou povinnost metodou prostého zápočtu, zaokrouhlená
na celé Kč nahoru, nejvýše však částka ze ř. 3</t>
  </si>
  <si>
    <t>ř.1 x ř.6 / ř.2</t>
  </si>
  <si>
    <t>K ř. 1 Uvede se daň vztahující se k příjmům plynoucím ze zdrojů na území České republiky i ze zdrojů v zahraničí, která se převezme z řádku 310 II. oddílu přiznání.</t>
  </si>
  <si>
    <t>K ř. 2 Na tomto řádku bude uveden základ daně před uplatněním položek odčitatelných od základu daně a nezdanitelných částí základu
daně, který se převezme z řádku 220 II. oddílu přiznání.</t>
  </si>
  <si>
    <t>* výnosy, které již byly u poplatníka zdaněny podle tohoto zákona srážkovou daní.</t>
  </si>
  <si>
    <t>Při přepočtu daně zaplacené v zahraničí na Kč se pro účely jejího zápočtu používají kursy devizového trhu vyhlášené ČNB, uplatňované
v účetnictví poplatníka (§ 38 odst. 1 zákona).</t>
  </si>
  <si>
    <t>K ř. 4 Uvede se úhrn hrubých příjmů (výnosů) zdaněných ve státě zdroje.</t>
  </si>
  <si>
    <t>Při přepočtu příjmů ze zdrojů v daném státě na Kč se pro účely zápočtu používají kursy devizového trhu vyhlášené ČNB, uplatňované
v účetnictví poplatníka (§ 38 odst. 1 zákona ).</t>
  </si>
  <si>
    <t>Při přepočtu souvisejících zahraničních výdajů (nákladů) na Kč se pro účely zápočtu používají kursy devizového trhu vyhlášené ČNB,
uplatňované v účetnictví poplatníka (§ 38 odst. 1 zákona).</t>
  </si>
  <si>
    <t>K ř. 6 Uvede se příjem podléhající zdanění ve státě zdroje (§ 38f odst. 3 zákona). Bude-li na tomto řádku vykázáno záporné číslo (daňová
ztráta), následující řádek 7 se nevyplňuje.</t>
  </si>
  <si>
    <t>K ř. 7 Částka vypočtená na tomto řádku se zahrne do celkové částky na ř. 3 tabulky I. Zápočet daně zaplacené v zahraničí.</t>
  </si>
  <si>
    <r>
      <t xml:space="preserve">I. Zápočet daně zaplacené v zahraničí metodou prostého zápočtu </t>
    </r>
    <r>
      <rPr>
        <b/>
        <vertAlign val="superscript"/>
        <sz val="8"/>
        <rFont val="Arial"/>
        <family val="2"/>
        <charset val="-18"/>
      </rPr>
      <t>5)</t>
    </r>
  </si>
  <si>
    <r>
      <t xml:space="preserve">Pokyny k vyplnění samostatné přílohy k tabulce </t>
    </r>
    <r>
      <rPr>
        <b/>
        <sz val="8"/>
        <rFont val="Arial"/>
        <family val="2"/>
        <charset val="-18"/>
      </rPr>
      <t>I. Zápočet daně zaplacené v zahraničí</t>
    </r>
  </si>
  <si>
    <t>K ř. 3 Na tomto řádku se uvede částka daně zaplacená ve státě zdroje zdaněných příjmů, a to pouze do výše, která mohla být v tomto
státě vybrána v souladu s příslušnými ustanoveními smlouvy o zamezení dvojího zdanění. Částka daně uplatňovaná k zápočtu musí
být doložena seznamem potvrzení zahraničních správců daně (§ 38f odst. 10 zákona) nebo, půjde-li o ojedinělý příjem ze zdrojů
v zahraničí, potvrzením zahraničního správce daně (§ 38f odst. 4 zákona). Částka vykázaná na tomto řádku se zahrne do celkové
částky na ř. 2 tabulky I. Zápočet daně zaplacené v zahraničí.</t>
  </si>
  <si>
    <t>K ř. 5 Na tomto řádku bude uveden úhrn výdajů (nákladů) stanovených podle tuzemského zákona o daních z příjmů, souvisejících
s celkovými hrubými příjmy na ř. 4. Při stanovení příjmu podléhajícího zdanění ve státě jejich zdroje, uváděného na ř. 6, nelze použít
odčitatelné položky a položky snižující základ daně podle zahraničních právních předpisů.</t>
  </si>
  <si>
    <t>Nelze-li u některých výdajů (nákladů) prokazatelně stanovit, zda souvisí s příjmy (výnosy) plynoucími ze zdrojů v daném státě,
považuje se za související výdaje (náklady) jejich část stanovená ve stejném poměru, v jakém příjmy (výnosy) plynoucí ze zdrojů
v zahraničí nesnížené o výdaje (náklady) připadají na celosvětové příjmy (výnosy) (§ 38f odst. 3 zákona).</t>
  </si>
  <si>
    <t>Poplatník, který je společníkem veřejné obchodní společnosti nebo komplementářem komanditní společnosti, zahrne do částky na
ř. 1 též na něho připadající poměrnou část daně zaplacené v tomto státě vztahující se k veřejné obchodní společnosti nebo komanditní
společnosti, na ř. 2 poměrnou část příjmů (výnosů) ze zdrojů v daném státě a na ř. 3 poměrnou část s nimi souvisejících výdajů (nákladů).
Tento poplatník vyplňuje samostatnou přílohu i při uplatnění nároku na zápočet daně, kterou ve státě, s nímž má Česká republika uzavřenu
smlouvu o zamezení dvojího zdanění, zaplatila pouze veřejná obchodní společnost, jejímž je společníkem, nebo komanditní společnost,
jejímž je komplementářem. V tomto případě na těchto řádcích uvede jen na něho připadající poměrné části daně zaplacené v daném státě
příjmů, (výnosů) ze zdrojů v tomto státě a s nimi souvisejících výdajů ( nákladů ).</t>
  </si>
  <si>
    <t>Objem nákladů vhodných na poskytnutí podpory, vztahujících se k investičnímu projektu, stanovený rozhodnutím Úřadu pro ochranu hospodářské soutěže podle § 6 odst. 3 zákona č. 59/2000 Sb., o veřejné podpoře (v celých Kč)</t>
  </si>
  <si>
    <t>Míra veřejné podpory stanovená zhodnutím Úřadu pro ochranu hospodářské
soutěže podle § 6 odst. 3 zákona č. 59/2000 Sb., o veřejné podpoře (v %)</t>
  </si>
  <si>
    <t>Maximální celková hodnota veřejné podpory stanovená rozhodnutím Úřadu pro ochranu hospodářské soutěže podle § 6 odst. 3 zákona č. 59/2000 Sb., o veřejné podpoře (v celých Kč)  (ř.1 x ř.2)/100</t>
  </si>
  <si>
    <t>Úhrnný objem investic do vhodných nákladů, vymezených rozhodnutím Úřadu pro ochranu hospodářské soutěže podle § 6 odst. 3 zákona č. 59/2000 Sb., o veřejné podpoře, skutečně vynaložený do konce hodnoceného období, maximálně do částky na ř. 1 (v celých Kč)</t>
  </si>
  <si>
    <t>Maximální celková hodnota veřejné podpory stanovená rozhodnutím Úřadu pro ochranu hospodářské soutěže podle § 6 odst. 3 zákona č. 59/2000 Sb., o veřejné podpoře, uplatnitelná do konce hodnoceného období (v celých Kč) (ř.4 x ř.2)/100</t>
  </si>
  <si>
    <t>Skutečná částka zvýhodnění při převodu technicky vybaveného území za zvýhodněnou cenu (§ 1 odst. 2 písm. b) ZIP) nebo při převodu pozemků (§ 1 odst. 2 písm. e) ZIP), odpovídající rozdílu mezi cenou stanovenou podle zákona č. 151/1997 Sb., o oceňování majetku, ve znění pozdějších předpisů, a cenou skutečně zaplacenou do konce hodnoceného období (v celých Kč)</t>
  </si>
  <si>
    <t xml:space="preserve">Skutečné čerpání hmotné podpory rekvalifi kace (§ 1 odst. 2 písm. c) ZIP) do konce hodnoceného období (v celých Kč), pokud musí být na základě rozhodnutí Úřadu pro ochranu hospodářské soutěže zahrnuta do celkové výše veřejné podpory </t>
  </si>
  <si>
    <t>Nepřekročitelný souhrn slev na dani (§ 1 odst. 2 písm. a) ZIP) do konce hodnoceného období, stanovený podle § 35a odst. 4 nebo § 35b odst. 5 zákona o daních z příjmů: (ř. 5 – 6 – 7 – 8) &gt; 0)*</t>
  </si>
  <si>
    <t>Náklady, které mohou být podpořeny (§ 3 odst. 2 písm. c) ve spojení s § 6a odst. 1 ZIP) (v celých Kč)</t>
  </si>
  <si>
    <t xml:space="preserve">Přípustná míra veřejné podpory podle § 5 odst. 4 písm. d) ve spojení s § 6 odst. 1 ZIP (v %) </t>
  </si>
  <si>
    <t>Úhrnný objem investic do vhodných nákladů, skutečně vynaložený do konce hodnoceného období, maximálně do částky na ř. 1 (v celých Kč)</t>
  </si>
  <si>
    <t>Maximální přípustná hodnota veřejné podpory uplatnitelná do konce hodnoceného období (v celých Kč) (ř.4 x ř.2)/100</t>
  </si>
  <si>
    <t>Skutečné čerpání hmotné podpory na vytváření nových pracovních míst
(§ 1 odst. 2 písm. c) ZIP) do konce hodnoceného období (v celých Kč)</t>
  </si>
  <si>
    <t>Nepřekročitelný souhrn slev na dani (§ 1 odst. 1 písm. a) ZIP) do konce hodnoceného období, stanovený podle § 35a odst. 4 nebo § 35b odst. 5 ZDP (ř. 5 – 6 – 7) &gt; 0) *)</t>
  </si>
  <si>
    <t>Maximální míra veřejné podpory podle § 5 odst. 5 písm. d), ve spojení s § 6 odst. 1 ZIP (v %)</t>
  </si>
  <si>
    <t xml:space="preserve">Maximální výše veřejné podpory podle § 5 odst. 5 písm. d), ve spojení s § 6 odst. 2 ZIP (v celých Kč) </t>
  </si>
  <si>
    <t xml:space="preserve">Způsobilé náklady (§ 6a odst. 1 písm. a)* b)*) bod 1.* 2.*) ZIP), vynaložené do konce hodnoceného období (v celých Kč) </t>
  </si>
  <si>
    <t>Maximální výše veřejné podpory uplatnitelná do konce hodnoceného období, nejvýše do částky na ř. 2 (v celých Kč)  (ř.3 x ř.1)/100</t>
  </si>
  <si>
    <t xml:space="preserve">Skutečná částka cenového zvýhodnění při převodu pozemků včetně související infrastruktury (§ 1a odst. 1 písm. a) bodu 2) ZIP), poskytnutého do konce hodnoceného období (v celých Kč) </t>
  </si>
  <si>
    <t xml:space="preserve">Skutečné čerpání hmotné podpory na vytváření nových pracovních míst (§ 1a odst. 1 písm. a) bodu 3 ZIP) do konce hodnoceného období (v celých Kč) </t>
  </si>
  <si>
    <t xml:space="preserve">Částka hmotné podpory rekvalifi kace nebo školení zaměstnanců (§ 1a odst. 1 písm. a) bod 4, ve spojení s § 2 odst. 8 ZIP), uhrazované do konce hodnoceného období samostatně vedle investičních pobídek podle § 1a odst. 1 písm. a) bodu 1 až 3 a 5 ZIP (v celých Kč) </t>
  </si>
  <si>
    <t xml:space="preserve">Skutečné čerpání hmotné podpory pořízení dlouhodobého hmotného a nehmotného majetku pro strategickou investiční akci (§ 1a odst. 1 písm. a) bod 5 ZIP), do konce hodnoceného období (v celých Kč) </t>
  </si>
  <si>
    <t>Nepřekročitelný souhrn slev na dani (§ 1a odst. 1 písm. a) bod 1. ZIP) do konce hodnoceného období, stanovený podle § 35a odst. 4 nebo § 35b odst. 5 ZDP (ř. 4 - 5 - 6 - 7 - 8) &gt; 0) *)</t>
  </si>
  <si>
    <r>
      <t>3</t>
    </r>
    <r>
      <rPr>
        <vertAlign val="superscript"/>
        <sz val="8"/>
        <rFont val="Arial"/>
        <family val="2"/>
        <charset val="-18"/>
      </rPr>
      <t>1)</t>
    </r>
  </si>
  <si>
    <t>Přípustná hodnota veřejné podpory podle § 6 odst. 2 ZIP (v celých Kč)      (ř.1 x ř.2)/100</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</si>
  <si>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</si>
  <si>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1, 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</si>
  <si>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 výnosy minulého zdaňovacího období zaúčtované v účetnictví běžného zdaňovacího období, které byly jako daňově účinné výnosy zahrnuty v přiznání minulého účetního období.</t>
  </si>
  <si>
    <t>Základní list daňového poplatníka</t>
  </si>
  <si>
    <t>FYZICKÁ OSOBA</t>
  </si>
  <si>
    <t>PRÁVNICKÁ OSOBA</t>
  </si>
  <si>
    <t>Obchodní firma :</t>
  </si>
  <si>
    <t>Rodné příjmení :</t>
  </si>
  <si>
    <t>Titul :</t>
  </si>
  <si>
    <t>Dodatek obchodní firmy :</t>
  </si>
  <si>
    <t>* výnosy běžného zdaňovacího období zaúčtované v účetnictví běžného zdaňovacího období, které souvisí s výdaji neuznanými v předchozích zdaňovacích obdobích jako daňové výdaje.</t>
  </si>
  <si>
    <t>Datum narození :</t>
  </si>
  <si>
    <t>Rodné číslo :</t>
  </si>
  <si>
    <t>IČO :</t>
  </si>
  <si>
    <t>Variabilní symbol u OSSZ :</t>
  </si>
  <si>
    <t xml:space="preserve">SPOLEČNÉ ÚDAJE </t>
  </si>
  <si>
    <t xml:space="preserve">Zástupce </t>
  </si>
  <si>
    <t>Jméno :</t>
  </si>
  <si>
    <t>Bydliště /Sídlo právnické osoby</t>
  </si>
  <si>
    <t>Příjmení :</t>
  </si>
  <si>
    <t>Ulice :</t>
  </si>
  <si>
    <t>Číslo popisné :</t>
  </si>
  <si>
    <t>Funkce :</t>
  </si>
  <si>
    <t>Obec :</t>
  </si>
  <si>
    <t>PSČ :</t>
  </si>
  <si>
    <t xml:space="preserve">Daňový poradce </t>
  </si>
  <si>
    <t>Stát :</t>
  </si>
  <si>
    <t>Okresní město :</t>
  </si>
  <si>
    <t>Kontaktní údaje :</t>
  </si>
  <si>
    <t>Telefon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</si>
  <si>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</si>
  <si>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</si>
  <si>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</si>
  <si>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</si>
  <si>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</si>
  <si>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</si>
  <si>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</si>
  <si>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</si>
  <si>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</si>
  <si>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</si>
  <si>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</si>
  <si>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</si>
  <si>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</si>
  <si>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</si>
  <si>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Odpisy hmotného majetku podle § 30 odst. 4 zákona, ve znění účinném do 31. prosince 2007</t>
  </si>
  <si>
    <r>
      <t>ANO I NE</t>
    </r>
    <r>
      <rPr>
        <vertAlign val="superscript"/>
        <sz val="10"/>
        <rFont val="Arial CE"/>
        <family val="2"/>
        <charset val="-18"/>
      </rPr>
      <t>2)</t>
    </r>
  </si>
  <si>
    <t>Jméno(-a)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</si>
  <si>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</si>
  <si>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</si>
  <si>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</si>
  <si>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</si>
  <si>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DIČ :</t>
  </si>
  <si>
    <r>
      <t>08 Přiznání zpracoval a předložil daňový poradce</t>
    </r>
    <r>
      <rPr>
        <vertAlign val="superscript"/>
        <sz val="8"/>
        <rFont val="Arial CE"/>
        <family val="2"/>
        <charset val="-18"/>
      </rPr>
      <t>1</t>
    </r>
    <r>
      <rPr>
        <sz val="8"/>
        <rFont val="Arial CE"/>
        <family val="2"/>
        <charset val="-18"/>
      </rPr>
      <t>)</t>
    </r>
  </si>
  <si>
    <r>
      <t>09 Plná moc daňového poradce k zastupování uložena u finančního úřadu dne</t>
    </r>
    <r>
      <rPr>
        <vertAlign val="superscript"/>
        <sz val="8"/>
        <rFont val="Arial CE"/>
        <family val="2"/>
        <charset val="-18"/>
      </rPr>
      <t>2</t>
    </r>
    <r>
      <rPr>
        <sz val="8"/>
        <rFont val="Arial CE"/>
        <family val="2"/>
        <charset val="-18"/>
      </rPr>
      <t>)</t>
    </r>
  </si>
  <si>
    <t>Poplatník :</t>
  </si>
  <si>
    <t>Částka uvedená na tomto řádku představuje :</t>
  </si>
  <si>
    <t>* výsledek hospodaření za zdaňovací období plynoucí z účetnictví vedeného poplatníkem.</t>
  </si>
  <si>
    <t>* úhrady výnosově zaúčtovaných smluvních pokut a penále, který byly v předchozích letech vyjmuty ze základu daně.</t>
  </si>
  <si>
    <t>* částku sociálního a zdravotního pojištění strženého zaměstnancům za zdaňovací období, která nebylo uhrazeno do 31. ledna následujícího zdaňovacího období.</t>
  </si>
  <si>
    <t>a</t>
  </si>
  <si>
    <t>* výnosově zaúčtované smluvní pokuty a penále, které nebyly do konce zdaňovacího období uhrazeny.</t>
  </si>
  <si>
    <t>Splatnost záloh na daň z příjmu v letech 2015 - 2016</t>
  </si>
  <si>
    <t>* částku sociálního a zdravotního pojištění hrazeného zaměstnavatelem za zaměstnance za minulé zdaňovací období, které bylo uhrazeno po 31. lednu běžného zdaňovacího období.</t>
  </si>
  <si>
    <t xml:space="preserve">* částku sociálního a zdravotního pojištění strženého zaměstnancům v minulém zdaňovacím období, které bylo uhrazeno po 31. lednu běžného zdaňovacího období. </t>
  </si>
  <si>
    <t>* nákladově zaúčtované smluvní pokuty a penále předchozích zdaňovacích období, které byly uhrazeny v průběhu běžného zdaňovacího období.</t>
  </si>
  <si>
    <t>* částku nákladů běžného zdaňovacího období, které jsou proúčtovány v účetnictví následujícího zdaňovacího období.</t>
  </si>
  <si>
    <t>* částku nákladů minulého zdaňovacího období, které jsou proúčtovány v účetnictví běžného zdaňovacího období.</t>
  </si>
  <si>
    <t>* částku výnosů běžného zdaňovacího období, které jsou proúčtovány v účetnictví následujícího zdaňovacího období.</t>
  </si>
  <si>
    <t>Povinná příloha k daňovému přiznání k dani z příjmů právnických osob</t>
  </si>
  <si>
    <t>Zdaňovací období od :</t>
  </si>
  <si>
    <t>do :</t>
  </si>
  <si>
    <t>II.ODDÍL daňového přiznání</t>
  </si>
  <si>
    <t>Řádek 10</t>
  </si>
  <si>
    <t>Řádek 20</t>
  </si>
  <si>
    <t>Řádek 30</t>
  </si>
  <si>
    <t>Řádek 61</t>
  </si>
  <si>
    <t>Řádek 62</t>
  </si>
  <si>
    <t>XXX</t>
  </si>
  <si>
    <t>Řádek 110</t>
  </si>
  <si>
    <t>Řádek 111</t>
  </si>
  <si>
    <t>Řádek 112</t>
  </si>
  <si>
    <t>Řádek 140</t>
  </si>
  <si>
    <t>Řádek 160</t>
  </si>
  <si>
    <t>Řádek 161</t>
  </si>
  <si>
    <t>Řádek 162</t>
  </si>
  <si>
    <t>Řádek 210</t>
  </si>
  <si>
    <t>Řádek 331</t>
  </si>
  <si>
    <t>Řádek 334</t>
  </si>
  <si>
    <t>V.ODDÍL daňového přiznání</t>
  </si>
  <si>
    <t>Řádek 2</t>
  </si>
  <si>
    <t>PŘÍLOHA č. 1 – odstavec C/e)</t>
  </si>
  <si>
    <t>Finanční úřad pro :</t>
  </si>
  <si>
    <t>Územní pracoviště v, ve, pro :</t>
  </si>
  <si>
    <t>Územnímu pracovišti v, ve, pro</t>
  </si>
  <si>
    <t>Finančnímu úřadu pro / Specializovanému finančnímu úřadu</t>
  </si>
  <si>
    <t>I. ODDÍL - údaje o poplatníkovi</t>
  </si>
  <si>
    <t xml:space="preserve">Daňové identifikační číslo </t>
  </si>
  <si>
    <t>Řádek 29</t>
  </si>
  <si>
    <t>PŘÍLOHA č. 1 – odstavec I</t>
  </si>
  <si>
    <t>Řádek 1</t>
  </si>
  <si>
    <r>
      <t>Kód klasifikace CZ-NACE</t>
    </r>
    <r>
      <rPr>
        <vertAlign val="superscript"/>
        <sz val="8"/>
        <rFont val="Arial CE"/>
        <family val="2"/>
        <charset val="-18"/>
      </rPr>
      <t>2</t>
    </r>
    <r>
      <rPr>
        <sz val="8"/>
        <rFont val="Arial CE"/>
        <family val="2"/>
        <charset val="-18"/>
      </rPr>
      <t>)</t>
    </r>
  </si>
  <si>
    <r>
      <t>11 Účetní závěrka nebo přehledy o majetku a závazcích a o příjmech a výdajích, přiloženy</t>
    </r>
    <r>
      <rPr>
        <vertAlign val="superscript"/>
        <sz val="8"/>
        <rFont val="Arial CE"/>
        <family val="2"/>
        <charset val="-18"/>
      </rPr>
      <t>1</t>
    </r>
    <r>
      <rPr>
        <sz val="8"/>
        <rFont val="Arial CE"/>
        <family val="2"/>
        <charset val="-18"/>
      </rPr>
      <t>),</t>
    </r>
    <r>
      <rPr>
        <vertAlign val="superscript"/>
        <sz val="8"/>
        <rFont val="Arial CE"/>
        <family val="2"/>
        <charset val="-18"/>
      </rPr>
      <t>7</t>
    </r>
    <r>
      <rPr>
        <sz val="8"/>
        <rFont val="Arial CE"/>
        <family val="2"/>
        <charset val="-18"/>
      </rPr>
      <t>)</t>
    </r>
  </si>
  <si>
    <t>Výdaje (náklady) neuznávané za výdaje (náklady) vynaložené k dosažení, zajištění a udržení příjmů (§ 25 nebo 24 zákona), pokud jsou zahrnuty ve výsledku hospodaření nebo v rozdílu mezi příjmy a výdaji na ř. 10</t>
  </si>
  <si>
    <t>Příjmy osvobozené od daně podle § 19 zákona, pokud jsou zahrnuty  ve výsledku hospodaření nebo v rozdílu mezi příjmy a výdaji (ř. 10)</t>
  </si>
  <si>
    <t>* paušální výdaje na dopravu silničním motorovým vozidlem podle § 24 odst. 2 písm. zt ) zákona o daních z příjmů.</t>
  </si>
  <si>
    <t>Účetní odpisy, s výjimkou uvedenou v § 25 odst. 1 pím. zg) zákona, u  hmotného majetku, který není vymezen pro účely zákona jako hmotný majetek, a nehmotného majetku, který se neodepisuje podle tohoto zákona, uplatněné podle § 24 odst. 2 písm v) zákona jako výdaj ( náklad ) k dosažení, zajištění a udržení zdanitelných příjmů. Pro nehmotný majetek zaevidovaný do majetku poplatníka do 31. prosince 2000, se použije zákon ve znění platném do uvedeného data, a to až do doby jeho vyřazení z majetku poplatníka</t>
  </si>
  <si>
    <t>Opravné položky k pohledávkám za dlužníky v insolvenčním řízení vytvořené podle § 8 zákona o rezervách v daném období, za které se podává daňové přiznání</t>
  </si>
  <si>
    <t>Opravné položky k pohledávkám z titulu ručení za celní dluh vytvořené podle § 8b zákona o rezervách v daném období, za které se podává daňové přiznání</t>
  </si>
  <si>
    <t>Opravné položky k nepromlčeným pohledávkám, vytvořené podle § 8c zákona o rezervách v daném zdaňovacím období</t>
  </si>
  <si>
    <t>Podle ust. § 154 a155  zákona č. 280/2009 Sb., daňového řádu, ve znění pozdějších předpisů, žádám tímto jménem společnosti :</t>
  </si>
  <si>
    <t>Obchodní jméno :</t>
  </si>
  <si>
    <t>Sídlo :</t>
  </si>
  <si>
    <t>ŽÁDOST O VRÁCENÍ PŘEPLATKU NA DANI Z PŘIJMU PRÁVNICKÝCH OSOB</t>
  </si>
  <si>
    <t>o vrácení přeplatku na dani z příjmů právnických osob  ve výši :</t>
  </si>
  <si>
    <t>Přeplatek vraťte na účet vedený u :</t>
  </si>
  <si>
    <t>číslo účtu :</t>
  </si>
  <si>
    <t>Přeplatek vznikl podáním daňového přiznání k dani z příjmů právnických osob za zdaňovací</t>
  </si>
  <si>
    <t>odbobí :</t>
  </si>
  <si>
    <t>c) Opravné položky podle § 5a zákona o rezervách - vyplňují pouze spořitelní a úvěrní družstva a ostatní finanční instituce</t>
  </si>
  <si>
    <t>e) Rezerva na opravy hmotného majetku - vyplňují všichni poplatníci</t>
  </si>
  <si>
    <t>Úhrn daní zaplacených v zahraničí, u nichž lze uplatnit metodu prostého zápočtu ( úhrn částek z ř. 3 samostatných příloh k tabuce I )</t>
  </si>
  <si>
    <t>řádku vyznačené tabulky přílohy č. 1 II. oddílu,</t>
  </si>
  <si>
    <t>Základ daně nebo daňová ztráta z ř.200 ( ř. 201 )</t>
  </si>
  <si>
    <t>Úhrn vyňatých příjmů ( základů daně a daňových ztrát ) podléhajících zdanění v zahraničí ( ř. 210 )</t>
  </si>
  <si>
    <r>
      <t>Základ daně po úpravě o část základu daně ( daňové ztráty ) připadající na komplementáře a o příjmy podléhající zdanění v zahraničí, u nichž je uplatňováno vynětí, před snížením o položky podle § 34 a § 20 odst. 7 nebo odst. 8 zákona</t>
    </r>
    <r>
      <rPr>
        <vertAlign val="superscript"/>
        <sz val="8"/>
        <rFont val="Arial CE"/>
        <family val="2"/>
        <charset val="-18"/>
      </rPr>
      <t>5)</t>
    </r>
    <r>
      <rPr>
        <sz val="8"/>
        <rFont val="Arial CE"/>
        <family val="2"/>
        <charset val="-18"/>
      </rPr>
      <t xml:space="preserve"> nebo daňová ztráta po úpravě o část základu daně ( daňové ztráty ) připadající na komplementáře a o příjmy podléhající zdanění v zahraničí, u nichž je uplatňováno vynětí (ř. 200 - 201 - 210 )</t>
    </r>
    <r>
      <rPr>
        <vertAlign val="superscript"/>
        <sz val="8"/>
        <rFont val="Arial CE"/>
        <family val="2"/>
        <charset val="-18"/>
      </rPr>
      <t>3)</t>
    </r>
  </si>
  <si>
    <t>Uplatňovaný zápočet daně vybrané srážkou ( § 36 odst. 7 zákona )</t>
  </si>
  <si>
    <t>PROHLAŠUJI, ŽE VŠECHNY MNOU UVEDENÉ ÚDAJE V TOMTO PŘIZNÁNÍ JSOU PRAVDIVÉ A ÚPLNÉ A STVRZUJI JE SVÝM PODPISEM</t>
  </si>
  <si>
    <t>3) V případě vykázání ztráty nebo daňové ztráty se uvede částka se znaménkem mínus (-)</t>
  </si>
  <si>
    <t>4) Vyplní pouze poplatník, který je komanditní společností.</t>
  </si>
  <si>
    <t>5) Pokud poplatníkem daně je komanditní společnost, uvede pouze částky připadající na komandisty.</t>
  </si>
  <si>
    <t>Ulice/část obce :</t>
  </si>
  <si>
    <t>d) Rezervy v pojišťovnictví - vyplňují pouze pojišťovny</t>
  </si>
  <si>
    <t>Průměrný stav rozvahové hodnoty nepromlčených pohledávek z úvěrů poskytnutých fyzickým osobám na základě smlouvy o úvěru, bez příslušenství, v ocenění nesníženém o opravné položky již vytvořené (§ 5a odst. 3 zákona o rezervách )</t>
  </si>
  <si>
    <t>Výše základního kapitálu k poslednímu dni zdaňovacího období ( § 5a odst. 4 zákona o rezervách )</t>
  </si>
  <si>
    <t>Stav zákonných opravných položek k nepromlčeným pohledávkám z úvěrů poskytnutých fyzickým osobám na základě smlouvy o úvěru ( § 5a odst. 4 zákona o rezervách ) ke konci zdaňovacího období</t>
  </si>
  <si>
    <t>Opravné položky k nepromlčeným pohledávkám z úvěrů poskytnutých fyzickým osobám na základě smlouvy o úvěru, vytvořené podle § 5a odst. 4 zákona o rezervách za dané zdaňovací období</t>
  </si>
  <si>
    <t>f) Ostatní zákonné rezervy - vyplňují pouze poplatníci oprávění k jejich tvorbě a použití</t>
  </si>
  <si>
    <t>Úhrn daní zaplacených v zahraničí, o které lze snížit daňovou povinnost metodou úplného zápočtu</t>
  </si>
  <si>
    <t>Úhrn daně zaplacené v zahraničí, kterou lze započíst metodou úplného a prostého zápočtu ( ř. 4 tabulky I )</t>
  </si>
  <si>
    <r>
      <t>1</t>
    </r>
    <r>
      <rPr>
        <vertAlign val="superscript"/>
        <sz val="8"/>
        <rFont val="Arial CE"/>
        <family val="2"/>
        <charset val="-18"/>
      </rPr>
      <t>8)</t>
    </r>
  </si>
  <si>
    <r>
      <t>2</t>
    </r>
    <r>
      <rPr>
        <vertAlign val="superscript"/>
        <sz val="8"/>
        <rFont val="Arial CE"/>
        <family val="2"/>
        <charset val="-18"/>
      </rPr>
      <t>8)</t>
    </r>
  </si>
  <si>
    <t>xxxxx</t>
  </si>
  <si>
    <t>xxxxxxxxxxxxxxxxxx</t>
  </si>
  <si>
    <t>P Ř I Z N Á N Í</t>
  </si>
  <si>
    <t>XXX I NE</t>
  </si>
  <si>
    <t>Řádek</t>
  </si>
  <si>
    <t>poplatník</t>
  </si>
  <si>
    <t>Celkem</t>
  </si>
  <si>
    <t>xxxx</t>
  </si>
  <si>
    <t>Název položky</t>
  </si>
  <si>
    <t>Částka připadající na</t>
  </si>
  <si>
    <t>komplementáře</t>
  </si>
  <si>
    <t>komandisty</t>
  </si>
  <si>
    <t>Částka za komanditní</t>
  </si>
  <si>
    <t>společnost jako celek</t>
  </si>
  <si>
    <t>( sl. 2 + 3 )</t>
  </si>
  <si>
    <t>Datum</t>
  </si>
  <si>
    <t>Přiznání sestavil</t>
  </si>
  <si>
    <t>Celková daňová povinnost :</t>
  </si>
  <si>
    <t>Zaplacené zálohy :</t>
  </si>
  <si>
    <t>Poslední známá daňová povinnost :</t>
  </si>
  <si>
    <t xml:space="preserve">Měsíc </t>
  </si>
  <si>
    <t>Výše platby</t>
  </si>
  <si>
    <t>Kč</t>
  </si>
  <si>
    <t>Počet příloh II. oddílu</t>
  </si>
  <si>
    <t>Příjmy nezahrnované do základu daně podle § 23 odst. 4 písm. a) zákona</t>
  </si>
  <si>
    <t>Příjmy nezahrnované do základu daně podle § 23 odst. 4 písm. b) zákona</t>
  </si>
  <si>
    <t>Vyplní v celých Kč</t>
  </si>
  <si>
    <t>Daňové odpisy hmotného a nehmotného majetku celkem</t>
  </si>
  <si>
    <t>jednotka</t>
  </si>
  <si>
    <t>Měrná</t>
  </si>
  <si>
    <t>Vyplní</t>
  </si>
  <si>
    <t>* částku závazků, které jsou po splatnosti více jak 36 měsíců.</t>
  </si>
  <si>
    <t>IV. ODDÍL - dodatečné daňové přiznání</t>
  </si>
  <si>
    <t>Zvýšení (+), snížení (-) částky daně ( ř. 2 - ř. 1 )</t>
  </si>
  <si>
    <t>Poslední známá daňová ztráta</t>
  </si>
  <si>
    <t>* částku zúčtovaných ostatních rezerv, které byly při jejich tvorbě evidovány jako daňově neúčinné výdaje.</t>
  </si>
  <si>
    <t>* částku zúčtovaných ostatních opravných položek k pohledávkám, které byly při jejich tvorbě evidovány jako daňově neúčinné výdaje.</t>
  </si>
  <si>
    <t>Nově zjištěná daňová ztráta ( ř. 220 II. oddílu )</t>
  </si>
  <si>
    <t>Zvýšení (+), snížení (-) daňové ztráty ( ř. 5 - ř. 4 )</t>
  </si>
  <si>
    <t>V. ODDÍL - placení daně</t>
  </si>
  <si>
    <t>07 Bankovní spojení</t>
  </si>
  <si>
    <t>k dani z příjmů právnických osob</t>
  </si>
  <si>
    <t>finanční úřad</t>
  </si>
  <si>
    <t>II. ODDÍL - daň z příjmů právnických osob ( dále jen "daň " )</t>
  </si>
  <si>
    <t>B. Odpisy hmotného a nehmotného majetku</t>
  </si>
  <si>
    <t>Název položky a číslo řádku II. oddílu, případně číslo</t>
  </si>
  <si>
    <t>s nimiž souvisí částka ze sloupce 2 nebo 3 této tabulky</t>
  </si>
  <si>
    <t>K. Vybrané ukazatele hospodaření</t>
  </si>
  <si>
    <t>Celková daňová povinnost ( ř. 330 + 335 )</t>
  </si>
  <si>
    <t>řádné</t>
  </si>
  <si>
    <t>ANO I XX</t>
  </si>
  <si>
    <t>1 A</t>
  </si>
  <si>
    <t>do</t>
  </si>
  <si>
    <t>01 Daňové identifikační číslo</t>
  </si>
  <si>
    <t>Vysvětlivky :</t>
  </si>
  <si>
    <t>1) Nehodící se škrtněte</t>
  </si>
  <si>
    <t>2) Vyplní finanční úřad</t>
  </si>
  <si>
    <t>a)   Daňové odpisy hmotného a nehmotného majetku uplatněné jako výdaj (náklad) na dosažení, zajištění  a udržení zdanitelných příjmů podle § 24 odst. 2 písm a) zákona</t>
  </si>
  <si>
    <t>Důvody pro podání dodatečného daňového přiznání zjištěny dne</t>
  </si>
  <si>
    <t>zákona</t>
  </si>
  <si>
    <r>
      <t>61</t>
    </r>
    <r>
      <rPr>
        <vertAlign val="superscript"/>
        <sz val="8"/>
        <rFont val="Arial CE"/>
        <family val="2"/>
        <charset val="-18"/>
      </rPr>
      <t>8)</t>
    </r>
  </si>
  <si>
    <r>
      <t>62</t>
    </r>
    <r>
      <rPr>
        <vertAlign val="superscript"/>
        <sz val="8"/>
        <rFont val="Arial CE"/>
        <family val="2"/>
        <charset val="-18"/>
      </rPr>
      <t>8)</t>
    </r>
  </si>
  <si>
    <t>Mezisoučet (ř. 20 + 30 + 40 + 50 + 61 + 62)</t>
  </si>
  <si>
    <r>
      <t>111</t>
    </r>
    <r>
      <rPr>
        <vertAlign val="superscript"/>
        <sz val="8"/>
        <rFont val="Arial CE"/>
        <family val="2"/>
        <charset val="-18"/>
      </rPr>
      <t>8)</t>
    </r>
  </si>
  <si>
    <r>
      <t>112</t>
    </r>
    <r>
      <rPr>
        <vertAlign val="superscript"/>
        <sz val="8"/>
        <rFont val="Arial CE"/>
        <family val="2"/>
        <charset val="-18"/>
      </rPr>
      <t>8)</t>
    </r>
  </si>
  <si>
    <t>Příjmy a částky podle § 23 odst. 4 zákona, s výjimkou příjmů podle § 23  odst. 4. písm. a) a b) zákona, nezahrnované do základu daně</t>
  </si>
  <si>
    <r>
      <t>140</t>
    </r>
    <r>
      <rPr>
        <vertAlign val="superscript"/>
        <sz val="8"/>
        <rFont val="Arial CE"/>
        <family val="2"/>
        <charset val="-18"/>
      </rPr>
      <t>8)</t>
    </r>
  </si>
  <si>
    <t>Rozdíl, o který odpisy hmotného a nehmotného majetku stanovené podle § 26 až 33 zákona převyšují odpisy tohoto majetku uplatněné v účetnictví</t>
  </si>
  <si>
    <r>
      <t>160</t>
    </r>
    <r>
      <rPr>
        <vertAlign val="superscript"/>
        <sz val="8"/>
        <rFont val="Arial CE"/>
        <family val="2"/>
        <charset val="-18"/>
      </rPr>
      <t>8)</t>
    </r>
  </si>
  <si>
    <r>
      <t>161</t>
    </r>
    <r>
      <rPr>
        <vertAlign val="superscript"/>
        <sz val="8"/>
        <rFont val="Arial CE"/>
        <family val="2"/>
        <charset val="-18"/>
      </rPr>
      <t>8)</t>
    </r>
  </si>
  <si>
    <r>
      <t>162</t>
    </r>
    <r>
      <rPr>
        <vertAlign val="superscript"/>
        <sz val="8"/>
        <rFont val="Arial CE"/>
        <family val="2"/>
        <charset val="-18"/>
      </rPr>
      <t>8)</t>
    </r>
  </si>
  <si>
    <t xml:space="preserve">Příloha č. 1 II. oddílu </t>
  </si>
  <si>
    <t>Opravné položky k nepromlčeným pohledávkám vytvořené podle § 8a zákona o rezervách  v daném období, za které se podává daňové přiznání</t>
  </si>
  <si>
    <t>Rezerva na opravy hmotného majetku vytvořená podle § 7 zákona o rezervách v daném zdaňovacím období</t>
  </si>
  <si>
    <t>Stav rezerv na opravy hmotného majetku (§ 7 zákona o rezervách) ke konci zdaňovacího období</t>
  </si>
  <si>
    <t>Ostatní rezervy vytvořené podle § 10 zákona o rezervách v daném zdaňovacím období</t>
  </si>
  <si>
    <r>
      <t>I. Zápočet daně zaplacené v zahraničí</t>
    </r>
    <r>
      <rPr>
        <vertAlign val="superscript"/>
        <sz val="9"/>
        <rFont val="Arial CE"/>
        <family val="2"/>
        <charset val="-18"/>
      </rPr>
      <t>5)</t>
    </r>
  </si>
  <si>
    <r>
      <t>J. Rozdělení některých položek v případě komanditní společnosti</t>
    </r>
    <r>
      <rPr>
        <vertAlign val="superscript"/>
        <sz val="9"/>
        <rFont val="Arial CE"/>
        <family val="2"/>
        <charset val="-18"/>
      </rPr>
      <t>4)</t>
    </r>
    <r>
      <rPr>
        <sz val="9"/>
        <rFont val="Arial CE"/>
        <family val="2"/>
        <charset val="-18"/>
      </rPr>
      <t xml:space="preserve"> ( vyplní se v celých Kč )</t>
    </r>
  </si>
  <si>
    <t>I. v režimu platném do 30. dubna 2004</t>
  </si>
  <si>
    <t>a) Výchozí podmínky stanovené rozhodnutím Úřadu pro ochranu hospodářské soutěže</t>
  </si>
  <si>
    <t>Ukazatel</t>
  </si>
  <si>
    <t>Poplatník</t>
  </si>
  <si>
    <t>b) Čerpání jednotlivých druhů veřejné podpory od počátku běhu lhůty podle § 5 odst. 5 ZIP</t>
  </si>
  <si>
    <t>*) Částka na ř. 9 se přenese do druhého sloupce řádku 1 tabulky „Uplatňování slev podle § 35a odst. 4 zákona“, resp. „Uplatňování slev podle § 35b odst. 5 zákona“, které jsou součástí „Samostatné přílohy k řádku 5 tabulky H přílohy č. 1 II. oddílu“ přiznání k dani z příjmů právnických osob.</t>
  </si>
  <si>
    <t>II. v režimu platném od 1. května 2004</t>
  </si>
  <si>
    <t>a) Výchozí podmínky stanovené rozhodnutím Ministerstva průmyslu a obchodu</t>
  </si>
  <si>
    <t>b) Čerpání jednotlivých druhů veřejné podpory od počátku běhu lhůty podle § 6a odst. 1 ZIP</t>
  </si>
  <si>
    <t>III. v režimu platném od 12. července 2012</t>
  </si>
  <si>
    <t>1) Konkretizace způsobilých nákladů se provede škrtnutím odkazu na nehodící se písmeno § 6a odst. 1 ZIP; v případě investiční akce v oblasti technologických center nebo v oblasti center strategických služeb se konkretizace způsobilých nákladů zvolených žadatelem o investiční pobídku provede škrtnutím odkazu na nehodící se bod § 6a odst. 1 písm. b) ZIP</t>
  </si>
  <si>
    <r>
      <t>Část základu daně nebo daňové ztráty připadající na komplementáře</t>
    </r>
    <r>
      <rPr>
        <vertAlign val="superscript"/>
        <sz val="8"/>
        <rFont val="Arial CE"/>
        <family val="2"/>
        <charset val="-18"/>
      </rPr>
      <t>3),4)</t>
    </r>
  </si>
  <si>
    <r>
      <t>210</t>
    </r>
    <r>
      <rPr>
        <vertAlign val="superscript"/>
        <sz val="8"/>
        <rFont val="Arial CE"/>
        <family val="2"/>
        <charset val="-18"/>
      </rPr>
      <t>8)</t>
    </r>
  </si>
  <si>
    <r>
      <t>Odečet daňové ztráty podle § 34 odst. 1 zákona</t>
    </r>
    <r>
      <rPr>
        <vertAlign val="superscript"/>
        <sz val="8"/>
        <rFont val="Arial CE"/>
        <family val="2"/>
        <charset val="-18"/>
      </rPr>
      <t>5)</t>
    </r>
  </si>
  <si>
    <r>
      <t xml:space="preserve">Daň po zápočtu na ř. 320 ( ř.310 - 320 ), zaokrouhlená na celé Kč nahoru </t>
    </r>
    <r>
      <rPr>
        <vertAlign val="superscript"/>
        <sz val="8"/>
        <rFont val="Arial CE"/>
        <family val="2"/>
        <charset val="-18"/>
      </rPr>
      <t>5)</t>
    </r>
  </si>
  <si>
    <r>
      <t>331</t>
    </r>
    <r>
      <rPr>
        <vertAlign val="superscript"/>
        <sz val="8"/>
        <rFont val="Arial CE"/>
        <family val="2"/>
        <charset val="-18"/>
      </rPr>
      <t>8)</t>
    </r>
  </si>
  <si>
    <r>
      <t>334</t>
    </r>
    <r>
      <rPr>
        <vertAlign val="superscript"/>
        <sz val="8"/>
        <rFont val="Arial CE"/>
        <family val="2"/>
        <charset val="-18"/>
      </rPr>
      <t>8)</t>
    </r>
  </si>
  <si>
    <r>
      <t>a výdaji</t>
    </r>
    <r>
      <rPr>
        <vertAlign val="superscript"/>
        <sz val="8"/>
        <rFont val="Arial CE"/>
        <family val="2"/>
        <charset val="-18"/>
      </rPr>
      <t>3)</t>
    </r>
    <r>
      <rPr>
        <sz val="8"/>
        <rFont val="Arial CE"/>
        <family val="2"/>
        <charset val="-18"/>
      </rPr>
      <t xml:space="preserve"> ke dni</t>
    </r>
  </si>
  <si>
    <r>
      <t>10</t>
    </r>
    <r>
      <rPr>
        <vertAlign val="superscript"/>
        <sz val="8"/>
        <rFont val="Arial CE"/>
        <family val="2"/>
        <charset val="-18"/>
      </rPr>
      <t>8)</t>
    </r>
  </si>
  <si>
    <r>
      <t>20</t>
    </r>
    <r>
      <rPr>
        <vertAlign val="superscript"/>
        <sz val="8"/>
        <rFont val="Arial CE"/>
        <family val="2"/>
        <charset val="-18"/>
      </rPr>
      <t>8)</t>
    </r>
  </si>
  <si>
    <r>
      <t>30</t>
    </r>
    <r>
      <rPr>
        <vertAlign val="superscript"/>
        <sz val="8"/>
        <rFont val="Arial CE"/>
        <family val="2"/>
        <charset val="-18"/>
      </rPr>
      <t>8)</t>
    </r>
  </si>
  <si>
    <t>Úprava základu daně podle § 23 odst. 8 zákona v případě zrušení poplatníka s likvidací</t>
  </si>
  <si>
    <t>Stav nepromlčených pohledávek splatných po  31. prosinci 1994, k nimž lze tvořit zákonné opravné položky (§ 8a zákona o rezervách) ke konci období, za které se podává daňové přiznání</t>
  </si>
  <si>
    <t>Stav zákonných opravných položek k nepromlčeným pohledávkám splatným po 31. prosinci 1994 (§ 8a zákona o rezervách) ke konci období, za které se podává daňové přiznání</t>
  </si>
  <si>
    <t>Rezervy v pojišťovnictví vytvořené podle § 6 zákona o rezervách v daném období, za které se podává daňové přiznání</t>
  </si>
  <si>
    <t>Stav rezerv v pojišťovnictví (§ 6 zákona o rezervách) ke konci období, za které se podává daňové přiznání</t>
  </si>
  <si>
    <t xml:space="preserve">Rezerva na pěstební činnost vytvořená podle § 9 zákona o rezervách v daném období, za které se podává daňové přiznání </t>
  </si>
  <si>
    <r>
      <t>Samostatný základ daně podle § 20b zákona, zaokrouhlený na celé tisícikoruny dolů</t>
    </r>
    <r>
      <rPr>
        <vertAlign val="superscript"/>
        <sz val="8"/>
        <rFont val="Arial CE"/>
        <family val="2"/>
        <charset val="-18"/>
      </rPr>
      <t>5)</t>
    </r>
  </si>
  <si>
    <t>Otisk razítka</t>
  </si>
  <si>
    <t>Název účtové skupiny ( včetně číselného označení )</t>
  </si>
  <si>
    <t>A</t>
  </si>
  <si>
    <r>
      <t>10 Zákonná povinnost ověření účetní závěrky auditorem</t>
    </r>
    <r>
      <rPr>
        <vertAlign val="superscript"/>
        <sz val="8"/>
        <rFont val="Arial CE"/>
        <family val="2"/>
        <charset val="-18"/>
      </rPr>
      <t>1)</t>
    </r>
  </si>
  <si>
    <t>13 Hlavní ( převažující ) činnost</t>
  </si>
  <si>
    <t>Průměrný stav rozvahové hodnoty nepromlčených pohledávek z úvěrů podle § 5 odst. 2 písm. a) zákona o rezervách</t>
  </si>
  <si>
    <t>Opravné položky k nepromlčeným pohledávkám z úvěrů, vytvořené podle § 5 odst. 2 písm. a) zákona o rezervách za dané zdaňovací období</t>
  </si>
  <si>
    <t>Stav zákonných opravných položek k nepromlčeným pohledávkám z úvěrů (§ 5 odst. 2 písm. a) zákona o rezervách) ke konci zdaňovacího období</t>
  </si>
  <si>
    <t>Průměrný stav poskytnutých bankovních záruk za úvěry podle § 5 odst. 2 písm. b) zákona o rezervách</t>
  </si>
  <si>
    <t>Rezervy na poskytnuté bankovní záruky za úvěry, vytvořené podle § 5 odst. 2 písm. b) zákona o rezervách za dané zdaňovací období</t>
  </si>
  <si>
    <t>Stav zákonných rezerv na poskytnuté bankovní záruky za úvěry( § 5 odst. 2 písm. b) zákona o rezervách ) ke konci zdaňovacího období</t>
  </si>
  <si>
    <t>osoby</t>
  </si>
  <si>
    <t>Na zálohách ( § 38a zákona ) zaplaceno</t>
  </si>
  <si>
    <t>Na zajištění daně sraženo plátcem ( § 38e zákona )</t>
  </si>
  <si>
    <t xml:space="preserve">Obchodní firma poplatníka : </t>
  </si>
  <si>
    <t>Termín pro odevzdání daňového přiznání*) :</t>
  </si>
  <si>
    <t>Počet měsíců existence společnosti*):</t>
  </si>
  <si>
    <t>*) tato políčka je potřeba vyplnit ručně,nejsou-li uvedené údaje v pořádku</t>
  </si>
  <si>
    <t>a) Odpis neuhrazených pohledávek zahrnovaný do daňových výdajů (nákladů) a zákonné opravné položky k pohledávkám, mimo bankovních opravných položek podle § 5 zákona o rezervách - vyplňují všichni poplatníci</t>
  </si>
  <si>
    <t>b) Bankovní rezervy a opravné položky podle § 5 zákona o rezervách - vyplňují pouze banky</t>
  </si>
  <si>
    <t>b)   Účetní odpisy hmotného a nehmotného  majetku uplatněné jako výdaj (náklad) na dosažení, zajištění a udržení zdanitelných příjmů podle § 24 odst. 2 písm v) zákona</t>
  </si>
  <si>
    <t>Stav zákonných opravných položek k pohledávkám z titulu ručení za celní dluh ( § 8b zákona o rezervách ) ke konci období, za které se podává daňové přiznání</t>
  </si>
  <si>
    <t xml:space="preserve">Poslední známá daňová povinnost pro účely stanovení výše a periodicity záloh podle § 38a odst. 1 zákona ( ř. 340 - 335 = ř. 330 ) </t>
  </si>
  <si>
    <t>b) obec</t>
  </si>
  <si>
    <t>c) PSČ</t>
  </si>
  <si>
    <t>d) stát / kód státu</t>
  </si>
  <si>
    <t>e) číslo telefonu</t>
  </si>
  <si>
    <t>f) číslo faxu</t>
  </si>
  <si>
    <t>Souhrn jednotlivých rozdílů, o které částky výdajů (nákladů) vynaložených na dosažení, zajištění a udržení příjmů převyšují náklady uplatněné v účetnictví</t>
  </si>
  <si>
    <r>
      <t>Zápočet daně zaplacené v zahraničí na daň uvedenou na ř. 310</t>
    </r>
    <r>
      <rPr>
        <vertAlign val="superscript"/>
        <sz val="8"/>
        <rFont val="Arial CE"/>
        <family val="2"/>
        <charset val="-18"/>
      </rPr>
      <t>5)</t>
    </r>
    <r>
      <rPr>
        <sz val="8"/>
        <rFont val="Arial CE"/>
        <family val="2"/>
        <charset val="-18"/>
      </rPr>
      <t xml:space="preserve"> (nejvýše do částky uvedené na ř. 310)</t>
    </r>
  </si>
  <si>
    <t>Daň ze samostatného základu daně po zápočtu ( ř. 333 - 334 ), zaokrouhlená na celé Kč nahoru</t>
  </si>
  <si>
    <r>
      <t xml:space="preserve">A. Rozdělení výdajů ( nákladů ), které se neuznávají za výdaje ( náklady ) vynaložené na dosažení, zajištění a udržení příjmů, </t>
    </r>
    <r>
      <rPr>
        <b/>
        <u val="single"/>
        <sz val="10"/>
        <rFont val="Arial CE"/>
        <family val="2"/>
        <charset val="-18"/>
      </rPr>
      <t>uvedených na řádku 40</t>
    </r>
    <r>
      <rPr>
        <b/>
        <sz val="10"/>
        <rFont val="Arial CE"/>
        <family val="2"/>
        <charset val="-18"/>
      </rPr>
      <t xml:space="preserve"> podle účtových skupin účtové třídy - náklady</t>
    </r>
  </si>
  <si>
    <t>02 Identifikační číslo</t>
  </si>
  <si>
    <r>
      <t>03 Daňové přiznání</t>
    </r>
    <r>
      <rPr>
        <vertAlign val="superscript"/>
        <sz val="8"/>
        <rFont val="Arial CE"/>
        <family val="2"/>
        <charset val="-18"/>
      </rPr>
      <t>1)</t>
    </r>
  </si>
  <si>
    <t xml:space="preserve">za zdaňovací období  nebo za období, za které se podává daňové přiznání </t>
  </si>
  <si>
    <t>od</t>
  </si>
  <si>
    <t>Částky, o které se podle §23 odst. 3 písm. b) zákona snižuje výsledek hospodaření nebo rozdíl mezi příjmy a výdaji (ř. 10)</t>
  </si>
  <si>
    <t>Částky, o které lze podle §23 odst. 3 písm. c) zákona snížit výsledek hospodaření nebo rozdíl mezi příjmy a výdaji (ř. 10)</t>
  </si>
  <si>
    <t>Rozdíl, o který odpisy hmotného a nehmotného majetku (§ 26 a § 32a zákona) uplatněné v účetnictví převyšují odpisy tohoto majetku stanovené podle § 26 až 33 zákona</t>
  </si>
  <si>
    <t>Příjmy, které nejsou předmětem daně podle § 18 odst. 2 zákona, pokud jsou zahrnuty ve výsledku hospodaření nebo v rozdílu mezi příjmy a výdaji (ř. 10)</t>
  </si>
  <si>
    <t>C. Odpis pohledávek zahrnovaný do výdajů (nákladů) k dosažení, zajištění a udržení příjmů a zákonné rezervy a zákonné opravné položky vytvářené podle zákona č. 593/1992 Sb., o rezervách pro zjištění základu daně z příjmů, ve znění pozdějších předpisů ( dále jen zákon o rezervách )</t>
  </si>
  <si>
    <r>
      <t xml:space="preserve">Výše daní zaplacených v zahraničí, kterou </t>
    </r>
    <r>
      <rPr>
        <b/>
        <sz val="8"/>
        <rFont val="Arial CE"/>
        <family val="2"/>
        <charset val="-18"/>
      </rPr>
      <t>lze započíst</t>
    </r>
    <r>
      <rPr>
        <sz val="8"/>
        <rFont val="Arial CE"/>
        <family val="2"/>
        <charset val="-18"/>
      </rPr>
      <t xml:space="preserve"> metodou úplného a prostého zápočtu ( součet částek ze ř. 1 a 3 )</t>
    </r>
  </si>
  <si>
    <t>Sazba daně (v %) podle § 21 odst. 1 nebo odst. 2 anebo odst. 3 zákona, ve spojení s § 21 odst. 6 zákona</t>
  </si>
  <si>
    <t>Sazba daně ( v % ) podle § 21 odst. 4 zákona, ve spojení s § 21 odst. 6 zákona</t>
  </si>
  <si>
    <t>Zápočet daně zaplacené v zahraničí na daň ze samostatného základu daně ( nejvýše do částky uvedené na ř. 333 )</t>
  </si>
  <si>
    <r>
      <t>Základ daně po úpravě o část základu daně ( daňové ztráty ) připadající na komplementáře a o příjmy podléhající zdanění v zahraničí, u nichž je uplatňováno vynětí, snížený o položky podle § 34 a částky podle § 20 odst. 7 nebo odst. 8 zákona, zaokrouhlený na celé tisícikoruny dolů</t>
    </r>
    <r>
      <rPr>
        <vertAlign val="superscript"/>
        <sz val="8"/>
        <rFont val="Arial CE"/>
        <family val="2"/>
        <charset val="-18"/>
      </rPr>
      <t>5)</t>
    </r>
    <r>
      <rPr>
        <sz val="8"/>
        <rFont val="Arial CE"/>
        <family val="2"/>
        <charset val="-18"/>
      </rPr>
      <t xml:space="preserve"> (ř. 250 - 251- 260 )</t>
    </r>
  </si>
  <si>
    <t>Odpisy hmotného a nehmotného majetku zařazeného do odpisové skupiny 1</t>
  </si>
  <si>
    <t>Odpisy hmotného a nehmotného majetku zařazeného do odpisové skupiny 2</t>
  </si>
  <si>
    <t>Odpisy hmotného a nehmotného majetku zařazeného do odpisové skupiny 3</t>
  </si>
  <si>
    <t>Odpisy hmotného majetku zařazeného do odpisové skupiny 4</t>
  </si>
  <si>
    <t>Odpisy hmotného majetku zařazeného do odpisové skupiny 5</t>
  </si>
  <si>
    <t>Odpisy hmotného majetku zařazeného do odpisové skupiny 6</t>
  </si>
  <si>
    <t>Zdaňovací období nebo období, za které se podává daňové přiznání, v němž daňová ztráta vznikla            od-do</t>
  </si>
  <si>
    <t>Část daňové ztráty ze sl. 2</t>
  </si>
  <si>
    <t xml:space="preserve"> odečtená v daném zdaňovacím období</t>
  </si>
  <si>
    <t xml:space="preserve"> kterou lze odečíst v následujících zdaňovacích obdobích</t>
  </si>
  <si>
    <t>odečtená v předcházejících zdaňovacích obdobích</t>
  </si>
  <si>
    <t>Roční úhrn čistého obratu</t>
  </si>
  <si>
    <r>
      <t xml:space="preserve">Úhrn vyňatých příjmů ( základů daně a daňových ztrát ) podlehajících zdanění v zahraničí </t>
    </r>
    <r>
      <rPr>
        <vertAlign val="superscript"/>
        <sz val="8"/>
        <rFont val="Arial CE"/>
        <family val="2"/>
        <charset val="-18"/>
      </rPr>
      <t>3)5)</t>
    </r>
  </si>
  <si>
    <r>
      <t>Daň upravená o položky uvedené na ř. 300 a 301 (ř. 290 - 300 - 301)</t>
    </r>
    <r>
      <rPr>
        <vertAlign val="superscript"/>
        <sz val="8"/>
        <rFont val="Arial CE"/>
        <family val="2"/>
        <charset val="-18"/>
      </rPr>
      <t>5)</t>
    </r>
  </si>
  <si>
    <t>Než začnete vyplňovat tiskopis, přečtěte si, prosím, pokyny.</t>
  </si>
  <si>
    <t>04 Kód rozlišení typu přiznání</t>
  </si>
  <si>
    <r>
      <t>110</t>
    </r>
    <r>
      <rPr>
        <vertAlign val="superscript"/>
        <sz val="8"/>
        <rFont val="Arial CE"/>
        <family val="2"/>
        <charset val="-18"/>
      </rPr>
      <t>8)</t>
    </r>
  </si>
  <si>
    <t>4*)</t>
  </si>
  <si>
    <t>Částka snížení nároku na slevu podle § 35b odst. 7 zákona, zaokrouhlená na celé Kč dolů  (ř.4 x ř.4 dílčí tabulky a))/100</t>
  </si>
  <si>
    <r>
      <t>Výsledek hospodaření ( zisk +, ztráta - )</t>
    </r>
    <r>
      <rPr>
        <vertAlign val="superscript"/>
        <sz val="8"/>
        <rFont val="Arial CE"/>
        <family val="2"/>
        <charset val="-18"/>
      </rPr>
      <t>3)</t>
    </r>
    <r>
      <rPr>
        <sz val="8"/>
        <rFont val="Arial CE"/>
        <family val="2"/>
        <charset val="-18"/>
      </rPr>
      <t xml:space="preserve"> nebo rozdíl mezi příjmy</t>
    </r>
  </si>
  <si>
    <t xml:space="preserve">Stav rezervy na pěstební činnost (§ 9 zákona o rezervách) ke konci období, za které se podává daňové přiznání </t>
  </si>
  <si>
    <t>Sleva podle § 35 odst. 1 písm. a) zákona</t>
  </si>
  <si>
    <t>Sleva podle § 35 odst. 1 písm. b) zákona</t>
  </si>
  <si>
    <r>
      <t>H. Rozčlenění celkového nároku na slevy na dani ( §35 odst. 1 a §35a nebo a §35b zákona ), který lze uplatnit na ř. 300</t>
    </r>
    <r>
      <rPr>
        <vertAlign val="superscript"/>
        <sz val="9"/>
        <rFont val="Arial CE"/>
        <family val="2"/>
        <charset val="-18"/>
      </rPr>
      <t>5)</t>
    </r>
  </si>
  <si>
    <r>
      <t>Sleva podle § 35a</t>
    </r>
    <r>
      <rPr>
        <vertAlign val="superscript"/>
        <sz val="8"/>
        <rFont val="Arial CE"/>
        <family val="2"/>
        <charset val="-18"/>
      </rPr>
      <t>1)</t>
    </r>
    <r>
      <rPr>
        <sz val="8"/>
        <rFont val="Arial CE"/>
        <family val="2"/>
        <charset val="-18"/>
      </rPr>
      <t xml:space="preserve"> nebo § 35b</t>
    </r>
    <r>
      <rPr>
        <vertAlign val="superscript"/>
        <sz val="8"/>
        <rFont val="Arial CE"/>
        <family val="2"/>
        <charset val="-18"/>
      </rPr>
      <t>1)</t>
    </r>
    <r>
      <rPr>
        <sz val="8"/>
        <rFont val="Arial CE"/>
        <family val="2"/>
        <charset val="-18"/>
      </rPr>
      <t xml:space="preserve"> zákona</t>
    </r>
  </si>
  <si>
    <r>
      <t xml:space="preserve">Výše daní zaplacených v zahraničí, kterou </t>
    </r>
    <r>
      <rPr>
        <b/>
        <sz val="8"/>
        <rFont val="Arial CE"/>
        <family val="2"/>
        <charset val="-18"/>
      </rPr>
      <t>nelze započíst</t>
    </r>
    <r>
      <rPr>
        <sz val="8"/>
        <rFont val="Arial CE"/>
        <family val="2"/>
        <charset val="-18"/>
      </rPr>
      <t xml:space="preserve"> (kladný rozdíl mezi částkami na ř. 2 a 3, zvýšený o kladný rozdíl mezi částkami na ř. 4 a na ř. 320 II. oddílu )</t>
    </r>
  </si>
  <si>
    <r>
      <t>Základ daně před úpravou o část základu daně ( daňové ztráty ) připadající na komplementáře a o příjmy podléhající zdanění v zahraničí, u nichž je uplatňováno vynětí, a před snížením o položky podle § 34 a § 20 odst. 7 nebo odst. 8 zákona, nebo daňová ztráta před úpravou o část základu daně ( daňové ztráty ) připadající na komplementáře a o příjmy podléhající zdanění v zahraničí, u nichž je uplatňováno vynětí (ř. 10 + 70 - 170)</t>
    </r>
    <r>
      <rPr>
        <vertAlign val="superscript"/>
        <sz val="8"/>
        <rFont val="Arial CE"/>
        <family val="2"/>
        <charset val="-18"/>
      </rPr>
      <t>3)</t>
    </r>
  </si>
  <si>
    <t>formulář je platný pro zdaňovací období započatá v roce 2014</t>
  </si>
  <si>
    <t>Zdaňovací období podle § 21a písm.</t>
  </si>
  <si>
    <t>25 5404 Mfin 5404-vzor č. 25</t>
  </si>
  <si>
    <t>25 5404 Mfin 5404 vzor č.25</t>
  </si>
  <si>
    <r>
      <t>(</t>
    </r>
    <r>
      <rPr>
        <i/>
        <sz val="7"/>
        <rFont val="Arial"/>
        <family val="2"/>
        <charset val="-18"/>
      </rPr>
      <t xml:space="preserve"> platný pro zdaňovací období započatá v roce 2014 nebo jejich část, za která lhůta k podání daňového přiznání uplyne po 31. prosinci 2014 )</t>
    </r>
  </si>
  <si>
    <r>
      <t>109</t>
    </r>
    <r>
      <rPr>
        <vertAlign val="superscript"/>
        <sz val="8"/>
        <rFont val="Arial CE"/>
        <family val="2"/>
        <charset val="-18"/>
      </rPr>
      <t>8)</t>
    </r>
  </si>
  <si>
    <t>Příjmy, jež u veřejně prospěšných poplatníků, nejsou předmětem daně podle
§ 18a odst. 1 zákona, pokud jsou zahrnuty ve výsledku hospodaření nebo v rozdílu mezi příjmy a výdaji (ř. 10)</t>
  </si>
  <si>
    <t>Příjmy osvobozené od daně podle § 19b zákona, pokud jsou zahrnuty ve výsledku hospodaření nebo v rozdílu mezi příjmy a výdaji (ř. 10)</t>
  </si>
  <si>
    <r>
      <t>Mezisoučet</t>
    </r>
    <r>
      <rPr>
        <sz val="7"/>
        <rFont val="Arial CE"/>
        <family val="2"/>
        <charset val="-18"/>
      </rPr>
      <t xml:space="preserve"> (ř. 100 + 101 + 109 + 110 + 111 + 112 + 120 + 130 + 140 + 150 + 160 + 161 + 162)</t>
    </r>
  </si>
  <si>
    <t>a) neobsazeno</t>
  </si>
  <si>
    <t>Zdaňovací období nebo období, za které je podáváno daňové přiznání, v němž vznikl nárok na odpočet podle § 34 odst. 4 a § 34a až § 34e zákona od – do</t>
  </si>
  <si>
    <t>Celková výše daňové
ztráty vyměřené nebo přiznávané za období uvedené ve sl. 1</t>
  </si>
  <si>
    <t>Celková výše nároku na odpočet na podporu odborného vzdělávání vzniklá v období uvedeném ve sl. 1</t>
  </si>
  <si>
    <t>Celková výše nároku na odpočet na podporu výzkumu a vývoje vzniklá v období uvedeném ve sl. 1</t>
  </si>
  <si>
    <t>Část nároku na odpočet ze sl. 2</t>
  </si>
  <si>
    <t>odečtená v předcházejících obdobích</t>
  </si>
  <si>
    <t xml:space="preserve"> odečtená v daném období</t>
  </si>
  <si>
    <t xml:space="preserve"> kterou lze odečíst v následujících obdobích</t>
  </si>
  <si>
    <t>Zdaňovací období nebo období, za které je podáváno daňové přiznání, v němž vznikl nárok na odpočet podle § 34 odst. 4 a § 34f až § 34h zákona od – do</t>
  </si>
  <si>
    <r>
      <t>b) Uplatňování odpočtu na podporu výzkumu a vývoje od základu daně podle § 34 odst. 4 a § 34a až 34e zákona</t>
    </r>
    <r>
      <rPr>
        <sz val="8"/>
        <rFont val="Arial CE"/>
        <family val="2"/>
        <charset val="-18"/>
      </rPr>
      <t xml:space="preserve"> (vyplní se v celých Kč)</t>
    </r>
  </si>
  <si>
    <r>
      <t>c) Uplatňování odpočtu na podporu odborného vzdělávání od základu daně podle § 34 odst. 4 a § 34f až § 34h zákona</t>
    </r>
    <r>
      <rPr>
        <sz val="8"/>
        <rFont val="Arial CE"/>
        <family val="2"/>
        <charset val="-18"/>
      </rPr>
      <t xml:space="preserve"> (vyplní se v celých Kč)</t>
    </r>
  </si>
  <si>
    <r>
      <t>G. Celková hodnota bezúplatných plnění, kterou lze podle § 20 odst. 8 zákona uplatnit jako odečet od základu daně sníženého podle § 34 zákona</t>
    </r>
    <r>
      <rPr>
        <b/>
        <vertAlign val="superscript"/>
        <sz val="9"/>
        <rFont val="Arial CE"/>
        <family val="2"/>
        <charset val="-18"/>
      </rPr>
      <t>5)</t>
    </r>
  </si>
  <si>
    <t>Celková hodnota bezúplatných plnění poskytnutých na účely vymezené
v § 20 odst. 8 zákona pro odečet ze základu daně sníženého podle § 34 zákona, vč. částky ze ř. 2</t>
  </si>
  <si>
    <t>Ze ř. 1 hodnota bezúplatných plnění ve výši uplatněných slev na dílčím odvodu z loterií a jiných podobných her</t>
  </si>
  <si>
    <t>Nárok na odečet podle § 34 odst. 4 a § 34f až § 34h
zákona (příslušný řádek sl. 2 tabulky F/c)</t>
  </si>
  <si>
    <t>Nárok na odečet podle § 34 odst. 4 a § 34a až § 34e zákona (příslušný řádek sl. 2 tabulky F/b)</t>
  </si>
  <si>
    <t>Hodnota bezúplatných plnění poskytnutých na účely vymezené v § 20 odst. 8 zákona (ř. 1 tabulky G)</t>
  </si>
  <si>
    <t>Ze ř. 5 hodnota bezúplatných plnění ve výši uplatněných slev na dílčím odvodu z loterií a jiných podobných her</t>
  </si>
  <si>
    <t>Odečet nároku na odpočet na podporu výzkumu a vývoje podle § 34 odst. 4
a § 34a až § 34e zákona, včetně odečtu dosud neuplatněných výdajů (nákladů) při realizaci projektů výzkumu a vývoje ve znění zákona platném do 31. 12. 2013</t>
  </si>
  <si>
    <t>Odečet nároku na odpočet na podporu odborného vzdělávání podle § 34 odst. 4 a § 34f až § 34h zákona</t>
  </si>
  <si>
    <r>
      <t>Základ daně po úpravě o část základu daně ( daňové ztráty ) připadající na komplementáře a o příjmy podléhající zdanění v zahraničí, u nichž je uplatňováno vynětí, snížený o položky podle § 34, před snížením o položky podle § 20 odst. 7 nebo odst. 8 zákona</t>
    </r>
    <r>
      <rPr>
        <vertAlign val="superscript"/>
        <sz val="8"/>
        <rFont val="Arial CE"/>
        <family val="2"/>
        <charset val="-18"/>
      </rPr>
      <t>5)</t>
    </r>
    <r>
      <rPr>
        <sz val="8"/>
        <rFont val="Arial CE"/>
        <family val="2"/>
        <charset val="-18"/>
      </rPr>
      <t xml:space="preserve"> (ř. 220 - 230 - 240 - 241 - 242 - 243 )</t>
    </r>
    <r>
      <rPr>
        <vertAlign val="superscript"/>
        <sz val="8"/>
        <rFont val="Arial CE"/>
        <family val="2"/>
        <charset val="-18"/>
      </rPr>
      <t>3)</t>
    </r>
  </si>
  <si>
    <t>Částka podle § 20 odst. 7 zákona, o níž mohou veřejně prospěšní poplatníci
(§ 17a zákona) dále snížit základ daně uvedený na ř. 250</t>
  </si>
  <si>
    <r>
      <t>Odečet bezúplatných plnění podle § 20 odst. 8 zákona (nejvýše 10 % z částky na ř. 250)</t>
    </r>
    <r>
      <rPr>
        <vertAlign val="superscript"/>
        <sz val="8"/>
        <rFont val="Arial CE"/>
        <family val="2"/>
        <charset val="-18"/>
      </rPr>
      <t>5)</t>
    </r>
  </si>
  <si>
    <t>Údaje o podepisující osobě :</t>
  </si>
  <si>
    <t>Kód podepisující osoby :</t>
  </si>
  <si>
    <t>Osoba oprávněná k podpisu</t>
  </si>
  <si>
    <t>Vlastnoruční podpis osoby oprávněné  k podpisu</t>
  </si>
  <si>
    <t>6) Při podání dodatečného daňového přiznání podle § 141 odst. 2 nebo 4 zákona č. 280/2009 Sb., daňový řád, ve znění pozdějších předpisů anebo podle § 38u zákona, budou na zvláštní příloze uvedeny důvody pro jeho podání. Při elektronickém podání těchto dodatečných daňových přiznání je součástí programového vybavení aplikace textové pole pro vyplnění zvláštní přílohy.</t>
  </si>
  <si>
    <r>
      <t xml:space="preserve">7) Účetní závěrka nebo přehled o majetku a závazcích a přehled o příjmech a výdajích, jako příloha vyznačená pod položkou 11 v I. oddílu, je součástí daňového přiznání (§ 72 odst. 2 zákona č. 280/2009 Sb., daňový řád, ve znění pozdějších předpisů). Pro účely elektronického podání daňového přiznání se </t>
    </r>
    <r>
      <rPr>
        <b/>
        <sz val="7"/>
        <rFont val="Arial CE"/>
        <family val="2"/>
        <charset val="-18"/>
      </rPr>
      <t>Účetní závěrkou</t>
    </r>
    <r>
      <rPr>
        <sz val="7"/>
        <rFont val="Arial CE"/>
        <family val="2"/>
        <charset val="-18"/>
      </rPr>
      <t xml:space="preserve"> rozumí elektronické přílohy </t>
    </r>
    <r>
      <rPr>
        <b/>
        <sz val="7"/>
        <rFont val="Arial CE"/>
        <family val="2"/>
        <charset val="-18"/>
      </rPr>
      <t>Vybrané údaje z Rozvahy a Vybrané údaje z Výkazu zisku a ztráty</t>
    </r>
    <r>
      <rPr>
        <sz val="7"/>
        <rFont val="Arial CE"/>
        <family val="2"/>
        <charset val="-18"/>
      </rPr>
      <t xml:space="preserve">, popřípadě </t>
    </r>
    <r>
      <rPr>
        <b/>
        <sz val="7"/>
        <rFont val="Arial CE"/>
        <family val="2"/>
        <charset val="-18"/>
      </rPr>
      <t>Vybrané údaje z Přehledu o změnách vlastního kapitálu</t>
    </r>
    <r>
      <rPr>
        <sz val="7"/>
        <rFont val="Arial CE"/>
        <family val="2"/>
        <charset val="-18"/>
      </rPr>
      <t xml:space="preserve">, které jsou součástí programového vybavení aplikace, a </t>
    </r>
    <r>
      <rPr>
        <b/>
        <sz val="7"/>
        <rFont val="Arial CE"/>
        <family val="2"/>
        <charset val="-18"/>
      </rPr>
      <t>Opis Přílohy účetní závěrky</t>
    </r>
    <r>
      <rPr>
        <sz val="7"/>
        <rFont val="Arial CE"/>
        <family val="2"/>
        <charset val="-18"/>
      </rPr>
      <t>, vkládaný s použitím E-přílohy jako samostatný soubor typu .doc, .txt, .xls, .rtf, .pdf nebo .jpg.</t>
    </r>
  </si>
  <si>
    <r>
      <t>Přehledy o majetku a závazcích a příjmech a výdajích a Účetní závěrky</t>
    </r>
    <r>
      <rPr>
        <sz val="7"/>
        <rFont val="Arial CE"/>
        <family val="2"/>
        <charset val="-18"/>
      </rPr>
      <t>, pro které nejsou v programovém vybavení aplikace Elektronické podání pro+A2 daňovou správu k dispozici elektronické přílohy se závazně stanoveným uspořádáním údajů, lze účinně elektronicky podat prostřednictvím E-příloh, umožňujících vložení souboru typu .doc, .txt, .xls, .rtf, .pdf nebo .jpg.</t>
    </r>
  </si>
  <si>
    <r>
      <t>Základ daně po úpravě o část základu daně (daňové ztráty) připadající na komplementáře a o příjmy podléhající zdanění v zahraničí, u nichž je uplatňováno vynětí, snížený o položky podle § 34 a částky podle § 20 odst. 8 zákona</t>
    </r>
    <r>
      <rPr>
        <vertAlign val="superscript"/>
        <sz val="8"/>
        <rFont val="Arial"/>
        <family val="2"/>
        <charset val="-18"/>
      </rPr>
      <t>5)</t>
    </r>
    <r>
      <rPr>
        <sz val="8"/>
        <rFont val="Arial"/>
        <family val="2"/>
        <charset val="-18"/>
      </rPr>
      <t>(ř. 250 II. oddílu – 260 II. oddílu = ř. 270 II. oddílu, před zaokrouhlením na celé tisícikoruny dolů)</t>
    </r>
  </si>
  <si>
    <t>25 5404/C MFin 5404/C - vzor č. 13</t>
  </si>
  <si>
    <t>( platný pro zdaňovací období započatá v roce 2014 nebo jejich část, za která lhůta k podání daňového přiznání uplyne po 31. prosinci 2014 )</t>
  </si>
  <si>
    <t>Samostatná příloha se vyplňuje zvlášť za každý stát, s nímž má Česká republika uzavřenu smlouvu o zamezení dvojího zdanění, v němž byl ve zdaňovacím období, za které je podáváno daňové přiznání, zdroj zdaněných příjmů, u nichž se podle uvedené smlouvy uplatňuje metoda prostého zápočtu (§ 38f odst. 8 zákona). Kód státu se vyplňuje podle Sdělení Českého statistického úřadu ze dne 18. května 2012 o aktualizaci číselníku zemí (CZEM) (viz též webová adresa http://www.financnisprava.cz položka Daně a pojistné, podpoložka Daně, složka Daň z příjmů, nabídka Seznam kódů států – Číselník zemí; použije se pouze dvoumístný kód vymezený velkými písmeny abecedy).</t>
  </si>
  <si>
    <t>25 5404/D MFin 5404/D - vzor č. 12</t>
  </si>
  <si>
    <t>( platný pro zdaňovací období započatá v roce 2014 nebo jejich část, za které lhůta k podání daňového přiznání uplyne po 31. prosinci 2014 )</t>
  </si>
  <si>
    <t>(platný pro zdaňovací období započatá v roce 2014 nebo jejich část
za která lhůta pro podání daňového přiznání uplyne po 31. prosinci 2014)</t>
  </si>
  <si>
    <t>25 5404/C/1 MFin 5404/C/1 - vzor č. 13</t>
  </si>
  <si>
    <t>Samostatná příloha k položce 12 I.oddílu</t>
  </si>
  <si>
    <t>Přehled transakcí se spojenými osobami</t>
  </si>
  <si>
    <t>01 Název spojené osoby</t>
  </si>
  <si>
    <t>02 Identifikační číslo spojené osoby</t>
  </si>
  <si>
    <t>03 Stát, ve kterém má spojená osoba sídlo</t>
  </si>
  <si>
    <t>Vyplní v tis. Kč</t>
  </si>
  <si>
    <t>Výnos (prodej)</t>
  </si>
  <si>
    <t>Pořizovací cena(nákup)</t>
  </si>
  <si>
    <t>Dlouhodobý nehmotný majetek</t>
  </si>
  <si>
    <t>Dlouhodobý hmotný majetek</t>
  </si>
  <si>
    <t>Dlouhodobý finanční majetek</t>
  </si>
  <si>
    <t>Zásoby materiálu, výrobků a zboží</t>
  </si>
  <si>
    <t>B Transakce se spojenou osobou</t>
  </si>
  <si>
    <t>A Transakce se spojenou osobou</t>
  </si>
  <si>
    <t>Výnos</t>
  </si>
  <si>
    <t>Náklad</t>
  </si>
  <si>
    <t>Služby</t>
  </si>
  <si>
    <t>Licenční poplatky ( vč. software )</t>
  </si>
  <si>
    <t>Úroky</t>
  </si>
  <si>
    <t>Celkový objem ostatních transakcí</t>
  </si>
  <si>
    <t>C Transakce se spojenou osobou</t>
  </si>
  <si>
    <t>Úvěrové finanční nástroje</t>
  </si>
  <si>
    <t>Podíly na zisku</t>
  </si>
  <si>
    <t>Zvýšení</t>
  </si>
  <si>
    <t>Snížení</t>
  </si>
  <si>
    <t>Poskytnutí bezúplatného plnění*)</t>
  </si>
  <si>
    <t>ANO</t>
  </si>
  <si>
    <t>NE</t>
  </si>
  <si>
    <t>Přijetí bezúplatného plnění*)</t>
  </si>
  <si>
    <t>Využití cash-poolingu*)</t>
  </si>
  <si>
    <t>*) nehodící se škrtněte</t>
  </si>
  <si>
    <t>Stav ke konci aktuálního období</t>
  </si>
  <si>
    <t>Stav ke konci minulého období</t>
  </si>
  <si>
    <t>Dlouhodobé pohledávky</t>
  </si>
  <si>
    <t>Dlouhodobé závazky</t>
  </si>
  <si>
    <t>Krátkodobé pohledávky</t>
  </si>
  <si>
    <t>Krátkodobé závazky</t>
  </si>
  <si>
    <t>25 5404/E MFin 5404/E - vzor č. 1</t>
  </si>
  <si>
    <t>Odečet dosud neuplatněného nároku na odečet, vzniklého v předchozích zdaňovacích obdobích podle §34 odst. 3 až 10 a 12 zákona, ve znění platném do 31. prosince 2004</t>
  </si>
  <si>
    <r>
      <t>Slevy na dani podle § 35 odst. 1 a § 35a nebo § 35b zákona ( nejvýše do částky na ř. 290 )</t>
    </r>
    <r>
      <rPr>
        <vertAlign val="superscript"/>
        <sz val="8"/>
        <rFont val="Arial CE"/>
        <family val="2"/>
        <charset val="-18"/>
      </rPr>
      <t>5)</t>
    </r>
  </si>
  <si>
    <r>
      <t>Počet zvláštních příloh</t>
    </r>
    <r>
      <rPr>
        <vertAlign val="superscript"/>
        <sz val="8"/>
        <rFont val="Arial CE"/>
        <family val="2"/>
        <charset val="-18"/>
      </rPr>
      <t>8)</t>
    </r>
  </si>
  <si>
    <r>
      <t>Počet samostatných příloh</t>
    </r>
    <r>
      <rPr>
        <vertAlign val="superscript"/>
        <sz val="8"/>
        <rFont val="Arial CE"/>
        <family val="2"/>
        <charset val="-18"/>
      </rPr>
      <t>9)</t>
    </r>
  </si>
  <si>
    <t>D. (neobsazeno)</t>
  </si>
  <si>
    <r>
      <t>2</t>
    </r>
    <r>
      <rPr>
        <vertAlign val="superscript"/>
        <sz val="8"/>
        <rFont val="Arial CE"/>
        <family val="2"/>
        <charset val="-18"/>
      </rPr>
      <t>9)</t>
    </r>
  </si>
  <si>
    <r>
      <t>3</t>
    </r>
    <r>
      <rPr>
        <vertAlign val="superscript"/>
        <sz val="8"/>
        <rFont val="Arial CE"/>
        <family val="2"/>
        <charset val="-18"/>
      </rPr>
      <t>9)</t>
    </r>
  </si>
  <si>
    <t>9) Výpočet částky vykázané na takto označeném řádku se provede na samostatné příloze. Tiskopisy samostatných příloh vydává Ministerstvo financí.Pro účely elektronického podání daňového přiznání jsou elektronické verze těchto tiskopisů součástí programového vybavení aplikace Elektronická podání pro daňovou správu.</t>
  </si>
  <si>
    <r>
      <t>14</t>
    </r>
    <r>
      <rPr>
        <vertAlign val="superscript"/>
        <sz val="8"/>
        <rFont val="Arial CE"/>
        <family val="2"/>
        <charset val="-18"/>
      </rPr>
      <t>8)</t>
    </r>
  </si>
  <si>
    <r>
      <t>17</t>
    </r>
    <r>
      <rPr>
        <vertAlign val="superscript"/>
        <sz val="8"/>
        <rFont val="Arial CE"/>
        <family val="2"/>
        <charset val="-18"/>
      </rPr>
      <t>8)</t>
    </r>
  </si>
  <si>
    <r>
      <t>21</t>
    </r>
    <r>
      <rPr>
        <vertAlign val="superscript"/>
        <sz val="8"/>
        <rFont val="Arial CE"/>
        <family val="2"/>
        <charset val="-18"/>
      </rPr>
      <t>8)</t>
    </r>
  </si>
  <si>
    <r>
      <t>29</t>
    </r>
    <r>
      <rPr>
        <vertAlign val="superscript"/>
        <sz val="8"/>
        <rFont val="Arial CE"/>
        <family val="2"/>
        <charset val="-18"/>
      </rPr>
      <t>8)</t>
    </r>
  </si>
  <si>
    <r>
      <t>5</t>
    </r>
    <r>
      <rPr>
        <vertAlign val="superscript"/>
        <sz val="8"/>
        <rFont val="Arial CE"/>
        <family val="2"/>
        <charset val="-18"/>
      </rPr>
      <t>9)</t>
    </r>
  </si>
  <si>
    <t>Tento soubor obsahuje neomezený formulář daňového přiznání včetně formuláře povinné přílohy podávané s tímto daňovým přiznáním a výpočtu záloh na další zálohovací období.</t>
  </si>
  <si>
    <t>CZ</t>
  </si>
  <si>
    <t>a) ulice a číslo orientační, část obce a číslo popisné</t>
  </si>
  <si>
    <t>Formulář zpracovala ASPEKT HM, daňová, účetní a auditorská kancelář, www.danovapriznani.cz, business.center.cz</t>
  </si>
  <si>
    <t>otisk podacího razítka finančního úřadu</t>
  </si>
  <si>
    <t>PŘIZNÁNÍ K DANI Z PŘÍJMU PRÁVNICKÝCH OSOB</t>
  </si>
  <si>
    <t xml:space="preserve"> podle zákona č. 586/1992 Sb., o daních z příjmů, ve znění pozdějších předpisů ( dále jen "zákon")</t>
  </si>
  <si>
    <t>Průměrný přepočtený počet zaměstnanců, zaokrouhlený na celé číslo</t>
  </si>
  <si>
    <t>Částky, o které se podle § 23 odst. 3 písm. a) bodů 3 až 13 zákona zvyšuje výsledek hospodaření nebo rozdíl mezi příjmy a výdaji na ř. 10</t>
  </si>
  <si>
    <r>
      <t>E. Odečet daňové ztráty od základu daně podle §34 odst. 1 až 3 zákona</t>
    </r>
    <r>
      <rPr>
        <vertAlign val="superscript"/>
        <sz val="10"/>
        <rFont val="Arial CE"/>
        <family val="2"/>
        <charset val="-18"/>
      </rPr>
      <t>5)</t>
    </r>
    <r>
      <rPr>
        <b/>
        <sz val="10"/>
        <rFont val="Arial CE"/>
        <family val="2"/>
        <charset val="-18"/>
      </rPr>
      <t xml:space="preserve"> nebo snížení základu daně podílového fondu o záporný rozdíl mezi jeho příjmy a výdaji podle §20 odst. 3 zákona, ve znění platném do 14. července 2011 </t>
    </r>
    <r>
      <rPr>
        <sz val="10"/>
        <rFont val="Arial CE"/>
        <family val="2"/>
        <charset val="-18"/>
      </rPr>
      <t>( vyplní se v celých Kč )</t>
    </r>
  </si>
  <si>
    <t>Celkový nárok na slevy na dani podle § 35 odst. 1 zákona (ř. 4 tabulky H )</t>
  </si>
  <si>
    <t>Poslední známá daň</t>
  </si>
  <si>
    <t>Úhrn hodnot pohledávek nebo pořizovacích cen pohledávek nabytých postoupením, uplatněných v daném zdaňovacím období, za které se podává daňové přiznání jako výdaj (náklad) na dosažení, zajištění a udržení příjmů podle § 24 odst. 2 písm. y) zákona</t>
  </si>
  <si>
    <r>
      <t>F. Odečet podle § 34 zákona</t>
    </r>
    <r>
      <rPr>
        <b/>
        <vertAlign val="superscript"/>
        <sz val="10"/>
        <rFont val="Arial CE"/>
        <family val="2"/>
        <charset val="-18"/>
      </rPr>
      <t>5)</t>
    </r>
  </si>
  <si>
    <t>Úhrn slev podle § 35 odst. 1 zákona ( ř. 1 + 2 )</t>
  </si>
  <si>
    <t>Částky neoprávněně zkracující příjmy ( §23 odst. 3 písm. a) bod 1 zákona ) a hodnota nepeněžních příjmů ( §23 odst. 6 zákona ), pokud nejsou zahrnuty ve výsledku hospodaření nebo v rozdílu mezi příjmy a výdaji na ř. 10</t>
  </si>
  <si>
    <t>(neobsazeno)</t>
  </si>
  <si>
    <t>X</t>
  </si>
  <si>
    <t>( neobsazeno )</t>
  </si>
  <si>
    <r>
      <t>3</t>
    </r>
    <r>
      <rPr>
        <vertAlign val="superscript"/>
        <sz val="8"/>
        <rFont val="Arial CE"/>
        <family val="2"/>
        <charset val="-18"/>
      </rPr>
      <t>8)</t>
    </r>
  </si>
  <si>
    <t>Daň ( ř. 270 x ř. 280 ) / 100</t>
  </si>
  <si>
    <t>Odpisy nehmotného majetku podle § 32a zákona, zaevidovaného do majetku poplatníka ve zdaňovacích obdobích započatých v roce 2004 a později</t>
  </si>
  <si>
    <t>Stav zákonných opravných položek k pohledávkám za dlužníky v insolvenčním řízení (§ 8 zákona o rezervách) ke konci období, za které se podává daňové přiznání</t>
  </si>
  <si>
    <t>Počet samostatných příloh</t>
  </si>
  <si>
    <t>Úhrn částek daní zaplacených v zahraničí, o které lze snížit daňovou povinnost metodou prostého zápočtu ( úhrn částek ze ř. 7 samostatných příloh k tabuce I )</t>
  </si>
  <si>
    <t>Daň ze samostatného základu daně, zaokrouhlená na celé Kč nahoru (ř. 331 x ř. 332 / 100)</t>
  </si>
  <si>
    <t>Časté dotazy :</t>
  </si>
  <si>
    <t>Po otevření souboru se mi objevila jen úvodní stránka. Kde najdu listy přiznání ?</t>
  </si>
  <si>
    <t>Soubor hlásí, že je zamčen a chce po mě heslo. Heslo neznám. Co s tím ?</t>
  </si>
  <si>
    <t>05 Název poplatníka</t>
  </si>
  <si>
    <r>
      <t>06 Sídlo</t>
    </r>
    <r>
      <rPr>
        <vertAlign val="superscript"/>
        <sz val="8"/>
        <rFont val="Arial CE"/>
        <family val="2"/>
        <charset val="-18"/>
      </rPr>
      <t>10)</t>
    </r>
  </si>
  <si>
    <r>
      <t>12 Transakce uskutečněné se spojenými osobami</t>
    </r>
    <r>
      <rPr>
        <vertAlign val="superscript"/>
        <sz val="8"/>
        <rFont val="Arial CE"/>
        <family val="2"/>
        <charset val="-18"/>
      </rPr>
      <t>1</t>
    </r>
    <r>
      <rPr>
        <sz val="8"/>
        <rFont val="Arial CE"/>
        <family val="2"/>
        <charset val="-18"/>
      </rPr>
      <t>)</t>
    </r>
  </si>
  <si>
    <t>Odpisy hmotného majetku podle § 30 odst. 4 až 6 a § 30b zákona</t>
  </si>
  <si>
    <r>
      <t xml:space="preserve">III. ODDÍL </t>
    </r>
    <r>
      <rPr>
        <sz val="10"/>
        <rFont val="Arial CE"/>
        <family val="2"/>
        <charset val="-18"/>
      </rPr>
      <t>- ( neobsazeno )</t>
    </r>
  </si>
  <si>
    <t>Nově zjištěná daň ( ř. 340 II. oddílu )</t>
  </si>
  <si>
    <t>Výpočet nepřekročitelného souhrnu slev na dani za uplynulou část doby podle § 35a odst. 3 nebo § 35b odst. 4 zákona o daních z příjmů (dále jen „hodnocené období“)</t>
  </si>
  <si>
    <t>*) Částka na ř. 8 se přenese do druhého sloupce řádku 1 tabulky „Uplatňování slev podle § 35a odst. 4 zákona“, resp. „Uplatňování slev podle § 35b odst. 5 zákona“, které jsou součástí „Samostatné přílohy k řádku 5 tabulky H přílohy č. 1 II. oddílu“ přiznání k dani z příjmů právnických osob.</t>
  </si>
  <si>
    <t xml:space="preserve">Nedoplatek (-) (ř. 1 + ř. 2 + ř. 3 - ř. 340 II.oddílu ) &lt; 0 </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</si>
  <si>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</si>
  <si>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</si>
  <si>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</si>
  <si>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</si>
  <si>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</si>
  <si>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</si>
  <si>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</si>
  <si>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</si>
  <si>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</si>
  <si>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</si>
  <si>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</si>
  <si>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</si>
  <si>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</si>
  <si>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</si>
  <si>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</si>
  <si>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</si>
  <si>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</si>
  <si>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</si>
  <si>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</si>
  <si>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</si>
  <si>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</si>
  <si>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</si>
  <si>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</si>
  <si>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</si>
  <si>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</si>
  <si>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</si>
  <si>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</si>
  <si>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</si>
  <si>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</si>
  <si>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</si>
  <si>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</si>
  <si>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</si>
  <si>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</si>
  <si>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</si>
  <si>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</si>
  <si>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</si>
  <si>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</si>
  <si>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</si>
  <si>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</si>
  <si>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</si>
  <si>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</si>
  <si>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</si>
  <si>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</si>
  <si>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</si>
  <si>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</si>
  <si>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</si>
  <si>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</si>
  <si>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</si>
  <si>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</si>
  <si>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</si>
  <si>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</si>
  <si>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</si>
  <si>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</si>
  <si>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</si>
  <si>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</si>
  <si>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</si>
  <si>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</si>
  <si>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</si>
  <si>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</si>
  <si>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</si>
  <si>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</si>
  <si>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</si>
  <si>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</si>
  <si>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</si>
  <si>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</si>
  <si>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</si>
  <si>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</si>
  <si>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</si>
  <si>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</si>
  <si>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</si>
  <si>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</si>
  <si>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</si>
  <si>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</si>
  <si>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</si>
  <si>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</si>
  <si>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</si>
  <si>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</si>
  <si>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</si>
  <si>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</si>
  <si>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</si>
  <si>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</si>
  <si>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</si>
  <si>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</si>
  <si>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</si>
  <si>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</si>
  <si>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</si>
  <si>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</si>
  <si>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</si>
  <si>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</si>
  <si>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</si>
  <si>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</si>
  <si>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</si>
  <si>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</si>
  <si>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</si>
  <si>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</si>
  <si>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</si>
  <si>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</si>
  <si>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</si>
  <si>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</si>
  <si>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</si>
  <si>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</si>
  <si>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</si>
  <si>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</si>
  <si>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</si>
  <si>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</si>
  <si>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</si>
  <si>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</si>
  <si>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</si>
  <si>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</si>
  <si>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</si>
  <si>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</si>
  <si>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</si>
  <si>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</si>
  <si>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</si>
  <si>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</si>
  <si>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</si>
  <si>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</si>
  <si>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</si>
  <si>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</si>
  <si>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</si>
  <si>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</si>
  <si>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</si>
  <si>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</si>
  <si>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</si>
  <si>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</si>
  <si>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</si>
  <si>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</si>
  <si>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</si>
  <si>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</si>
  <si>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</si>
  <si>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</si>
  <si>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</si>
  <si>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</si>
  <si>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</si>
  <si>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</si>
  <si>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</si>
  <si>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</si>
  <si>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</si>
  <si>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</si>
  <si>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</si>
  <si>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</si>
  <si>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</si>
  <si>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</si>
  <si>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</si>
  <si>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</si>
  <si>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</si>
  <si>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</si>
  <si>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</si>
  <si>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</si>
  <si>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</si>
  <si>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</si>
  <si>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</si>
  <si>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</si>
  <si>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</si>
  <si>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</si>
  <si>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</si>
  <si>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</si>
  <si>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</si>
  <si>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</si>
  <si>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</si>
  <si>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</si>
  <si>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</si>
  <si>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</si>
  <si>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</si>
  <si>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</si>
  <si>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</si>
  <si>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</si>
  <si>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</si>
  <si>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</si>
  <si>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</si>
  <si>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</si>
  <si>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</si>
  <si>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</si>
  <si>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</si>
  <si>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</si>
  <si>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</si>
  <si>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</si>
  <si>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</si>
  <si>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</si>
  <si>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</si>
  <si>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</si>
  <si>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</si>
  <si>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</si>
  <si>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</si>
  <si>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</si>
  <si>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</si>
  <si>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</si>
  <si>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</si>
  <si>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</si>
  <si>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</si>
  <si>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</si>
  <si>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</si>
  <si>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</si>
  <si>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</si>
  <si>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</si>
  <si>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</si>
  <si>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</si>
  <si>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</si>
  <si>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</si>
  <si>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</si>
  <si>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</si>
  <si>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</si>
  <si>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</si>
  <si>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</si>
  <si>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</si>
  <si>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</si>
  <si>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</si>
  <si>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</si>
  <si>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</si>
  <si>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</si>
  <si>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</si>
  <si>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</si>
  <si>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</si>
  <si>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</si>
  <si>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</si>
  <si>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</si>
  <si>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</si>
  <si>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</si>
  <si>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ČESKÁ REPUBLIKA</t>
  </si>
  <si>
    <t>Afghánská islámská republika</t>
  </si>
  <si>
    <t>Provincie Alandy</t>
  </si>
  <si>
    <t>Albánská republika</t>
  </si>
  <si>
    <t>Alžírská demokratická a lidová republika</t>
  </si>
  <si>
    <t>Území Americká Samoa</t>
  </si>
  <si>
    <t>Americké Panenské ostrovy</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</si>
  <si>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</si>
  <si>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</si>
  <si>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</si>
  <si>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</si>
  <si>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</si>
  <si>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</si>
  <si>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</si>
  <si>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</si>
  <si>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</si>
  <si>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</si>
  <si>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</si>
  <si>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</si>
  <si>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</si>
  <si>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</si>
  <si>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</si>
  <si>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</si>
  <si>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</si>
  <si>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</si>
  <si>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</si>
  <si>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</si>
  <si>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</si>
  <si>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</si>
  <si>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</si>
  <si>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</si>
  <si>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</si>
  <si>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</si>
  <si>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</si>
  <si>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</si>
  <si>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</si>
  <si>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</si>
  <si>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</si>
  <si>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</si>
  <si>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</si>
  <si>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</si>
  <si>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</si>
  <si>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</si>
  <si>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Česká republika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</si>
  <si>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</si>
  <si>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</si>
  <si>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</si>
  <si>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</si>
  <si>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</si>
  <si>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</si>
  <si>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</si>
  <si>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</si>
  <si>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</si>
  <si>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</si>
  <si>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</si>
  <si>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</si>
  <si>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</si>
  <si>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</si>
  <si>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</si>
  <si>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</si>
  <si>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</si>
  <si>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</si>
  <si>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</si>
  <si>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</si>
  <si>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</si>
  <si>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</si>
  <si>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</si>
  <si>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</si>
  <si>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</si>
  <si>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</si>
  <si>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</si>
  <si>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</si>
  <si>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</si>
  <si>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</si>
  <si>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</si>
  <si>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</si>
  <si>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</si>
  <si>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</si>
  <si>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</si>
  <si>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</si>
  <si>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</si>
  <si>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</si>
  <si>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</si>
  <si>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</si>
  <si>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</si>
  <si>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</si>
  <si>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</si>
  <si>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</si>
  <si>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</si>
  <si>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</si>
  <si>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</si>
  <si>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</si>
  <si>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</si>
  <si>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</si>
  <si>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</si>
  <si>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</si>
  <si>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</si>
  <si>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</si>
  <si>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</si>
  <si>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</si>
  <si>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</si>
  <si>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</si>
  <si>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</si>
  <si>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</si>
  <si>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</si>
  <si>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</si>
  <si>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</si>
  <si>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</si>
  <si>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</si>
  <si>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</si>
  <si>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</si>
  <si>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</si>
  <si>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</si>
  <si>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</si>
  <si>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</si>
  <si>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</si>
  <si>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</si>
  <si>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</si>
  <si>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</si>
  <si>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</si>
  <si>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</si>
  <si>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</si>
  <si>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</si>
  <si>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</si>
  <si>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</si>
  <si>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</si>
  <si>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</si>
  <si>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</si>
  <si>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</si>
  <si>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</si>
  <si>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</si>
  <si>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</si>
  <si>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</si>
  <si>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</si>
  <si>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</si>
  <si>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</si>
  <si>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</si>
  <si>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</si>
  <si>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</si>
  <si>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</si>
  <si>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</si>
  <si>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</si>
  <si>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</si>
  <si>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</si>
  <si>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</si>
  <si>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</si>
  <si>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</si>
  <si>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</si>
  <si>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</si>
  <si>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</si>
  <si>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</si>
  <si>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</si>
  <si>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</si>
  <si>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</si>
  <si>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</si>
  <si>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</si>
  <si>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</si>
  <si>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</si>
  <si>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</si>
  <si>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</si>
  <si>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</si>
  <si>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</si>
  <si>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</si>
  <si>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</si>
  <si>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</si>
  <si>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</si>
  <si>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</si>
  <si>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</si>
  <si>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</si>
  <si>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</si>
  <si>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</si>
  <si>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</si>
  <si>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</si>
  <si>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</si>
  <si>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</si>
  <si>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</si>
  <si>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</si>
  <si>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</si>
  <si>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</si>
  <si>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</si>
  <si>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</si>
  <si>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</si>
  <si>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</si>
  <si>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</si>
  <si>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</si>
  <si>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</si>
  <si>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</si>
  <si>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</si>
  <si>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</si>
  <si>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</si>
  <si>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</si>
  <si>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</si>
  <si>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</si>
  <si>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</si>
  <si>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</si>
  <si>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</si>
  <si>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</si>
  <si>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</si>
  <si>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</si>
  <si>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</si>
  <si>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</si>
  <si>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</si>
  <si>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</si>
  <si>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</si>
  <si>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</si>
  <si>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</si>
  <si>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</si>
  <si>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</si>
  <si>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</si>
  <si>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</si>
  <si>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</si>
  <si>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</si>
  <si>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</si>
  <si>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</si>
  <si>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</si>
  <si>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</si>
  <si>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</si>
  <si>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</si>
  <si>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</si>
  <si>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</si>
  <si>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</si>
  <si>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</si>
  <si>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</si>
  <si>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</si>
  <si>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</si>
  <si>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</si>
  <si>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</si>
  <si>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</si>
  <si>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</si>
  <si>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</si>
  <si>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</si>
  <si>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</si>
  <si>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</si>
  <si>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</si>
  <si>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</si>
  <si>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</si>
  <si>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</si>
  <si>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</si>
  <si>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</si>
  <si>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</si>
  <si>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</si>
  <si>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</si>
  <si>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</si>
  <si>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</si>
  <si>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</si>
  <si>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</si>
  <si>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</si>
  <si>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</si>
  <si>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</si>
  <si>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</si>
  <si>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</si>
  <si>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t>STÁTY</t>
  </si>
  <si>
    <t>c_ufo_cil</t>
  </si>
  <si>
    <t>c_pracufo</t>
  </si>
  <si>
    <t>cele_zo_od</t>
  </si>
  <si>
    <t>cele_zo_do</t>
  </si>
  <si>
    <t>typ_dapdpp</t>
  </si>
  <si>
    <t>dokument</t>
  </si>
  <si>
    <t>DP7</t>
  </si>
  <si>
    <t>"pevná hodnota"</t>
  </si>
  <si>
    <t>DPP</t>
  </si>
  <si>
    <t>k_uladis</t>
  </si>
  <si>
    <t>kc_dppiii1</t>
  </si>
  <si>
    <t>kc_dppiv1</t>
  </si>
  <si>
    <t>kc_dppiv2</t>
  </si>
  <si>
    <t>kc_dppiv3</t>
  </si>
  <si>
    <t>kc_dppiv4</t>
  </si>
  <si>
    <t>kc_dppiv5</t>
  </si>
  <si>
    <t>kc_dppiv6</t>
  </si>
  <si>
    <t>kc_v_1</t>
  </si>
  <si>
    <t>kc_v_2</t>
  </si>
  <si>
    <t>kc_v_3</t>
  </si>
  <si>
    <t>kc_v_4</t>
  </si>
  <si>
    <t>d_uv</t>
  </si>
  <si>
    <t>spoj_zahr</t>
  </si>
  <si>
    <t>typ_popldpp</t>
  </si>
  <si>
    <t>typ_zo</t>
  </si>
  <si>
    <t>p_pr_2od</t>
  </si>
  <si>
    <t>sam_pr</t>
  </si>
  <si>
    <t>zdobd_od</t>
  </si>
  <si>
    <t>zdobd_do</t>
  </si>
  <si>
    <t>zvl_pr</t>
  </si>
  <si>
    <t>Věta D</t>
  </si>
  <si>
    <t>Věta P</t>
  </si>
  <si>
    <t>c_faxu</t>
  </si>
  <si>
    <t>c_komds</t>
  </si>
  <si>
    <t>c_obce</t>
  </si>
  <si>
    <t>c_orient</t>
  </si>
  <si>
    <t>c_pop</t>
  </si>
  <si>
    <t>"mapováno ve větě D"</t>
  </si>
  <si>
    <t>c_telef</t>
  </si>
  <si>
    <t>dic</t>
  </si>
  <si>
    <t>k_bank</t>
  </si>
  <si>
    <t>k_stat</t>
  </si>
  <si>
    <t>naz_obce</t>
  </si>
  <si>
    <t>opr_jmeno</t>
  </si>
  <si>
    <t>opr_postaveni</t>
  </si>
  <si>
    <t>opr_prijmeni</t>
  </si>
  <si>
    <t>pbu</t>
  </si>
  <si>
    <t>psc</t>
  </si>
  <si>
    <t>rod_c</t>
  </si>
  <si>
    <t>stat</t>
  </si>
  <si>
    <t>ulice</t>
  </si>
  <si>
    <t>zast_dat_nar</t>
  </si>
  <si>
    <t>zast_ev_cislo</t>
  </si>
  <si>
    <t>zast_ic</t>
  </si>
  <si>
    <t>zast_jmeno</t>
  </si>
  <si>
    <t>zast_kod</t>
  </si>
  <si>
    <t>zast_nazev</t>
  </si>
  <si>
    <t>zast_prijmeni</t>
  </si>
  <si>
    <t>zast_typ</t>
  </si>
  <si>
    <t>zkrobchjm</t>
  </si>
  <si>
    <t>AF</t>
  </si>
  <si>
    <t>AX</t>
  </si>
  <si>
    <t>AL</t>
  </si>
  <si>
    <t>DZ</t>
  </si>
  <si>
    <t>AS</t>
  </si>
  <si>
    <t>VI</t>
  </si>
  <si>
    <t>AD</t>
  </si>
  <si>
    <t>AO</t>
  </si>
  <si>
    <t>AI</t>
  </si>
  <si>
    <t>AQ</t>
  </si>
  <si>
    <t>AG</t>
  </si>
  <si>
    <t>AR</t>
  </si>
  <si>
    <t>AM</t>
  </si>
  <si>
    <t>AW</t>
  </si>
  <si>
    <t>AU</t>
  </si>
  <si>
    <t>AZ</t>
  </si>
  <si>
    <t>BS</t>
  </si>
  <si>
    <t>BH</t>
  </si>
  <si>
    <t>BD</t>
  </si>
  <si>
    <t>BB</t>
  </si>
  <si>
    <t>BE</t>
  </si>
  <si>
    <t>BZ</t>
  </si>
  <si>
    <t>BY</t>
  </si>
  <si>
    <t>BJ</t>
  </si>
  <si>
    <t>BM</t>
  </si>
  <si>
    <t>BT</t>
  </si>
  <si>
    <t>BO</t>
  </si>
  <si>
    <t>BQ</t>
  </si>
  <si>
    <t>BA</t>
  </si>
  <si>
    <t>BW</t>
  </si>
  <si>
    <t>BV</t>
  </si>
  <si>
    <t>BR</t>
  </si>
  <si>
    <t>IO</t>
  </si>
  <si>
    <t>VG</t>
  </si>
  <si>
    <t>BN</t>
  </si>
  <si>
    <t>BG</t>
  </si>
  <si>
    <t>BF</t>
  </si>
  <si>
    <t>BI</t>
  </si>
  <si>
    <t>CK</t>
  </si>
  <si>
    <t>CW</t>
  </si>
  <si>
    <t>TD</t>
  </si>
  <si>
    <t>ME</t>
  </si>
  <si>
    <t>CN</t>
  </si>
  <si>
    <t>DK</t>
  </si>
  <si>
    <t>CD</t>
  </si>
  <si>
    <t>DM</t>
  </si>
  <si>
    <t>DO</t>
  </si>
  <si>
    <t>DJ</t>
  </si>
  <si>
    <t>EG</t>
  </si>
  <si>
    <t>EC</t>
  </si>
  <si>
    <t>ER</t>
  </si>
  <si>
    <t>EE</t>
  </si>
  <si>
    <t>ET</t>
  </si>
  <si>
    <t>FO</t>
  </si>
  <si>
    <t>FK</t>
  </si>
  <si>
    <t>FJ</t>
  </si>
  <si>
    <t>PH</t>
  </si>
  <si>
    <t>FI</t>
  </si>
  <si>
    <t>FR</t>
  </si>
  <si>
    <t>GF</t>
  </si>
  <si>
    <t>TF</t>
  </si>
  <si>
    <t>PF</t>
  </si>
  <si>
    <t>GA</t>
  </si>
  <si>
    <t>GM</t>
  </si>
  <si>
    <t>GH</t>
  </si>
  <si>
    <t>GI</t>
  </si>
  <si>
    <t>GD</t>
  </si>
  <si>
    <t>GL</t>
  </si>
  <si>
    <t>GE</t>
  </si>
  <si>
    <t>GP</t>
  </si>
  <si>
    <t>GU</t>
  </si>
  <si>
    <t>GT</t>
  </si>
  <si>
    <t>GG</t>
  </si>
  <si>
    <t>GN</t>
  </si>
  <si>
    <t>GW</t>
  </si>
  <si>
    <t>GY</t>
  </si>
  <si>
    <t>HT</t>
  </si>
  <si>
    <t>HM</t>
  </si>
  <si>
    <t>HN</t>
  </si>
  <si>
    <t>HK</t>
  </si>
  <si>
    <t>CL</t>
  </si>
  <si>
    <t>HR</t>
  </si>
  <si>
    <t>IN</t>
  </si>
  <si>
    <t>ID</t>
  </si>
  <si>
    <t>IQ</t>
  </si>
  <si>
    <t>IR</t>
  </si>
  <si>
    <t>IE</t>
  </si>
  <si>
    <t>IS</t>
  </si>
  <si>
    <t>IT</t>
  </si>
  <si>
    <t>IL</t>
  </si>
  <si>
    <t>JM</t>
  </si>
  <si>
    <t>JP</t>
  </si>
  <si>
    <t>YE</t>
  </si>
  <si>
    <t>JE</t>
  </si>
  <si>
    <t>ZA</t>
  </si>
  <si>
    <t>GS</t>
  </si>
  <si>
    <t>SS</t>
  </si>
  <si>
    <t>JO</t>
  </si>
  <si>
    <t>KY</t>
  </si>
  <si>
    <t>KH</t>
  </si>
  <si>
    <t>CM</t>
  </si>
  <si>
    <t>CA</t>
  </si>
  <si>
    <t>CV</t>
  </si>
  <si>
    <t>QA</t>
  </si>
  <si>
    <t>KZ</t>
  </si>
  <si>
    <t>KE</t>
  </si>
  <si>
    <t>KI</t>
  </si>
  <si>
    <t>CC</t>
  </si>
  <si>
    <t>CO</t>
  </si>
  <si>
    <t>KM</t>
  </si>
  <si>
    <t>CG</t>
  </si>
  <si>
    <t>KP</t>
  </si>
  <si>
    <t>KR</t>
  </si>
  <si>
    <t>XK</t>
  </si>
  <si>
    <t>CR</t>
  </si>
  <si>
    <t>CU</t>
  </si>
  <si>
    <t>KW</t>
  </si>
  <si>
    <t>CY</t>
  </si>
  <si>
    <t>KG</t>
  </si>
  <si>
    <t>LA</t>
  </si>
  <si>
    <t>LS</t>
  </si>
  <si>
    <t>LB</t>
  </si>
  <si>
    <t>LR</t>
  </si>
  <si>
    <t>LY</t>
  </si>
  <si>
    <t>LI</t>
  </si>
  <si>
    <t>LT</t>
  </si>
  <si>
    <t>LV</t>
  </si>
  <si>
    <t>LU</t>
  </si>
  <si>
    <t>MO</t>
  </si>
  <si>
    <t>MG</t>
  </si>
  <si>
    <t>HU</t>
  </si>
  <si>
    <t>MK</t>
  </si>
  <si>
    <t>MY</t>
  </si>
  <si>
    <t>MW</t>
  </si>
  <si>
    <t>MV</t>
  </si>
  <si>
    <t>ML</t>
  </si>
  <si>
    <t>MT</t>
  </si>
  <si>
    <t>IM</t>
  </si>
  <si>
    <t>MA</t>
  </si>
  <si>
    <t>MH</t>
  </si>
  <si>
    <t>MQ</t>
  </si>
  <si>
    <t>MU</t>
  </si>
  <si>
    <t>MR</t>
  </si>
  <si>
    <t>YT</t>
  </si>
  <si>
    <t>UM</t>
  </si>
  <si>
    <t>MX</t>
  </si>
  <si>
    <t>FM</t>
  </si>
  <si>
    <t>MD</t>
  </si>
  <si>
    <t>MC</t>
  </si>
  <si>
    <t>MN</t>
  </si>
  <si>
    <t>MS</t>
  </si>
  <si>
    <t>MZ</t>
  </si>
  <si>
    <t>MM</t>
  </si>
  <si>
    <t>NA</t>
  </si>
  <si>
    <t>NR</t>
  </si>
  <si>
    <t>DE</t>
  </si>
  <si>
    <t>NP</t>
  </si>
  <si>
    <t>NG</t>
  </si>
  <si>
    <t>NI</t>
  </si>
  <si>
    <t>NU</t>
  </si>
  <si>
    <t>NL</t>
  </si>
  <si>
    <t>NF</t>
  </si>
  <si>
    <t>NO</t>
  </si>
  <si>
    <t>NC</t>
  </si>
  <si>
    <t>NZ</t>
  </si>
  <si>
    <t>OM</t>
  </si>
  <si>
    <t>PK</t>
  </si>
  <si>
    <t>PW</t>
  </si>
  <si>
    <t>PS</t>
  </si>
  <si>
    <t>PA</t>
  </si>
  <si>
    <t>PG</t>
  </si>
  <si>
    <t>PY</t>
  </si>
  <si>
    <t>PE</t>
  </si>
  <si>
    <t>PN</t>
  </si>
  <si>
    <t>CI</t>
  </si>
  <si>
    <t>PL</t>
  </si>
  <si>
    <t>PR</t>
  </si>
  <si>
    <t>PT</t>
  </si>
  <si>
    <t>AT</t>
  </si>
  <si>
    <t>RE</t>
  </si>
  <si>
    <t>GQ</t>
  </si>
  <si>
    <t>RO</t>
  </si>
  <si>
    <t>RU</t>
  </si>
  <si>
    <t>RW</t>
  </si>
  <si>
    <t>GR</t>
  </si>
  <si>
    <t>PM</t>
  </si>
  <si>
    <t>SV</t>
  </si>
  <si>
    <t>WS</t>
  </si>
  <si>
    <t>SM</t>
  </si>
  <si>
    <t>SA</t>
  </si>
  <si>
    <t>SN</t>
  </si>
  <si>
    <t>MP</t>
  </si>
  <si>
    <t>SC</t>
  </si>
  <si>
    <t>SL</t>
  </si>
  <si>
    <t>SG</t>
  </si>
  <si>
    <t>SK</t>
  </si>
  <si>
    <t>SI</t>
  </si>
  <si>
    <t>SO</t>
  </si>
  <si>
    <t>AE</t>
  </si>
  <si>
    <t>US</t>
  </si>
  <si>
    <t>RS</t>
  </si>
  <si>
    <t>CF</t>
  </si>
  <si>
    <t>SD</t>
  </si>
  <si>
    <t>SR</t>
  </si>
  <si>
    <t>SH</t>
  </si>
  <si>
    <t>LC</t>
  </si>
  <si>
    <t>BL</t>
  </si>
  <si>
    <t>KN</t>
  </si>
  <si>
    <t>MF</t>
  </si>
  <si>
    <t>SX</t>
  </si>
  <si>
    <t>ST</t>
  </si>
  <si>
    <t>VC</t>
  </si>
  <si>
    <t>SZ</t>
  </si>
  <si>
    <t>SY</t>
  </si>
  <si>
    <t>SB</t>
  </si>
  <si>
    <t>ES</t>
  </si>
  <si>
    <t>SJ</t>
  </si>
  <si>
    <t>LK</t>
  </si>
  <si>
    <t>SE</t>
  </si>
  <si>
    <t>CH</t>
  </si>
  <si>
    <t>TJ</t>
  </si>
  <si>
    <t>TZ</t>
  </si>
  <si>
    <t>TH</t>
  </si>
  <si>
    <t>TW</t>
  </si>
  <si>
    <t>TG</t>
  </si>
  <si>
    <t>TK</t>
  </si>
  <si>
    <t>TO</t>
  </si>
  <si>
    <t>TT</t>
  </si>
  <si>
    <t>TN</t>
  </si>
  <si>
    <t>TR</t>
  </si>
  <si>
    <t>TM</t>
  </si>
  <si>
    <t>TC</t>
  </si>
  <si>
    <t>TV</t>
  </si>
  <si>
    <t>UG</t>
  </si>
  <si>
    <t>UA</t>
  </si>
  <si>
    <t>UY</t>
  </si>
  <si>
    <t>UZ</t>
  </si>
  <si>
    <t>CX</t>
  </si>
  <si>
    <t>VU</t>
  </si>
  <si>
    <t>VA</t>
  </si>
  <si>
    <t>GB</t>
  </si>
  <si>
    <t>VE</t>
  </si>
  <si>
    <t>VN</t>
  </si>
  <si>
    <t>TL</t>
  </si>
  <si>
    <t>WF</t>
  </si>
  <si>
    <t>ZM</t>
  </si>
  <si>
    <t>EH</t>
  </si>
  <si>
    <t>ZW</t>
  </si>
  <si>
    <t>Když je kód 4a nebo 4b, je fyzická F. Když je 4c nebo 4d, je právnická P.</t>
  </si>
  <si>
    <t>Věta O</t>
  </si>
  <si>
    <t>c_listu</t>
  </si>
  <si>
    <t>d_hospvysl</t>
  </si>
  <si>
    <t>f_ico</t>
  </si>
  <si>
    <t>f_zkrobchjm</t>
  </si>
  <si>
    <t>f_zvl_pr</t>
  </si>
  <si>
    <t>kc_ii10_10</t>
  </si>
  <si>
    <t>kc_ii110_100</t>
  </si>
  <si>
    <t>kc_ii111_101</t>
  </si>
  <si>
    <t>kc_ii120_110</t>
  </si>
  <si>
    <t>kc_ii130_120</t>
  </si>
  <si>
    <t>kc_ii140_130</t>
  </si>
  <si>
    <t>kc_ii150_140</t>
  </si>
  <si>
    <t>kc_ii170_150</t>
  </si>
  <si>
    <t>kc_ii180_160</t>
  </si>
  <si>
    <t>kc_ii181_161</t>
  </si>
  <si>
    <t>kc_ii182_162</t>
  </si>
  <si>
    <t>kc_ii190_170</t>
  </si>
  <si>
    <t>kc_ii200_200</t>
  </si>
  <si>
    <t>kc_ii201_201</t>
  </si>
  <si>
    <t>kc_ii210_230</t>
  </si>
  <si>
    <t>kc_ii220_240</t>
  </si>
  <si>
    <t>kc_ii221_241</t>
  </si>
  <si>
    <t>kc_ii230_250</t>
  </si>
  <si>
    <t>kc_ii231_251</t>
  </si>
  <si>
    <t>kc_ii240_260</t>
  </si>
  <si>
    <t>kc_ii250_210</t>
  </si>
  <si>
    <t>kc_ii260_270</t>
  </si>
  <si>
    <t>kc_ii270_280</t>
  </si>
  <si>
    <t>kc_ii280_290</t>
  </si>
  <si>
    <t>kc_ii290_300</t>
  </si>
  <si>
    <t>kc_ii291_301</t>
  </si>
  <si>
    <t>kc_ii300_310</t>
  </si>
  <si>
    <t>kc_ii30_20</t>
  </si>
  <si>
    <t>kc_ii310_320</t>
  </si>
  <si>
    <t>kc_ii320_330</t>
  </si>
  <si>
    <t>kc_ii40_30</t>
  </si>
  <si>
    <t>kc_ii50_40</t>
  </si>
  <si>
    <t>kc_ii60_50</t>
  </si>
  <si>
    <t>kc_ii71_61</t>
  </si>
  <si>
    <t>kc_ii72_62</t>
  </si>
  <si>
    <t>kc_ii80_70</t>
  </si>
  <si>
    <t>kc_ii_109</t>
  </si>
  <si>
    <t>kc_ii_111</t>
  </si>
  <si>
    <t>kc_ii_112</t>
  </si>
  <si>
    <t>kc_ii_220</t>
  </si>
  <si>
    <t>kc_ii_242</t>
  </si>
  <si>
    <t>kc_ii_243</t>
  </si>
  <si>
    <t>kc_ii_331</t>
  </si>
  <si>
    <t>kc_ii_332</t>
  </si>
  <si>
    <t>kc_ii_333</t>
  </si>
  <si>
    <t>kc_ii_334</t>
  </si>
  <si>
    <t>kc_ii_335</t>
  </si>
  <si>
    <t>kc_ii_340</t>
  </si>
  <si>
    <t>kc_ii_360</t>
  </si>
  <si>
    <t>por_c_fondu</t>
  </si>
  <si>
    <t>text_ii182_162</t>
  </si>
  <si>
    <t>text_ii221_241</t>
  </si>
  <si>
    <t>text_ii291_301</t>
  </si>
  <si>
    <t>text_ii72_62</t>
  </si>
  <si>
    <t>???</t>
  </si>
  <si>
    <t>multiple</t>
  </si>
  <si>
    <t>Věta U</t>
  </si>
  <si>
    <t>Věta E</t>
  </si>
  <si>
    <t>kc_dpp_a12</t>
  </si>
  <si>
    <t>naz_uc_skup</t>
  </si>
  <si>
    <t>kc_1a</t>
  </si>
  <si>
    <t>Věta F</t>
  </si>
  <si>
    <t>kc_dpp_b6</t>
  </si>
  <si>
    <t>kc_dpp_b10</t>
  </si>
  <si>
    <t>kc_dpp_b_6odsk</t>
  </si>
  <si>
    <t>kc_dpp_b_ohm_30_6</t>
  </si>
  <si>
    <t>kc_dpp_b_onm</t>
  </si>
  <si>
    <t>kc_dppb1</t>
  </si>
  <si>
    <t>kc_dppb2</t>
  </si>
  <si>
    <t>kc_dppb3</t>
  </si>
  <si>
    <t>kc_dppb4</t>
  </si>
  <si>
    <t>kc_dppb5</t>
  </si>
  <si>
    <t>kc_dppb6_b8</t>
  </si>
  <si>
    <t>Věta G</t>
  </si>
  <si>
    <t>kc_dpp_c14</t>
  </si>
  <si>
    <t>kc_dpp_c10</t>
  </si>
  <si>
    <t>kc_dpp_c11</t>
  </si>
  <si>
    <t>kc_dpp_c12</t>
  </si>
  <si>
    <t>kc_dpp_c13</t>
  </si>
  <si>
    <t>kc_dpp_c16</t>
  </si>
  <si>
    <t>kc_dpp_c17</t>
  </si>
  <si>
    <t>kc_dpp_c18</t>
  </si>
  <si>
    <t>kc_dpp_c19</t>
  </si>
  <si>
    <t>kc_dpp_c20</t>
  </si>
  <si>
    <t>kc_dpp_c21</t>
  </si>
  <si>
    <t>kc_dpp_c22</t>
  </si>
  <si>
    <t>kc_dpp_c3</t>
  </si>
  <si>
    <t>kc_dpp_c4</t>
  </si>
  <si>
    <t>kc_dpp_c5</t>
  </si>
  <si>
    <t>kc_dpp_c6</t>
  </si>
  <si>
    <t>kc_dpp_c7</t>
  </si>
  <si>
    <t>kc_dpp_c8</t>
  </si>
  <si>
    <t>kc_dpp_c9</t>
  </si>
  <si>
    <t>kc_dpp_c_5a1</t>
  </si>
  <si>
    <t>kc_dpp_c_5a2</t>
  </si>
  <si>
    <t>kc_dpp_c_5a3</t>
  </si>
  <si>
    <t>kc_dpp_c_5a4</t>
  </si>
  <si>
    <t>kc_op8b</t>
  </si>
  <si>
    <t>kc_op8c</t>
  </si>
  <si>
    <t>kc_sop8b</t>
  </si>
  <si>
    <t>kc_sop8c</t>
  </si>
  <si>
    <t>Stav zákonných opravných položek k nepromlčeným pohledávkám vytvořených podle § 8c zákona o rezervách ke konci období, za které se podává daňové přiznání</t>
  </si>
  <si>
    <t>Věta V</t>
  </si>
  <si>
    <t>pr1e_sl_1_do</t>
  </si>
  <si>
    <t>pr1e_sl_1_od</t>
  </si>
  <si>
    <t>pr1e_sl_2</t>
  </si>
  <si>
    <t>pr1e_sl_3</t>
  </si>
  <si>
    <t>pr1e_sl_4</t>
  </si>
  <si>
    <t>pr1e_sl_5</t>
  </si>
  <si>
    <t>Věta I</t>
  </si>
  <si>
    <t>kc_dppc65_d85</t>
  </si>
  <si>
    <t>pr1e_sl_4_celk</t>
  </si>
  <si>
    <t>Věta J</t>
  </si>
  <si>
    <t>pr1f_9</t>
  </si>
  <si>
    <t>pr1f_sl_1_r1_do</t>
  </si>
  <si>
    <t>pr1f_sl_1_r1_od</t>
  </si>
  <si>
    <t>pr1f_sl_1_r2_do</t>
  </si>
  <si>
    <t>pr1f_sl_1_r2_od</t>
  </si>
  <si>
    <t>pr1f_sl_1_r3_do</t>
  </si>
  <si>
    <t>pr1f_sl_1_r3_od</t>
  </si>
  <si>
    <t>pr1f_sl_1_r4_do</t>
  </si>
  <si>
    <t>pr1f_sl_1_r4_od</t>
  </si>
  <si>
    <t>pr1f_sl_2_r1</t>
  </si>
  <si>
    <t>pr1f_sl_2_r2</t>
  </si>
  <si>
    <t>pr1f_sl_2_r3</t>
  </si>
  <si>
    <t>pr1f_sl_2_r4</t>
  </si>
  <si>
    <t>pr1f_sl_3_r1</t>
  </si>
  <si>
    <t>pr1f_sl_3_r2</t>
  </si>
  <si>
    <t>pr1f_sl_3_r3</t>
  </si>
  <si>
    <t>pr1f_sl_3_r4</t>
  </si>
  <si>
    <t>pr1f_sl_4_r1</t>
  </si>
  <si>
    <t>pr1f_sl_4_r2</t>
  </si>
  <si>
    <t>pr1f_sl_4_r3</t>
  </si>
  <si>
    <t>pr1f_sl_4_r4</t>
  </si>
  <si>
    <t>pr1f_sl_4_r5</t>
  </si>
  <si>
    <t>pr1f_sl_5_r1</t>
  </si>
  <si>
    <t>pr1f_sl_5_r2</t>
  </si>
  <si>
    <t>pr1f_sl_5_r3</t>
  </si>
  <si>
    <t>pr1f_sl_5_r4</t>
  </si>
  <si>
    <t>pr1f_sl_5_r5</t>
  </si>
  <si>
    <t>pr1fc_sl_1_r1_do</t>
  </si>
  <si>
    <t>pr1fc_sl_1_r1_od</t>
  </si>
  <si>
    <t>pr1fc_sl_1_r2_do</t>
  </si>
  <si>
    <t>pr1fc_sl_1_r2_od</t>
  </si>
  <si>
    <t>pr1fc_sl_1_r3_do</t>
  </si>
  <si>
    <t>pr1fc_sl_1_r3_od</t>
  </si>
  <si>
    <t>pr1fc_sl_1_r4_do</t>
  </si>
  <si>
    <t>pr1fc_sl_1_r4_od</t>
  </si>
  <si>
    <t>pr1fc_sl_2_r1</t>
  </si>
  <si>
    <t>pr1fc_sl_2_r2</t>
  </si>
  <si>
    <t>pr1fc_sl_2_r3</t>
  </si>
  <si>
    <t>pr1fc_sl_2_r4</t>
  </si>
  <si>
    <t>pr1fc_sl_3_r1</t>
  </si>
  <si>
    <t>pr1fc_sl_3_r2</t>
  </si>
  <si>
    <t>pr1fc_sl_3_r3</t>
  </si>
  <si>
    <t>pr1fc_sl_3_r4</t>
  </si>
  <si>
    <t>pr1fc_sl_4_r1</t>
  </si>
  <si>
    <t>pr1fc_sl_4_r2</t>
  </si>
  <si>
    <t>pr1fc_sl_4_r3</t>
  </si>
  <si>
    <t>pr1fc_sl_4_r4</t>
  </si>
  <si>
    <t>pr1fc_sl_4_r5</t>
  </si>
  <si>
    <t>pr1fc_sl_5_r1</t>
  </si>
  <si>
    <t>pr1fc_sl_5_r2</t>
  </si>
  <si>
    <t>pr1fc_sl_5_r3</t>
  </si>
  <si>
    <t>pr1fc_sl_5_r4</t>
  </si>
  <si>
    <t>pr1fc_sl_5_r5</t>
  </si>
  <si>
    <t>Věta L</t>
  </si>
  <si>
    <t>pr1g_1</t>
  </si>
  <si>
    <t>pr1g_2</t>
  </si>
  <si>
    <t>Věta M</t>
  </si>
  <si>
    <t>kc_castii220_351c</t>
  </si>
  <si>
    <t>kc_dpp_f1</t>
  </si>
  <si>
    <t>kc_dpp_f2</t>
  </si>
  <si>
    <t>kc_dpp_f4</t>
  </si>
  <si>
    <t>kc_dpp_h1_35ab</t>
  </si>
  <si>
    <t>kc_dpp_h4_351c</t>
  </si>
  <si>
    <t>Věta N</t>
  </si>
  <si>
    <t>kc_dppd17_g17</t>
  </si>
  <si>
    <t>poc_zvl_pr_i</t>
  </si>
  <si>
    <t>pr1i_1</t>
  </si>
  <si>
    <t>pr1i_2</t>
  </si>
  <si>
    <t>pr1i_3</t>
  </si>
  <si>
    <t>pr1i_4</t>
  </si>
  <si>
    <t>Věta Q</t>
  </si>
  <si>
    <t>pr1j_sl_2_r1</t>
  </si>
  <si>
    <t>pr1j_sl_2_r2</t>
  </si>
  <si>
    <t>pr1j_sl_2_r3</t>
  </si>
  <si>
    <t>pr1j_sl_2_r4</t>
  </si>
  <si>
    <t>pr1j_sl_2_r5</t>
  </si>
  <si>
    <t>pr1j_sl_2_r6</t>
  </si>
  <si>
    <t>pr1j_sl_2_r7</t>
  </si>
  <si>
    <t>pr1j_sl_2_r9</t>
  </si>
  <si>
    <t>pr1j_sl_3_r1</t>
  </si>
  <si>
    <t>pr1j_sl_3_r2</t>
  </si>
  <si>
    <t>pr1j_sl_3_r3</t>
  </si>
  <si>
    <t>pr1j_sl_3_r4</t>
  </si>
  <si>
    <t>pr1j_sl_3_r5</t>
  </si>
  <si>
    <t>pr1j_sl_3_r6</t>
  </si>
  <si>
    <t>pr1j_sl_3_r7</t>
  </si>
  <si>
    <t>pr1j_sl_3_r9</t>
  </si>
  <si>
    <t>pr1j_sl_4_r1</t>
  </si>
  <si>
    <t>pr1j_sl_4_r2</t>
  </si>
  <si>
    <t>pr1j_sl_4_r3</t>
  </si>
  <si>
    <t>pr1j_sl_4_r4</t>
  </si>
  <si>
    <t>pr1j_sl_4_r5</t>
  </si>
  <si>
    <t>pr1j_sl_4_r6</t>
  </si>
  <si>
    <t>pr1j_sl_4_r7</t>
  </si>
  <si>
    <t>pr1j_sl_4_r9</t>
  </si>
  <si>
    <t>Věta S</t>
  </si>
  <si>
    <t>kc_dpp_i1</t>
  </si>
  <si>
    <t>poc_zam</t>
  </si>
  <si>
    <t>Věta R</t>
  </si>
  <si>
    <t>c_radku</t>
  </si>
  <si>
    <t>kod_sekce</t>
  </si>
  <si>
    <t>poradi</t>
  </si>
  <si>
    <t>radek</t>
  </si>
  <si>
    <t>t_prilohy</t>
  </si>
  <si>
    <t>Věta W</t>
  </si>
  <si>
    <t>pr1hr1_iiar1</t>
  </si>
  <si>
    <t>pr1hr1_iiar2</t>
  </si>
  <si>
    <t>pr1hr1_iiar5</t>
  </si>
  <si>
    <t>pr1hr1_iiar6</t>
  </si>
  <si>
    <t>pr1hr1_iiar7</t>
  </si>
  <si>
    <t>pr1hr1_iibr1</t>
  </si>
  <si>
    <t>pr1hr1_iibr2</t>
  </si>
  <si>
    <t>pr1hr1_iibr5</t>
  </si>
  <si>
    <t>pr1hr1_iibr6</t>
  </si>
  <si>
    <t>pr1hr1_iibr7</t>
  </si>
  <si>
    <t>pr1hr1_iibr8</t>
  </si>
  <si>
    <t>pr1hr1_iibr9</t>
  </si>
  <si>
    <t>pr1hr1_iir1</t>
  </si>
  <si>
    <t>pr1hr1_iir2</t>
  </si>
  <si>
    <t>pr1hr1_iir3</t>
  </si>
  <si>
    <t>pr1hr1_iit1_sl0</t>
  </si>
  <si>
    <t>pr1hr1_iit1_sl1</t>
  </si>
  <si>
    <t>pr1hr1_iit1_sl2</t>
  </si>
  <si>
    <t>pr1hr1_iit1_sl3</t>
  </si>
  <si>
    <t>pr1hr1_iit1_sl4</t>
  </si>
  <si>
    <t>pr1hr1_ir1</t>
  </si>
  <si>
    <t>pr1hr1_ir2</t>
  </si>
  <si>
    <t>pr1hr1_ir5</t>
  </si>
  <si>
    <t>pr1hr1_ir6</t>
  </si>
  <si>
    <t>pr1hr1_ir7</t>
  </si>
  <si>
    <t>pr1hr1_it1_sl0</t>
  </si>
  <si>
    <t>pr1hr1_it1_sl1</t>
  </si>
  <si>
    <t>pr1hr1_it1_sl2</t>
  </si>
  <si>
    <t>pr1hr1_it1_sl3</t>
  </si>
  <si>
    <t>pr1hr1_it1_sl4</t>
  </si>
  <si>
    <t>pr1hr1_roz_c</t>
  </si>
  <si>
    <t>pr1hr1_roz_c_p</t>
  </si>
  <si>
    <t>pr1hr1_roz_dat</t>
  </si>
  <si>
    <t>pr_vyp35a_porus</t>
  </si>
  <si>
    <t>pr_vyp35a_sniznar</t>
  </si>
  <si>
    <t>pr_vyp35a_vyslslv</t>
  </si>
  <si>
    <t>pr_vyp35b_porus</t>
  </si>
  <si>
    <t>pr_vyp35b_sniznar</t>
  </si>
  <si>
    <t>pr_vyp35b_vyslslv</t>
  </si>
  <si>
    <t>Věta T</t>
  </si>
  <si>
    <t>d_fond_do</t>
  </si>
  <si>
    <t>d_fond_od</t>
  </si>
  <si>
    <t>kc_ii_271</t>
  </si>
  <si>
    <t>kc_ii_272</t>
  </si>
  <si>
    <t>kc_ii_273</t>
  </si>
  <si>
    <t>kc_ii_274</t>
  </si>
  <si>
    <t>kc_ii_282</t>
  </si>
  <si>
    <t>kc_ii_284</t>
  </si>
  <si>
    <t>kc_ii_286</t>
  </si>
  <si>
    <t>kc_ii_288</t>
  </si>
  <si>
    <t>kc_ii_290</t>
  </si>
  <si>
    <t>p_fond</t>
  </si>
  <si>
    <t>Věta Z</t>
  </si>
  <si>
    <t>zvl_pr_i_r2</t>
  </si>
  <si>
    <t>zvl_pr_i_r4</t>
  </si>
  <si>
    <t>c_listu_i</t>
  </si>
  <si>
    <t>zvl_pr_i_k_stat</t>
  </si>
  <si>
    <t>zvl_pr_i_r1</t>
  </si>
  <si>
    <t>zvl_pr_i_r3</t>
  </si>
  <si>
    <t>zvl_pr_i_r5</t>
  </si>
  <si>
    <t>zvl_pr_i_r6</t>
  </si>
  <si>
    <t>zvl_pr_i_r7</t>
  </si>
  <si>
    <t>?</t>
  </si>
  <si>
    <t>kc_brutto</t>
  </si>
  <si>
    <t>Věta UA</t>
  </si>
  <si>
    <t>kc_korekce</t>
  </si>
  <si>
    <t>kc_netto</t>
  </si>
  <si>
    <t>kc_netto_min</t>
  </si>
  <si>
    <t>Věta UB</t>
  </si>
  <si>
    <t>kc_min</t>
  </si>
  <si>
    <t>kc_sled</t>
  </si>
  <si>
    <t>Věta UC</t>
  </si>
  <si>
    <t>Věta UD</t>
  </si>
  <si>
    <t>Věta UE</t>
  </si>
  <si>
    <t>Věta UF</t>
  </si>
  <si>
    <t>Věta UG</t>
  </si>
  <si>
    <t>Věta UH</t>
  </si>
  <si>
    <t>kc_akcie</t>
  </si>
  <si>
    <t>kc_azio</t>
  </si>
  <si>
    <t>kc_celkem</t>
  </si>
  <si>
    <t>kc_k_fondy</t>
  </si>
  <si>
    <t>kc_kap</t>
  </si>
  <si>
    <t>kc_r_fondy</t>
  </si>
  <si>
    <t>kc_rozd</t>
  </si>
  <si>
    <t>kc_zisk</t>
  </si>
  <si>
    <t>Věta UI</t>
  </si>
  <si>
    <t>Věta UJ</t>
  </si>
  <si>
    <t>Věta UK</t>
  </si>
  <si>
    <t>Věta UL</t>
  </si>
  <si>
    <t>Věta UM</t>
  </si>
  <si>
    <t>Věta UN</t>
  </si>
  <si>
    <t>Věta UO</t>
  </si>
  <si>
    <t>Věta UP</t>
  </si>
  <si>
    <t>Věta UQ</t>
  </si>
  <si>
    <t>Věta UR</t>
  </si>
  <si>
    <t>Věta US</t>
  </si>
  <si>
    <t>Věta UT</t>
  </si>
  <si>
    <t>Věta 2</t>
  </si>
  <si>
    <t>Věta X</t>
  </si>
  <si>
    <t>Věta Y</t>
  </si>
  <si>
    <t>Věta 3</t>
  </si>
  <si>
    <t>Věta 4</t>
  </si>
  <si>
    <t>Věta 8</t>
  </si>
  <si>
    <t>Věta UV</t>
  </si>
  <si>
    <t>Věta UU</t>
  </si>
  <si>
    <t>Věta A</t>
  </si>
  <si>
    <t>Obecná příloha</t>
  </si>
  <si>
    <t>kc_mzsouc</t>
  </si>
  <si>
    <t>kc_vysl</t>
  </si>
  <si>
    <t>kc_vysl_min</t>
  </si>
  <si>
    <t>kc_zakl</t>
  </si>
  <si>
    <t>kc_posledni</t>
  </si>
  <si>
    <t>kc_prvni</t>
  </si>
  <si>
    <t>kc_hlav</t>
  </si>
  <si>
    <t>kc_hosp</t>
  </si>
  <si>
    <t>tab_uv</t>
  </si>
  <si>
    <t>kc_hodnota</t>
  </si>
  <si>
    <t>kc_sniz</t>
  </si>
  <si>
    <t>kc_zvys</t>
  </si>
  <si>
    <t>ost_trans_sl2</t>
  </si>
  <si>
    <t>bezupl_pos</t>
  </si>
  <si>
    <t>bezupl_prij</t>
  </si>
  <si>
    <t>cashpool</t>
  </si>
  <si>
    <t>dlpohl_sl1</t>
  </si>
  <si>
    <t>dlpohl_sl2</t>
  </si>
  <si>
    <t>dlzav_sl1</t>
  </si>
  <si>
    <t>dlzav_sl2</t>
  </si>
  <si>
    <t>fin_sl1</t>
  </si>
  <si>
    <t>fin_sl2</t>
  </si>
  <si>
    <t>hmot_sl1</t>
  </si>
  <si>
    <t>hmot_sl2</t>
  </si>
  <si>
    <t>ic_spojos</t>
  </si>
  <si>
    <t>krpohl_sl1</t>
  </si>
  <si>
    <t>krpohl_sl2</t>
  </si>
  <si>
    <t>krzav_sl1</t>
  </si>
  <si>
    <t>krzav_sl2</t>
  </si>
  <si>
    <t>licence_sl1</t>
  </si>
  <si>
    <t>licence_sl2</t>
  </si>
  <si>
    <t>naz_spojos</t>
  </si>
  <si>
    <t>nehm_sl1</t>
  </si>
  <si>
    <t>nehm_sl2</t>
  </si>
  <si>
    <t>ost_trans_sl1</t>
  </si>
  <si>
    <t>ost_vlkap_sl1</t>
  </si>
  <si>
    <t>ost_vlkap_sl2</t>
  </si>
  <si>
    <t>podil_sl1</t>
  </si>
  <si>
    <t>podil_sl2</t>
  </si>
  <si>
    <t>sluzby_sl1</t>
  </si>
  <si>
    <t>sluzby_sl2</t>
  </si>
  <si>
    <t>stat_spojos</t>
  </si>
  <si>
    <t>urok_sl1</t>
  </si>
  <si>
    <t>urok_sl2</t>
  </si>
  <si>
    <t>uver_sl1</t>
  </si>
  <si>
    <t>uver_sl2</t>
  </si>
  <si>
    <t>zasoby_sl1</t>
  </si>
  <si>
    <t>zasoby_sl2</t>
  </si>
  <si>
    <t>nazev</t>
  </si>
  <si>
    <t>cislo</t>
  </si>
  <si>
    <t>jm_souboru</t>
  </si>
  <si>
    <t>kodovani</t>
  </si>
  <si>
    <t>Předepsaná příloha</t>
  </si>
  <si>
    <t>kod</t>
  </si>
  <si>
    <t>dan_por</t>
  </si>
  <si>
    <t>Kód</t>
  </si>
  <si>
    <t>Název ekonomické činnosti</t>
  </si>
  <si>
    <t>Rostlinná a živočišná výroba, myslivost a související činnosti</t>
  </si>
  <si>
    <t>Pěstování plodin jiných než trvalých</t>
  </si>
  <si>
    <t>Pěstování obilovin (kromě rýže), luštěnin a olejnatých semen</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</si>
  <si>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</si>
  <si>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</si>
  <si>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</si>
  <si>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</si>
  <si>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</si>
  <si>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</si>
  <si>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</si>
  <si>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</si>
  <si>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</si>
  <si>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</si>
  <si>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</si>
  <si>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</si>
  <si>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</si>
  <si>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</si>
  <si>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</si>
  <si>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</si>
  <si>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Množení rostlin</t>
  </si>
  <si>
    <t>Chov mléčného skotu</t>
  </si>
  <si>
    <t>Chov jiného skotu</t>
  </si>
  <si>
    <t>Chov koní a jiných koňovitých</t>
  </si>
  <si>
    <t>Chov velbloudů a velbloudovitých</t>
  </si>
  <si>
    <t>Chov ovcí a koz</t>
  </si>
  <si>
    <t>Chov prasat</t>
  </si>
  <si>
    <t>Chov drůbeže</t>
  </si>
  <si>
    <t>Chov ostatních zvířat</t>
  </si>
  <si>
    <t>Chov drobných hospodářských zvířat</t>
  </si>
  <si>
    <t>Chov kožešinových zvířat</t>
  </si>
  <si>
    <t>Chov zvířat pro zájmový chov</t>
  </si>
  <si>
    <t>Chov ostatních zvířat j. n.</t>
  </si>
  <si>
    <t>Smíšené hospodářství</t>
  </si>
  <si>
    <t>Podpůrné činnosti pro zemědělství a posklizňové činnosti</t>
  </si>
  <si>
    <t>Podpůrné činnosti pro rostlinnou výrobu</t>
  </si>
  <si>
    <t>Podpůrné činnosti pro živočišnou výrobu</t>
  </si>
  <si>
    <t>Posklizňové činnosti</t>
  </si>
  <si>
    <t>Zpracování osiva pro účely množení</t>
  </si>
  <si>
    <t>Lov a odchyt divokých zvířat a související činnosti</t>
  </si>
  <si>
    <t>Lesnictví a těžba dřeva</t>
  </si>
  <si>
    <t>Lesní hospodářství a jiné činnosti v oblasti lesnictví</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</si>
  <si>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</si>
  <si>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</si>
  <si>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</si>
  <si>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</si>
  <si>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</si>
  <si>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</si>
  <si>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</si>
  <si>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</si>
  <si>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</si>
  <si>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</si>
  <si>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Těžba a úprava černého a hnědého uhlí</t>
  </si>
  <si>
    <t>Těžba a úprava černého uhlí</t>
  </si>
  <si>
    <t>Těžba černého uhlí</t>
  </si>
  <si>
    <t>Úprava černého uhlí</t>
  </si>
  <si>
    <t>Těžba a úprava hnědého uhlí</t>
  </si>
  <si>
    <t>Těžba hnědého uhlí, kromě lignitu</t>
  </si>
  <si>
    <t>Úprava hnědého uhlí, kromě lignitu</t>
  </si>
  <si>
    <t>Těžba lignitu</t>
  </si>
  <si>
    <t>Úprava lignitu</t>
  </si>
  <si>
    <t>Těžba ropy a zemního plynu</t>
  </si>
  <si>
    <t>Těžba ropy</t>
  </si>
  <si>
    <t>Těžba zemního plynu</t>
  </si>
  <si>
    <t>Těžba a úprava rud</t>
  </si>
  <si>
    <t>Těžba a úprava železných rud</t>
  </si>
  <si>
    <t>Těžba železných rud</t>
  </si>
  <si>
    <t>Úprava železných rud</t>
  </si>
  <si>
    <t>Těžba a úprava neželezných rud</t>
  </si>
  <si>
    <t>Těžba a úprava uranových a thoriových rud</t>
  </si>
  <si>
    <t>Těžba uranových a thoriových rud</t>
  </si>
  <si>
    <t>Úprava uranových a thoriových rud</t>
  </si>
  <si>
    <t>Těžba a úprava ostatních neželezných rud</t>
  </si>
  <si>
    <t>Těžba ostatních neželezných rud</t>
  </si>
  <si>
    <t>Úprava ostatních neželezných rud</t>
  </si>
  <si>
    <t>Ostatní těžba a dobývání</t>
  </si>
  <si>
    <t>Dobývání kamene, písků a jílů</t>
  </si>
  <si>
    <t>Provoz pískoven a štěrkopískoven; těžba jílů a kaolinu</t>
  </si>
  <si>
    <t>Těžba a dobývání j. n.</t>
  </si>
  <si>
    <t>Těžba chemických minerálů a minerálů pro výrobu hnojiv</t>
  </si>
  <si>
    <t>Těžba rašeliny</t>
  </si>
  <si>
    <t>Těžba soli</t>
  </si>
  <si>
    <t>Ostatní těžba a dobývání j. n.</t>
  </si>
  <si>
    <t>Podpůrné činnosti při těžbě</t>
  </si>
  <si>
    <t>Podpůrné činnosti při těžbě ropy a zemního plynu</t>
  </si>
  <si>
    <t>Podpůrné činnosti při ostatní těžbě a dobývání</t>
  </si>
  <si>
    <t>Výroba potravinářských výrobků</t>
  </si>
  <si>
    <t>Zpracování a konzervování masa a výroba masných výrobků</t>
  </si>
  <si>
    <t>Zpracování a konzervování masa, kromě drůbežího</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</si>
  <si>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</si>
  <si>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</si>
  <si>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</si>
  <si>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</si>
  <si>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</si>
  <si>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</si>
  <si>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</si>
  <si>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</si>
  <si>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</si>
  <si>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</si>
  <si>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</si>
  <si>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Zpracování mléka, výroba mléčných výrobků a sýrů</t>
  </si>
  <si>
    <t>Výroba zmrzliny</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</si>
  <si>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</si>
  <si>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</si>
  <si>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</si>
  <si>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</si>
  <si>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</si>
  <si>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sucharů a sušenek; výroba trvanlivých cukrářských výrobků</t>
  </si>
  <si>
    <t>Výroba makaronů, nudlí, kuskusu a podobných moučných výrobků</t>
  </si>
  <si>
    <t>Výroba ostatních potravinářských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</si>
  <si>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</si>
  <si>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</si>
  <si>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</si>
  <si>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</si>
  <si>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</si>
  <si>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</si>
  <si>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</si>
  <si>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t>
  </si>
  <si>
    <t>Výroba průmyslových krmiv pro hospodářská zvířata</t>
  </si>
  <si>
    <t>Výroba průmyslových krmiv pro zvířata v zájmovém chovu</t>
  </si>
  <si>
    <t>Výroba nápojů</t>
  </si>
  <si>
    <t>Destilace, rektifikace a míchání lihovin</t>
  </si>
  <si>
    <t>Výroba vína z vinných hroznů</t>
  </si>
  <si>
    <t>Výroba jablečného vína a jiných ovocných vín</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</si>
  <si>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</si>
  <si>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</si>
  <si>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</si>
  <si>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</si>
  <si>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</si>
  <si>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</si>
  <si>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</si>
  <si>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</si>
  <si>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</si>
  <si>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</si>
  <si>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</si>
  <si>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</si>
  <si>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</si>
  <si>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</si>
  <si>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</si>
  <si>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</si>
  <si>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oděvů</t>
  </si>
  <si>
    <t>Výroba oděvů, kromě kožešinových výrobků</t>
  </si>
  <si>
    <t>Výroba kožených oděvů</t>
  </si>
  <si>
    <t>Výroba pracovních oděvů</t>
  </si>
  <si>
    <t>Výroba ostatních svrchních oděvů</t>
  </si>
  <si>
    <t>Výroba osobního prádla</t>
  </si>
  <si>
    <t>Výroba ostatních oděvů a oděvních doplňků</t>
  </si>
  <si>
    <t>Výroba kožešinových výrobků</t>
  </si>
  <si>
    <t>Výroba pletených a háčkovaných oděvů</t>
  </si>
  <si>
    <t>Výroba pletených a háčkovaných punčochových výrobků</t>
  </si>
  <si>
    <t>Výroba ostatních pletených a háčkovaných oděvů</t>
  </si>
  <si>
    <t>Výroba usní a souvisejících výrobků</t>
  </si>
  <si>
    <t>Činění a úprava usní (vyčiněných kůží); zpracování a barvení kožešin</t>
  </si>
  <si>
    <t>Výroba brašnářských, sedlářských a podobných výrobků</t>
  </si>
  <si>
    <t>Výroba obuvi</t>
  </si>
  <si>
    <t>Výroba obuvi s usňovým svrškem</t>
  </si>
  <si>
    <t>Výroba obuvi z ostatních materiálů</t>
  </si>
  <si>
    <t>Výroba pilařská a impregnace dřeva</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</si>
  <si>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</si>
  <si>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</si>
  <si>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</si>
  <si>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</si>
  <si>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</si>
  <si>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</si>
  <si>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</si>
  <si>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</si>
  <si>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</si>
  <si>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</si>
  <si>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</si>
  <si>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</si>
  <si>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</si>
  <si>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</si>
  <si>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</si>
  <si>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</si>
  <si>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</si>
  <si>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</si>
  <si>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</si>
  <si>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</si>
  <si>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Tisk ostatní, kromě novin</t>
  </si>
  <si>
    <t>Příprava tisku a digitálních dat</t>
  </si>
  <si>
    <t>Vázání a související činnosti</t>
  </si>
  <si>
    <t>Rozmnožování nahraných nosičů</t>
  </si>
  <si>
    <t>Výroba koksu a rafinovaných ropných produktů</t>
  </si>
  <si>
    <t>Výroba koksárenských produktů</t>
  </si>
  <si>
    <t>Výroba rafinovaných ropných produktů</t>
  </si>
  <si>
    <t>Výroba chemických látek a chemických přípravků</t>
  </si>
  <si>
    <t>Výroba technických plynů</t>
  </si>
  <si>
    <t>Výroba barviv a pigmentů</t>
  </si>
  <si>
    <t>Výroba jiných základních anorganických chemických látek</t>
  </si>
  <si>
    <t>Výroba jiných základních organických chemických látek</t>
  </si>
  <si>
    <t>Výroba ostatních základních organických chemických látek</t>
  </si>
  <si>
    <t>Výroba hnojiv a dusíkatých sloučenin</t>
  </si>
  <si>
    <t>Výroba plastů v primárních formách</t>
  </si>
  <si>
    <t>Výroba syntetického kaučuku v primárních formách</t>
  </si>
  <si>
    <t>Výroba pesticidů a jiných agrochemických přípravků</t>
  </si>
  <si>
    <t>Výroba mýdel a detergentů, čisticích a lešticích prostředků</t>
  </si>
  <si>
    <t>Výroba parfémů a toaletních přípravků</t>
  </si>
  <si>
    <t>Výroba ostatních chemických výrobků</t>
  </si>
  <si>
    <t>Výroba výbušnin</t>
  </si>
  <si>
    <t>Výroba klihů</t>
  </si>
  <si>
    <t>Výroba vonných silic</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</si>
  <si>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</si>
  <si>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</si>
  <si>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</si>
  <si>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</si>
  <si>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</si>
  <si>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</si>
  <si>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</si>
  <si>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</si>
  <si>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pryžových plášťů a duší; protektorování pneumatik</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</si>
  <si>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</si>
  <si>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</si>
  <si>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</si>
  <si>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</si>
  <si>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</si>
  <si>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</si>
  <si>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</si>
  <si>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</si>
  <si>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</si>
  <si>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</si>
  <si>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</si>
  <si>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</si>
  <si>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a zpracování ostatního skla vč. technického</t>
  </si>
  <si>
    <t>Výroba žáruvzdorných výrobků</t>
  </si>
  <si>
    <t>Výroba stavebních výrobků z jílovitých materiálů</t>
  </si>
  <si>
    <t>Výroba keramických obkládaček a dlaždic</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</si>
  <si>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</si>
  <si>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</si>
  <si>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</si>
  <si>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</si>
  <si>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</si>
  <si>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</si>
  <si>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</si>
  <si>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</si>
  <si>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</si>
  <si>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</si>
  <si>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</si>
  <si>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</si>
  <si>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</si>
  <si>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</si>
  <si>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</si>
  <si>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</si>
  <si>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Řezání, tvarování a konečná úprava kamenů</t>
  </si>
  <si>
    <t>Výroba brusiv a ostatních nekovových minerálních výrobků j. n.</t>
  </si>
  <si>
    <t>Výroba brusiv</t>
  </si>
  <si>
    <t>Výroba základních kovů, hutní zpracování kovů; slévárenství</t>
  </si>
  <si>
    <t>Výroba surového železa, oceli a feroslitin</t>
  </si>
  <si>
    <t>Výroba plochých výrobků (kromě pásky za studena)</t>
  </si>
  <si>
    <t>Tváření výrobků za tepla</t>
  </si>
  <si>
    <t>Výroba ostatních výrobků získaných jednostupňovým zpracováním oceli</t>
  </si>
  <si>
    <t>Tažení tyčí za studena</t>
  </si>
  <si>
    <t>Válcování ocelových úzkých pásů za studena</t>
  </si>
  <si>
    <t>Tváření ocelových profilů za studena</t>
  </si>
  <si>
    <t>Tažení ocelového drátu za studena</t>
  </si>
  <si>
    <t>Výroba a hutní zpracování drahých a neželezných kovů</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</si>
  <si>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</si>
  <si>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</si>
  <si>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</si>
  <si>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</si>
  <si>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</si>
  <si>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</si>
  <si>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Slévárenství</t>
  </si>
  <si>
    <t>Výroba odlitků z litiny</t>
  </si>
  <si>
    <t>Výroba odlitků z litiny s lupínkovým grafitem</t>
  </si>
  <si>
    <t>Výroba odlitků z litiny s kuličkovým grafitem</t>
  </si>
  <si>
    <t>Výroba ostatních odlitků z litiny</t>
  </si>
  <si>
    <t>Výroba odlitků z oceli</t>
  </si>
  <si>
    <t>Výroba odlitků z uhlíkatých ocelí</t>
  </si>
  <si>
    <t>Výroba odlitků z legovaných ocelí</t>
  </si>
  <si>
    <t>Výroba odlitků z lehkých neželezných kovů</t>
  </si>
  <si>
    <t>Výroba odlitků z ostatních neželezných kovů</t>
  </si>
  <si>
    <t>Výroba kovových konstrukcí a kovodělných výrobků, kromě strojů a zařízení</t>
  </si>
  <si>
    <t>Výroba konstrukčních kovových výrobků</t>
  </si>
  <si>
    <t>Výroba kovových konstrukcí a jejich dílů</t>
  </si>
  <si>
    <t>Výroba kovových dveří a oken</t>
  </si>
  <si>
    <t>Výroba radiátorů a kotlů k ústřednímu topení, kovových nádrží a zásobníků</t>
  </si>
  <si>
    <t>Výroba radiátorů a kotlů k ústřednímu topení</t>
  </si>
  <si>
    <t>Výroba kovových nádrží a zásobníků</t>
  </si>
  <si>
    <t>Výroba parních kotlů, kromě kotlů pro ústřední topení</t>
  </si>
  <si>
    <t>Výroba zbraní a střeliva</t>
  </si>
  <si>
    <t>Povrchová úprava a zušlechťování kovů; obrábění</t>
  </si>
  <si>
    <t>Povrchová úprava a zušlechťování kovů</t>
  </si>
  <si>
    <t>Obrábění</t>
  </si>
  <si>
    <t>Výroba nožířských výrobků, nástrojů a železářských výrobků</t>
  </si>
  <si>
    <t>Výroba nožířských výrobků</t>
  </si>
  <si>
    <t>Výroba zámků a kování</t>
  </si>
  <si>
    <t>Výroba nástrojů a nářadí</t>
  </si>
  <si>
    <t>Výroba ostatních kovodělných výrobků</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</si>
  <si>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</si>
  <si>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</si>
  <si>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</si>
  <si>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</si>
  <si>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</si>
  <si>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počítačů, elektronických a optických přístrojů a zařízení</t>
  </si>
  <si>
    <t>Výroba elektronických součástek a desek</t>
  </si>
  <si>
    <t>Výroba elektronických součástek</t>
  </si>
  <si>
    <t>Výroba osazených elektronických desek</t>
  </si>
  <si>
    <t>Výroba počítačů a periferních zařízení</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</si>
  <si>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</si>
  <si>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</si>
  <si>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</si>
  <si>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</si>
  <si>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</si>
  <si>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optických a fotografických přístrojů a zařízení</t>
  </si>
  <si>
    <t>Výroba magnetických a optických médií</t>
  </si>
  <si>
    <t>Výroba elektrických zařízení</t>
  </si>
  <si>
    <t>Výroba elektrických motorů, generátorů a transformátorů</t>
  </si>
  <si>
    <t>Výroba elektrických rozvodných a kontrolních zařízení</t>
  </si>
  <si>
    <t>Výroba baterií a akumulátorů</t>
  </si>
  <si>
    <t>Výroba optických kabelů</t>
  </si>
  <si>
    <t>Výroba elektrických vodičů a kabelů j. n.</t>
  </si>
  <si>
    <t>Výroba elektroinstalačních zařízení</t>
  </si>
  <si>
    <t>Výroba elektrických osvětlovacích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</si>
  <si>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</si>
  <si>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</si>
  <si>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</si>
  <si>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</si>
  <si>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</si>
  <si>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</si>
  <si>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</si>
  <si>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</si>
  <si>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</si>
  <si>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</si>
  <si>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</si>
  <si>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ostatních strojů a zařízení pro všeobecné účely</t>
  </si>
  <si>
    <t>Výroba pecí a hořáků pro topeniště</t>
  </si>
  <si>
    <t>Výroba zdvihacích a manipulačních zařízení</t>
  </si>
  <si>
    <t>Výroba ručních mechanizovaných nástrojů</t>
  </si>
  <si>
    <t>Výroba průmyslových chladicích a klimatizačních zařízení</t>
  </si>
  <si>
    <t>Výroba ostatních strojů a zařízení pro všeobecné účely j. n.</t>
  </si>
  <si>
    <t>Výroba zemědělských a lesnických strojů</t>
  </si>
  <si>
    <t>Výroba kovoobráběcích a ostatních obráběcích strojů</t>
  </si>
  <si>
    <t>Výroba kovoobráběcích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</si>
  <si>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</si>
  <si>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</si>
  <si>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</si>
  <si>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</si>
  <si>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</si>
  <si>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</si>
  <si>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</si>
  <si>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</si>
  <si>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</si>
  <si>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motorových vozidel (kromě motocyklů), přívěsů a návěsů</t>
  </si>
  <si>
    <t>Výroba motorových vozidel a jejich motorů</t>
  </si>
  <si>
    <t>Výroba karoserií motorových vozidel; výroba přívěsů a návěsů</t>
  </si>
  <si>
    <t>Výroba dílů a příslušenství pro motorová vozidla a jejich motory</t>
  </si>
  <si>
    <t>Výroba elektrického a elektronického zařízení pro motorová vozidla</t>
  </si>
  <si>
    <t>Výroba ostatních dílů a příslušenství pro motorová vozidla</t>
  </si>
  <si>
    <t>Výroba ostatních dopravních prostředků a zařízení</t>
  </si>
  <si>
    <t>Stavba lodí a člunů</t>
  </si>
  <si>
    <t>Stavba lodí a plavidel</t>
  </si>
  <si>
    <t>Stavba rekreačních a sportovních člunů</t>
  </si>
  <si>
    <t>Výroba železničních lokomotiv a vozového parku</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</si>
  <si>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</si>
  <si>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</si>
  <si>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</si>
  <si>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</si>
  <si>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</si>
  <si>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</si>
  <si>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Výroba kancelářského nábytku a zařízení obchodů</t>
  </si>
  <si>
    <t>Výroba kuchyňského nábytku</t>
  </si>
  <si>
    <t>Výroba matrací</t>
  </si>
  <si>
    <t>Výroba ostatního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</si>
  <si>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</si>
  <si>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</si>
  <si>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</si>
  <si>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</si>
  <si>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</si>
  <si>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</si>
  <si>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</si>
  <si>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</si>
  <si>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</si>
  <si>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</si>
  <si>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</si>
  <si>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</si>
  <si>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instalace strojů a zařízení</t>
  </si>
  <si>
    <t>Opravy kovodělných výrobků, strojů a zařízení</t>
  </si>
  <si>
    <t>Opravy kovodělných výrobků</t>
  </si>
  <si>
    <t>Opravy strojů</t>
  </si>
  <si>
    <t>Opravy elektronických a optických přístrojů a zařízení</t>
  </si>
  <si>
    <t>Opravy a údržba lodí a člunů</t>
  </si>
  <si>
    <t>Opravy a údržba letadel a kosmických lodí</t>
  </si>
  <si>
    <t>Opravy a údržba ostatních dopravních prostředků a zařízení j. n.</t>
  </si>
  <si>
    <t>Opravy a údržba kolejových vozidel</t>
  </si>
  <si>
    <t>Opravy ostatních zařízení</t>
  </si>
  <si>
    <t>Instalace průmyslových strojů a zařízení</t>
  </si>
  <si>
    <t>Výroba a rozvod elektřiny, plynu, tepla a klimatizovaného vzduchu</t>
  </si>
  <si>
    <t>Výroba, přenos a rozvod elektřiny</t>
  </si>
  <si>
    <t>Výroba elektřiny</t>
  </si>
  <si>
    <t>Přenos elektřiny</t>
  </si>
  <si>
    <t>Rozvod elektřiny</t>
  </si>
  <si>
    <t>Obchod s elektřinou</t>
  </si>
  <si>
    <t>Výroba plynu; rozvod plynných paliv prostřednictvím sítí</t>
  </si>
  <si>
    <t>Výroba plynu</t>
  </si>
  <si>
    <t>Rozvod plynných paliv prostřednictvím sítí</t>
  </si>
  <si>
    <t>Obchod s plynem prostřednictvím sítí</t>
  </si>
  <si>
    <t>Výroba a rozvod tepla a klimatizovaného vzduchu, výroba ledu</t>
  </si>
  <si>
    <t>Výroba tepla</t>
  </si>
  <si>
    <t>Rozvod tepla</t>
  </si>
  <si>
    <t>Výroba klimatizovaného vzduchu</t>
  </si>
  <si>
    <t>Rozvod klimatizovaného vzduchu</t>
  </si>
  <si>
    <t>Výroba chladicí vody</t>
  </si>
  <si>
    <t>Rozvod chladicí vody</t>
  </si>
  <si>
    <t>Výroba ledu</t>
  </si>
  <si>
    <t>Shromažďování, úprava a rozvod vody</t>
  </si>
  <si>
    <t>Činnosti související s odpadními vodami</t>
  </si>
  <si>
    <t>Shromažďování a sběr odpadů</t>
  </si>
  <si>
    <t>Shromažďování a sběr odpadů, kromě nebezpečných</t>
  </si>
  <si>
    <t>Shromažďování a sběr nebezpečných odpadů</t>
  </si>
  <si>
    <t>Odstraňování odpadů</t>
  </si>
  <si>
    <t>Odstraňování odpadů, kromě nebezpečných</t>
  </si>
  <si>
    <t>Odstraňování nebezpečných odpadů</t>
  </si>
  <si>
    <t>Úprava odpadů k dalšímu využití</t>
  </si>
  <si>
    <t>Demontáž vraků a vyřazených strojů a zařízení pro účely recyklace</t>
  </si>
  <si>
    <t>Sanace a jiné činnosti související s odpady</t>
  </si>
  <si>
    <t>Výstavba budov</t>
  </si>
  <si>
    <t>Developerská činnost</t>
  </si>
  <si>
    <t>Výstavba bytových a nebytových budov</t>
  </si>
  <si>
    <t>Výstavba bytových budov</t>
  </si>
  <si>
    <t>Výstavba nebytových budov</t>
  </si>
  <si>
    <t>Inženýrské stavitelství</t>
  </si>
  <si>
    <t>Výstavba silnic a železnic</t>
  </si>
  <si>
    <t>Výstavba silnic a dálnic</t>
  </si>
  <si>
    <t>Výstavba železnic a podzemních drah</t>
  </si>
  <si>
    <t>Výstavba mostů a tunelů</t>
  </si>
  <si>
    <t>Výstavba inženýrských sítí</t>
  </si>
  <si>
    <t>Výstavba inženýrských sítí pro kapaliny a plyny</t>
  </si>
  <si>
    <t>Výstavba inženýrských sítí pro kapaliny</t>
  </si>
  <si>
    <t>Výstavba inženýrských sítí pro plyny</t>
  </si>
  <si>
    <t>Výstavba inženýrských sítí pro elektřinu a telekomunikace</t>
  </si>
  <si>
    <t>Výstavba ostatních staveb</t>
  </si>
  <si>
    <t>Výstavba vodních děl</t>
  </si>
  <si>
    <t>Výstavba ostatních staveb j. n.</t>
  </si>
  <si>
    <t>Specializované stavební činnosti</t>
  </si>
  <si>
    <t>Demolice a příprava staveniště</t>
  </si>
  <si>
    <t>Demolice</t>
  </si>
  <si>
    <t>Příprava staveniště</t>
  </si>
  <si>
    <t>Průzkumné vrtné práce</t>
  </si>
  <si>
    <t>Elektroinstalační, instalatérské a ostatní stavebně instalační práce</t>
  </si>
  <si>
    <t>Elektrické instalace</t>
  </si>
  <si>
    <t>Instalace vody, odpadu, plynu, topení a klimatizace</t>
  </si>
  <si>
    <t>Ostatní stavební instalace</t>
  </si>
  <si>
    <t>Kompletační a dokončovací práce</t>
  </si>
  <si>
    <t>Omítkářské práce</t>
  </si>
  <si>
    <t>Truhlářské práce</t>
  </si>
  <si>
    <t>Obkládání stěn a pokládání podlahových krytin</t>
  </si>
  <si>
    <t>Sklenářské, malířské a natěračské práce</t>
  </si>
  <si>
    <t>Sklenářské práce</t>
  </si>
  <si>
    <t>Malířské a natěračské práce</t>
  </si>
  <si>
    <t>Ostatní kompletační a dokončovací práce</t>
  </si>
  <si>
    <t>Ostatní specializované stavební činnosti</t>
  </si>
  <si>
    <t>Pokrývačské práce</t>
  </si>
  <si>
    <t>Ostatní specializované stavební činnosti j. n.</t>
  </si>
  <si>
    <t>Montáž a demontáž lešení a bednění</t>
  </si>
  <si>
    <t>Jiné specializované stavební činnosti j. n.</t>
  </si>
  <si>
    <t>Velkoobchod, maloobchod a opravy motorových vozidel</t>
  </si>
  <si>
    <t>Obchod s motorovými vozidly, kromě motocyklů</t>
  </si>
  <si>
    <t>Obchod s automobily a jinými lehkými motorovými vozidly</t>
  </si>
  <si>
    <t>Obchod s ostatními motorovými vozidly, kromě motocyklů</t>
  </si>
  <si>
    <t>Opravy a údržba motorových vozidel, kromě motocyklů</t>
  </si>
  <si>
    <t>Obchod s díly a příslušenstvím pro motorová vozidla, kromě motocyklů</t>
  </si>
  <si>
    <t>Obchod, opravy a údržba motocyklů, jejich dílů a příslušenství</t>
  </si>
  <si>
    <t>Velkoobchod, kromě motorových vozidel</t>
  </si>
  <si>
    <t>Zprostředkování velkoobchodu a velkoobchod v zastoupení</t>
  </si>
  <si>
    <t>Velkoobchod se základními zemědělskými produkty a živými zvířaty</t>
  </si>
  <si>
    <t>Velkoobchod s obilím, surovým tabákem, osivy a krmivy</t>
  </si>
  <si>
    <t>Velkoobchod s květinami a jinými rostlinami</t>
  </si>
  <si>
    <t>Velkoobchod s živými zvířaty</t>
  </si>
  <si>
    <t>Velkoobchod se surovými kůžemi, kožešinami a usněmi</t>
  </si>
  <si>
    <t>Velkoobchod s potravinami, nápoji a tabákovými výrobky</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</si>
  <si>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</si>
  <si>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</si>
  <si>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</si>
  <si>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</si>
  <si>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</si>
  <si>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</si>
  <si>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</si>
  <si>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Velkoobchod s výrobky převážně pro domácnost</t>
  </si>
  <si>
    <t>Velkoobchod s textilem</t>
  </si>
  <si>
    <t>Velkoobchod s oděvy a obuví</t>
  </si>
  <si>
    <t>Velkoobchod s oděvy</t>
  </si>
  <si>
    <t>Velkoobchod s obuví</t>
  </si>
  <si>
    <t>Velkoobchod s elektrospotřebiči a elektronikou</t>
  </si>
  <si>
    <t>Velkoobchod s porcelánovými, keramickými a skleněnými výrobky</t>
  </si>
  <si>
    <t>Velkoobchod s pracími a čisticími prostředky</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</si>
  <si>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</si>
  <si>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</si>
  <si>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</si>
  <si>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</si>
  <si>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</si>
  <si>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počítačovým a komunikačním zařízením</t>
  </si>
  <si>
    <t>Velkoobchod s počítači, počítačovým periferním zařízením a softwarem</t>
  </si>
  <si>
    <t>Velkoobchod s elektronickým a telekomunikačním zařízením a jeho díly</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</si>
  <si>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</si>
  <si>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</si>
  <si>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</si>
  <si>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</si>
  <si>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kancelářským nábytkem</t>
  </si>
  <si>
    <t>Velkoobchod s ostatními kancelářskými stroji a zařízením</t>
  </si>
  <si>
    <t>Velkoobchod s ostatními stroji a zařízením</t>
  </si>
  <si>
    <t>Ostatní specializovaný velkoobchod</t>
  </si>
  <si>
    <t>Velkoobchod s pevnými, kapalnými a plynnými palivy a příbuznými výrobky</t>
  </si>
  <si>
    <t>Velkoobchod s pevnými palivy a příbuznými výrobky</t>
  </si>
  <si>
    <t>Velkoobchod s kapalnými palivy a příbuznými výrobky</t>
  </si>
  <si>
    <t>Velkoobchod s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</si>
  <si>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</si>
  <si>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</si>
  <si>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</si>
  <si>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</si>
  <si>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papírenskými meziprodukty</t>
  </si>
  <si>
    <t>Velkoobchod s ostatními meziprodukty j. n.</t>
  </si>
  <si>
    <t>Velkoobchod s odpadem a šrotem</t>
  </si>
  <si>
    <t>Nespecializovaný velkoobchod</t>
  </si>
  <si>
    <t>Maloobchod, kromě motorových vozidel</t>
  </si>
  <si>
    <t>Maloobchod v nespecializovaných prodejnách</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</si>
  <si>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</si>
  <si>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</si>
  <si>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</si>
  <si>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</si>
  <si>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</si>
  <si>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</si>
  <si>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</si>
  <si>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</si>
  <si>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pohonnými hmotami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</si>
  <si>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</si>
  <si>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</si>
  <si>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</si>
  <si>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</si>
  <si>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</si>
  <si>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</si>
  <si>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</si>
  <si>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knihami</t>
  </si>
  <si>
    <t>Maloobchod s novinami, časopisy a papírnickým zbožím</t>
  </si>
  <si>
    <t>Maloobchod s audio- a videozáznamy</t>
  </si>
  <si>
    <t>Maloobchod se sportovním vybavením</t>
  </si>
  <si>
    <t>Maloobchod s hrami a hračkami</t>
  </si>
  <si>
    <t>Maloobchod s ostatním zbožím ve specializovaných prodejnách</t>
  </si>
  <si>
    <t>Maloobchod s oděvy</t>
  </si>
  <si>
    <t>Maloobchod s obuví a koženými výrobky</t>
  </si>
  <si>
    <t>Maloobchod s farmaceutickými přípravky</t>
  </si>
  <si>
    <t>Maloobchod se zdravotnickými a ortopedickými výrobky</t>
  </si>
  <si>
    <t>Maloobchod s kosmetickými a toaletními výrobky</t>
  </si>
  <si>
    <t>Maloobchod s hodinami, hodinkami a klenoty</t>
  </si>
  <si>
    <t>Ostatní maloobchod s novým zbožím ve specializovaných prodejnách</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</si>
  <si>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</si>
  <si>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</si>
  <si>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</si>
  <si>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</si>
  <si>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</si>
  <si>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s použitým zbožím v prodejnách</t>
  </si>
  <si>
    <t>Maloobchod ve stáncích a na trzích</t>
  </si>
  <si>
    <t>Maloobchod s textilem, oděvy a obuví ve stáncích a na trzích</t>
  </si>
  <si>
    <t>Maloobchod s ostatním zbožím ve stáncích a na trzích</t>
  </si>
  <si>
    <t>Maloobchod mimo prodejny, stánky a trhy</t>
  </si>
  <si>
    <t>Maloobchod prostřednictvím internetu nebo zásilkové služby</t>
  </si>
  <si>
    <t>Maloobchod prostřednictvím internetu</t>
  </si>
  <si>
    <t>Ostatní maloobchod mimo prodejny, stánky a trhy</t>
  </si>
  <si>
    <t>Pozemní a potrubní doprava</t>
  </si>
  <si>
    <t>Ostatní pozemní osobní doprava</t>
  </si>
  <si>
    <t>Městská a příměstská pozemní osobní doprava</t>
  </si>
  <si>
    <t>Taxislužba a pronájem osobních vozů s řidičem</t>
  </si>
  <si>
    <t>Ostatní pozemní osobní doprava j. n.</t>
  </si>
  <si>
    <t>Meziměstská pravidelná pozemní osobní doprava</t>
  </si>
  <si>
    <t>Osobní doprava lanovkou nebo vlekem</t>
  </si>
  <si>
    <t>Nepravidelná pozemní osobní doprava</t>
  </si>
  <si>
    <t>Jiná pozemní osobní doprava j. n.</t>
  </si>
  <si>
    <t>Silniční nákladní doprava a stěhovací služby</t>
  </si>
  <si>
    <t>Silniční nákladní doprava</t>
  </si>
  <si>
    <t>Stěhovací služby</t>
  </si>
  <si>
    <t>Potrubní doprava</t>
  </si>
  <si>
    <t>Potrubní doprava ropovodem</t>
  </si>
  <si>
    <t>Potrubní doprava plynovodem</t>
  </si>
  <si>
    <t>Potrubní doprava ostatní</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</si>
  <si>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</si>
  <si>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</si>
  <si>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</si>
  <si>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</si>
  <si>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</si>
  <si>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</si>
  <si>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</si>
  <si>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</si>
  <si>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</si>
  <si>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</si>
  <si>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</si>
  <si>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</si>
  <si>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Letecká nákladní doprava a kosmická doprava</t>
  </si>
  <si>
    <t>Letecká nákladní doprava</t>
  </si>
  <si>
    <t>Kosmická doprava</t>
  </si>
  <si>
    <t>Skladování a vedlejší činnosti v dopravě</t>
  </si>
  <si>
    <t>Skladování</t>
  </si>
  <si>
    <t>Vedlejší činnosti v dopravě</t>
  </si>
  <si>
    <t>Činnosti související s pozemní dopravou</t>
  </si>
  <si>
    <t>Činnosti související s vodní dopravou</t>
  </si>
  <si>
    <t>Činnosti související s leteckou dopravou</t>
  </si>
  <si>
    <t>Manipulace s nákladem</t>
  </si>
  <si>
    <t>Ostatní vedlejší činnosti v dopravě</t>
  </si>
  <si>
    <t>Poštovní a kurýrní činnosti</t>
  </si>
  <si>
    <t>Základní poštovní služby poskytované na základě poštovní licence</t>
  </si>
  <si>
    <t>Ostatní poštovní a kurýrní činnosti</t>
  </si>
  <si>
    <t>Ubytování</t>
  </si>
  <si>
    <t>Ubytování v hotelích a podobných ubytovacích zařízeních</t>
  </si>
  <si>
    <t>Hotely</t>
  </si>
  <si>
    <t>Motely, botely</t>
  </si>
  <si>
    <t>Ostatní podobná ubytovací zařízení</t>
  </si>
  <si>
    <t>Rekreační a ostatní krátkodobé ubytování</t>
  </si>
  <si>
    <t>Kempy a tábořiště</t>
  </si>
  <si>
    <t>Ostatní ubytování</t>
  </si>
  <si>
    <t>Ubytování v zařízených pronájmech</t>
  </si>
  <si>
    <t>Ubytování ve vysokoškolských kolejích, domovech mládeže</t>
  </si>
  <si>
    <t>Ostatní ubytování j. n.</t>
  </si>
  <si>
    <t>Stravování a pohostinství</t>
  </si>
  <si>
    <t>Stravování v restauracích, u stánků a v mobilních zařízeních</t>
  </si>
  <si>
    <t>Poskytování cateringových a ostatních stravovacích služeb</t>
  </si>
  <si>
    <t>Poskytování cateringových služeb</t>
  </si>
  <si>
    <t>Poskytování ostatních stravovacích služeb</t>
  </si>
  <si>
    <t>Stravování v závodních kuchyních</t>
  </si>
  <si>
    <t>Stravování ve školních zařízeních, menzách</t>
  </si>
  <si>
    <t>Poskytování jiných stravovacích služeb j. n.</t>
  </si>
  <si>
    <t>Pohostinství</t>
  </si>
  <si>
    <t>Vydavatelské činnosti</t>
  </si>
  <si>
    <t>Vydávání knih, periodických publikací a ostatní vydavatelské činnosti</t>
  </si>
  <si>
    <t>Vydávání knih</t>
  </si>
  <si>
    <t>Vydávání adresářů a jiných seznamů</t>
  </si>
  <si>
    <t>Vydávání novin</t>
  </si>
  <si>
    <t>Vydávání časopisů a ostatních periodických publikací</t>
  </si>
  <si>
    <t>Ostatní vydavatelské činnosti</t>
  </si>
  <si>
    <t>Vydávání softwaru</t>
  </si>
  <si>
    <t>Vydávání počítačových her</t>
  </si>
  <si>
    <t>Ostatní vydávání softwaru</t>
  </si>
  <si>
    <t>Činnosti v oblasti filmů, videozáznamů a televizních programů</t>
  </si>
  <si>
    <t>Produkce filmů, videozáznamů a televizních programů</t>
  </si>
  <si>
    <t>Postprodukce filmů, videozáznamů a televizních programů</t>
  </si>
  <si>
    <t>Distribuce filmů, videozáznamů a televizních programů</t>
  </si>
  <si>
    <t>Promítání filmů</t>
  </si>
  <si>
    <t>Pořizování zvukových nahrávek a hudební vydavatelské činnosti</t>
  </si>
  <si>
    <t>Tvorba programů a vysílání</t>
  </si>
  <si>
    <t>Rozhlasové vysílání</t>
  </si>
  <si>
    <t>Tvorba televizních programů a televizní vysílání</t>
  </si>
  <si>
    <t>Telekomunikační činnosti</t>
  </si>
  <si>
    <t>Činnosti související s pevnou telekomunikační sítí</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</si>
  <si>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</si>
  <si>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</si>
  <si>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</si>
  <si>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</si>
  <si>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</si>
  <si>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Činnosti související s bezdrátovou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</si>
  <si>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</si>
  <si>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</si>
  <si>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</si>
  <si>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</si>
  <si>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</si>
  <si>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Činnosti související se satelitní telekomunikační sítí</t>
  </si>
  <si>
    <t>Ostatní telekomunikační činnosti</t>
  </si>
  <si>
    <t>Činnosti v oblasti informačních technologií</t>
  </si>
  <si>
    <t>Programování</t>
  </si>
  <si>
    <t>Poradenství v oblasti informačních technologií</t>
  </si>
  <si>
    <t>Správa počítačového vybavení</t>
  </si>
  <si>
    <t>Ostatní činnosti v oblasti informačních technologií</t>
  </si>
  <si>
    <t>Informační činnosti</t>
  </si>
  <si>
    <t>Činnosti související se zpracováním dat a hostingem</t>
  </si>
  <si>
    <t>Činnosti související s webovými portály</t>
  </si>
  <si>
    <t>Ostatní informační činnosti</t>
  </si>
  <si>
    <t>Činnosti zpravodajských tiskových kanceláří a agentur</t>
  </si>
  <si>
    <t>Ostatní informační činnosti j. n.</t>
  </si>
  <si>
    <t>Finanční zprostředkování, kromě pojišťovnictví a penzijního financování</t>
  </si>
  <si>
    <t>Peněžní zprostředkování</t>
  </si>
  <si>
    <t>Centrální bankovnictví</t>
  </si>
  <si>
    <t>Ostatní peněžní zprostředkování</t>
  </si>
  <si>
    <t>Činnosti holdingových společností</t>
  </si>
  <si>
    <t>Činnosti trustů, fondů a podobných finančních subjektů</t>
  </si>
  <si>
    <t>Ostatní finanční zprostředkování</t>
  </si>
  <si>
    <t>Finanční leasing</t>
  </si>
  <si>
    <t>Ostatní poskytování úvěrů</t>
  </si>
  <si>
    <t>Poskytování úvěrů společnostmi, které nepřijímají vklady</t>
  </si>
  <si>
    <t>Poskytování obchodních úvěrů</t>
  </si>
  <si>
    <t>Činnosti zastaváren</t>
  </si>
  <si>
    <t>Ostatní poskytování úvěrů j. n.</t>
  </si>
  <si>
    <t>Ostatní finanční zprostředkování j. n.</t>
  </si>
  <si>
    <t>Faktoringové činnosti</t>
  </si>
  <si>
    <t>Obchodování s cennými papíry na vlastní účet</t>
  </si>
  <si>
    <t>Jiné finanční zprostředkování j. n.</t>
  </si>
  <si>
    <t>Pojištění</t>
  </si>
  <si>
    <t>Neživotní pojištění</t>
  </si>
  <si>
    <t>Zajištění</t>
  </si>
  <si>
    <t>Penzijní financování</t>
  </si>
  <si>
    <t>Ostatní finanční činnosti</t>
  </si>
  <si>
    <t>Řízení a správa finančních trhů</t>
  </si>
  <si>
    <t>Obchodování s cennými papíry a komoditami na burzách</t>
  </si>
  <si>
    <t>Ostatní pomocné činnosti související s finančním zprostředkováním</t>
  </si>
  <si>
    <t>Pomocné činnosti související s pojišťovnictvím a penzijním financováním</t>
  </si>
  <si>
    <t>Vyhodnocování rizik a škod</t>
  </si>
  <si>
    <t>Činnosti zástupců pojišťovny a makléřů</t>
  </si>
  <si>
    <t>Správa fondů</t>
  </si>
  <si>
    <t>Činnosti v oblasti nemovitostí</t>
  </si>
  <si>
    <t>Nákup a následný prodej vlastních nemovitostí</t>
  </si>
  <si>
    <t>Pronájem a správa vlastních nebo pronajatých nemovitostí</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</si>
  <si>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</si>
  <si>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</si>
  <si>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</si>
  <si>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</si>
  <si>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Činnosti v oblasti nemovitostí na základě smlouvy nebo dohody</t>
  </si>
  <si>
    <t>Zprostředkovatelské činnosti realitních agentur</t>
  </si>
  <si>
    <t>Právní a účetnické činnosti</t>
  </si>
  <si>
    <t>Právní činnosti</t>
  </si>
  <si>
    <t>Účetnické a auditorské činnosti; daňové poradenství</t>
  </si>
  <si>
    <t>Činnosti vedení podniků; poradenství v oblasti řízení</t>
  </si>
  <si>
    <t>Činnosti vedení podniků</t>
  </si>
  <si>
    <t>Poradenství v oblasti řízení</t>
  </si>
  <si>
    <t>Poradenství v oblasti vztahů s veřejností a komunikace</t>
  </si>
  <si>
    <t>Ostatní poradenství v oblasti podnikání a řízení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</si>
  <si>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</si>
  <si>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</si>
  <si>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</si>
  <si>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</si>
  <si>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Geologický průzkum</t>
  </si>
  <si>
    <t>Zeměměřické a kartografické činnosti</t>
  </si>
  <si>
    <t>Hydrometeorologické a meteorologické činnosti</t>
  </si>
  <si>
    <t>Ostatní inženýrské činnosti a související technické poradenství j. n.</t>
  </si>
  <si>
    <t>Technické zkoušky a analýzy</t>
  </si>
  <si>
    <t>Zkoušky a analýzy vyhrazených technických zařízení</t>
  </si>
  <si>
    <t>Výzkum a vývoj</t>
  </si>
  <si>
    <t>Výzkum a vývoj v oblasti přírodních a technických věd</t>
  </si>
  <si>
    <t>Výzkum a vývoj v oblasti biotechnologie</t>
  </si>
  <si>
    <t>Ostatní výzkum a vývoj v oblasti přírodních a technických věd</t>
  </si>
  <si>
    <t>Výzkum a vývoj v oblasti lékařských věd</t>
  </si>
  <si>
    <t>Výzkum a vývoj v oblasti technických věd</t>
  </si>
  <si>
    <t>Výzkum a vývoj v oblasti jiných přírodních věd</t>
  </si>
  <si>
    <t>Výzkum a vývoj v oblasti společenských a humanitních věd</t>
  </si>
  <si>
    <t>Reklama a průzkum trhu</t>
  </si>
  <si>
    <t>Reklamní činnosti</t>
  </si>
  <si>
    <t>Činnosti reklamních agentur</t>
  </si>
  <si>
    <t>Zastupování médií při prodeji reklamního času a prostoru</t>
  </si>
  <si>
    <t>Průzkum trhu a veřejného mínění</t>
  </si>
  <si>
    <t>Ostatní profesní, vědecké a technické činnosti</t>
  </si>
  <si>
    <t>Specializované návrhářské činnosti</t>
  </si>
  <si>
    <t>Fotografické činnosti</t>
  </si>
  <si>
    <t>Překladatelské a tlumočnické činnosti</t>
  </si>
  <si>
    <t>Ostatní profesní, vědecké a technické činnosti j. n.</t>
  </si>
  <si>
    <t>Poradenství v oblasti bezpečnosti a ochrany zdraví při práci</t>
  </si>
  <si>
    <t>Poradenství v oblasti požární ochrany</t>
  </si>
  <si>
    <t>Jiné profesní, vědecké a technické činnosti j. n.</t>
  </si>
  <si>
    <t>Veterinární činnosti</t>
  </si>
  <si>
    <t>Činnosti v oblasti pronájmu a operativního leasingu</t>
  </si>
  <si>
    <t>Pronájem a leasing motorových vozidel, kromě motocyklů</t>
  </si>
  <si>
    <t>Pronájem a leasing nákladních automobilů</t>
  </si>
  <si>
    <t>Pronájem a leasing výrobků pro osobní potřebu a převážně pro domácnost</t>
  </si>
  <si>
    <t>Pronájem a leasing rekreačních a sportovních potřeb</t>
  </si>
  <si>
    <t>Pronájem videokazet a disků</t>
  </si>
  <si>
    <t>Pronájem a leasing ostatních strojů, zařízení a výrobků</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</si>
  <si>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</si>
  <si>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</si>
  <si>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</si>
  <si>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</si>
  <si>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</si>
  <si>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</si>
  <si>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související se zaměstnáním</t>
  </si>
  <si>
    <t>Činnosti agentur zprostředkujících zaměstnání</t>
  </si>
  <si>
    <t>Činnosti agentur zprostředkujících práci na přechodnou dobu</t>
  </si>
  <si>
    <t>Ostatní poskytování lidských zdrojů</t>
  </si>
  <si>
    <t>Činnosti cestovních agentur a cestovních kanceláří</t>
  </si>
  <si>
    <t>Činnosti cestovních agentur</t>
  </si>
  <si>
    <t>Činnosti cestovních kanceláří</t>
  </si>
  <si>
    <t>Ostatní rezervační a související činnosti</t>
  </si>
  <si>
    <t>Průvodcovské činnosti</t>
  </si>
  <si>
    <t>Ostatní rezervační a související činnosti j. n.</t>
  </si>
  <si>
    <t>Bezpečnostní a pátrací činnosti</t>
  </si>
  <si>
    <t>Činnosti soukromých bezpečnostních agentur</t>
  </si>
  <si>
    <t>Činnosti související s provozem bezpečnostních systémů</t>
  </si>
  <si>
    <t>Pátrací činnosti</t>
  </si>
  <si>
    <t>Činnosti související se stavbami a úpravou krajiny</t>
  </si>
  <si>
    <t>Kombinované pomocné činnosti</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</si>
  <si>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</si>
  <si>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</si>
  <si>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</si>
  <si>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</si>
  <si>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</si>
  <si>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</si>
  <si>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</si>
  <si>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Univerzální administrativní činnosti</t>
  </si>
  <si>
    <t>Činnosti zprostředkovatelských středisek po telefonu</t>
  </si>
  <si>
    <t>Pořádání konferencí a hospodářských výstav</t>
  </si>
  <si>
    <t>Podpůrné činnosti pro podnikání j. n.</t>
  </si>
  <si>
    <t>Inkasní činnosti, ověřování solventnosti zákazníka</t>
  </si>
  <si>
    <t>Balicí činnosti</t>
  </si>
  <si>
    <t>Ostatní podpůrné činnosti pro podnikání j. n.</t>
  </si>
  <si>
    <t>Veřejná správa a obrana; povinné sociální zabezpečení</t>
  </si>
  <si>
    <t>Veřejná správa a hospodářská a sociální politika</t>
  </si>
  <si>
    <t>Všeobecné činnosti veřejné správy</t>
  </si>
  <si>
    <t>Regulace a podpora podnikatelského prostředí</t>
  </si>
  <si>
    <t>Činnosti pro společnost jako celek</t>
  </si>
  <si>
    <t>Činnosti v oblasti zahraničních věcí</t>
  </si>
  <si>
    <t>Rozvíjení vzájemného přátelství a porozumění mezi národy</t>
  </si>
  <si>
    <t>Ostatní činnosti v oblasti zahraničních věcí</t>
  </si>
  <si>
    <t>Činnosti v oblasti obrany</t>
  </si>
  <si>
    <t>Činnosti v oblasti spravedlnosti a soudnictví</t>
  </si>
  <si>
    <t>Činnosti v oblasti veřejného pořádku a bezpečnosti</t>
  </si>
  <si>
    <t>Činnosti v oblasti protipožární ochrany</t>
  </si>
  <si>
    <t>Činnosti v oblasti povinného sociálního zabezpečení</t>
  </si>
  <si>
    <t>Vzdělávání</t>
  </si>
  <si>
    <t>Předškolní vzdělávání</t>
  </si>
  <si>
    <t>Primární vzdělávání</t>
  </si>
  <si>
    <t>Sekundární vzdělávání</t>
  </si>
  <si>
    <t>Sekundární všeobecné vzdělávání</t>
  </si>
  <si>
    <t>Základní vzdělávání na druhém stupni základních škol</t>
  </si>
  <si>
    <t>Střední všeobecné vzdělávání</t>
  </si>
  <si>
    <t>Sekundární odborné vzdělávání</t>
  </si>
  <si>
    <t>Střední odborné vzdělávání na učilištích</t>
  </si>
  <si>
    <t>Střední odborné vzdělávání na středních odborných školách</t>
  </si>
  <si>
    <t>Postsekundární vzdělávání</t>
  </si>
  <si>
    <t>Postsekundární nikoli terciární vzdělávání</t>
  </si>
  <si>
    <t>Terciární vzdělávání</t>
  </si>
  <si>
    <t>Ostatní vzdělávání</t>
  </si>
  <si>
    <t>Sportovní a rekreační vzdělávání</t>
  </si>
  <si>
    <t>Umělecké vzdělávání</t>
  </si>
  <si>
    <t>Činnosti autoškol a jiných škol řízení</t>
  </si>
  <si>
    <t>Činnosti autoškol</t>
  </si>
  <si>
    <t>Činnosti leteckých škol</t>
  </si>
  <si>
    <t>Činnosti ostatních škol řízení</t>
  </si>
  <si>
    <t>Ostatní vzdělávání j. n.</t>
  </si>
  <si>
    <t>Vzdělávání v jazykových školách</t>
  </si>
  <si>
    <t>Environmentální vzdělávání</t>
  </si>
  <si>
    <t>Inovační vzdělávání</t>
  </si>
  <si>
    <t>Jiné vzdělávání j. n.</t>
  </si>
  <si>
    <t>Podpůrné činnosti ve vzdělávání</t>
  </si>
  <si>
    <t>Zdravotní péče</t>
  </si>
  <si>
    <t>Ústavní zdravotní péče</t>
  </si>
  <si>
    <t>Ambulantní a zubní zdravotní péče</t>
  </si>
  <si>
    <t>Všeobecná ambulantní zdravotní péče</t>
  </si>
  <si>
    <t>Specializovaná ambulantní zdravotní péče</t>
  </si>
  <si>
    <t>Zubní péče</t>
  </si>
  <si>
    <t>Ostatní činnosti související se zdravotní péčí</t>
  </si>
  <si>
    <t>Činnosti související s ochranou veřejného zdraví</t>
  </si>
  <si>
    <t>Ostatní činnosti související se zdravotní péčí j. n.</t>
  </si>
  <si>
    <t>Pobytové služby sociální péče</t>
  </si>
  <si>
    <t>Sociální péče ve zdravotnických zařízeních ústavní péče</t>
  </si>
  <si>
    <t>Sociální péče v zařízeních pro osoby s chronickým duševním onemocněním</t>
  </si>
  <si>
    <t>Sociální péče v zařízeních pro osoby závislé na návykových látkách</t>
  </si>
  <si>
    <t>Sociální péče v domovech pro seniory a osoby se zdravotním postižením</t>
  </si>
  <si>
    <t>Sociální péče v domovech pro seniory</t>
  </si>
  <si>
    <t>Sociální péče v domovech pro osoby se zdravotním postižením</t>
  </si>
  <si>
    <t>Ostatní pobytové služby sociální péče</t>
  </si>
  <si>
    <t>Ambulantní nebo terénní sociální služby</t>
  </si>
  <si>
    <t>Ambulantní nebo terénní sociální služby pro seniory</t>
  </si>
  <si>
    <t>Ostatní ambulantní nebo terénní sociální služby</t>
  </si>
  <si>
    <t>Sociální služby poskytované dětem</t>
  </si>
  <si>
    <t>Ostatní ambulantní nebo terénní sociální služby j. n.</t>
  </si>
  <si>
    <t>Sociální služby pro uprchlíky, oběti katastrof</t>
  </si>
  <si>
    <t>Sociální prevence</t>
  </si>
  <si>
    <t>Sociální rehabilitace</t>
  </si>
  <si>
    <t>Jiné ambulantní nebo terénní sociální služby j. n.</t>
  </si>
  <si>
    <t>Tvůrčí, umělecké a zábavní činnosti</t>
  </si>
  <si>
    <t>Scénická umění</t>
  </si>
  <si>
    <t>Podpůrné činnosti pro scénická umění</t>
  </si>
  <si>
    <t>Umělecká tvorba</t>
  </si>
  <si>
    <t>Provozování kulturních zařízení</t>
  </si>
  <si>
    <t>Činnosti knihoven, archivů, muzeí a jiných kulturních zařízení</t>
  </si>
  <si>
    <t>Činnosti knihoven a archivů</t>
  </si>
  <si>
    <t>Činnosti muzeí</t>
  </si>
  <si>
    <t>Činnosti botanických a zoologických zahrad</t>
  </si>
  <si>
    <t>Činnosti přírodních rezervací a národních parků</t>
  </si>
  <si>
    <t>Činnosti heren, kasin a sázkových kanceláří</t>
  </si>
  <si>
    <t>Sportovní, zábavní a rekreační činnosti</t>
  </si>
  <si>
    <t>Sportovní činnosti</t>
  </si>
  <si>
    <t>Provozování sportovních zařízení</t>
  </si>
  <si>
    <t>Činnosti sportovních klubů</t>
  </si>
  <si>
    <t>Činnosti fitcenter</t>
  </si>
  <si>
    <t>Ostatní sportovní činnosti</t>
  </si>
  <si>
    <t>Ostatní zábavní a rekreační činnosti</t>
  </si>
  <si>
    <t>Činnosti lunaparků a zábavních parků</t>
  </si>
  <si>
    <t>Ostatní zábavní a rekreační činnosti j. n.</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</si>
  <si>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</si>
  <si>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</si>
  <si>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</si>
  <si>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</si>
  <si>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</si>
  <si>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politických stran a organizací</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</si>
  <si>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</si>
  <si>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</si>
  <si>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</si>
  <si>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</si>
  <si>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</si>
  <si>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</si>
  <si>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</si>
  <si>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Opravy počítačů a výrobků pro osobní potřebu a převážně pro domácnost</t>
  </si>
  <si>
    <t>Opravy počítačů a komunikačních zařízení</t>
  </si>
  <si>
    <t>Opravy počítačů a periferních zařízení</t>
  </si>
  <si>
    <t>Opravy komunikačních zařízení</t>
  </si>
  <si>
    <t>Opravy výrobků pro osobní potřebu a převážně pro domácnost</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</si>
  <si>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</si>
  <si>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</si>
  <si>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</si>
  <si>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</si>
  <si>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</si>
  <si>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</si>
  <si>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Poskytování ostatních osobních služeb</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</si>
  <si>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</si>
  <si>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</si>
  <si>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</si>
  <si>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</si>
  <si>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</si>
  <si>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jako zaměstnavatelů domácího personálu</t>
  </si>
  <si>
    <t>Činnosti exteritoriálních organizací a orgánů</t>
  </si>
  <si>
    <t>Počet CZ-NACE : 1718</t>
  </si>
  <si>
    <t>Klasifikace ekonomických činností (CZ-NACE) na ČSÚ</t>
  </si>
  <si>
    <t>c_nace</t>
  </si>
  <si>
    <t>PP_OPISPUV</t>
  </si>
  <si>
    <t>název</t>
  </si>
  <si>
    <t>jm</t>
  </si>
  <si>
    <t>kc_dppiii2</t>
  </si>
  <si>
    <t>uv_vyhl</t>
  </si>
  <si>
    <t>uv_podpis</t>
  </si>
  <si>
    <t>uc_zav</t>
  </si>
  <si>
    <t>audit</t>
  </si>
  <si>
    <t>Celková daň za podílové fondy</t>
  </si>
  <si>
    <t xml:space="preserve">Celková daň (ř. 1 + ř. 340 II. oddílu) </t>
  </si>
  <si>
    <t xml:space="preserve">Poslední známá daň pro účely stanovení záloh podle § 38a zákona </t>
  </si>
  <si>
    <t>kc_dppiii3</t>
  </si>
  <si>
    <t>Poslední známá daň (uvede se jen když je dodatečné)</t>
  </si>
  <si>
    <t>Nově zjištěná daň (ř. 340 II. oddílu, resp. ř. 2 III. oddílu) (uvede se jen když je dodatečné)</t>
  </si>
  <si>
    <t>Zvýšení (+), snížení (-) daně (ř. 2 - ř. 1) (uvede se jen když je dodatečné)</t>
  </si>
  <si>
    <t>Poslední známá daňová ztráta (uvede se jen když je dodatečné)</t>
  </si>
  <si>
    <t>Nově zjištěná daňová ztráta (ř. 220 II. oddílu) (uvede se jen když je dodatečné)</t>
  </si>
  <si>
    <t>Zvýšení (+), snížení (-) daňové ztráty (ř. 5 - ř. 4) (uvede se jen když je dodatečné)</t>
  </si>
  <si>
    <t>SOUBOR LZE POUŽÍVAT JEN NA MICROSOFT EXCEL VERZE 2007 a vyšší.</t>
  </si>
  <si>
    <t>Vyplnil jsem přiznání a vyskočily na mě v jedné buňce křížky. Čím to je ?</t>
  </si>
  <si>
    <t>Návod postupu pro generování XML exportu :</t>
  </si>
  <si>
    <t>1.</t>
  </si>
  <si>
    <t>2.</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</si>
  <si>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</si>
  <si>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</si>
  <si>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</si>
  <si>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5.</t>
  </si>
  <si>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</si>
  <si>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</si>
  <si>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</si>
  <si>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</si>
  <si>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7.</t>
  </si>
  <si>
    <t>Vygenerovaný xml soubor lze podat dvojím způsobem :</t>
  </si>
  <si>
    <t>i) prostřednictvím aplikace EPO se zaručeným elektronickým podpisem,</t>
  </si>
  <si>
    <t>mgr. Martin Štěpán</t>
  </si>
  <si>
    <t>daňový poradce, auditor Aspekt HM s.r.o.</t>
  </si>
  <si>
    <t>autor šablony</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</si>
  <si>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</si>
  <si>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r>
      <rPr>
        <b/>
        <sz val="11"/>
        <rFont val="Arial CE"/>
        <family val="2"/>
        <charset val="-18"/>
      </rPr>
      <t>Finanční úřad</t>
    </r>
    <r>
      <rPr>
        <sz val="11"/>
        <rFont val="Arial CE"/>
        <family val="2"/>
        <charset val="-18"/>
      </rPr>
      <t xml:space="preserve"> ( list ZAKL_DATA, položka B13, která se přenáší na list 1, položka A3 )</t>
    </r>
  </si>
  <si>
    <r>
      <rPr>
        <b/>
        <sz val="11"/>
        <rFont val="Arial CE"/>
        <family val="2"/>
        <charset val="-18"/>
      </rPr>
      <t>Územní pracoviště</t>
    </r>
    <r>
      <rPr>
        <sz val="11"/>
        <rFont val="Arial CE"/>
        <family val="2"/>
        <charset val="-18"/>
      </rPr>
      <t xml:space="preserve"> ( list ZAKL_DATA, položka B14, která se přenáší na list 1, položka A5 )</t>
    </r>
  </si>
  <si>
    <r>
      <rPr>
        <b/>
        <sz val="11"/>
        <rFont val="Arial CE"/>
        <family val="2"/>
        <charset val="-18"/>
      </rPr>
      <t>Předmět podnikání / Hlavní ekonomická činnost</t>
    </r>
    <r>
      <rPr>
        <sz val="11"/>
        <rFont val="Arial CE"/>
        <family val="2"/>
        <charset val="-18"/>
      </rPr>
      <t xml:space="preserve"> ( list ZAKL_DATA, položka B29 která se přenáší na list 1, položka A51 )</t>
    </r>
  </si>
  <si>
    <r>
      <rPr>
        <b/>
        <sz val="11"/>
        <rFont val="Arial CE"/>
        <family val="2"/>
        <charset val="-18"/>
      </rPr>
      <t>Stát</t>
    </r>
    <r>
      <rPr>
        <sz val="11"/>
        <rFont val="Arial CE"/>
        <family val="2"/>
        <charset val="-18"/>
      </rPr>
      <t xml:space="preserve"> ( list ZAKL_DATA, položka B20 která se přenáší na list 1, položka A36 )</t>
    </r>
  </si>
  <si>
    <r>
      <t xml:space="preserve">Data v buňkách B13, B14, B20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</si>
  <si>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1 - 8.</t>
  </si>
  <si>
    <t>010000</t>
  </si>
  <si>
    <t>020000</t>
  </si>
  <si>
    <t>030000</t>
  </si>
  <si>
    <t>050000</t>
  </si>
  <si>
    <t>060000</t>
  </si>
  <si>
    <t>070000</t>
  </si>
  <si>
    <t>080000</t>
  </si>
  <si>
    <t>090000</t>
  </si>
  <si>
    <t>100000</t>
  </si>
  <si>
    <t>110000</t>
  </si>
  <si>
    <t>011000</t>
  </si>
  <si>
    <t>120000</t>
  </si>
  <si>
    <t>012000</t>
  </si>
  <si>
    <t>130000</t>
  </si>
  <si>
    <t>013000</t>
  </si>
  <si>
    <t>140000</t>
  </si>
  <si>
    <t>živočišná výroba</t>
  </si>
  <si>
    <t>014000</t>
  </si>
  <si>
    <t>150000</t>
  </si>
  <si>
    <t>015000</t>
  </si>
  <si>
    <t>Zprac.dřeva,výroba dřevěných,korkových,proutěných a slam.výr.,kromě nábytku</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</si>
  <si>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</si>
  <si>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</si>
  <si>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</si>
  <si>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</si>
  <si>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</si>
  <si>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</si>
  <si>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</si>
  <si>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</si>
  <si>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</si>
  <si>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</si>
  <si>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</si>
  <si>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</si>
  <si>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</si>
  <si>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</si>
  <si>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</si>
  <si>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</si>
  <si>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</si>
  <si>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</si>
  <si>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</si>
  <si>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</si>
  <si>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</si>
  <si>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</si>
  <si>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</si>
  <si>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</si>
  <si>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</si>
  <si>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</si>
  <si>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</si>
  <si>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</si>
  <si>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</si>
  <si>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Shromažďování,sběr a odstraňování odpadů,úprava odpadů k dalšímu využití</t>
  </si>
  <si>
    <t>380000</t>
  </si>
  <si>
    <t>390000</t>
  </si>
  <si>
    <t>410000</t>
  </si>
  <si>
    <t>420000</t>
  </si>
  <si>
    <t>430000</t>
  </si>
  <si>
    <t>450000</t>
  </si>
  <si>
    <t>460000</t>
  </si>
  <si>
    <t>470000</t>
  </si>
  <si>
    <t>490000</t>
  </si>
  <si>
    <t>500000</t>
  </si>
  <si>
    <t>510000</t>
  </si>
  <si>
    <t>051000</t>
  </si>
  <si>
    <t>520000</t>
  </si>
  <si>
    <t>052000</t>
  </si>
  <si>
    <t>530000</t>
  </si>
  <si>
    <t>550000</t>
  </si>
  <si>
    <t>560000</t>
  </si>
  <si>
    <t>580000</t>
  </si>
  <si>
    <t>Čin.v obl.filmů,videozázn.a tel.programů,pořiz.zvuk.nahr.a hudeb.vyd.čin.</t>
  </si>
  <si>
    <t>590000</t>
  </si>
  <si>
    <t>600000</t>
  </si>
  <si>
    <t>610000</t>
  </si>
  <si>
    <t>061000</t>
  </si>
  <si>
    <t>620000</t>
  </si>
  <si>
    <t>062000</t>
  </si>
  <si>
    <t>630000</t>
  </si>
  <si>
    <t>640000</t>
  </si>
  <si>
    <t>Pojištění,zajištění a penzijní financování,kromě povinného soc.zabezpečení</t>
  </si>
  <si>
    <t>650000</t>
  </si>
  <si>
    <t>660000</t>
  </si>
  <si>
    <t>680000</t>
  </si>
  <si>
    <t>690000</t>
  </si>
  <si>
    <t>700000</t>
  </si>
  <si>
    <t>710000</t>
  </si>
  <si>
    <t>071000</t>
  </si>
  <si>
    <t>720000</t>
  </si>
  <si>
    <t>072000</t>
  </si>
  <si>
    <t>730000</t>
  </si>
  <si>
    <t>740000</t>
  </si>
  <si>
    <t>750000</t>
  </si>
  <si>
    <t>770000</t>
  </si>
  <si>
    <t>780000</t>
  </si>
  <si>
    <t>Činnosti cest.agentur,kanceláří a jiné rezervační a související činnosti</t>
  </si>
  <si>
    <t>790000</t>
  </si>
  <si>
    <t>800000</t>
  </si>
  <si>
    <t>810000</t>
  </si>
  <si>
    <t>081000</t>
  </si>
  <si>
    <t>820000</t>
  </si>
  <si>
    <t>840000</t>
  </si>
  <si>
    <t>850000</t>
  </si>
  <si>
    <t>860000</t>
  </si>
  <si>
    <t>870000</t>
  </si>
  <si>
    <t>880000</t>
  </si>
  <si>
    <t>089000</t>
  </si>
  <si>
    <t>900000</t>
  </si>
  <si>
    <t>910000</t>
  </si>
  <si>
    <t>091000</t>
  </si>
  <si>
    <t>920000</t>
  </si>
  <si>
    <t>930000</t>
  </si>
  <si>
    <t>Činnosti organizací sdružujících osoby za účelem prosazování spol.zájmů</t>
  </si>
  <si>
    <t>940000</t>
  </si>
  <si>
    <t>950000</t>
  </si>
  <si>
    <t>960000</t>
  </si>
  <si>
    <t>970000</t>
  </si>
  <si>
    <t>Činnosti domác.produk.blíže neurčené výrobky a služby pro vlast.potřebu</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</si>
  <si>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</si>
  <si>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</si>
  <si>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</si>
  <si>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</si>
  <si>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</si>
  <si>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</si>
  <si>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</si>
  <si>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</si>
  <si>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</si>
  <si>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</si>
  <si>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</si>
  <si>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</si>
  <si>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</si>
  <si>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</si>
  <si>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</si>
  <si>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</si>
  <si>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</si>
  <si>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</si>
  <si>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</si>
  <si>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</si>
  <si>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</si>
  <si>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</si>
  <si>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</si>
  <si>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</si>
  <si>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</si>
  <si>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</si>
  <si>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</si>
  <si>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</si>
  <si>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</si>
  <si>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</si>
  <si>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</si>
  <si>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</si>
  <si>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</si>
  <si>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</si>
  <si>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</si>
  <si>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</si>
  <si>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</si>
  <si>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</si>
  <si>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</si>
  <si>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</si>
  <si>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</si>
  <si>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</si>
  <si>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Činění a úprava usní (vyčiněných kůží); zpracování a barvení kožešin; výrob</t>
  </si>
  <si>
    <t>151000</t>
  </si>
  <si>
    <t>152000</t>
  </si>
  <si>
    <t>161000</t>
  </si>
  <si>
    <t>016100</t>
  </si>
  <si>
    <t>Výroba dřevěných,korkových,proutěných a slaměných výrobků,kromě nábytku</t>
  </si>
  <si>
    <t>162000</t>
  </si>
  <si>
    <t>016200</t>
  </si>
  <si>
    <t>016300</t>
  </si>
  <si>
    <t>016400</t>
  </si>
  <si>
    <t>171000</t>
  </si>
  <si>
    <t>172000</t>
  </si>
  <si>
    <t>181000</t>
  </si>
  <si>
    <t>182000</t>
  </si>
  <si>
    <t>191000</t>
  </si>
  <si>
    <t>192000</t>
  </si>
  <si>
    <t>Výroba zákl.chem.látek,hnojiv a dusík.sl.,plastů a synt.kaučuku v prim.f.</t>
  </si>
  <si>
    <t>201000</t>
  </si>
  <si>
    <t>202000</t>
  </si>
  <si>
    <t>Výroba nátěr.barev,laků a jiných nátěrových mater.,tisk.barev a tmelů</t>
  </si>
  <si>
    <t>203000</t>
  </si>
  <si>
    <t>Výroba mýdel a detergentů,čist.a lešticích prostř.,parfémů a toal. přípr.</t>
  </si>
  <si>
    <t>204000</t>
  </si>
  <si>
    <t>205000</t>
  </si>
  <si>
    <t>206000</t>
  </si>
  <si>
    <t>211000</t>
  </si>
  <si>
    <t>212000</t>
  </si>
  <si>
    <t>221000</t>
  </si>
  <si>
    <t>222000</t>
  </si>
  <si>
    <t>231000</t>
  </si>
  <si>
    <t>232000</t>
  </si>
  <si>
    <t>233000</t>
  </si>
  <si>
    <t>234000</t>
  </si>
  <si>
    <t>235000</t>
  </si>
  <si>
    <t>236000</t>
  </si>
  <si>
    <t>237000</t>
  </si>
  <si>
    <t>239000</t>
  </si>
  <si>
    <t>Výroba sur.železa,oceli a feroslitin,ploch.výr.,tváření výrobků za tepla</t>
  </si>
  <si>
    <t>241000</t>
  </si>
  <si>
    <t>Výroba ocelových trub,trubek,dutých profilů a souvis.potrubních tvarovek</t>
  </si>
  <si>
    <t>242000</t>
  </si>
  <si>
    <t>243000</t>
  </si>
  <si>
    <t>244000</t>
  </si>
  <si>
    <t>245000</t>
  </si>
  <si>
    <t>251000</t>
  </si>
  <si>
    <t>252000</t>
  </si>
  <si>
    <t>253000</t>
  </si>
  <si>
    <t>254000</t>
  </si>
  <si>
    <t>Kování,lisování,ražení,válcování a protlačování kovů;prášková metalurgie</t>
  </si>
  <si>
    <t>255000</t>
  </si>
  <si>
    <t>256000</t>
  </si>
  <si>
    <t>257000</t>
  </si>
  <si>
    <t>259000</t>
  </si>
  <si>
    <t>261000</t>
  </si>
  <si>
    <t>262000</t>
  </si>
  <si>
    <t>263000</t>
  </si>
  <si>
    <t>264000</t>
  </si>
  <si>
    <t>Výroba měřicích,zkušebních a navigačních přístrojů;výroba časoměr.přístrojů</t>
  </si>
  <si>
    <t>265000</t>
  </si>
  <si>
    <t>266000</t>
  </si>
  <si>
    <t>267000</t>
  </si>
  <si>
    <t>268000</t>
  </si>
  <si>
    <t>Výroba elektr.motorů,generátorů,transformátorů a elektr.rozvod.a kontrol.z.</t>
  </si>
  <si>
    <t>271000</t>
  </si>
  <si>
    <t>272000</t>
  </si>
  <si>
    <t>Výroba optických a elektr.kabelů,elektr.vodičů a elektroinstal.zařízení</t>
  </si>
  <si>
    <t>273000</t>
  </si>
  <si>
    <t>274000</t>
  </si>
  <si>
    <t>275000</t>
  </si>
  <si>
    <t>279000</t>
  </si>
  <si>
    <t>281000</t>
  </si>
  <si>
    <t>282000</t>
  </si>
  <si>
    <t>283000</t>
  </si>
  <si>
    <t>284000</t>
  </si>
  <si>
    <t>289000</t>
  </si>
  <si>
    <t>291000</t>
  </si>
  <si>
    <t>292000</t>
  </si>
  <si>
    <t>293000</t>
  </si>
  <si>
    <t>301000</t>
  </si>
  <si>
    <t>302000</t>
  </si>
  <si>
    <t>Výroba letadel a jejich motorů,kosmických lodí a souvisejících zařízení</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</si>
  <si>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</si>
  <si>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</si>
  <si>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</si>
  <si>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</si>
  <si>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</si>
  <si>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</si>
  <si>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</si>
  <si>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</si>
  <si>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</si>
  <si>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</si>
  <si>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</si>
  <si>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</si>
  <si>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</si>
  <si>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</si>
  <si>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</si>
  <si>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</si>
  <si>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</si>
  <si>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</si>
  <si>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</si>
  <si>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</si>
  <si>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</si>
  <si>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</si>
  <si>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</si>
  <si>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</si>
  <si>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</si>
  <si>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</si>
  <si>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</si>
  <si>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</si>
  <si>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</si>
  <si>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</si>
  <si>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</si>
  <si>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</si>
  <si>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</si>
  <si>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</si>
  <si>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</si>
  <si>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</si>
  <si>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</si>
  <si>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</si>
  <si>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</si>
  <si>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</si>
  <si>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</si>
  <si>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</si>
  <si>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</si>
  <si>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Maloobchod s potravinami,nápoji a tabák.výrobky ve specializ.prodejnách</t>
  </si>
  <si>
    <t>472000</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</si>
  <si>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</si>
  <si>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</si>
  <si>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</si>
  <si>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</si>
  <si>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</si>
  <si>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</si>
  <si>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</si>
  <si>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477000</t>
  </si>
  <si>
    <t>478000</t>
  </si>
  <si>
    <t>479000</t>
  </si>
  <si>
    <t>železniční osobní doprava meziměstská</t>
  </si>
  <si>
    <t>491000</t>
  </si>
  <si>
    <t>železniční nákladní doprava</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</si>
  <si>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</si>
  <si>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</si>
  <si>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</si>
  <si>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</si>
  <si>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</si>
  <si>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</si>
  <si>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</si>
  <si>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</si>
  <si>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</si>
  <si>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</si>
  <si>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</si>
  <si>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</si>
  <si>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</si>
  <si>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</si>
  <si>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</si>
  <si>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</si>
  <si>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</si>
  <si>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</si>
  <si>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</si>
  <si>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</si>
  <si>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</si>
  <si>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</si>
  <si>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</si>
  <si>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</si>
  <si>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</si>
  <si>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</si>
  <si>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</si>
  <si>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</si>
  <si>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</si>
  <si>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</si>
  <si>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</si>
  <si>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Činnosti souvis.se zprac.dat a hostingem;činnosti souvis.s web.portály</t>
  </si>
  <si>
    <t>631000</t>
  </si>
  <si>
    <t>639000</t>
  </si>
  <si>
    <t>641000</t>
  </si>
  <si>
    <t>642000</t>
  </si>
  <si>
    <t>643000</t>
  </si>
  <si>
    <t>649000</t>
  </si>
  <si>
    <t>651000</t>
  </si>
  <si>
    <t>652000</t>
  </si>
  <si>
    <t>653000</t>
  </si>
  <si>
    <t>Pomocné činnosti související s fin.zprostřed.,kromě pojišť.a penzij.fin.</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</si>
  <si>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</si>
  <si>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</si>
  <si>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</si>
  <si>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</si>
  <si>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</si>
  <si>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</si>
  <si>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</si>
  <si>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</si>
  <si>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</si>
  <si>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</si>
  <si>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</si>
  <si>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</si>
  <si>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</si>
  <si>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</si>
  <si>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</si>
  <si>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</si>
  <si>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</si>
  <si>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</si>
  <si>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</si>
  <si>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</si>
  <si>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</si>
  <si>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</si>
  <si>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</si>
  <si>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</si>
  <si>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</si>
  <si>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Leasing duševního vlast.a podobných produktů,kromě děl chrán.autor.právem</t>
  </si>
  <si>
    <t>774000</t>
  </si>
  <si>
    <t>781000</t>
  </si>
  <si>
    <t>782000</t>
  </si>
  <si>
    <t>783000</t>
  </si>
  <si>
    <t>791000</t>
  </si>
  <si>
    <t>799000</t>
  </si>
  <si>
    <t>801000</t>
  </si>
  <si>
    <t>802000</t>
  </si>
  <si>
    <t>803000</t>
  </si>
  <si>
    <t>811000</t>
  </si>
  <si>
    <t>Dobývání kamene pro výtv.nebo stav.účely,vápence,sádrovce,křídy,břidl.</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</si>
  <si>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</si>
  <si>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</si>
  <si>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</si>
  <si>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</si>
  <si>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</si>
  <si>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</si>
  <si>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</si>
  <si>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</si>
  <si>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</si>
  <si>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</si>
  <si>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</si>
  <si>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</si>
  <si>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</si>
  <si>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</si>
  <si>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</si>
  <si>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</si>
  <si>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</si>
  <si>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</si>
  <si>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</si>
  <si>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</si>
  <si>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Ústavní sociální péče</t>
  </si>
  <si>
    <t>871000</t>
  </si>
  <si>
    <t>Soc.péče v zaříz.pro osoby s chron.duš.onemoc.a osoby závislé na návyk.l.</t>
  </si>
  <si>
    <t>872000</t>
  </si>
  <si>
    <t>873000</t>
  </si>
  <si>
    <t>879000</t>
  </si>
  <si>
    <t>Ambulantní nebo terénní soc.služby pro seniory a osoby se zdrav.postižením</t>
  </si>
  <si>
    <t>881000</t>
  </si>
  <si>
    <t>889000</t>
  </si>
  <si>
    <t>089100</t>
  </si>
  <si>
    <t>089200</t>
  </si>
  <si>
    <t>089300</t>
  </si>
  <si>
    <t>089900</t>
  </si>
  <si>
    <t>931000</t>
  </si>
  <si>
    <t>932000</t>
  </si>
  <si>
    <t>941000</t>
  </si>
  <si>
    <t>942000</t>
  </si>
  <si>
    <t>Činnosti ost.org.sdružujících osoby za účelem prosazování společných zájmů</t>
  </si>
  <si>
    <t>949000</t>
  </si>
  <si>
    <t>951000</t>
  </si>
  <si>
    <t>952000</t>
  </si>
  <si>
    <t>Činnosti domác.produk.blíže neurčené výrobky pro vlastní potřebu</t>
  </si>
  <si>
    <t>981000</t>
  </si>
  <si>
    <t>Činnosti domácností poskyt.blíže neurčené služby pro vlastní potřebu</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</si>
  <si>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</si>
  <si>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</si>
  <si>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</si>
  <si>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</si>
  <si>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</si>
  <si>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</si>
  <si>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</si>
  <si>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</si>
  <si>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</si>
  <si>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</si>
  <si>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</si>
  <si>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</si>
  <si>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</si>
  <si>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</si>
  <si>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</si>
  <si>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</si>
  <si>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</si>
  <si>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</si>
  <si>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</si>
  <si>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</si>
  <si>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</si>
  <si>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</si>
  <si>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</si>
  <si>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</si>
  <si>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</si>
  <si>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</si>
  <si>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</si>
  <si>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</si>
  <si>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</si>
  <si>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</si>
  <si>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</si>
  <si>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Výroba nealkohol.nápojů;stáčení minerálních a ostatních vod do lahví</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</si>
  <si>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</si>
  <si>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</si>
  <si>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</si>
  <si>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</si>
  <si>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</si>
  <si>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</si>
  <si>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</si>
  <si>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</si>
  <si>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</si>
  <si>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</si>
  <si>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</si>
  <si>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</si>
  <si>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</si>
  <si>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</si>
  <si>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</si>
  <si>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</si>
  <si>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</si>
  <si>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</si>
  <si>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</si>
  <si>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</si>
  <si>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</si>
  <si>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</si>
  <si>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</si>
  <si>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</si>
  <si>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</si>
  <si>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Výroba ost.dřevěných,korkových,proutěných a slaměných výr.,kromě nábytku</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</si>
  <si>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</si>
  <si>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</si>
  <si>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</si>
  <si>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</si>
  <si>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</si>
  <si>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</si>
  <si>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</si>
  <si>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</si>
  <si>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</si>
  <si>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</si>
  <si>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</si>
  <si>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</si>
  <si>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</si>
  <si>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</si>
  <si>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</si>
  <si>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</si>
  <si>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</si>
  <si>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</si>
  <si>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</si>
  <si>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</si>
  <si>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</si>
  <si>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</si>
  <si>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</si>
  <si>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</si>
  <si>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</si>
  <si>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</si>
  <si>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</si>
  <si>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</si>
  <si>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</si>
  <si>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</si>
  <si>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</si>
  <si>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</si>
  <si>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</si>
  <si>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</si>
  <si>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</si>
  <si>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</si>
  <si>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</si>
  <si>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</si>
  <si>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Výroba keram.a porcelán.výrobků převážně pro domácnost a ozdob.předmětů</t>
  </si>
  <si>
    <t>234100</t>
  </si>
  <si>
    <t>234200</t>
  </si>
  <si>
    <t>234300</t>
  </si>
  <si>
    <t>234400</t>
  </si>
  <si>
    <t>234900</t>
  </si>
  <si>
    <t>235100</t>
  </si>
  <si>
    <t>235200</t>
  </si>
  <si>
    <t>236100</t>
  </si>
  <si>
    <t>236200</t>
  </si>
  <si>
    <t>236300</t>
  </si>
  <si>
    <t>236400</t>
  </si>
  <si>
    <t>236500</t>
  </si>
  <si>
    <t>236900</t>
  </si>
  <si>
    <t>239100</t>
  </si>
  <si>
    <t>Výroba ostatních nekovových minerálních výrobků j.n.</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</si>
  <si>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</si>
  <si>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</si>
  <si>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</si>
  <si>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</si>
  <si>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</si>
  <si>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</si>
  <si>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</si>
  <si>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</si>
  <si>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</si>
  <si>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</si>
  <si>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</si>
  <si>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</si>
  <si>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</si>
  <si>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</si>
  <si>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</si>
  <si>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</si>
  <si>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</si>
  <si>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</si>
  <si>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</si>
  <si>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</si>
  <si>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</si>
  <si>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</si>
  <si>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</si>
  <si>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</si>
  <si>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</si>
  <si>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</si>
  <si>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</si>
  <si>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</si>
  <si>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</si>
  <si>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</si>
  <si>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</si>
  <si>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</si>
  <si>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</si>
  <si>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</si>
  <si>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</si>
  <si>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</si>
  <si>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</si>
  <si>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</si>
  <si>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</si>
  <si>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</si>
  <si>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</si>
  <si>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</si>
  <si>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</si>
  <si>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</si>
  <si>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</si>
  <si>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</si>
  <si>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</si>
  <si>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Výroba kancelářských strojů a zařízení,kromě počítačů a perif.zařízení</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</si>
  <si>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</si>
  <si>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</si>
  <si>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</si>
  <si>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</si>
  <si>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</si>
  <si>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</si>
  <si>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</si>
  <si>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</si>
  <si>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</si>
  <si>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</si>
  <si>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</si>
  <si>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</si>
  <si>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</si>
  <si>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</si>
  <si>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</si>
  <si>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</si>
  <si>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</si>
  <si>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</si>
  <si>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</si>
  <si>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</si>
  <si>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</si>
  <si>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</si>
  <si>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</si>
  <si>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</si>
  <si>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</si>
  <si>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</si>
  <si>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</si>
  <si>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</si>
  <si>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</si>
  <si>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</si>
  <si>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</si>
  <si>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</si>
  <si>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Opravy elektrických zařízen</t>
  </si>
  <si>
    <t>331400</t>
  </si>
  <si>
    <t>331500</t>
  </si>
  <si>
    <t>331600</t>
  </si>
  <si>
    <t>331700</t>
  </si>
  <si>
    <t>331900</t>
  </si>
  <si>
    <t>351100</t>
  </si>
  <si>
    <t>351200</t>
  </si>
  <si>
    <t>351300</t>
  </si>
  <si>
    <t>351400</t>
  </si>
  <si>
    <t>352100</t>
  </si>
  <si>
    <t>352200</t>
  </si>
  <si>
    <t>352300</t>
  </si>
  <si>
    <t>381100</t>
  </si>
  <si>
    <t>381200</t>
  </si>
  <si>
    <t>382100</t>
  </si>
  <si>
    <t>382200</t>
  </si>
  <si>
    <t>383100</t>
  </si>
  <si>
    <t>Úprava odpadů k dalšímu využití,kromě demontáže vraků,strojů a zařízení</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</si>
  <si>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</si>
  <si>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</si>
  <si>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</si>
  <si>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</si>
  <si>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</si>
  <si>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</si>
  <si>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</si>
  <si>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</si>
  <si>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</si>
  <si>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</si>
  <si>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</si>
  <si>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</si>
  <si>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</si>
  <si>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</si>
  <si>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</si>
  <si>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</si>
  <si>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</si>
  <si>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</si>
  <si>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</si>
  <si>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</si>
  <si>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</si>
  <si>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</si>
  <si>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</si>
  <si>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</si>
  <si>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</si>
  <si>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</si>
  <si>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</si>
  <si>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</si>
  <si>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</si>
  <si>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</si>
  <si>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</si>
  <si>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</si>
  <si>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</si>
  <si>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</si>
  <si>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</si>
  <si>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</si>
  <si>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</si>
  <si>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</si>
  <si>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</si>
  <si>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</si>
  <si>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</si>
  <si>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</si>
  <si>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</si>
  <si>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</si>
  <si>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</si>
  <si>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462100</t>
  </si>
  <si>
    <t>462200</t>
  </si>
  <si>
    <t>462300</t>
  </si>
  <si>
    <t>462400</t>
  </si>
  <si>
    <t>463100</t>
  </si>
  <si>
    <t>463200</t>
  </si>
  <si>
    <t>463300</t>
  </si>
  <si>
    <t>463400</t>
  </si>
  <si>
    <t>463500</t>
  </si>
  <si>
    <t>463600</t>
  </si>
  <si>
    <t>463700</t>
  </si>
  <si>
    <t>Specializ.velkoobchod s jinými potravinami,včetně ryb,korýšů a měkkýšů</t>
  </si>
  <si>
    <t>463800</t>
  </si>
  <si>
    <t>Nespecializovaný velkoobchod s potravinami,nápoji a tabákovými výroby</t>
  </si>
  <si>
    <t>463900</t>
  </si>
  <si>
    <t>464100</t>
  </si>
  <si>
    <t>464200</t>
  </si>
  <si>
    <t>464300</t>
  </si>
  <si>
    <t>Velkoobchod s porcelán.,keram.a skleněnými výrobky a čisticími prostř.</t>
  </si>
  <si>
    <t>464400</t>
  </si>
  <si>
    <t>464500</t>
  </si>
  <si>
    <t>464600</t>
  </si>
  <si>
    <t>464700</t>
  </si>
  <si>
    <t>464800</t>
  </si>
  <si>
    <t>464900</t>
  </si>
  <si>
    <t>465100</t>
  </si>
  <si>
    <t>465200</t>
  </si>
  <si>
    <t>466100</t>
  </si>
  <si>
    <t>466200</t>
  </si>
  <si>
    <t>466300</t>
  </si>
  <si>
    <t>Velkoobchod se strojním zařízením pro text.průmysl,šicími a plet.stroji</t>
  </si>
  <si>
    <t>466400</t>
  </si>
  <si>
    <t>466500</t>
  </si>
  <si>
    <t>466600</t>
  </si>
  <si>
    <t>466900</t>
  </si>
  <si>
    <t>467100</t>
  </si>
  <si>
    <t>467200</t>
  </si>
  <si>
    <t>467300</t>
  </si>
  <si>
    <t>Velkoobchod s železářským zbožím,instalatér.a topenářskými potřebami</t>
  </si>
  <si>
    <t>467400</t>
  </si>
  <si>
    <t>467500</t>
  </si>
  <si>
    <t>467600</t>
  </si>
  <si>
    <t>467700</t>
  </si>
  <si>
    <t>Maloobchod s převahou potravin,nápojů a tabák.výrobků v nespecializ.prod.</t>
  </si>
  <si>
    <t>471100</t>
  </si>
  <si>
    <t>471900</t>
  </si>
  <si>
    <t>472100</t>
  </si>
  <si>
    <t>472200</t>
  </si>
  <si>
    <t>472300</t>
  </si>
  <si>
    <t>472400</t>
  </si>
  <si>
    <t>472500</t>
  </si>
  <si>
    <t>472600</t>
  </si>
  <si>
    <t>472900</t>
  </si>
  <si>
    <t>474100</t>
  </si>
  <si>
    <t>474200</t>
  </si>
  <si>
    <t>474300</t>
  </si>
  <si>
    <t>475100</t>
  </si>
  <si>
    <t>475200</t>
  </si>
  <si>
    <t>475300</t>
  </si>
  <si>
    <t>475400</t>
  </si>
  <si>
    <t>Maloobchod s nábytkem,svítidly a ost.výr.přev.pro dom.ve specializ.prod.</t>
  </si>
  <si>
    <t>475900</t>
  </si>
  <si>
    <t>476100</t>
  </si>
  <si>
    <t>476200</t>
  </si>
  <si>
    <t>476300</t>
  </si>
  <si>
    <t>476400</t>
  </si>
  <si>
    <t>476500</t>
  </si>
  <si>
    <t>477100</t>
  </si>
  <si>
    <t>477200</t>
  </si>
  <si>
    <t>477300</t>
  </si>
  <si>
    <t>477400</t>
  </si>
  <si>
    <t>477500</t>
  </si>
  <si>
    <t>Maloob.s květinami,rostl.,osivy,hnoj.,zvířaty pro záj.chov a krmivy pro ně</t>
  </si>
  <si>
    <t>477600</t>
  </si>
  <si>
    <t>477700</t>
  </si>
  <si>
    <t>477800</t>
  </si>
  <si>
    <t>477900</t>
  </si>
  <si>
    <t>Maloobchod s potravinami,nápoji a tabák.výrobky ve stáncích a na trzích</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</si>
  <si>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</si>
  <si>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</si>
  <si>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</si>
  <si>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</si>
  <si>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</si>
  <si>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</si>
  <si>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</si>
  <si>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</si>
  <si>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</si>
  <si>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</si>
  <si>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</si>
  <si>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</si>
  <si>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</si>
  <si>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</si>
  <si>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</si>
  <si>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</si>
  <si>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</si>
  <si>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</si>
  <si>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</si>
  <si>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</si>
  <si>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</si>
  <si>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</si>
  <si>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</si>
  <si>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</si>
  <si>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</si>
  <si>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</si>
  <si>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</si>
  <si>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</si>
  <si>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</si>
  <si>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</si>
  <si>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</si>
  <si>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</si>
  <si>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</si>
  <si>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</si>
  <si>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</si>
  <si>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</si>
  <si>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</si>
  <si>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</si>
  <si>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</si>
  <si>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</si>
  <si>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</si>
  <si>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</si>
  <si>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</si>
  <si>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</si>
  <si>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</si>
  <si>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</si>
  <si>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</si>
  <si>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</si>
  <si>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</si>
  <si>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životní pojištění</t>
  </si>
  <si>
    <t>651100</t>
  </si>
  <si>
    <t>651200</t>
  </si>
  <si>
    <t>661100</t>
  </si>
  <si>
    <t>661200</t>
  </si>
  <si>
    <t>661900</t>
  </si>
  <si>
    <t>662100</t>
  </si>
  <si>
    <t>662200</t>
  </si>
  <si>
    <t>Ostatní pomocné činnosti související s pojišťovnictvím a penz.fin.</t>
  </si>
  <si>
    <t>662900</t>
  </si>
  <si>
    <t>683100</t>
  </si>
  <si>
    <t>Správa nemovitostí na základě smlouvy</t>
  </si>
  <si>
    <t>683200</t>
  </si>
  <si>
    <t>702100</t>
  </si>
  <si>
    <t>702200</t>
  </si>
  <si>
    <t>071010</t>
  </si>
  <si>
    <t>071020</t>
  </si>
  <si>
    <t>711100</t>
  </si>
  <si>
    <t>711200</t>
  </si>
  <si>
    <t>721100</t>
  </si>
  <si>
    <t>072110</t>
  </si>
  <si>
    <t>072120</t>
  </si>
  <si>
    <t>Ostatní výzkum a vývoj voblasti přírodních atechnických věd</t>
  </si>
  <si>
    <t>721900</t>
  </si>
  <si>
    <t>072910</t>
  </si>
  <si>
    <t>072920</t>
  </si>
  <si>
    <t>731100</t>
  </si>
  <si>
    <t>731200</t>
  </si>
  <si>
    <t>Pronájem a leasing automob.a jiných lehkých motor.vozidel,kromě motocyklů</t>
  </si>
  <si>
    <t>771100</t>
  </si>
  <si>
    <t>771200</t>
  </si>
  <si>
    <t>772100</t>
  </si>
  <si>
    <t>772200</t>
  </si>
  <si>
    <t>Pronájem a leasing ost.výrobků pro osob.potřebu a převážně pro domácnost</t>
  </si>
  <si>
    <t>772900</t>
  </si>
  <si>
    <t>773100</t>
  </si>
  <si>
    <t>773200</t>
  </si>
  <si>
    <t>773300</t>
  </si>
  <si>
    <t>773400</t>
  </si>
  <si>
    <t>773500</t>
  </si>
  <si>
    <t>773900</t>
  </si>
  <si>
    <t>791100</t>
  </si>
  <si>
    <t>791200</t>
  </si>
  <si>
    <t>812100</t>
  </si>
  <si>
    <t>812200</t>
  </si>
  <si>
    <t>812900</t>
  </si>
  <si>
    <t>821100</t>
  </si>
  <si>
    <t>Kopírování,příprava dokumentů a ost.specializ.kancel.podpůrné činnosti</t>
  </si>
  <si>
    <t>821900</t>
  </si>
  <si>
    <t>829100</t>
  </si>
  <si>
    <t>829200</t>
  </si>
  <si>
    <t>829900</t>
  </si>
  <si>
    <t>841100</t>
  </si>
  <si>
    <t>Regul.čin.souvis.s poskyt.zdr.péče,vzděl.,kulturou a soc.péčí,kromě soc.z.</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</si>
  <si>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</si>
  <si>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</si>
  <si>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</si>
  <si>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</si>
  <si>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</si>
  <si>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</si>
  <si>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</si>
  <si>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</si>
  <si>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</si>
  <si>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</si>
  <si>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</si>
  <si>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</si>
  <si>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</si>
  <si>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</si>
  <si>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</si>
  <si>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</si>
  <si>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</si>
  <si>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</si>
  <si>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</si>
  <si>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</si>
  <si>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</si>
  <si>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</si>
  <si>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</si>
  <si>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</si>
  <si>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</si>
  <si>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</si>
  <si>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Provozování kultur.památek,histor.staveb a obdobných turist.zajímavostí</t>
  </si>
  <si>
    <t>910300</t>
  </si>
  <si>
    <t>Činnosti botanických a zoologických zahrad,přír.rezervací a národ.parků</t>
  </si>
  <si>
    <t>910400</t>
  </si>
  <si>
    <t>931100</t>
  </si>
  <si>
    <t>931200</t>
  </si>
  <si>
    <t>931300</t>
  </si>
  <si>
    <t>931900</t>
  </si>
  <si>
    <t>932100</t>
  </si>
  <si>
    <t>932900</t>
  </si>
  <si>
    <t>941100</t>
  </si>
  <si>
    <t>941200</t>
  </si>
  <si>
    <t>949100</t>
  </si>
  <si>
    <t>949200</t>
  </si>
  <si>
    <t>Činnosti ost.org.sdružujících osoby za účelem prosazování spol.zájmů j.n.</t>
  </si>
  <si>
    <t>949900</t>
  </si>
  <si>
    <t>951100</t>
  </si>
  <si>
    <t>951200</t>
  </si>
  <si>
    <t>952100</t>
  </si>
  <si>
    <t>952200</t>
  </si>
  <si>
    <t>952300</t>
  </si>
  <si>
    <t>952400</t>
  </si>
  <si>
    <t>952500</t>
  </si>
  <si>
    <t>952900</t>
  </si>
  <si>
    <t>960100</t>
  </si>
  <si>
    <t>960200</t>
  </si>
  <si>
    <t>960300</t>
  </si>
  <si>
    <t>960400</t>
  </si>
  <si>
    <t>960900</t>
  </si>
  <si>
    <t>Činnosti domácností produk.blíže neurčené výrobky pro vlastní potřebu</t>
  </si>
  <si>
    <t>152010</t>
  </si>
  <si>
    <t>152090</t>
  </si>
  <si>
    <t>171110</t>
  </si>
  <si>
    <t>171120</t>
  </si>
  <si>
    <t>171130</t>
  </si>
  <si>
    <t>Výroba bioet.(biolihu)pro pohon motorů a pro výr.směsí a komp.paliv</t>
  </si>
  <si>
    <t>201410</t>
  </si>
  <si>
    <t>201490</t>
  </si>
  <si>
    <t>Výr.metylesterů a etylesterů mast.kys.pro pohon motorů a pro výr.sm.p.</t>
  </si>
  <si>
    <t>205910</t>
  </si>
  <si>
    <t>205990</t>
  </si>
  <si>
    <t>241010</t>
  </si>
  <si>
    <t>241020</t>
  </si>
  <si>
    <t>241030</t>
  </si>
  <si>
    <t>245110</t>
  </si>
  <si>
    <t>245120</t>
  </si>
  <si>
    <t>245190</t>
  </si>
  <si>
    <t>245210</t>
  </si>
  <si>
    <t>245220</t>
  </si>
  <si>
    <t>331710</t>
  </si>
  <si>
    <t>Opravy a údržba ostat.dopr.prostředků a zařízení j.n.kromě kolej.vozidel</t>
  </si>
  <si>
    <t>331790</t>
  </si>
  <si>
    <t>Výroba a rozvod tepla a klimatizovaného vzduchu,výroba ledu</t>
  </si>
  <si>
    <t>353010</t>
  </si>
  <si>
    <t>353020</t>
  </si>
  <si>
    <t>353030</t>
  </si>
  <si>
    <t>353040</t>
  </si>
  <si>
    <t>353050</t>
  </si>
  <si>
    <t>353060</t>
  </si>
  <si>
    <t>353070</t>
  </si>
  <si>
    <t>412020</t>
  </si>
  <si>
    <t>422110</t>
  </si>
  <si>
    <t>422120</t>
  </si>
  <si>
    <t>433410</t>
  </si>
  <si>
    <t>433420</t>
  </si>
  <si>
    <t>439910</t>
  </si>
  <si>
    <t>439990</t>
  </si>
  <si>
    <t>Zprostředkování velkoobchodu a velkoobchod v zastoupení s papír.výrobky</t>
  </si>
  <si>
    <t>461810</t>
  </si>
  <si>
    <t>Zprostř.specializ.velkoobchodu a velkoobchod v zast.s ost.výrobky j.n.</t>
  </si>
  <si>
    <t>461890</t>
  </si>
  <si>
    <t>464210</t>
  </si>
  <si>
    <t>464220</t>
  </si>
  <si>
    <t>464410</t>
  </si>
  <si>
    <t>464420</t>
  </si>
  <si>
    <t>467110</t>
  </si>
  <si>
    <t>467120</t>
  </si>
  <si>
    <t>467130</t>
  </si>
  <si>
    <t>467610</t>
  </si>
  <si>
    <t>467690</t>
  </si>
  <si>
    <t>477810</t>
  </si>
  <si>
    <t>477820</t>
  </si>
  <si>
    <t>477830</t>
  </si>
  <si>
    <t>477840</t>
  </si>
  <si>
    <t>477890</t>
  </si>
  <si>
    <t>479110</t>
  </si>
  <si>
    <t>Maloobchod prostřednictvím zásilkové služby(jiný než prostř.internetu)</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</si>
  <si>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</si>
  <si>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</si>
  <si>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</si>
  <si>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</si>
  <si>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</si>
  <si>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</si>
  <si>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</si>
  <si>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</si>
  <si>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</si>
  <si>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</si>
  <si>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</si>
  <si>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</si>
  <si>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</si>
  <si>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</si>
  <si>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</si>
  <si>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</si>
  <si>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</si>
  <si>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</si>
  <si>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</si>
  <si>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</si>
  <si>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</si>
  <si>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</si>
  <si>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</si>
  <si>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</si>
  <si>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</si>
  <si>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</si>
  <si>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</si>
  <si>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</si>
  <si>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</si>
  <si>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</si>
  <si>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</si>
  <si>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</si>
  <si>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</si>
  <si>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</si>
  <si>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</si>
  <si>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</si>
  <si>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</si>
  <si>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</si>
  <si>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</si>
  <si>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</si>
  <si>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</si>
  <si>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</si>
  <si>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</si>
  <si>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</si>
  <si>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</si>
  <si>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</si>
  <si>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</si>
  <si>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</si>
  <si>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Ostatní technické zkouky a analýzy</t>
  </si>
  <si>
    <t>712090</t>
  </si>
  <si>
    <t>721910</t>
  </si>
  <si>
    <t>721920</t>
  </si>
  <si>
    <t>721990</t>
  </si>
  <si>
    <t>Ostatní profesní,vědecké a technické činnosti j.n.</t>
  </si>
  <si>
    <t>749010</t>
  </si>
  <si>
    <t>749020</t>
  </si>
  <si>
    <t>749090</t>
  </si>
  <si>
    <t>799010</t>
  </si>
  <si>
    <t>799090</t>
  </si>
  <si>
    <t>Pomoc cizím zemím při katastrof.nebo v nouz.sit.přímo nebo prostř.mez.org.</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</si>
  <si>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</si>
  <si>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</si>
  <si>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</si>
  <si>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</si>
  <si>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</si>
  <si>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</si>
  <si>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</si>
  <si>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</si>
  <si>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</si>
  <si>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</si>
  <si>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</si>
  <si>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</si>
  <si>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</si>
  <si>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</si>
  <si>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</si>
  <si>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</si>
  <si>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</si>
  <si>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</si>
  <si>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</si>
  <si>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</si>
  <si>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Mimoústavní sociální péče o seniory a zdravotně postižené osoby</t>
  </si>
  <si>
    <t>881010</t>
  </si>
  <si>
    <t>Ambulantní nebo terénní sociální služby pro osoby se zdrav.postižením</t>
  </si>
  <si>
    <t>881020</t>
  </si>
  <si>
    <t>889910</t>
  </si>
  <si>
    <t>889920</t>
  </si>
  <si>
    <t>889930</t>
  </si>
  <si>
    <t>889990</t>
  </si>
  <si>
    <t>Činnosti botanických a zoologických zahrad,přírod.rezervací a národ.parků</t>
  </si>
  <si>
    <t>910410</t>
  </si>
  <si>
    <t>910420</t>
  </si>
  <si>
    <t>949910</t>
  </si>
  <si>
    <t>949920</t>
  </si>
  <si>
    <t>949930</t>
  </si>
  <si>
    <t>949940</t>
  </si>
  <si>
    <t>949950</t>
  </si>
  <si>
    <t>Čin.org.na ochranu a zlepšení postavení etnických,menšin.a jiných spec.sk.</t>
  </si>
  <si>
    <t>949960</t>
  </si>
  <si>
    <t>949970</t>
  </si>
  <si>
    <t>949990</t>
  </si>
  <si>
    <t>V1</t>
  </si>
  <si>
    <t>která varianta to je</t>
  </si>
  <si>
    <t>V2</t>
  </si>
  <si>
    <t>V3</t>
  </si>
  <si>
    <t>V4</t>
  </si>
  <si>
    <t>V</t>
  </si>
  <si>
    <t>http://business.center.cz/business/sablony/s110-ucetni-zaverka-v-plnem-rozsahu.aspx</t>
  </si>
  <si>
    <t>8.</t>
  </si>
  <si>
    <t>ROZVAHA</t>
  </si>
  <si>
    <t>AKTIVA</t>
  </si>
  <si>
    <t>PASIVA</t>
  </si>
  <si>
    <t>VÝKAZ ZISKU A ZTRÁTY</t>
  </si>
  <si>
    <t>Podepisující osoba/vztah k účetní jednotce :</t>
  </si>
  <si>
    <t>uv_rozsah</t>
  </si>
  <si>
    <t>XML</t>
  </si>
  <si>
    <t>Postup :</t>
  </si>
  <si>
    <t xml:space="preserve">1. ve vyplněném souboru Účetní závěrky jděte na list "Export do DzPPO", klikněte na červenou buňku vlevo nahoře ( buňka A1 ), stiskněte klávesy Ctrl+A a následně Ctrl+C. </t>
  </si>
  <si>
    <t xml:space="preserve">DO DAŇOVÉHO PŘIZNÁNÍ K DANI Z PŘIJMŮ PRÁVNICKÝCH OSOB ZA ROK 2014 </t>
  </si>
  <si>
    <t>FORMULÁŘ PRO NAČTENÍ DAT Z ÚČETNÍ ZÁVĚRKY PRO PODNIKATELE ( ve zkrácené i v plném rozsahu )</t>
  </si>
  <si>
    <t>2. v souběžně otevřeném souboru Daňového přiznání jděte na list "Účetní_závěrka", klikněte na červenou buňku vlevo nahoře ( buňka A1 ) a stiskněte klávesy Ctrl+V.</t>
  </si>
  <si>
    <t xml:space="preserve"> </t>
  </si>
  <si>
    <t>neomezená verze s možností XML exportu včetně účetní závěrky pro podnikatele - sledujte návod na listu XML_export ( resp. Účetní_závěrka )</t>
  </si>
  <si>
    <t xml:space="preserve">4. </t>
  </si>
  <si>
    <t>Pokud nemáte zájem načítat účetní závěrku do tohoto excelového formuláře, je potřeba po načtení importovaného souboru do aplikace EPO ( viz bod 7 )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</si>
  <si>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6 po vygenerování xml souboru dojde ke ztrátě dat ).</t>
    </r>
  </si>
  <si>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</si>
  <si>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tj. minimálně povinnou přílohou k daňovému přiznání ( viz list "povinná_příloha" ), případně účetní závěrku v pdf formátu ( pokud ji nenačtete rovnou do tohoto souboru - viz bod 4 ) - příslušný formulář lze stáhnout zde :</t>
    </r>
  </si>
  <si>
    <r>
      <t>Dle názoru GFŘ</t>
    </r>
    <r>
      <rPr>
        <b/>
        <sz val="11"/>
        <rFont val="Arial CE"/>
        <family val="2"/>
        <charset val="-18"/>
      </rPr>
      <t xml:space="preserve"> je nedílnou součástí přiznání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 viz soubor UCZAV_PF14.xls ) nebo ve zjednodušeném rozsahu ( soubor UCZAV_ZF14.xls ), a to dle postupu uvedeným na listu Účetní_závěrka. Příslušné formuláře lze stáhnout zde :</t>
    </r>
  </si>
  <si>
    <t>Tato verze je použitelná jen pro právnické osoby, u nichž :</t>
  </si>
  <si>
    <t>* účetní zisk nepřekročí částku 400.000,- Kč</t>
  </si>
  <si>
    <t>* nedaňové výdaje uvedené na ř. 40 nepřekročí částku 400.000,- Kč</t>
  </si>
  <si>
    <t>* roční úhrn čistého obratu nepřekročí částku 800.000,- Kč</t>
  </si>
  <si>
    <t>* průměrný přepočtený počet zaměstnanců nepřekročí počet 10 osob</t>
  </si>
  <si>
    <t>Pokud dojde k překročených nastavených mezí, v některých polích se objeví text LIMIT, následkem čehož přestane formulář pracovat korektně.</t>
  </si>
  <si>
    <t>Stažení nezamčené verze souboru lze provést na adrese</t>
  </si>
  <si>
    <t>9.</t>
  </si>
  <si>
    <t>* podíl na zisku vypláceného dceřinnou společností.</t>
  </si>
  <si>
    <t>* výše daní zaplacených v zahraničí, které nelze započíst na tuzemskou daňovou povinnost.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</si>
</sst>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164" formatCode="mmmm\ d\,\ yyyy"/>
    <numFmt numFmtId="165" formatCode="d/mmmm\ yyyy"/>
    <numFmt numFmtId="166" formatCode="#,##0.00\ &quot;Kč&quot;"/>
    <numFmt numFmtId="167" formatCode="d/m/yyyy;@"/>
    <numFmt numFmtId="168" formatCode="0.0%"/>
    <numFmt numFmtId="177" formatCode="#,##0"/>
    <numFmt numFmtId="178" formatCode="@"/>
    <numFmt numFmtId="179" formatCode="0"/>
    <numFmt numFmtId="180" formatCode="d/m/yyyy"/>
  </numFmts>
  <fonts count="91">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sz val="8"/>
      <name val="Arial CE"/>
      <family val="2"/>
      <charset val="-18"/>
    </font>
    <font>
      <b/>
      <sz val="10"/>
      <name val="Arial CE"/>
      <family val="2"/>
      <charset val="-18"/>
    </font>
    <font>
      <b/>
      <sz val="12"/>
      <name val="Arial CE"/>
      <family val="2"/>
      <charset val="-18"/>
    </font>
    <font>
      <b/>
      <sz val="8"/>
      <name val="Arial CE"/>
      <family val="2"/>
      <charset val="-18"/>
    </font>
    <font>
      <sz val="8"/>
      <name val="Arial"/>
      <family val="2"/>
      <charset val="-18"/>
    </font>
    <font>
      <i/>
      <sz val="8"/>
      <name val="Arial CE"/>
      <family val="2"/>
      <charset val="-18"/>
    </font>
    <font>
      <sz val="9"/>
      <name val="Arial CE"/>
      <family val="2"/>
      <charset val="-18"/>
    </font>
    <font>
      <b/>
      <u val="single"/>
      <sz val="12"/>
      <name val="Arial CE"/>
      <family val="2"/>
      <charset val="-18"/>
    </font>
    <font>
      <sz val="7"/>
      <name val="Arial CE"/>
      <family val="2"/>
      <charset val="-18"/>
    </font>
    <font>
      <b/>
      <sz val="7"/>
      <name val="Arial CE"/>
      <family val="2"/>
      <charset val="-18"/>
    </font>
    <font>
      <sz val="7"/>
      <name val="Arial"/>
      <family val="2"/>
      <charset val="-18"/>
    </font>
    <font>
      <b/>
      <sz val="9"/>
      <name val="Arial CE"/>
      <family val="2"/>
      <charset val="-18"/>
    </font>
    <font>
      <b/>
      <sz val="18"/>
      <name val="Arial CE"/>
      <family val="2"/>
      <charset val="-18"/>
    </font>
    <font>
      <sz val="18"/>
      <name val="Arial"/>
      <family val="2"/>
      <charset val="-18"/>
    </font>
    <font>
      <vertAlign val="superscript"/>
      <sz val="8"/>
      <name val="Arial CE"/>
      <family val="2"/>
      <charset val="-18"/>
    </font>
    <font>
      <vertAlign val="superscript"/>
      <sz val="10"/>
      <name val="Arial CE"/>
      <family val="2"/>
      <charset val="-18"/>
    </font>
    <font>
      <vertAlign val="superscript"/>
      <sz val="9"/>
      <name val="Arial CE"/>
      <family val="2"/>
      <charset val="-18"/>
    </font>
    <font>
      <sz val="9"/>
      <name val="Arial"/>
      <family val="2"/>
      <charset val="-18"/>
    </font>
    <font>
      <b/>
      <vertAlign val="superscript"/>
      <sz val="9"/>
      <name val="Arial CE"/>
      <family val="2"/>
      <charset val="-18"/>
    </font>
    <font>
      <i/>
      <sz val="8"/>
      <name val="Arial"/>
      <family val="2"/>
    </font>
    <font>
      <b/>
      <u val="single"/>
      <sz val="10"/>
      <name val="Arial CE"/>
      <family val="2"/>
      <charset val="-18"/>
    </font>
    <font>
      <b/>
      <sz val="9"/>
      <name val="Arial"/>
      <family val="2"/>
    </font>
    <font>
      <b/>
      <vertAlign val="superscript"/>
      <sz val="10"/>
      <name val="Arial CE"/>
      <family val="2"/>
      <charset val="-18"/>
    </font>
    <font>
      <u val="single"/>
      <sz val="10"/>
      <color indexed="12"/>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b/>
      <sz val="8"/>
      <name val="Tahoma"/>
      <family val="2"/>
      <charset val="-18"/>
    </font>
    <font>
      <sz val="8"/>
      <name val="Tahoma"/>
      <family val="2"/>
      <charset val="-18"/>
    </font>
    <font>
      <b/>
      <sz val="8"/>
      <name val="Arial"/>
      <family val="2"/>
      <charset val="-18"/>
    </font>
    <font>
      <sz val="12"/>
      <name val="Arial"/>
      <family val="2"/>
      <charset val="-18"/>
    </font>
    <font>
      <b/>
      <sz val="11"/>
      <name val="Arial"/>
      <family val="2"/>
      <charset val="-18"/>
    </font>
    <font>
      <sz val="11"/>
      <name val="Arial"/>
      <family val="2"/>
      <charset val="-18"/>
    </font>
    <font>
      <vertAlign val="superscript"/>
      <sz val="8"/>
      <name val="Tahoma"/>
      <family val="2"/>
      <charset val="-18"/>
    </font>
    <font>
      <i/>
      <sz val="7"/>
      <name val="Arial"/>
      <family val="2"/>
      <charset val="-18"/>
    </font>
    <font>
      <b/>
      <i/>
      <sz val="9"/>
      <name val="Arial CE"/>
      <family val="2"/>
      <charset val="-18"/>
    </font>
    <font>
      <b/>
      <i/>
      <sz val="9"/>
      <name val="Arial"/>
      <family val="2"/>
      <charset val="-18"/>
    </font>
    <font>
      <b/>
      <u val="single"/>
      <sz val="12"/>
      <color indexed="12"/>
      <name val="Arial"/>
      <family val="2"/>
      <charset val="-18"/>
    </font>
    <font>
      <sz val="11"/>
      <color indexed="17"/>
      <name val="Calibri"/>
      <family val="2"/>
      <charset val="-18"/>
    </font>
    <font>
      <sz val="11"/>
      <color indexed="20"/>
      <name val="Calibri"/>
      <family val="2"/>
      <charset val="-18"/>
    </font>
    <font>
      <sz val="11"/>
      <color indexed="62"/>
      <name val="Calibri"/>
      <family val="2"/>
      <charset val="-18"/>
    </font>
    <font>
      <b/>
      <sz val="11"/>
      <color indexed="63"/>
      <name val="Calibri"/>
      <family val="2"/>
      <charset val="-18"/>
    </font>
    <font>
      <sz val="11"/>
      <color indexed="10"/>
      <name val="Calibri"/>
      <family val="2"/>
      <charset val="-18"/>
    </font>
    <font>
      <b/>
      <sz val="11"/>
      <color indexed="9"/>
      <name val="Calibri"/>
      <family val="2"/>
      <charset val="-18"/>
    </font>
    <font>
      <i/>
      <sz val="11"/>
      <color indexed="23"/>
      <name val="Calibri"/>
      <family val="2"/>
      <charset val="-18"/>
    </font>
    <font>
      <sz val="11"/>
      <color indexed="9"/>
      <name val="Calibri"/>
      <family val="2"/>
      <charset val="-18"/>
    </font>
    <font>
      <b/>
      <u val="single"/>
      <sz val="14"/>
      <name val="Arial"/>
      <family val="2"/>
      <charset val="-18"/>
    </font>
    <font>
      <b/>
      <vertAlign val="superscript"/>
      <sz val="8"/>
      <name val="Arial"/>
      <family val="2"/>
      <charset val="-18"/>
    </font>
    <font>
      <i/>
      <sz val="10"/>
      <name val="Arial"/>
      <family val="2"/>
      <charset val="-18"/>
    </font>
    <font>
      <sz val="11"/>
      <color indexed="8"/>
      <name val="Calibri"/>
      <family val="2"/>
      <charset val="-18"/>
    </font>
    <font>
      <b/>
      <sz val="11"/>
      <color indexed="8"/>
      <name val="Calibri"/>
      <family val="2"/>
      <charset val="-18"/>
    </font>
    <font>
      <b/>
      <sz val="15"/>
      <color indexed="56"/>
      <name val="Calibri"/>
      <family val="2"/>
      <charset val="-18"/>
    </font>
    <font>
      <b/>
      <sz val="13"/>
      <color indexed="56"/>
      <name val="Calibri"/>
      <family val="2"/>
      <charset val="-18"/>
    </font>
    <font>
      <b/>
      <sz val="11"/>
      <color indexed="56"/>
      <name val="Calibri"/>
      <family val="2"/>
      <charset val="-18"/>
    </font>
    <font>
      <b/>
      <sz val="18"/>
      <color indexed="56"/>
      <name val="Cambria"/>
      <family val="2"/>
      <charset val="-18"/>
    </font>
    <font>
      <sz val="11"/>
      <color indexed="60"/>
      <name val="Calibri"/>
      <family val="2"/>
      <charset val="-18"/>
    </font>
    <font>
      <sz val="11"/>
      <color indexed="52"/>
      <name val="Calibri"/>
      <family val="2"/>
      <charset val="-18"/>
    </font>
    <font>
      <b/>
      <sz val="11"/>
      <color indexed="52"/>
      <name val="Calibri"/>
      <family val="2"/>
      <charset val="-18"/>
    </font>
    <font>
      <b/>
      <vertAlign val="superscript"/>
      <sz val="10"/>
      <name val="Arial"/>
      <family val="2"/>
      <charset val="-18"/>
    </font>
    <font>
      <vertAlign val="superscript"/>
      <sz val="10"/>
      <name val="Arial"/>
      <family val="2"/>
      <charset val="-18"/>
    </font>
    <font>
      <vertAlign val="superscript"/>
      <sz val="8"/>
      <name val="Arial"/>
      <family val="2"/>
      <charset val="-18"/>
    </font>
    <font>
      <sz val="10"/>
      <name val="Inherit"/>
      <family val="2"/>
    </font>
    <font>
      <sz val="11"/>
      <name val="Calibri"/>
      <family val="2"/>
      <charset val="-18"/>
      <scheme val="minor"/>
    </font>
    <font>
      <sz val="10"/>
      <name val="Tahoma"/>
      <family val="2"/>
      <charset val="-18"/>
    </font>
    <font>
      <b/>
      <sz val="10"/>
      <name val="Tahoma"/>
      <family val="2"/>
      <charset val="-18"/>
    </font>
    <font>
      <sz val="10"/>
      <color rgb="FF000000"/>
      <name val="Tahoma"/>
      <family val="2"/>
      <charset val="-18"/>
    </font>
    <font>
      <sz val="10"/>
      <color rgb="FFFF0000"/>
      <name val="Arial"/>
      <family val="2"/>
      <charset val="-18"/>
    </font>
    <font>
      <b/>
      <sz val="14"/>
      <color rgb="FFFF0000"/>
      <name val="Arial"/>
      <family val="2"/>
      <charset val="-18"/>
    </font>
    <font>
      <b/>
      <sz val="14"/>
      <color rgb="FFFF0000"/>
      <name val="Arial CE"/>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9"/>
      <color theme="1"/>
      <name val="Arial"/>
      <family val="2"/>
      <charset val="-18"/>
    </font>
    <font>
      <sz val="9"/>
      <color theme="1"/>
      <name val="Arial CE"/>
      <family val="2"/>
      <charset val="-18"/>
    </font>
    <font>
      <b/>
      <u val="single"/>
      <sz val="11"/>
      <color indexed="12"/>
      <name val="Arial"/>
      <family val="2"/>
      <charset val="-18"/>
    </font>
    <font>
      <sz val="20"/>
      <name val="Arial"/>
      <family val="2"/>
      <charset val="-18"/>
    </font>
    <font>
      <sz val="16"/>
      <name val="Arial"/>
      <family val="2"/>
      <charset val="-1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
      <patternFill patternType="solid">
        <fgColor indexed="9"/>
        <bgColor indexed="64"/>
      </patternFill>
    </fill>
    <fill>
      <patternFill patternType="solid">
        <fgColor indexed="8"/>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theme="5" tint="0.7999799847602844"/>
        <bgColor indexed="64"/>
      </patternFill>
    </fill>
    <fill>
      <patternFill patternType="solid">
        <fgColor rgb="FFFFFF00"/>
        <bgColor indexed="64"/>
      </patternFill>
    </fill>
    <fill>
      <patternFill patternType="solid">
        <fgColor theme="0"/>
        <bgColor indexed="64"/>
      </patternFill>
    </fill>
    <fill>
      <patternFill patternType="solid">
        <fgColor theme="9" tint="0.3999499976634979"/>
        <bgColor indexed="64"/>
      </patternFill>
    </fill>
    <fill>
      <patternFill patternType="solid">
        <fgColor rgb="FFFFFF99"/>
        <bgColor indexed="64"/>
      </patternFill>
    </fill>
    <fill>
      <patternFill patternType="solid">
        <fgColor rgb="FFFF0000"/>
        <bgColor indexed="64"/>
      </patternFill>
    </fill>
    <fill>
      <patternFill patternType="solid">
        <fgColor theme="0" tint="-0.24993999302387238"/>
        <bgColor indexed="64"/>
      </patternFill>
    </fill>
    <fill>
      <patternFill patternType="solid">
        <fgColor indexed="31"/>
        <bgColor indexed="64"/>
      </patternFill>
    </fill>
  </fills>
  <borders count="103">
    <border>
      <left/>
      <right/>
      <top/>
      <bottom/>
      <diagonal/>
    </border>
    <border>
      <left/>
      <right/>
      <top style="thin">
        <color indexed="62"/>
      </top>
      <bottom style="double">
        <color indexed="62"/>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right/>
      <top/>
      <bottom style="double">
        <color indexed="52"/>
      </bottom>
    </border>
    <border>
      <left/>
      <right/>
      <top style="double">
        <color auto="1"/>
      </top>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thin">
        <color auto="1"/>
      </left>
      <right/>
      <top style="thin">
        <color auto="1"/>
      </top>
      <bottom style="thin">
        <color auto="1"/>
      </bottom>
    </border>
    <border>
      <left style="thin">
        <color auto="1"/>
      </left>
      <right style="medium">
        <color auto="1"/>
      </right>
      <top style="thin">
        <color auto="1"/>
      </top>
      <bottom/>
    </border>
    <border>
      <left style="thin">
        <color auto="1"/>
      </left>
      <right style="medium">
        <color auto="1"/>
      </right>
      <top/>
      <bottom/>
    </border>
    <border>
      <left/>
      <right style="medium">
        <color auto="1"/>
      </right>
      <top style="medium">
        <color auto="1"/>
      </top>
      <bottom/>
    </border>
    <border>
      <left/>
      <right style="medium">
        <color auto="1"/>
      </right>
      <top/>
      <bottom/>
    </border>
    <border>
      <left/>
      <right style="medium">
        <color auto="1"/>
      </right>
      <top style="thin">
        <color auto="1"/>
      </top>
      <bottom/>
    </border>
    <border>
      <left style="thin">
        <color auto="1"/>
      </left>
      <right style="medium">
        <color auto="1"/>
      </right>
      <top style="medium">
        <color auto="1"/>
      </top>
      <bottom/>
    </border>
    <border>
      <left style="thin">
        <color auto="1"/>
      </left>
      <right/>
      <top/>
      <bottom/>
    </border>
    <border>
      <left/>
      <right/>
      <top/>
      <bottom style="medium">
        <color auto="1"/>
      </bottom>
    </border>
    <border>
      <left style="medium">
        <color auto="1"/>
      </left>
      <right/>
      <top style="thin">
        <color auto="1"/>
      </top>
      <bottom style="thin">
        <color auto="1"/>
      </bottom>
    </border>
    <border>
      <left style="medium">
        <color auto="1"/>
      </left>
      <right/>
      <top style="thin">
        <color auto="1"/>
      </top>
      <bottom style="medium">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style="medium">
        <color auto="1"/>
      </top>
      <bottom/>
    </border>
    <border>
      <left style="medium">
        <color auto="1"/>
      </left>
      <right style="thin">
        <color auto="1"/>
      </right>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style="medium">
        <color auto="1"/>
      </left>
      <right style="thin">
        <color auto="1"/>
      </right>
      <top style="thin">
        <color auto="1"/>
      </top>
      <bottom style="medium">
        <color auto="1"/>
      </bottom>
    </border>
    <border>
      <left/>
      <right style="medium">
        <color auto="1"/>
      </right>
      <top style="thin">
        <color auto="1"/>
      </top>
      <bottom style="medium">
        <color auto="1"/>
      </bottom>
    </border>
    <border>
      <left/>
      <right/>
      <top style="thin">
        <color auto="1"/>
      </top>
      <bottom style="medium">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thin">
        <color auto="1"/>
      </left>
      <right style="thin">
        <color auto="1"/>
      </right>
      <top/>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medium">
        <color auto="1"/>
      </top>
      <bottom/>
    </border>
    <border>
      <left style="thin">
        <color auto="1"/>
      </left>
      <right style="thin">
        <color auto="1"/>
      </right>
      <top style="thin">
        <color auto="1"/>
      </top>
      <bottom style="medium">
        <color auto="1"/>
      </bottom>
    </border>
    <border>
      <left style="thin">
        <color auto="1"/>
      </left>
      <right style="thin">
        <color auto="1"/>
      </right>
      <top style="medium">
        <color auto="1"/>
      </top>
      <bottom style="thin">
        <color auto="1"/>
      </bottom>
    </border>
    <border>
      <left/>
      <right style="thin">
        <color auto="1"/>
      </right>
      <top style="thin">
        <color auto="1"/>
      </top>
      <bottom style="medium">
        <color auto="1"/>
      </bottom>
    </border>
    <border>
      <left/>
      <right style="thin">
        <color auto="1"/>
      </right>
      <top style="thin">
        <color auto="1"/>
      </top>
      <bottom/>
    </border>
    <border>
      <left style="medium">
        <color auto="1"/>
      </left>
      <right style="thin">
        <color auto="1"/>
      </right>
      <top/>
      <bottom style="medium">
        <color auto="1"/>
      </bottom>
    </border>
    <border>
      <left style="thin">
        <color auto="1"/>
      </left>
      <right style="thin">
        <color auto="1"/>
      </right>
      <top/>
      <bottom style="medium">
        <color auto="1"/>
      </bottom>
    </border>
    <border>
      <left style="medium">
        <color auto="1"/>
      </left>
      <right style="thin">
        <color auto="1"/>
      </right>
      <top/>
      <bottom style="thin">
        <color auto="1"/>
      </bottom>
    </border>
    <border>
      <left style="medium">
        <color auto="1"/>
      </left>
      <right/>
      <top/>
      <bottom style="medium">
        <color auto="1"/>
      </bottom>
    </border>
    <border>
      <left style="thin">
        <color auto="1"/>
      </left>
      <right style="medium">
        <color auto="1"/>
      </right>
      <top/>
      <bottom style="medium">
        <color auto="1"/>
      </bottom>
    </border>
    <border>
      <left style="thin">
        <color auto="1"/>
      </left>
      <right style="thin">
        <color auto="1"/>
      </right>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medium">
        <color auto="1"/>
      </right>
      <top style="medium">
        <color auto="1"/>
      </top>
      <bottom style="medium">
        <color auto="1"/>
      </bottom>
    </border>
    <border>
      <left style="medium">
        <color auto="1"/>
      </left>
      <right style="medium">
        <color auto="1"/>
      </right>
      <top/>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right style="medium">
        <color auto="1"/>
      </right>
      <top style="medium">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thin">
        <color theme="4" tint="0.39998000860214233"/>
      </left>
      <right style="thin">
        <color theme="4" tint="0.39998000860214233"/>
      </right>
      <top style="thin">
        <color theme="4" tint="0.39998000860214233"/>
      </top>
      <bottom style="thin">
        <color theme="4" tint="0.39998000860214233"/>
      </bottom>
    </border>
    <border>
      <left style="thin">
        <color theme="4" tint="0.39998000860214233"/>
      </left>
      <right style="thin">
        <color theme="4" tint="0.39998000860214233"/>
      </right>
      <top style="thin">
        <color theme="4" tint="0.39998000860214233"/>
      </top>
      <bottom/>
    </border>
    <border>
      <left style="medium">
        <color auto="1"/>
      </left>
      <right style="medium">
        <color auto="1"/>
      </right>
      <top/>
      <bottom style="thin">
        <color auto="1"/>
      </bottom>
    </border>
    <border>
      <left style="medium">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top/>
      <bottom style="thin">
        <color auto="1"/>
      </bottom>
    </border>
    <border>
      <left style="thin">
        <color auto="1"/>
      </left>
      <right style="medium">
        <color auto="1"/>
      </right>
      <top/>
      <bottom style="thin">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top/>
      <bottom/>
    </border>
    <border>
      <left style="medium">
        <color auto="1"/>
      </left>
      <right style="medium">
        <color auto="1"/>
      </right>
      <top/>
      <bottom style="medium">
        <color auto="1"/>
      </bottom>
    </border>
    <border>
      <left style="medium">
        <color auto="1"/>
      </left>
      <right/>
      <top style="medium">
        <color auto="1"/>
      </top>
      <bottom/>
    </border>
    <border>
      <left/>
      <right style="medium">
        <color auto="1"/>
      </right>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medium">
        <color auto="1"/>
      </right>
      <top style="medium">
        <color auto="1"/>
      </top>
      <bottom style="medium">
        <color auto="1"/>
      </bottom>
    </border>
    <border>
      <left style="thin">
        <color auto="1"/>
      </left>
      <right/>
      <top style="thin">
        <color auto="1"/>
      </top>
      <bottom/>
    </border>
    <border>
      <left/>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style="medium">
        <color auto="1"/>
      </left>
      <right style="medium">
        <color auto="1"/>
      </right>
      <top style="medium">
        <color auto="1"/>
      </top>
      <bottom/>
    </border>
    <border>
      <left style="thin">
        <color auto="1"/>
      </left>
      <right/>
      <top style="medium">
        <color auto="1"/>
      </top>
      <bottom/>
    </border>
    <border>
      <left/>
      <right style="thin">
        <color auto="1"/>
      </right>
      <top style="medium">
        <color auto="1"/>
      </top>
      <bottom/>
    </border>
    <border>
      <left/>
      <right style="thin">
        <color auto="1"/>
      </right>
      <top style="medium">
        <color auto="1"/>
      </top>
      <bottom style="thin">
        <color auto="1"/>
      </bottom>
    </border>
    <border>
      <left/>
      <right style="thin">
        <color auto="1"/>
      </right>
      <top style="medium">
        <color auto="1"/>
      </top>
      <bottom style="medium">
        <color auto="1"/>
      </bottom>
    </border>
    <border>
      <left style="thin">
        <color auto="1"/>
      </left>
      <right/>
      <top/>
      <bottom style="medium">
        <color auto="1"/>
      </bottom>
    </border>
    <border>
      <left/>
      <right style="thin">
        <color auto="1"/>
      </right>
      <top/>
      <bottom style="medium">
        <color auto="1"/>
      </bottom>
    </border>
    <border>
      <left/>
      <right style="medium">
        <color auto="1"/>
      </right>
      <top/>
      <bottom style="thin">
        <color auto="1"/>
      </bottom>
    </border>
    <border>
      <left style="medium">
        <color auto="1"/>
      </left>
      <right/>
      <top style="thin">
        <color auto="1"/>
      </top>
      <bottom/>
    </border>
    <border>
      <left style="medium">
        <color auto="1"/>
      </left>
      <right/>
      <top/>
      <bottom style="thin">
        <color auto="1"/>
      </bottom>
    </border>
    <border>
      <left/>
      <right/>
      <top style="hair">
        <color auto="1"/>
      </top>
      <bottom/>
    </border>
    <border>
      <left/>
      <right/>
      <top/>
      <bottom style="hair">
        <color auto="1"/>
      </bottom>
    </border>
  </borders>
  <cellStyleXfs count="7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2" fillId="2"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5"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63" fillId="0" borderId="1" applyNumberFormat="0" applyFill="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9" fillId="0" borderId="0" applyNumberFormat="0" applyFill="0" applyBorder="0">
      <alignment/>
      <protection locked="0"/>
    </xf>
    <xf numFmtId="0" fontId="52" fillId="3" borderId="0" applyNumberFormat="0" applyBorder="0" applyAlignment="0" applyProtection="0"/>
    <xf numFmtId="0" fontId="56" fillId="16" borderId="2" applyNumberFormat="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17" borderId="0" applyNumberFormat="0" applyBorder="0" applyAlignment="0" applyProtection="0"/>
    <xf numFmtId="0" fontId="0" fillId="18" borderId="6" applyNumberFormat="0" applyFont="0" applyAlignment="0" applyProtection="0"/>
    <xf numFmtId="0" fontId="69" fillId="0" borderId="7" applyNumberFormat="0" applyFill="0" applyAlignment="0" applyProtection="0"/>
    <xf numFmtId="0" fontId="51" fillId="4" borderId="0" applyNumberFormat="0" applyBorder="0" applyAlignment="0" applyProtection="0"/>
    <xf numFmtId="0" fontId="55" fillId="0" borderId="0" applyNumberFormat="0" applyFill="0" applyBorder="0" applyAlignment="0" applyProtection="0"/>
    <xf numFmtId="0" fontId="0" fillId="0" borderId="8" applyNumberFormat="0" applyFill="0" applyAlignment="0" applyProtection="0"/>
    <xf numFmtId="0" fontId="53" fillId="7" borderId="9" applyNumberFormat="0" applyAlignment="0" applyProtection="0"/>
    <xf numFmtId="0" fontId="70" fillId="19" borderId="9" applyNumberFormat="0" applyAlignment="0" applyProtection="0"/>
    <xf numFmtId="0" fontId="54" fillId="19" borderId="10" applyNumberFormat="0" applyAlignment="0" applyProtection="0"/>
    <xf numFmtId="0" fontId="57" fillId="0" borderId="0" applyNumberFormat="0" applyFill="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23" borderId="0" applyNumberFormat="0" applyBorder="0" applyAlignment="0" applyProtection="0"/>
    <xf numFmtId="0" fontId="5" fillId="0" borderId="0">
      <alignment/>
      <protection/>
    </xf>
    <xf numFmtId="0" fontId="5" fillId="0" borderId="0">
      <alignment/>
      <protection/>
    </xf>
    <xf numFmtId="0" fontId="84" fillId="0" borderId="0" applyNumberFormat="0" applyFill="0" applyBorder="0">
      <alignment/>
      <protection locked="0"/>
    </xf>
  </cellStyleXfs>
  <cellXfs count="1095">
    <xf numFmtId="0" fontId="0" fillId="0" borderId="0" xfId="0"/>
    <xf numFmtId="0" fontId="0" fillId="24" borderId="0" xfId="0" applyFill="1"/>
    <xf numFmtId="0" fontId="5" fillId="24" borderId="0" xfId="0" applyFont="1" applyFill="1"/>
    <xf numFmtId="0" fontId="6" fillId="25" borderId="0" xfId="0" applyFont="1" applyFill="1"/>
    <xf numFmtId="0" fontId="5" fillId="25" borderId="0" xfId="0" applyFont="1" applyFill="1"/>
    <xf numFmtId="0" fontId="0" fillId="25" borderId="0" xfId="0" applyFill="1"/>
    <xf numFmtId="14" fontId="7" fillId="25" borderId="11" xfId="0" applyNumberFormat="1" applyFont="1" applyFill="1" applyBorder="1" applyAlignment="1">
      <alignment horizontal="center"/>
    </xf>
    <xf numFmtId="0" fontId="5" fillId="26" borderId="12" xfId="0" applyFont="1" applyFill="1" applyBorder="1"/>
    <xf numFmtId="0" fontId="5" fillId="26" borderId="13" xfId="0" applyFont="1" applyFill="1" applyBorder="1"/>
    <xf numFmtId="0" fontId="5" fillId="26" borderId="14" xfId="0" applyFont="1" applyFill="1" applyBorder="1"/>
    <xf numFmtId="0" fontId="5" fillId="26" borderId="15" xfId="0" applyFont="1" applyFill="1" applyBorder="1"/>
    <xf numFmtId="0" fontId="5" fillId="26" borderId="16" xfId="0" applyFont="1" applyFill="1" applyBorder="1"/>
    <xf numFmtId="0" fontId="5" fillId="26" borderId="17" xfId="0" applyFont="1" applyFill="1" applyBorder="1"/>
    <xf numFmtId="0" fontId="5" fillId="27" borderId="12" xfId="0" applyFont="1" applyFill="1" applyBorder="1"/>
    <xf numFmtId="0" fontId="6" fillId="26" borderId="0" xfId="0" applyFont="1" applyFill="1" applyBorder="1"/>
    <xf numFmtId="0" fontId="5" fillId="26" borderId="18" xfId="0" applyFont="1" applyFill="1" applyBorder="1"/>
    <xf numFmtId="0" fontId="5" fillId="26" borderId="19" xfId="0" applyFont="1" applyFill="1" applyBorder="1"/>
    <xf numFmtId="0" fontId="6" fillId="26" borderId="20" xfId="0" applyFont="1" applyFill="1" applyBorder="1" applyAlignment="1">
      <alignment horizontal="center" vertical="center"/>
    </xf>
    <xf numFmtId="0" fontId="6" fillId="26" borderId="11" xfId="0" applyFont="1" applyFill="1" applyBorder="1" applyAlignment="1">
      <alignment vertical="center"/>
    </xf>
    <xf numFmtId="0" fontId="6" fillId="26" borderId="21" xfId="0" applyFont="1" applyFill="1" applyBorder="1" applyAlignment="1">
      <alignment horizontal="center" vertical="center"/>
    </xf>
    <xf numFmtId="0" fontId="5" fillId="26" borderId="22" xfId="0" applyFont="1" applyFill="1" applyBorder="1" applyAlignment="1">
      <alignment vertical="center"/>
    </xf>
    <xf numFmtId="0" fontId="5" fillId="26" borderId="23" xfId="0" applyFont="1" applyFill="1" applyBorder="1" applyAlignment="1">
      <alignment vertical="center"/>
    </xf>
    <xf numFmtId="0" fontId="5" fillId="26" borderId="22" xfId="0" applyFont="1" applyFill="1" applyBorder="1"/>
    <xf numFmtId="0" fontId="5" fillId="19" borderId="0" xfId="0" applyFont="1" applyFill="1"/>
    <xf numFmtId="0" fontId="0" fillId="19" borderId="0" xfId="0" applyFill="1"/>
    <xf numFmtId="0" fontId="5" fillId="19" borderId="0" xfId="0" applyFont="1" applyFill="1" applyAlignment="1">
      <alignment horizontal="right"/>
    </xf>
    <xf numFmtId="0" fontId="6" fillId="27" borderId="24" xfId="0" applyFont="1" applyFill="1" applyBorder="1" applyAlignment="1">
      <alignment horizontal="center" vertical="center"/>
    </xf>
    <xf numFmtId="0" fontId="6" fillId="26" borderId="24" xfId="0" applyFont="1" applyFill="1" applyBorder="1" applyAlignment="1">
      <alignment horizontal="center" vertical="center"/>
    </xf>
    <xf numFmtId="0" fontId="6" fillId="26" borderId="25" xfId="0" applyFont="1" applyFill="1" applyBorder="1" applyAlignment="1">
      <alignment horizontal="center" vertical="center"/>
    </xf>
    <xf numFmtId="0" fontId="5" fillId="26" borderId="25" xfId="0" applyFont="1" applyFill="1" applyBorder="1" applyAlignment="1">
      <alignment horizontal="center" vertical="center"/>
    </xf>
    <xf numFmtId="0" fontId="5" fillId="26" borderId="24" xfId="0" applyFont="1" applyFill="1" applyBorder="1" applyAlignment="1">
      <alignment horizontal="center" vertical="center"/>
    </xf>
    <xf numFmtId="0" fontId="6" fillId="26" borderId="26" xfId="0" applyFont="1" applyFill="1" applyBorder="1" applyAlignment="1">
      <alignment horizontal="center" vertical="center"/>
    </xf>
    <xf numFmtId="0" fontId="6" fillId="26" borderId="27" xfId="0" applyFont="1" applyFill="1" applyBorder="1" applyAlignment="1">
      <alignment horizontal="center" vertical="center"/>
    </xf>
    <xf numFmtId="0" fontId="5" fillId="26" borderId="28" xfId="0" applyFont="1" applyFill="1" applyBorder="1"/>
    <xf numFmtId="0" fontId="6" fillId="26" borderId="29" xfId="0" applyFont="1" applyFill="1" applyBorder="1" applyAlignment="1">
      <alignment horizontal="center" vertical="center"/>
    </xf>
    <xf numFmtId="0" fontId="5" fillId="26" borderId="30" xfId="0" applyFont="1" applyFill="1" applyBorder="1"/>
    <xf numFmtId="0" fontId="0" fillId="25" borderId="0" xfId="0" applyFill="1" applyAlignment="1">
      <alignment vertical="center"/>
    </xf>
    <xf numFmtId="0" fontId="5" fillId="27" borderId="22" xfId="0" applyFont="1" applyFill="1" applyBorder="1"/>
    <xf numFmtId="0" fontId="5" fillId="27" borderId="23" xfId="0" applyFont="1" applyFill="1" applyBorder="1"/>
    <xf numFmtId="0" fontId="5" fillId="26" borderId="12" xfId="0" applyFont="1" applyFill="1" applyBorder="1" applyAlignment="1">
      <alignment vertical="center"/>
    </xf>
    <xf numFmtId="0" fontId="5" fillId="26" borderId="29" xfId="0" applyFont="1" applyFill="1" applyBorder="1" applyAlignment="1">
      <alignment horizontal="center" vertical="center"/>
    </xf>
    <xf numFmtId="0" fontId="5" fillId="26" borderId="31" xfId="0" applyFont="1" applyFill="1" applyBorder="1" applyAlignment="1">
      <alignment horizontal="center" vertical="center"/>
    </xf>
    <xf numFmtId="0" fontId="6" fillId="26" borderId="32" xfId="0" applyFont="1" applyFill="1" applyBorder="1" applyAlignment="1">
      <alignment vertical="center" wrapText="1"/>
    </xf>
    <xf numFmtId="0" fontId="6" fillId="26" borderId="33" xfId="0" applyFont="1" applyFill="1" applyBorder="1" applyAlignment="1">
      <alignment vertical="center" wrapText="1"/>
    </xf>
    <xf numFmtId="0" fontId="6" fillId="26" borderId="34" xfId="0" applyFont="1" applyFill="1" applyBorder="1" applyAlignment="1">
      <alignment vertical="center" wrapText="1"/>
    </xf>
    <xf numFmtId="0" fontId="10" fillId="25" borderId="0" xfId="0" applyFont="1" applyFill="1"/>
    <xf numFmtId="0" fontId="6" fillId="26" borderId="20" xfId="0" applyFont="1" applyFill="1" applyBorder="1" applyAlignment="1">
      <alignment horizontal="center" vertical="center"/>
    </xf>
    <xf numFmtId="0" fontId="0" fillId="27" borderId="35" xfId="0" applyFill="1" applyBorder="1" applyAlignment="1">
      <alignment vertical="center"/>
    </xf>
    <xf numFmtId="0" fontId="0" fillId="27" borderId="36" xfId="0" applyFill="1" applyBorder="1" applyAlignment="1">
      <alignment vertical="center"/>
    </xf>
    <xf numFmtId="0" fontId="5" fillId="24" borderId="0" xfId="0" applyFont="1" applyFill="1" applyProtection="1">
      <protection locked="0"/>
    </xf>
    <xf numFmtId="3" fontId="0" fillId="24" borderId="33" xfId="0" applyNumberFormat="1" applyFill="1" applyBorder="1" applyAlignment="1" applyProtection="1">
      <alignment horizontal="center" vertical="center"/>
      <protection locked="0"/>
    </xf>
    <xf numFmtId="3" fontId="5" fillId="25" borderId="32" xfId="0" applyNumberFormat="1" applyFont="1" applyFill="1" applyBorder="1" applyAlignment="1" applyProtection="1">
      <alignment horizontal="center" vertical="center"/>
      <protection locked="0"/>
    </xf>
    <xf numFmtId="3" fontId="5" fillId="25" borderId="32" xfId="0" applyNumberFormat="1" applyFont="1" applyFill="1" applyBorder="1" applyAlignment="1">
      <alignment horizontal="center" vertical="center"/>
    </xf>
    <xf numFmtId="3" fontId="5" fillId="25" borderId="37" xfId="0" applyNumberFormat="1" applyFont="1" applyFill="1" applyBorder="1" applyAlignment="1" applyProtection="1">
      <alignment horizontal="center" vertical="center"/>
      <protection locked="0"/>
    </xf>
    <xf numFmtId="0" fontId="6" fillId="26" borderId="32" xfId="0" applyFont="1" applyFill="1" applyBorder="1" applyAlignment="1">
      <alignment vertical="center" wrapText="1"/>
    </xf>
    <xf numFmtId="0" fontId="6" fillId="26" borderId="25" xfId="0" applyFont="1" applyFill="1" applyBorder="1" applyAlignment="1">
      <alignment horizontal="center" vertical="center"/>
    </xf>
    <xf numFmtId="0" fontId="6" fillId="26" borderId="37" xfId="0" applyFont="1" applyFill="1" applyBorder="1" applyAlignment="1">
      <alignment vertical="center" wrapText="1"/>
    </xf>
    <xf numFmtId="0" fontId="6" fillId="26" borderId="32" xfId="0" applyFont="1" applyFill="1" applyBorder="1" applyAlignment="1">
      <alignment vertical="center"/>
    </xf>
    <xf numFmtId="0" fontId="6" fillId="26" borderId="26" xfId="0" applyFont="1" applyFill="1" applyBorder="1" applyAlignment="1">
      <alignment horizontal="center" vertical="center"/>
    </xf>
    <xf numFmtId="0" fontId="6" fillId="26" borderId="34" xfId="0" applyFont="1" applyFill="1" applyBorder="1" applyAlignment="1">
      <alignment vertical="center"/>
    </xf>
    <xf numFmtId="0" fontId="0" fillId="24" borderId="0" xfId="0" applyFill="1" applyBorder="1"/>
    <xf numFmtId="0" fontId="0" fillId="24" borderId="0" xfId="0" applyFill="1" applyBorder="1" applyAlignment="1" applyProtection="1">
      <alignment horizontal="left"/>
      <protection/>
    </xf>
    <xf numFmtId="3" fontId="5" fillId="24" borderId="32" xfId="0" applyNumberFormat="1" applyFont="1" applyFill="1" applyBorder="1" applyAlignment="1">
      <alignment horizontal="center" vertical="center"/>
    </xf>
    <xf numFmtId="3" fontId="5" fillId="25" borderId="33" xfId="0" applyNumberFormat="1" applyFont="1" applyFill="1" applyBorder="1" applyAlignment="1" applyProtection="1">
      <alignment horizontal="center" vertical="center"/>
      <protection locked="0"/>
    </xf>
    <xf numFmtId="3" fontId="5" fillId="25" borderId="34" xfId="0" applyNumberFormat="1" applyFont="1" applyFill="1" applyBorder="1" applyAlignment="1">
      <alignment horizontal="center" vertical="center"/>
    </xf>
    <xf numFmtId="3" fontId="5" fillId="25" borderId="38" xfId="0" applyNumberFormat="1" applyFont="1" applyFill="1" applyBorder="1" applyAlignment="1">
      <alignment horizontal="center" vertical="center"/>
    </xf>
    <xf numFmtId="0" fontId="6" fillId="26" borderId="32" xfId="0" applyFont="1" applyFill="1" applyBorder="1" applyAlignment="1">
      <alignment vertical="center" wrapText="1" shrinkToFit="1"/>
    </xf>
    <xf numFmtId="0" fontId="6" fillId="26" borderId="33" xfId="0" applyFont="1" applyFill="1" applyBorder="1" applyAlignment="1">
      <alignment vertical="center" wrapText="1"/>
    </xf>
    <xf numFmtId="3" fontId="5" fillId="25" borderId="37" xfId="0" applyNumberFormat="1" applyFont="1" applyFill="1" applyBorder="1" applyAlignment="1">
      <alignment horizontal="center" vertical="center"/>
    </xf>
    <xf numFmtId="0" fontId="6" fillId="26" borderId="34" xfId="0" applyFont="1" applyFill="1" applyBorder="1" applyAlignment="1">
      <alignment vertical="center" wrapText="1"/>
    </xf>
    <xf numFmtId="9" fontId="5" fillId="25" borderId="37" xfId="0" applyNumberFormat="1" applyFont="1" applyFill="1" applyBorder="1" applyAlignment="1" applyProtection="1">
      <alignment horizontal="center" vertical="center"/>
      <protection locked="0"/>
    </xf>
    <xf numFmtId="0" fontId="6" fillId="26" borderId="37" xfId="0" applyFont="1" applyFill="1" applyBorder="1" applyAlignment="1">
      <alignment horizontal="left" vertical="center" wrapText="1"/>
    </xf>
    <xf numFmtId="9" fontId="5" fillId="25" borderId="32" xfId="0" applyNumberFormat="1" applyFont="1" applyFill="1" applyBorder="1" applyAlignment="1">
      <alignment horizontal="center" vertical="center"/>
    </xf>
    <xf numFmtId="0" fontId="6" fillId="26" borderId="39" xfId="0" applyFont="1" applyFill="1" applyBorder="1" applyAlignment="1">
      <alignment vertical="center" wrapText="1"/>
    </xf>
    <xf numFmtId="0" fontId="6" fillId="26" borderId="38" xfId="0" applyFont="1" applyFill="1" applyBorder="1" applyAlignment="1">
      <alignment vertical="center" wrapText="1"/>
    </xf>
    <xf numFmtId="3" fontId="5" fillId="25" borderId="36" xfId="0" applyNumberFormat="1" applyFont="1" applyFill="1" applyBorder="1" applyAlignment="1" applyProtection="1">
      <alignment horizontal="center" vertical="center"/>
      <protection locked="0"/>
    </xf>
    <xf numFmtId="3" fontId="5" fillId="25" borderId="40" xfId="0" applyNumberFormat="1" applyFont="1" applyFill="1" applyBorder="1" applyAlignment="1" applyProtection="1">
      <alignment horizontal="center" vertical="center"/>
      <protection locked="0"/>
    </xf>
    <xf numFmtId="3" fontId="5" fillId="25" borderId="41" xfId="0" applyNumberFormat="1" applyFont="1" applyFill="1" applyBorder="1" applyAlignment="1" applyProtection="1">
      <alignment horizontal="center" vertical="center"/>
      <protection locked="0"/>
    </xf>
    <xf numFmtId="0" fontId="6" fillId="26" borderId="42" xfId="0" applyFont="1" applyFill="1" applyBorder="1" applyAlignment="1">
      <alignment horizontal="center" vertical="center"/>
    </xf>
    <xf numFmtId="3" fontId="5" fillId="25" borderId="43" xfId="0" applyNumberFormat="1" applyFont="1" applyFill="1" applyBorder="1" applyAlignment="1" applyProtection="1">
      <alignment horizontal="center" vertical="center"/>
      <protection locked="0"/>
    </xf>
    <xf numFmtId="3" fontId="6" fillId="26" borderId="24" xfId="0" applyNumberFormat="1" applyFont="1" applyFill="1" applyBorder="1" applyAlignment="1">
      <alignment horizontal="center" vertical="center"/>
    </xf>
    <xf numFmtId="3" fontId="6" fillId="26" borderId="27" xfId="0" applyNumberFormat="1" applyFont="1" applyFill="1" applyBorder="1" applyAlignment="1">
      <alignment horizontal="center" vertical="center"/>
    </xf>
    <xf numFmtId="3" fontId="5" fillId="25" borderId="34" xfId="0" applyNumberFormat="1" applyFont="1" applyFill="1" applyBorder="1" applyAlignment="1" applyProtection="1">
      <alignment horizontal="center" vertical="center"/>
      <protection locked="0"/>
    </xf>
    <xf numFmtId="3" fontId="6" fillId="26" borderId="29" xfId="0" applyNumberFormat="1" applyFont="1" applyFill="1" applyBorder="1" applyAlignment="1">
      <alignment horizontal="center" vertical="center"/>
    </xf>
    <xf numFmtId="3" fontId="0" fillId="24" borderId="38" xfId="0" applyNumberFormat="1" applyFill="1" applyBorder="1" applyAlignment="1" applyProtection="1">
      <alignment horizontal="center" vertical="center"/>
      <protection locked="0"/>
    </xf>
    <xf numFmtId="3" fontId="6" fillId="26" borderId="25" xfId="0" applyNumberFormat="1" applyFont="1" applyFill="1" applyBorder="1" applyAlignment="1">
      <alignment horizontal="center" vertical="center"/>
    </xf>
    <xf numFmtId="3" fontId="5" fillId="25" borderId="38" xfId="0" applyNumberFormat="1" applyFont="1" applyFill="1" applyBorder="1" applyAlignment="1" applyProtection="1">
      <alignment horizontal="center" vertical="center"/>
      <protection locked="0"/>
    </xf>
    <xf numFmtId="0" fontId="6" fillId="26" borderId="24" xfId="0" applyFont="1" applyFill="1" applyBorder="1" applyAlignment="1">
      <alignment horizontal="center" vertical="center" wrapText="1"/>
    </xf>
    <xf numFmtId="3" fontId="5" fillId="25" borderId="32" xfId="0" applyNumberFormat="1" applyFont="1" applyFill="1" applyBorder="1" applyAlignment="1" applyProtection="1">
      <alignment horizontal="center" vertical="center" wrapText="1"/>
      <protection locked="0"/>
    </xf>
    <xf numFmtId="3" fontId="5" fillId="25" borderId="33" xfId="0" applyNumberFormat="1" applyFont="1" applyFill="1" applyBorder="1" applyAlignment="1" applyProtection="1">
      <alignment horizontal="center" vertical="center" wrapText="1"/>
      <protection locked="0"/>
    </xf>
    <xf numFmtId="3" fontId="5" fillId="25" borderId="22" xfId="0" applyNumberFormat="1" applyFont="1" applyFill="1" applyBorder="1" applyAlignment="1" applyProtection="1">
      <alignment horizontal="center" vertical="center"/>
      <protection locked="0"/>
    </xf>
    <xf numFmtId="0" fontId="10" fillId="26" borderId="44" xfId="0" applyFont="1" applyFill="1" applyBorder="1" applyAlignment="1">
      <alignment horizontal="center" vertical="center"/>
    </xf>
    <xf numFmtId="0" fontId="6" fillId="26" borderId="38" xfId="0" applyFont="1" applyFill="1" applyBorder="1" applyAlignment="1">
      <alignment vertical="center" wrapText="1"/>
    </xf>
    <xf numFmtId="0" fontId="0" fillId="25" borderId="0" xfId="0" applyFill="1" applyAlignment="1">
      <alignment horizontal="center" vertical="center"/>
    </xf>
    <xf numFmtId="0" fontId="6" fillId="26" borderId="33" xfId="0" applyFont="1" applyFill="1" applyBorder="1" applyAlignment="1">
      <alignment horizontal="center" vertical="center" wrapText="1"/>
    </xf>
    <xf numFmtId="0" fontId="6" fillId="26" borderId="22" xfId="0" applyFont="1" applyFill="1" applyBorder="1" applyAlignment="1">
      <alignment horizontal="center" vertical="center" wrapText="1"/>
    </xf>
    <xf numFmtId="0" fontId="6" fillId="26" borderId="33" xfId="0" applyFont="1" applyFill="1" applyBorder="1" applyAlignment="1">
      <alignment horizontal="center" vertical="center"/>
    </xf>
    <xf numFmtId="0" fontId="6" fillId="26" borderId="45" xfId="0" applyFont="1" applyFill="1" applyBorder="1" applyAlignment="1">
      <alignment horizontal="center" vertical="center"/>
    </xf>
    <xf numFmtId="0" fontId="5" fillId="26" borderId="46" xfId="0" applyFont="1" applyFill="1" applyBorder="1" applyAlignment="1">
      <alignment vertical="center"/>
    </xf>
    <xf numFmtId="3" fontId="5" fillId="25" borderId="46" xfId="0" applyNumberFormat="1" applyFont="1" applyFill="1" applyBorder="1" applyAlignment="1" applyProtection="1">
      <alignment horizontal="center" vertical="center"/>
      <protection locked="0"/>
    </xf>
    <xf numFmtId="0" fontId="6" fillId="26" borderId="32" xfId="0" applyFont="1" applyFill="1" applyBorder="1" applyAlignment="1">
      <alignment horizontal="center"/>
    </xf>
    <xf numFmtId="0" fontId="6" fillId="26" borderId="12" xfId="0" applyFont="1" applyFill="1" applyBorder="1" applyAlignment="1">
      <alignment horizontal="center"/>
    </xf>
    <xf numFmtId="0" fontId="23" fillId="26" borderId="37" xfId="0" applyFont="1" applyFill="1" applyBorder="1" applyAlignment="1">
      <alignment horizontal="center" vertical="center"/>
    </xf>
    <xf numFmtId="0" fontId="23" fillId="26" borderId="47" xfId="0" applyFont="1" applyFill="1" applyBorder="1" applyAlignment="1">
      <alignment horizontal="center" vertical="center"/>
    </xf>
    <xf numFmtId="0" fontId="0" fillId="26" borderId="0" xfId="0" applyFill="1"/>
    <xf numFmtId="0" fontId="6" fillId="26" borderId="11" xfId="0" applyFont="1" applyFill="1" applyBorder="1" applyAlignment="1">
      <alignment vertical="center" wrapText="1"/>
    </xf>
    <xf numFmtId="3" fontId="5" fillId="26" borderId="32" xfId="0" applyNumberFormat="1" applyFont="1" applyFill="1" applyBorder="1" applyAlignment="1" applyProtection="1">
      <alignment horizontal="center" vertical="center"/>
      <protection/>
    </xf>
    <xf numFmtId="0" fontId="5" fillId="26" borderId="12" xfId="0" applyFont="1" applyFill="1" applyBorder="1" applyAlignment="1">
      <alignment horizontal="center" vertical="center"/>
    </xf>
    <xf numFmtId="0" fontId="35" fillId="25" borderId="0" xfId="0" applyFont="1" applyFill="1"/>
    <xf numFmtId="0" fontId="35" fillId="25" borderId="0" xfId="0" applyFont="1" applyFill="1" applyAlignment="1">
      <alignment/>
    </xf>
    <xf numFmtId="0" fontId="7" fillId="26" borderId="0" xfId="0" applyFont="1" applyFill="1" applyAlignment="1">
      <alignment vertical="center"/>
    </xf>
    <xf numFmtId="0" fontId="0" fillId="0" borderId="0" xfId="0" applyAlignment="1">
      <alignment horizontal="center" vertical="center"/>
    </xf>
    <xf numFmtId="0" fontId="0" fillId="28" borderId="0" xfId="0" applyFill="1" applyAlignment="1">
      <alignment vertical="center"/>
    </xf>
    <xf numFmtId="0" fontId="0" fillId="0" borderId="0" xfId="0" applyAlignment="1">
      <alignment vertical="center"/>
    </xf>
    <xf numFmtId="0" fontId="2" fillId="24" borderId="0" xfId="0" applyFont="1" applyFill="1" applyAlignment="1">
      <alignment horizontal="center" vertical="center"/>
    </xf>
    <xf numFmtId="0" fontId="37" fillId="24" borderId="0" xfId="0" applyFont="1" applyFill="1" applyAlignment="1">
      <alignment horizontal="center" vertical="center"/>
    </xf>
    <xf numFmtId="0" fontId="0" fillId="24" borderId="0" xfId="0" applyFill="1" applyAlignment="1">
      <alignment vertical="center"/>
    </xf>
    <xf numFmtId="0" fontId="0" fillId="24" borderId="0" xfId="0" applyFill="1" applyAlignment="1">
      <alignment horizontal="right" vertical="center"/>
    </xf>
    <xf numFmtId="0" fontId="0" fillId="27" borderId="48" xfId="0" applyFill="1" applyBorder="1" applyAlignment="1" applyProtection="1">
      <alignment vertical="center"/>
      <protection locked="0"/>
    </xf>
    <xf numFmtId="0" fontId="0" fillId="24" borderId="49" xfId="0" applyFill="1" applyBorder="1" applyAlignment="1" applyProtection="1">
      <alignment vertical="center"/>
      <protection locked="0"/>
    </xf>
    <xf numFmtId="0" fontId="0" fillId="27" borderId="50"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30" borderId="50" xfId="0" applyFill="1" applyBorder="1" applyAlignment="1" applyProtection="1">
      <alignment vertical="center"/>
      <protection locked="0"/>
    </xf>
    <xf numFmtId="0" fontId="38" fillId="24" borderId="0" xfId="0" applyFont="1" applyFill="1" applyBorder="1" applyAlignment="1" applyProtection="1">
      <alignment vertical="center"/>
      <protection locked="0"/>
    </xf>
    <xf numFmtId="0" fontId="0" fillId="30" borderId="51" xfId="0" applyFill="1" applyBorder="1" applyAlignment="1" applyProtection="1">
      <alignment vertical="center"/>
      <protection locked="0"/>
    </xf>
    <xf numFmtId="0" fontId="38" fillId="24" borderId="0" xfId="0" applyFont="1" applyFill="1" applyAlignment="1">
      <alignment vertical="center"/>
    </xf>
    <xf numFmtId="0" fontId="38" fillId="24" borderId="0" xfId="0" applyFont="1" applyFill="1" applyAlignment="1">
      <alignment horizontal="right" vertical="center"/>
    </xf>
    <xf numFmtId="0" fontId="0" fillId="30" borderId="52" xfId="0" applyFill="1" applyBorder="1" applyAlignment="1" applyProtection="1">
      <alignment vertical="center"/>
      <protection locked="0"/>
    </xf>
    <xf numFmtId="0" fontId="0" fillId="24" borderId="53" xfId="0" applyFill="1" applyBorder="1" applyAlignment="1" applyProtection="1">
      <alignment vertical="center"/>
      <protection locked="0"/>
    </xf>
    <xf numFmtId="0" fontId="0" fillId="30" borderId="54" xfId="0" applyFill="1" applyBorder="1" applyAlignment="1" applyProtection="1">
      <alignment vertical="center"/>
      <protection locked="0"/>
    </xf>
    <xf numFmtId="0" fontId="25" fillId="29" borderId="0" xfId="0" applyFont="1" applyFill="1" applyAlignment="1">
      <alignment vertical="center"/>
    </xf>
    <xf numFmtId="0" fontId="25" fillId="29" borderId="0" xfId="0" applyFont="1" applyFill="1" applyAlignment="1">
      <alignment horizontal="right" vertical="center"/>
    </xf>
    <xf numFmtId="0" fontId="25" fillId="27" borderId="0" xfId="0" applyFont="1" applyFill="1" applyAlignment="1">
      <alignment vertical="center"/>
    </xf>
    <xf numFmtId="0" fontId="25" fillId="27" borderId="0" xfId="0" applyFont="1" applyFill="1" applyAlignment="1">
      <alignment horizontal="right" vertical="center"/>
    </xf>
    <xf numFmtId="0" fontId="25" fillId="24" borderId="0" xfId="0" applyFont="1" applyFill="1" applyAlignment="1">
      <alignment vertical="center"/>
    </xf>
    <xf numFmtId="0" fontId="25" fillId="30" borderId="0" xfId="0" applyFont="1" applyFill="1" applyAlignment="1">
      <alignment vertical="center"/>
    </xf>
    <xf numFmtId="0" fontId="25" fillId="30" borderId="0" xfId="0" applyFont="1" applyFill="1" applyAlignment="1">
      <alignment horizontal="right" vertical="center"/>
    </xf>
    <xf numFmtId="0" fontId="25" fillId="24" borderId="0" xfId="0" applyFont="1" applyFill="1" applyAlignment="1">
      <alignment horizontal="center" vertical="center"/>
    </xf>
    <xf numFmtId="0" fontId="0" fillId="28" borderId="0" xfId="0" applyFill="1"/>
    <xf numFmtId="0" fontId="38" fillId="28" borderId="0" xfId="0" applyFont="1" applyFill="1"/>
    <xf numFmtId="14" fontId="0" fillId="27" borderId="50" xfId="0" applyNumberFormat="1" applyFill="1" applyBorder="1" applyAlignment="1" applyProtection="1">
      <alignment horizontal="left" vertical="center"/>
      <protection locked="0"/>
    </xf>
    <xf numFmtId="49" fontId="0" fillId="27" borderId="50" xfId="0" applyNumberFormat="1" applyFill="1" applyBorder="1" applyAlignment="1" applyProtection="1">
      <alignment horizontal="left" vertical="center"/>
      <protection locked="0"/>
    </xf>
    <xf numFmtId="49" fontId="0" fillId="29" borderId="51" xfId="0" applyNumberFormat="1" applyFill="1" applyBorder="1" applyAlignment="1" applyProtection="1">
      <alignment vertical="center"/>
      <protection locked="0"/>
    </xf>
    <xf numFmtId="0" fontId="0" fillId="30" borderId="50" xfId="0" applyFill="1" applyBorder="1" applyAlignment="1" applyProtection="1">
      <alignment horizontal="left" vertical="center"/>
      <protection locked="0"/>
    </xf>
    <xf numFmtId="49" fontId="0" fillId="30" borderId="50" xfId="0" applyNumberFormat="1" applyFill="1" applyBorder="1" applyAlignment="1" applyProtection="1">
      <alignment horizontal="left" vertical="center"/>
      <protection locked="0"/>
    </xf>
    <xf numFmtId="3" fontId="0" fillId="30" borderId="51" xfId="0" applyNumberFormat="1" applyFill="1" applyBorder="1" applyAlignment="1" applyProtection="1">
      <alignment horizontal="left" vertical="center"/>
      <protection locked="0"/>
    </xf>
    <xf numFmtId="3" fontId="0" fillId="30" borderId="50" xfId="0" applyNumberFormat="1" applyFill="1" applyBorder="1" applyAlignment="1" applyProtection="1">
      <alignment horizontal="left" vertical="center"/>
      <protection locked="0"/>
    </xf>
    <xf numFmtId="0" fontId="0" fillId="30" borderId="51" xfId="0" applyFill="1" applyBorder="1" applyAlignment="1" applyProtection="1">
      <alignment horizontal="left" vertical="center"/>
      <protection locked="0"/>
    </xf>
    <xf numFmtId="0" fontId="29" fillId="30" borderId="50" xfId="45" applyFill="1" applyBorder="1" applyAlignment="1" applyProtection="1">
      <alignment vertical="center"/>
      <protection locked="0"/>
    </xf>
    <xf numFmtId="0" fontId="29" fillId="30" borderId="51" xfId="45" applyFill="1" applyBorder="1" applyAlignment="1" applyProtection="1">
      <alignment vertical="center"/>
      <protection locked="0"/>
    </xf>
    <xf numFmtId="0" fontId="5" fillId="27" borderId="0" xfId="0" applyFont="1" applyFill="1" applyAlignment="1">
      <alignment vertical="center"/>
    </xf>
    <xf numFmtId="0" fontId="6" fillId="24" borderId="55" xfId="0" applyFont="1" applyFill="1" applyBorder="1" applyAlignment="1" applyProtection="1">
      <alignment horizontal="center" vertical="center"/>
      <protection locked="0"/>
    </xf>
    <xf numFmtId="0" fontId="5" fillId="27" borderId="0" xfId="0" applyFont="1" applyFill="1" applyAlignment="1">
      <alignment horizontal="center" vertical="center"/>
    </xf>
    <xf numFmtId="0" fontId="5" fillId="26" borderId="0" xfId="0" applyFont="1" applyFill="1" applyAlignment="1">
      <alignment vertical="center"/>
    </xf>
    <xf numFmtId="49" fontId="5" fillId="24" borderId="55" xfId="0" applyNumberFormat="1" applyFont="1" applyFill="1" applyBorder="1" applyAlignment="1" applyProtection="1">
      <alignment horizontal="center" vertical="center"/>
      <protection locked="0"/>
    </xf>
    <xf numFmtId="0" fontId="6" fillId="26" borderId="0" xfId="0" applyFont="1" applyFill="1" applyAlignment="1">
      <alignment vertical="center"/>
    </xf>
    <xf numFmtId="0" fontId="5" fillId="24" borderId="55" xfId="0" applyFont="1" applyFill="1" applyBorder="1" applyAlignment="1" applyProtection="1">
      <alignment horizontal="center" vertical="center"/>
      <protection locked="0"/>
    </xf>
    <xf numFmtId="14" fontId="5" fillId="24" borderId="55" xfId="0" applyNumberFormat="1" applyFont="1" applyFill="1" applyBorder="1" applyAlignment="1" applyProtection="1">
      <alignment horizontal="center" vertical="center"/>
      <protection locked="0"/>
    </xf>
    <xf numFmtId="0" fontId="10" fillId="27" borderId="19" xfId="0" applyFont="1" applyFill="1" applyBorder="1" applyAlignment="1">
      <alignment vertical="center"/>
    </xf>
    <xf numFmtId="0" fontId="0" fillId="27" borderId="56" xfId="0" applyFill="1" applyBorder="1" applyAlignment="1" applyProtection="1">
      <alignment horizontal="left" vertical="center"/>
      <protection/>
    </xf>
    <xf numFmtId="49" fontId="0" fillId="24" borderId="55" xfId="0" applyNumberFormat="1" applyFill="1" applyBorder="1" applyAlignment="1" applyProtection="1">
      <alignment horizontal="center" vertical="center"/>
      <protection locked="0"/>
    </xf>
    <xf numFmtId="0" fontId="5" fillId="24" borderId="33" xfId="0" applyFont="1" applyFill="1" applyBorder="1" applyAlignment="1" applyProtection="1">
      <alignment horizontal="center" vertical="center"/>
      <protection locked="0"/>
    </xf>
    <xf numFmtId="0" fontId="5" fillId="27" borderId="33" xfId="0" applyFont="1" applyFill="1" applyBorder="1" applyAlignment="1">
      <alignment horizontal="center" vertical="center"/>
    </xf>
    <xf numFmtId="0" fontId="5" fillId="27" borderId="33" xfId="0" applyFont="1" applyFill="1" applyBorder="1" applyAlignment="1">
      <alignment vertical="center"/>
    </xf>
    <xf numFmtId="0" fontId="7" fillId="25" borderId="33" xfId="0" applyFont="1" applyFill="1" applyBorder="1" applyAlignment="1">
      <alignment horizontal="center" vertical="center"/>
    </xf>
    <xf numFmtId="0" fontId="12" fillId="26" borderId="32" xfId="0" applyFont="1" applyFill="1" applyBorder="1" applyAlignment="1">
      <alignment horizontal="center" vertical="center"/>
    </xf>
    <xf numFmtId="0" fontId="12" fillId="26" borderId="12" xfId="0" applyFont="1" applyFill="1" applyBorder="1" applyAlignment="1">
      <alignment horizontal="center" vertical="center"/>
    </xf>
    <xf numFmtId="0" fontId="5" fillId="26" borderId="17" xfId="0" applyFont="1" applyFill="1" applyBorder="1" applyAlignment="1">
      <alignment vertical="center"/>
    </xf>
    <xf numFmtId="0" fontId="12" fillId="26" borderId="34" xfId="0" applyFont="1" applyFill="1" applyBorder="1" applyAlignment="1">
      <alignment horizontal="center" vertical="center"/>
    </xf>
    <xf numFmtId="3" fontId="5" fillId="26" borderId="12" xfId="0" applyNumberFormat="1" applyFont="1" applyFill="1" applyBorder="1" applyAlignment="1">
      <alignment horizontal="center" vertical="center"/>
    </xf>
    <xf numFmtId="3" fontId="5" fillId="26" borderId="12" xfId="0" applyNumberFormat="1" applyFont="1" applyFill="1" applyBorder="1" applyAlignment="1">
      <alignment vertical="center"/>
    </xf>
    <xf numFmtId="3" fontId="5" fillId="26" borderId="22" xfId="0" applyNumberFormat="1" applyFont="1" applyFill="1" applyBorder="1" applyAlignment="1">
      <alignment vertical="center"/>
    </xf>
    <xf numFmtId="3" fontId="6" fillId="26" borderId="26" xfId="0" applyNumberFormat="1" applyFont="1" applyFill="1" applyBorder="1" applyAlignment="1">
      <alignment horizontal="center" vertical="center"/>
    </xf>
    <xf numFmtId="3" fontId="0" fillId="27" borderId="22" xfId="0" applyNumberFormat="1" applyFill="1" applyBorder="1" applyAlignment="1">
      <alignment vertical="center"/>
    </xf>
    <xf numFmtId="3" fontId="0" fillId="27" borderId="12" xfId="0" applyNumberFormat="1" applyFill="1" applyBorder="1" applyAlignment="1">
      <alignment vertical="center"/>
    </xf>
    <xf numFmtId="3" fontId="0" fillId="27" borderId="23" xfId="0" applyNumberFormat="1" applyFill="1" applyBorder="1" applyAlignment="1">
      <alignment vertical="center"/>
    </xf>
    <xf numFmtId="3" fontId="5" fillId="26" borderId="17" xfId="0" applyNumberFormat="1" applyFont="1" applyFill="1" applyBorder="1" applyAlignment="1">
      <alignment vertical="center"/>
    </xf>
    <xf numFmtId="0" fontId="6" fillId="26" borderId="33" xfId="0" applyFont="1" applyFill="1" applyBorder="1" applyAlignment="1">
      <alignment horizontal="center" vertical="center"/>
    </xf>
    <xf numFmtId="0" fontId="6" fillId="26" borderId="22" xfId="0" applyFont="1" applyFill="1" applyBorder="1" applyAlignment="1">
      <alignment horizontal="center" vertical="center"/>
    </xf>
    <xf numFmtId="167" fontId="5" fillId="25" borderId="33" xfId="0" applyNumberFormat="1" applyFont="1" applyFill="1" applyBorder="1" applyAlignment="1" applyProtection="1">
      <alignment horizontal="center" vertical="center"/>
      <protection locked="0"/>
    </xf>
    <xf numFmtId="167" fontId="0" fillId="24" borderId="33" xfId="0" applyNumberFormat="1" applyFill="1" applyBorder="1" applyAlignment="1" applyProtection="1">
      <alignment horizontal="center" vertical="center"/>
      <protection locked="0"/>
    </xf>
    <xf numFmtId="3" fontId="5" fillId="25" borderId="11" xfId="0" applyNumberFormat="1" applyFont="1" applyFill="1" applyBorder="1" applyAlignment="1" applyProtection="1">
      <alignment horizontal="center" vertical="center"/>
      <protection locked="0"/>
    </xf>
    <xf numFmtId="167" fontId="0" fillId="0" borderId="33" xfId="0" applyNumberFormat="1" applyBorder="1" applyAlignment="1" applyProtection="1">
      <alignment horizontal="center" vertical="center"/>
      <protection locked="0"/>
    </xf>
    <xf numFmtId="3" fontId="5" fillId="25" borderId="23" xfId="0" applyNumberFormat="1" applyFont="1" applyFill="1" applyBorder="1" applyAlignment="1">
      <alignment horizontal="center" vertical="center"/>
    </xf>
    <xf numFmtId="0" fontId="0" fillId="0" borderId="38" xfId="0" applyBorder="1" applyAlignment="1" applyProtection="1">
      <alignment horizontal="center" vertical="center"/>
      <protection locked="0"/>
    </xf>
    <xf numFmtId="0" fontId="6" fillId="26" borderId="37" xfId="0" applyFont="1" applyFill="1" applyBorder="1" applyAlignment="1">
      <alignment horizontal="center" vertical="center"/>
    </xf>
    <xf numFmtId="0" fontId="6" fillId="26" borderId="17" xfId="0" applyFont="1" applyFill="1" applyBorder="1" applyAlignment="1">
      <alignment horizontal="center" vertical="center"/>
    </xf>
    <xf numFmtId="0" fontId="6" fillId="26" borderId="34" xfId="0" applyFont="1" applyFill="1" applyBorder="1" applyAlignment="1">
      <alignment horizontal="center" vertical="center"/>
    </xf>
    <xf numFmtId="0" fontId="6" fillId="26" borderId="13" xfId="0" applyFont="1" applyFill="1" applyBorder="1" applyAlignment="1">
      <alignment horizontal="center" vertical="center"/>
    </xf>
    <xf numFmtId="0" fontId="6" fillId="26" borderId="47" xfId="0" applyFont="1" applyFill="1" applyBorder="1" applyAlignment="1">
      <alignment horizontal="center" vertical="center"/>
    </xf>
    <xf numFmtId="0" fontId="6" fillId="25" borderId="32" xfId="0" applyFont="1" applyFill="1" applyBorder="1" applyAlignment="1" applyProtection="1">
      <alignment vertical="center"/>
      <protection locked="0"/>
    </xf>
    <xf numFmtId="0" fontId="5" fillId="26" borderId="15" xfId="0" applyFont="1" applyFill="1" applyBorder="1" applyAlignment="1">
      <alignment vertical="center"/>
    </xf>
    <xf numFmtId="0" fontId="15" fillId="26" borderId="0" xfId="0" applyFont="1" applyFill="1" applyAlignment="1">
      <alignment vertical="center"/>
    </xf>
    <xf numFmtId="0" fontId="14" fillId="26" borderId="0" xfId="0" applyFont="1" applyFill="1" applyAlignment="1">
      <alignment vertical="center"/>
    </xf>
    <xf numFmtId="0" fontId="12" fillId="26" borderId="0" xfId="0" applyFont="1" applyFill="1" applyAlignment="1">
      <alignment horizontal="right" vertical="center"/>
    </xf>
    <xf numFmtId="0" fontId="0" fillId="27" borderId="0" xfId="0" applyFill="1" applyAlignment="1">
      <alignment horizontal="right" vertical="center"/>
    </xf>
    <xf numFmtId="0" fontId="6" fillId="26" borderId="0" xfId="0" applyFont="1" applyFill="1" applyAlignment="1">
      <alignment horizontal="right" vertical="center"/>
    </xf>
    <xf numFmtId="49" fontId="0" fillId="30" borderId="51" xfId="0" applyNumberFormat="1" applyFill="1" applyBorder="1" applyAlignment="1" applyProtection="1">
      <alignment horizontal="left" vertical="center"/>
      <protection locked="0"/>
    </xf>
    <xf numFmtId="0" fontId="36" fillId="24" borderId="0" xfId="0" applyFont="1" applyFill="1" applyAlignment="1">
      <alignment horizontal="center" vertical="center"/>
    </xf>
    <xf numFmtId="0" fontId="4" fillId="25" borderId="0" xfId="0" applyFont="1" applyFill="1" applyAlignment="1">
      <alignment horizontal="right" vertical="center"/>
    </xf>
    <xf numFmtId="0" fontId="43" fillId="25" borderId="0" xfId="0" applyFont="1" applyFill="1" applyAlignment="1">
      <alignment vertical="center"/>
    </xf>
    <xf numFmtId="0" fontId="0" fillId="25" borderId="0" xfId="0" applyFill="1" applyAlignment="1">
      <alignment/>
    </xf>
    <xf numFmtId="0" fontId="43" fillId="25" borderId="0" xfId="0" applyFont="1" applyFill="1" applyAlignment="1" applyProtection="1">
      <alignment vertical="center"/>
      <protection locked="0"/>
    </xf>
    <xf numFmtId="0" fontId="2" fillId="25" borderId="33" xfId="0" applyFont="1" applyFill="1" applyBorder="1" applyAlignment="1" applyProtection="1">
      <alignment horizontal="center" vertical="center"/>
      <protection locked="0"/>
    </xf>
    <xf numFmtId="0" fontId="0" fillId="24" borderId="0" xfId="0" applyFont="1" applyFill="1" applyAlignment="1">
      <alignment/>
    </xf>
    <xf numFmtId="0" fontId="0" fillId="0" borderId="0" xfId="0" applyFont="1"/>
    <xf numFmtId="0" fontId="0" fillId="24" borderId="0" xfId="0" applyFont="1" applyFill="1" applyAlignment="1">
      <alignment vertical="top"/>
    </xf>
    <xf numFmtId="0" fontId="0" fillId="24" borderId="0" xfId="0" applyFont="1" applyFill="1" applyAlignment="1">
      <alignment vertical="center"/>
    </xf>
    <xf numFmtId="14" fontId="44" fillId="24" borderId="0" xfId="0" applyNumberFormat="1" applyFont="1" applyFill="1" applyAlignment="1">
      <alignment horizontal="center"/>
    </xf>
    <xf numFmtId="0" fontId="45" fillId="24" borderId="0" xfId="0" applyFont="1" applyFill="1" applyAlignment="1">
      <alignment horizontal="center"/>
    </xf>
    <xf numFmtId="14" fontId="45" fillId="24" borderId="0" xfId="0" applyNumberFormat="1" applyFont="1" applyFill="1" applyAlignment="1">
      <alignment horizontal="center"/>
    </xf>
    <xf numFmtId="0" fontId="45" fillId="24" borderId="0" xfId="0" applyFont="1" applyFill="1"/>
    <xf numFmtId="0" fontId="0" fillId="24" borderId="0" xfId="0" applyFont="1" applyFill="1" applyAlignment="1">
      <alignment horizontal="right"/>
    </xf>
    <xf numFmtId="3" fontId="5" fillId="26" borderId="33" xfId="0" applyNumberFormat="1" applyFont="1" applyFill="1" applyBorder="1" applyAlignment="1" applyProtection="1">
      <alignment horizontal="center" vertical="center"/>
      <protection/>
    </xf>
    <xf numFmtId="0" fontId="6" fillId="26" borderId="34" xfId="0" applyFont="1" applyFill="1" applyBorder="1" applyAlignment="1" applyProtection="1">
      <alignment vertical="center"/>
      <protection locked="0"/>
    </xf>
    <xf numFmtId="3" fontId="5" fillId="26" borderId="22" xfId="0" applyNumberFormat="1" applyFont="1" applyFill="1" applyBorder="1" applyAlignment="1" applyProtection="1">
      <alignment horizontal="center" vertical="center"/>
      <protection/>
    </xf>
    <xf numFmtId="0" fontId="0" fillId="0" borderId="0" xfId="0" applyFont="1" applyProtection="1">
      <protection locked="0"/>
    </xf>
    <xf numFmtId="0" fontId="0" fillId="24" borderId="0" xfId="0" applyFont="1" applyFill="1" applyAlignment="1" applyProtection="1">
      <alignment vertical="center"/>
      <protection locked="0"/>
    </xf>
    <xf numFmtId="0" fontId="0" fillId="26" borderId="0" xfId="0" applyFill="1" applyProtection="1">
      <protection/>
    </xf>
    <xf numFmtId="0" fontId="0" fillId="25" borderId="0" xfId="0" applyFill="1" applyProtection="1">
      <protection locked="0"/>
    </xf>
    <xf numFmtId="0" fontId="2" fillId="27" borderId="0" xfId="0" applyFont="1" applyFill="1" applyAlignment="1">
      <alignment horizontal="center" vertical="center"/>
    </xf>
    <xf numFmtId="0" fontId="5" fillId="25" borderId="0" xfId="0" applyFont="1" applyFill="1" applyAlignment="1">
      <alignment vertical="center"/>
    </xf>
    <xf numFmtId="0" fontId="29" fillId="26" borderId="0" xfId="45" applyFill="1" applyAlignment="1" applyProtection="1">
      <alignment/>
      <protection/>
    </xf>
    <xf numFmtId="0" fontId="4" fillId="26" borderId="0" xfId="0" applyFont="1" applyFill="1" applyProtection="1">
      <protection/>
    </xf>
    <xf numFmtId="0" fontId="43" fillId="26" borderId="0" xfId="0" applyFont="1" applyFill="1" applyAlignment="1" applyProtection="1">
      <alignment/>
      <protection/>
    </xf>
    <xf numFmtId="166" fontId="4" fillId="0" borderId="0" xfId="0" applyNumberFormat="1" applyFont="1" applyAlignment="1" applyProtection="1">
      <alignment horizontal="center"/>
      <protection locked="0"/>
    </xf>
    <xf numFmtId="0" fontId="10" fillId="0" borderId="0" xfId="0" applyFont="1" applyAlignment="1">
      <alignment vertical="center"/>
    </xf>
    <xf numFmtId="0" fontId="10" fillId="26" borderId="0" xfId="0" applyFont="1" applyFill="1" applyAlignment="1">
      <alignment horizontal="right"/>
    </xf>
    <xf numFmtId="0" fontId="2" fillId="0" borderId="33" xfId="0" applyFont="1" applyBorder="1" applyAlignment="1" applyProtection="1">
      <alignment horizontal="center" vertical="center"/>
      <protection locked="0"/>
    </xf>
    <xf numFmtId="0" fontId="10" fillId="26" borderId="27" xfId="0" applyFont="1" applyFill="1" applyBorder="1" applyAlignment="1">
      <alignment horizontal="center" vertical="center"/>
    </xf>
    <xf numFmtId="0" fontId="10" fillId="26" borderId="33" xfId="0" applyFont="1" applyFill="1" applyBorder="1" applyAlignment="1">
      <alignment horizontal="center" vertical="center"/>
    </xf>
    <xf numFmtId="3" fontId="0" fillId="0" borderId="33" xfId="0" applyNumberFormat="1" applyFont="1" applyBorder="1" applyAlignment="1">
      <alignment horizontal="right" vertical="center" indent="1"/>
    </xf>
    <xf numFmtId="3" fontId="0" fillId="0" borderId="33" xfId="0" applyNumberFormat="1" applyFont="1" applyBorder="1" applyAlignment="1" applyProtection="1">
      <alignment horizontal="right" vertical="center" indent="1"/>
      <protection locked="0"/>
    </xf>
    <xf numFmtId="0" fontId="10" fillId="26" borderId="29" xfId="0" applyFont="1" applyFill="1" applyBorder="1" applyAlignment="1">
      <alignment horizontal="center" vertical="center"/>
    </xf>
    <xf numFmtId="0" fontId="10" fillId="26" borderId="40" xfId="0" applyFont="1" applyFill="1" applyBorder="1" applyAlignment="1">
      <alignment horizontal="left" vertical="center" wrapText="1"/>
    </xf>
    <xf numFmtId="3" fontId="0" fillId="0" borderId="38" xfId="0" applyNumberFormat="1" applyFont="1" applyBorder="1" applyAlignment="1">
      <alignment horizontal="right" vertical="center" indent="1"/>
    </xf>
    <xf numFmtId="3" fontId="5" fillId="26" borderId="33" xfId="0" applyNumberFormat="1" applyFont="1" applyFill="1" applyBorder="1" applyAlignment="1">
      <alignment horizontal="center" vertical="center"/>
    </xf>
    <xf numFmtId="3" fontId="5" fillId="26" borderId="38" xfId="0" applyNumberFormat="1" applyFont="1" applyFill="1" applyBorder="1" applyAlignment="1">
      <alignment horizontal="center" vertical="center"/>
    </xf>
    <xf numFmtId="0" fontId="0" fillId="7" borderId="0" xfId="0" applyFill="1" applyAlignment="1">
      <alignment vertical="center"/>
    </xf>
    <xf numFmtId="0" fontId="44" fillId="7" borderId="0" xfId="0" applyFont="1" applyFill="1" applyAlignment="1">
      <alignment horizontal="center" vertical="center"/>
    </xf>
    <xf numFmtId="0" fontId="23" fillId="7" borderId="0" xfId="0" applyFont="1" applyFill="1" applyAlignment="1">
      <alignment horizontal="center" vertical="center"/>
    </xf>
    <xf numFmtId="0" fontId="0" fillId="7" borderId="33" xfId="0" applyFill="1" applyBorder="1" applyAlignment="1">
      <alignment horizontal="center" vertical="center"/>
    </xf>
    <xf numFmtId="0" fontId="0" fillId="7" borderId="22" xfId="0" applyFill="1" applyBorder="1" applyAlignment="1">
      <alignment horizontal="center" vertical="center"/>
    </xf>
    <xf numFmtId="0" fontId="0" fillId="7" borderId="22" xfId="0" applyFill="1" applyBorder="1" applyAlignment="1">
      <alignment vertical="center"/>
    </xf>
    <xf numFmtId="0" fontId="0" fillId="7" borderId="23" xfId="0" applyFill="1" applyBorder="1" applyAlignment="1">
      <alignment vertical="center"/>
    </xf>
    <xf numFmtId="0" fontId="10" fillId="7" borderId="57" xfId="0" applyFont="1" applyFill="1" applyBorder="1" applyAlignment="1">
      <alignment vertical="center" wrapText="1"/>
    </xf>
    <xf numFmtId="0" fontId="10" fillId="7" borderId="39" xfId="0" applyFont="1" applyFill="1" applyBorder="1" applyAlignment="1">
      <alignment vertical="center" wrapText="1"/>
    </xf>
    <xf numFmtId="0" fontId="10" fillId="7" borderId="58" xfId="0" applyFont="1" applyFill="1" applyBorder="1" applyAlignment="1">
      <alignment vertical="center" wrapText="1"/>
    </xf>
    <xf numFmtId="0" fontId="23" fillId="7" borderId="0" xfId="0" applyFont="1" applyFill="1" applyBorder="1" applyAlignment="1">
      <alignment vertical="center"/>
    </xf>
    <xf numFmtId="0" fontId="0" fillId="25" borderId="33" xfId="0" applyFill="1" applyBorder="1" applyAlignment="1" applyProtection="1">
      <alignment horizontal="left" vertical="center"/>
      <protection locked="0"/>
    </xf>
    <xf numFmtId="14" fontId="0" fillId="25" borderId="33" xfId="0" applyNumberFormat="1" applyFill="1" applyBorder="1" applyAlignment="1" applyProtection="1">
      <alignment horizontal="center" vertical="center"/>
      <protection locked="0"/>
    </xf>
    <xf numFmtId="14" fontId="2" fillId="25" borderId="33" xfId="0" applyNumberFormat="1" applyFont="1" applyFill="1" applyBorder="1" applyAlignment="1">
      <alignment horizontal="center" vertical="center"/>
    </xf>
    <xf numFmtId="3" fontId="0" fillId="25" borderId="33" xfId="0" applyNumberFormat="1" applyFill="1" applyBorder="1" applyAlignment="1">
      <alignment horizontal="right" vertical="center" indent="1"/>
    </xf>
    <xf numFmtId="3" fontId="0" fillId="25" borderId="38" xfId="0" applyNumberFormat="1" applyFill="1" applyBorder="1" applyAlignment="1">
      <alignment horizontal="right" vertical="center" indent="1"/>
    </xf>
    <xf numFmtId="3" fontId="0" fillId="25" borderId="33" xfId="0" applyNumberFormat="1" applyFill="1" applyBorder="1" applyAlignment="1" applyProtection="1">
      <alignment horizontal="right" vertical="center" indent="1"/>
      <protection locked="0"/>
    </xf>
    <xf numFmtId="9" fontId="0" fillId="25" borderId="33" xfId="0" applyNumberFormat="1" applyFill="1" applyBorder="1" applyAlignment="1">
      <alignment horizontal="right" vertical="center" indent="1"/>
    </xf>
    <xf numFmtId="0" fontId="0" fillId="25" borderId="29" xfId="0" applyFill="1" applyBorder="1" applyAlignment="1" applyProtection="1">
      <alignment horizontal="center" vertical="center"/>
      <protection locked="0"/>
    </xf>
    <xf numFmtId="3" fontId="0" fillId="25" borderId="23" xfId="0" applyNumberFormat="1" applyFill="1" applyBorder="1" applyAlignment="1" applyProtection="1">
      <alignment horizontal="right" vertical="center" indent="1"/>
      <protection locked="0"/>
    </xf>
    <xf numFmtId="0" fontId="10" fillId="7" borderId="27" xfId="0" applyFont="1" applyFill="1" applyBorder="1" applyAlignment="1">
      <alignment horizontal="center" vertical="center"/>
    </xf>
    <xf numFmtId="0" fontId="10" fillId="7" borderId="33" xfId="0" applyFont="1" applyFill="1" applyBorder="1" applyAlignment="1">
      <alignment horizontal="center" vertical="center"/>
    </xf>
    <xf numFmtId="0" fontId="10" fillId="7" borderId="22" xfId="0" applyFont="1" applyFill="1" applyBorder="1" applyAlignment="1">
      <alignment horizontal="center" vertical="center"/>
    </xf>
    <xf numFmtId="0" fontId="10" fillId="0" borderId="0" xfId="0" applyFont="1"/>
    <xf numFmtId="0" fontId="10" fillId="25" borderId="0" xfId="0" applyFont="1" applyFill="1" applyAlignment="1">
      <alignment vertical="center"/>
    </xf>
    <xf numFmtId="3" fontId="0" fillId="25" borderId="38" xfId="0" applyNumberFormat="1" applyFill="1" applyBorder="1" applyAlignment="1" applyProtection="1">
      <alignment horizontal="right" vertical="center" indent="1"/>
      <protection locked="0"/>
    </xf>
    <xf numFmtId="0" fontId="0" fillId="25" borderId="33" xfId="0" applyNumberFormat="1" applyFill="1" applyBorder="1" applyAlignment="1">
      <alignment horizontal="right" vertical="center" indent="1"/>
    </xf>
    <xf numFmtId="0" fontId="0" fillId="25" borderId="38" xfId="0" applyNumberFormat="1" applyFill="1" applyBorder="1" applyAlignment="1">
      <alignment horizontal="right" vertical="center" indent="1"/>
    </xf>
    <xf numFmtId="168" fontId="0" fillId="25" borderId="33" xfId="0" applyNumberFormat="1" applyFill="1" applyBorder="1" applyAlignment="1" applyProtection="1">
      <alignment horizontal="right" vertical="center" indent="1"/>
      <protection locked="0"/>
    </xf>
    <xf numFmtId="0" fontId="7" fillId="26" borderId="57" xfId="0" applyFont="1" applyFill="1" applyBorder="1" applyAlignment="1">
      <alignment vertical="center"/>
    </xf>
    <xf numFmtId="0" fontId="5" fillId="26" borderId="58" xfId="0" applyFont="1" applyFill="1" applyBorder="1" applyAlignment="1">
      <alignment horizontal="center" vertical="center"/>
    </xf>
    <xf numFmtId="0" fontId="5" fillId="26" borderId="27" xfId="0" applyFont="1" applyFill="1" applyBorder="1" applyAlignment="1">
      <alignment vertical="center"/>
    </xf>
    <xf numFmtId="166" fontId="0" fillId="26" borderId="22" xfId="0" applyNumberFormat="1" applyFont="1" applyFill="1" applyBorder="1" applyAlignment="1">
      <alignment horizontal="center" vertical="center"/>
    </xf>
    <xf numFmtId="166" fontId="5" fillId="26" borderId="22" xfId="0" applyNumberFormat="1" applyFont="1" applyFill="1" applyBorder="1" applyAlignment="1">
      <alignment horizontal="center" vertical="center"/>
    </xf>
    <xf numFmtId="1" fontId="5" fillId="25" borderId="22" xfId="0" applyNumberFormat="1" applyFont="1" applyFill="1" applyBorder="1" applyAlignment="1" applyProtection="1">
      <alignment horizontal="center" vertical="center"/>
      <protection locked="0"/>
    </xf>
    <xf numFmtId="0" fontId="5" fillId="26" borderId="29" xfId="0" applyFont="1" applyFill="1" applyBorder="1" applyAlignment="1">
      <alignment vertical="center"/>
    </xf>
    <xf numFmtId="14" fontId="5" fillId="25" borderId="23" xfId="0" applyNumberFormat="1" applyFont="1" applyFill="1" applyBorder="1" applyAlignment="1" applyProtection="1">
      <alignment horizontal="center" vertical="center"/>
      <protection locked="0"/>
    </xf>
    <xf numFmtId="0" fontId="7" fillId="26" borderId="25" xfId="0" applyFont="1" applyFill="1" applyBorder="1" applyAlignment="1">
      <alignment horizontal="center" vertical="center"/>
    </xf>
    <xf numFmtId="0" fontId="7" fillId="26" borderId="17" xfId="0" applyFont="1" applyFill="1" applyBorder="1" applyAlignment="1">
      <alignment horizontal="center" vertical="center"/>
    </xf>
    <xf numFmtId="14" fontId="7" fillId="26" borderId="57" xfId="0" applyNumberFormat="1" applyFont="1" applyFill="1" applyBorder="1" applyAlignment="1">
      <alignment horizontal="center" vertical="center"/>
    </xf>
    <xf numFmtId="166" fontId="5" fillId="25" borderId="58" xfId="0" applyNumberFormat="1" applyFont="1" applyFill="1" applyBorder="1" applyAlignment="1">
      <alignment horizontal="center" vertical="center"/>
    </xf>
    <xf numFmtId="165" fontId="7" fillId="26" borderId="20" xfId="0" applyNumberFormat="1" applyFont="1" applyFill="1" applyBorder="1" applyAlignment="1">
      <alignment horizontal="center" vertical="center"/>
    </xf>
    <xf numFmtId="166" fontId="5" fillId="25" borderId="22" xfId="0" applyNumberFormat="1" applyFont="1" applyFill="1" applyBorder="1" applyAlignment="1">
      <alignment horizontal="center" vertical="center"/>
    </xf>
    <xf numFmtId="165" fontId="7" fillId="26" borderId="29" xfId="0" applyNumberFormat="1" applyFont="1" applyFill="1" applyBorder="1" applyAlignment="1">
      <alignment horizontal="center" vertical="center"/>
    </xf>
    <xf numFmtId="0" fontId="0" fillId="28" borderId="0" xfId="0" applyFont="1" applyFill="1" applyProtection="1">
      <protection locked="0"/>
    </xf>
    <xf numFmtId="0" fontId="0" fillId="28" borderId="0" xfId="0" applyFont="1" applyFill="1"/>
    <xf numFmtId="0" fontId="0" fillId="19" borderId="0" xfId="0" applyFont="1" applyFill="1" applyProtection="1">
      <protection locked="0"/>
    </xf>
    <xf numFmtId="0" fontId="0" fillId="19" borderId="0" xfId="0" applyFont="1" applyFill="1"/>
    <xf numFmtId="0" fontId="10" fillId="7" borderId="29" xfId="0" applyFont="1" applyFill="1" applyBorder="1" applyAlignment="1">
      <alignment horizontal="center" vertical="center"/>
    </xf>
    <xf numFmtId="0" fontId="0" fillId="25" borderId="33" xfId="0" applyNumberFormat="1" applyFill="1" applyBorder="1" applyAlignment="1" applyProtection="1">
      <alignment horizontal="right" vertical="center" indent="1"/>
      <protection locked="0"/>
    </xf>
    <xf numFmtId="0" fontId="0" fillId="7" borderId="57" xfId="0" applyFill="1" applyBorder="1" applyAlignment="1">
      <alignment horizontal="center" vertical="center"/>
    </xf>
    <xf numFmtId="0" fontId="10" fillId="7" borderId="57" xfId="0" applyFont="1" applyFill="1" applyBorder="1" applyAlignment="1">
      <alignment horizontal="center" vertical="center"/>
    </xf>
    <xf numFmtId="0" fontId="10" fillId="7" borderId="57" xfId="0" applyFont="1" applyFill="1" applyBorder="1" applyAlignment="1">
      <alignment horizontal="center" vertical="center"/>
    </xf>
    <xf numFmtId="3" fontId="5" fillId="25" borderId="59" xfId="0" applyNumberFormat="1" applyFont="1" applyFill="1" applyBorder="1" applyAlignment="1" applyProtection="1">
      <alignment horizontal="center" vertical="center"/>
      <protection locked="0"/>
    </xf>
    <xf numFmtId="3" fontId="5" fillId="25" borderId="60" xfId="0" applyNumberFormat="1" applyFont="1" applyFill="1" applyBorder="1" applyAlignment="1" applyProtection="1">
      <alignment horizontal="center" vertical="center"/>
      <protection locked="0"/>
    </xf>
    <xf numFmtId="0" fontId="0" fillId="27" borderId="61" xfId="0" applyFill="1" applyBorder="1" applyAlignment="1" applyProtection="1">
      <alignment vertical="center"/>
      <protection/>
    </xf>
    <xf numFmtId="0" fontId="0" fillId="27" borderId="30" xfId="0" applyFill="1" applyBorder="1" applyAlignment="1" applyProtection="1">
      <alignment vertical="center"/>
      <protection/>
    </xf>
    <xf numFmtId="0" fontId="6" fillId="26" borderId="11" xfId="0" applyFont="1" applyFill="1" applyBorder="1" applyAlignment="1">
      <alignment horizontal="center" vertical="center"/>
    </xf>
    <xf numFmtId="0" fontId="0" fillId="27" borderId="58" xfId="0" applyFill="1" applyBorder="1" applyAlignment="1" applyProtection="1">
      <alignment vertical="center"/>
      <protection/>
    </xf>
    <xf numFmtId="0" fontId="0" fillId="27" borderId="22" xfId="0" applyFill="1" applyBorder="1" applyAlignment="1" applyProtection="1">
      <alignment vertical="center"/>
      <protection/>
    </xf>
    <xf numFmtId="0" fontId="0" fillId="27" borderId="23" xfId="0" applyFill="1" applyBorder="1" applyAlignment="1" applyProtection="1">
      <alignment vertical="center"/>
      <protection/>
    </xf>
    <xf numFmtId="3" fontId="5" fillId="25" borderId="39" xfId="0" applyNumberFormat="1" applyFont="1" applyFill="1" applyBorder="1" applyAlignment="1" applyProtection="1">
      <alignment horizontal="center" vertical="center"/>
      <protection locked="0"/>
    </xf>
    <xf numFmtId="0" fontId="23" fillId="26" borderId="0" xfId="0" applyFont="1" applyFill="1" applyAlignment="1">
      <alignment horizontal="left"/>
    </xf>
    <xf numFmtId="0" fontId="0" fillId="26" borderId="0" xfId="0" applyFont="1" applyFill="1" applyAlignment="1">
      <alignment horizontal="left"/>
    </xf>
    <xf numFmtId="0" fontId="10" fillId="26" borderId="22" xfId="0" applyFont="1" applyFill="1" applyBorder="1" applyAlignment="1">
      <alignment horizontal="center" vertical="center"/>
    </xf>
    <xf numFmtId="0" fontId="10" fillId="26" borderId="57" xfId="0" applyFont="1" applyFill="1" applyBorder="1" applyAlignment="1">
      <alignment horizontal="center" vertical="center"/>
    </xf>
    <xf numFmtId="0" fontId="6" fillId="26" borderId="11" xfId="0" applyFont="1" applyFill="1" applyBorder="1" applyAlignment="1">
      <alignment horizontal="center" vertical="center" wrapText="1"/>
    </xf>
    <xf numFmtId="3" fontId="5" fillId="25" borderId="23" xfId="0" applyNumberFormat="1" applyFont="1" applyFill="1" applyBorder="1" applyAlignment="1" applyProtection="1">
      <alignment horizontal="center" vertical="center"/>
      <protection locked="0"/>
    </xf>
    <xf numFmtId="0" fontId="6" fillId="26" borderId="34" xfId="0" applyFont="1" applyFill="1" applyBorder="1" applyAlignment="1" applyProtection="1">
      <alignment vertical="center" wrapText="1"/>
      <protection locked="0"/>
    </xf>
    <xf numFmtId="0" fontId="5" fillId="26" borderId="13" xfId="0" applyFont="1" applyFill="1" applyBorder="1" applyAlignment="1">
      <alignment vertical="center"/>
    </xf>
    <xf numFmtId="0" fontId="2" fillId="0" borderId="55" xfId="0" applyFont="1" applyBorder="1" applyAlignment="1" applyProtection="1">
      <alignment horizontal="center" vertical="center"/>
      <protection locked="0"/>
    </xf>
    <xf numFmtId="0" fontId="10" fillId="26" borderId="0" xfId="0" applyFont="1" applyFill="1" applyAlignment="1">
      <alignment horizontal="right" vertical="top"/>
    </xf>
    <xf numFmtId="3" fontId="0" fillId="0" borderId="22" xfId="0" applyNumberFormat="1" applyFont="1" applyBorder="1" applyAlignment="1" applyProtection="1">
      <alignment horizontal="right" vertical="center" indent="1"/>
      <protection locked="0"/>
    </xf>
    <xf numFmtId="3" fontId="0" fillId="0" borderId="38" xfId="0" applyNumberFormat="1" applyFont="1" applyBorder="1" applyAlignment="1" applyProtection="1">
      <alignment horizontal="right" vertical="center" indent="1"/>
      <protection locked="0"/>
    </xf>
    <xf numFmtId="3" fontId="0" fillId="0" borderId="23" xfId="0" applyNumberFormat="1" applyFont="1" applyBorder="1" applyAlignment="1" applyProtection="1">
      <alignment horizontal="right" vertical="center" indent="1"/>
      <protection locked="0"/>
    </xf>
    <xf numFmtId="0" fontId="10" fillId="26" borderId="33" xfId="0" applyFont="1" applyFill="1" applyBorder="1" applyAlignment="1">
      <alignment horizontal="center" vertical="center" wrapText="1"/>
    </xf>
    <xf numFmtId="0" fontId="10" fillId="26" borderId="22" xfId="0" applyFont="1" applyFill="1" applyBorder="1" applyAlignment="1">
      <alignment horizontal="center" vertical="center" wrapText="1"/>
    </xf>
    <xf numFmtId="3" fontId="0" fillId="0" borderId="39" xfId="0" applyNumberFormat="1" applyFont="1" applyBorder="1" applyAlignment="1" applyProtection="1">
      <alignment horizontal="center" vertical="center"/>
      <protection locked="0"/>
    </xf>
    <xf numFmtId="3" fontId="0" fillId="0" borderId="58" xfId="0" applyNumberFormat="1" applyFont="1" applyBorder="1" applyAlignment="1" applyProtection="1">
      <alignment horizontal="center" vertical="center"/>
      <protection locked="0"/>
    </xf>
    <xf numFmtId="3" fontId="0" fillId="0" borderId="33" xfId="0" applyNumberFormat="1" applyFont="1" applyBorder="1" applyAlignment="1" applyProtection="1">
      <alignment horizontal="center" vertical="center"/>
      <protection locked="0"/>
    </xf>
    <xf numFmtId="3" fontId="0" fillId="0" borderId="22" xfId="0" applyNumberFormat="1" applyFont="1" applyBorder="1" applyAlignment="1" applyProtection="1">
      <alignment horizontal="center" vertical="center"/>
      <protection locked="0"/>
    </xf>
    <xf numFmtId="3" fontId="0" fillId="0" borderId="38" xfId="0" applyNumberFormat="1" applyFont="1" applyBorder="1" applyAlignment="1" applyProtection="1">
      <alignment horizontal="center" vertical="center"/>
      <protection locked="0"/>
    </xf>
    <xf numFmtId="3" fontId="0" fillId="0" borderId="23" xfId="0" applyNumberFormat="1" applyFont="1" applyBorder="1" applyAlignment="1" applyProtection="1">
      <alignment horizontal="center" vertical="center"/>
      <protection locked="0"/>
    </xf>
    <xf numFmtId="0" fontId="5" fillId="0" borderId="0" xfId="69">
      <alignment/>
      <protection/>
    </xf>
    <xf numFmtId="0" fontId="5" fillId="0" borderId="0" xfId="69" applyAlignment="1">
      <alignment horizontal="center" vertical="center"/>
      <protection/>
    </xf>
    <xf numFmtId="0" fontId="5" fillId="0" borderId="62" xfId="69" applyBorder="1" applyAlignment="1">
      <alignment horizontal="center" vertical="center"/>
      <protection/>
    </xf>
    <xf numFmtId="0" fontId="5" fillId="0" borderId="63" xfId="69" applyBorder="1" applyAlignment="1">
      <alignment horizontal="center" vertical="center"/>
      <protection/>
    </xf>
    <xf numFmtId="0" fontId="5" fillId="0" borderId="27" xfId="69" applyBorder="1" applyAlignment="1">
      <alignment horizontal="center" vertical="center"/>
      <protection/>
    </xf>
    <xf numFmtId="0" fontId="74" fillId="25" borderId="33" xfId="69" applyFont="1" applyFill="1" applyBorder="1" applyAlignment="1">
      <alignment vertical="center" wrapText="1"/>
      <protection/>
    </xf>
    <xf numFmtId="0" fontId="74" fillId="25" borderId="11" xfId="69" applyFont="1" applyFill="1" applyBorder="1" applyAlignment="1">
      <alignment horizontal="center" vertical="center" wrapText="1"/>
      <protection/>
    </xf>
    <xf numFmtId="0" fontId="5" fillId="0" borderId="33" xfId="69" applyBorder="1">
      <alignment/>
      <protection/>
    </xf>
    <xf numFmtId="0" fontId="5" fillId="0" borderId="22" xfId="69" applyBorder="1">
      <alignment/>
      <protection/>
    </xf>
    <xf numFmtId="0" fontId="5" fillId="0" borderId="27" xfId="69" applyBorder="1">
      <alignment/>
      <protection/>
    </xf>
    <xf numFmtId="0" fontId="5" fillId="0" borderId="11" xfId="69" applyBorder="1" applyAlignment="1">
      <alignment horizontal="center" vertical="center"/>
      <protection/>
    </xf>
    <xf numFmtId="0" fontId="5" fillId="0" borderId="0" xfId="69" applyBorder="1" applyAlignment="1">
      <alignment horizontal="center" vertical="center"/>
      <protection/>
    </xf>
    <xf numFmtId="0" fontId="5" fillId="0" borderId="29" xfId="69" applyBorder="1">
      <alignment/>
      <protection/>
    </xf>
    <xf numFmtId="0" fontId="5" fillId="0" borderId="60" xfId="69" applyBorder="1" applyAlignment="1">
      <alignment horizontal="center" vertical="center"/>
      <protection/>
    </xf>
    <xf numFmtId="0" fontId="74" fillId="25" borderId="38" xfId="69" applyFont="1" applyFill="1" applyBorder="1" applyAlignment="1">
      <alignment vertical="center" wrapText="1"/>
      <protection/>
    </xf>
    <xf numFmtId="0" fontId="74" fillId="25" borderId="60" xfId="69" applyFont="1" applyFill="1" applyBorder="1" applyAlignment="1">
      <alignment horizontal="center" vertical="center" wrapText="1"/>
      <protection/>
    </xf>
    <xf numFmtId="0" fontId="5" fillId="0" borderId="38" xfId="69" applyBorder="1">
      <alignment/>
      <protection/>
    </xf>
    <xf numFmtId="0" fontId="5" fillId="0" borderId="23" xfId="69" applyBorder="1">
      <alignment/>
      <protection/>
    </xf>
    <xf numFmtId="1" fontId="5" fillId="0" borderId="64" xfId="70" applyNumberFormat="1" applyFont="1" applyFill="1" applyBorder="1" applyAlignment="1">
      <alignment horizontal="left"/>
      <protection/>
    </xf>
    <xf numFmtId="0" fontId="5" fillId="0" borderId="64" xfId="70" applyFont="1" applyFill="1" applyBorder="1" applyAlignment="1">
      <alignment horizontal="left"/>
      <protection/>
    </xf>
    <xf numFmtId="1" fontId="5" fillId="0" borderId="64" xfId="70" applyNumberFormat="1" applyFont="1" applyFill="1" applyBorder="1" applyAlignment="1">
      <alignment horizontal="left" vertical="top" wrapText="1"/>
      <protection/>
    </xf>
    <xf numFmtId="1" fontId="75" fillId="0" borderId="64" xfId="0" applyNumberFormat="1" applyFont="1" applyFill="1" applyBorder="1" applyAlignment="1">
      <alignment horizontal="left"/>
    </xf>
    <xf numFmtId="1" fontId="5" fillId="0" borderId="65" xfId="70" applyNumberFormat="1" applyFont="1" applyFill="1" applyBorder="1" applyAlignment="1">
      <alignment horizontal="left"/>
      <protection/>
    </xf>
    <xf numFmtId="49" fontId="0" fillId="0" borderId="0" xfId="0" applyNumberFormat="1"/>
    <xf numFmtId="0" fontId="76" fillId="0" borderId="0" xfId="0" applyFont="1"/>
    <xf numFmtId="49" fontId="76" fillId="0" borderId="0" xfId="0" applyNumberFormat="1" applyFont="1"/>
    <xf numFmtId="3" fontId="0" fillId="0" borderId="0" xfId="0" applyNumberFormat="1"/>
    <xf numFmtId="49" fontId="0" fillId="0" borderId="0" xfId="0" applyNumberFormat="1" applyFont="1"/>
    <xf numFmtId="14" fontId="0" fillId="0" borderId="0" xfId="0" applyNumberFormat="1" applyFont="1"/>
    <xf numFmtId="0" fontId="0" fillId="0" borderId="0" xfId="0" applyNumberFormat="1"/>
    <xf numFmtId="0" fontId="2" fillId="0" borderId="0" xfId="0" applyFont="1"/>
    <xf numFmtId="3" fontId="0" fillId="0" borderId="0" xfId="0" applyNumberFormat="1" applyFont="1"/>
    <xf numFmtId="49" fontId="5" fillId="0" borderId="0" xfId="70" applyNumberFormat="1" applyFont="1" applyFill="1" applyAlignment="1">
      <alignment horizontal="center"/>
      <protection/>
    </xf>
    <xf numFmtId="49" fontId="5" fillId="0" borderId="0" xfId="70" applyNumberFormat="1" applyFont="1" applyFill="1" applyAlignment="1">
      <alignment horizontal="center" vertical="top"/>
      <protection/>
    </xf>
    <xf numFmtId="49" fontId="75" fillId="0" borderId="0" xfId="0" applyNumberFormat="1" applyFont="1" applyFill="1" applyAlignment="1">
      <alignment horizontal="center"/>
    </xf>
    <xf numFmtId="14" fontId="0" fillId="0" borderId="0" xfId="0" applyNumberFormat="1"/>
    <xf numFmtId="0" fontId="77" fillId="0" borderId="0" xfId="0" applyFont="1"/>
    <xf numFmtId="0" fontId="0" fillId="0" borderId="0" xfId="0" applyFill="1"/>
    <xf numFmtId="49" fontId="1" fillId="0" borderId="66" xfId="0" applyNumberFormat="1" applyFont="1" applyFill="1" applyBorder="1"/>
    <xf numFmtId="0" fontId="0" fillId="0" borderId="67" xfId="0" applyFont="1" applyFill="1" applyBorder="1"/>
    <xf numFmtId="0" fontId="1" fillId="0" borderId="66" xfId="0" applyFont="1" applyFill="1" applyBorder="1"/>
    <xf numFmtId="0" fontId="0" fillId="0" borderId="0" xfId="0" applyNumberFormat="1" applyFont="1"/>
    <xf numFmtId="0" fontId="78" fillId="0" borderId="0" xfId="0" applyFont="1"/>
    <xf numFmtId="0" fontId="0" fillId="24" borderId="0" xfId="0" applyFill="1" applyBorder="1" applyAlignment="1" applyProtection="1">
      <alignment vertical="center"/>
      <protection locked="0"/>
    </xf>
    <xf numFmtId="0" fontId="0" fillId="31" borderId="0" xfId="0" applyNumberFormat="1" applyFill="1"/>
    <xf numFmtId="1" fontId="0" fillId="0" borderId="0" xfId="0" applyNumberFormat="1"/>
    <xf numFmtId="0" fontId="29" fillId="0" borderId="0" xfId="45" applyAlignment="1" applyProtection="1">
      <alignment/>
      <protection/>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11" xfId="0" applyFont="1" applyBorder="1" applyAlignment="1">
      <alignment vertical="center" wrapText="1"/>
    </xf>
    <xf numFmtId="0" fontId="0" fillId="0" borderId="60" xfId="0" applyFont="1" applyBorder="1" applyAlignment="1">
      <alignment vertical="center" wrapText="1"/>
    </xf>
    <xf numFmtId="0" fontId="0" fillId="0" borderId="68" xfId="0" applyBorder="1"/>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0" fillId="0" borderId="55" xfId="0" applyBorder="1"/>
    <xf numFmtId="1" fontId="5" fillId="0" borderId="68" xfId="70" applyNumberFormat="1" applyFont="1" applyFill="1" applyBorder="1" applyAlignment="1">
      <alignment horizontal="left"/>
      <protection/>
    </xf>
    <xf numFmtId="0" fontId="5" fillId="0" borderId="44" xfId="69" applyBorder="1">
      <alignment/>
      <protection/>
    </xf>
    <xf numFmtId="0" fontId="5" fillId="0" borderId="71" xfId="69" applyBorder="1" applyAlignment="1">
      <alignment horizontal="center" vertical="center"/>
      <protection/>
    </xf>
    <xf numFmtId="0" fontId="5" fillId="0" borderId="44" xfId="69" applyBorder="1" applyAlignment="1">
      <alignment horizontal="center" vertical="center"/>
      <protection/>
    </xf>
    <xf numFmtId="0" fontId="74" fillId="25" borderId="47" xfId="69" applyFont="1" applyFill="1" applyBorder="1" applyAlignment="1">
      <alignment vertical="center" wrapText="1"/>
      <protection/>
    </xf>
    <xf numFmtId="0" fontId="74" fillId="25" borderId="71" xfId="69" applyFont="1" applyFill="1" applyBorder="1" applyAlignment="1">
      <alignment horizontal="center" vertical="center" wrapText="1"/>
      <protection/>
    </xf>
    <xf numFmtId="0" fontId="5" fillId="0" borderId="47" xfId="69" applyBorder="1">
      <alignment/>
      <protection/>
    </xf>
    <xf numFmtId="0" fontId="5" fillId="0" borderId="72" xfId="69" applyBorder="1">
      <alignment/>
      <protection/>
    </xf>
    <xf numFmtId="0" fontId="5" fillId="0" borderId="69" xfId="69" applyBorder="1" applyAlignment="1">
      <alignment horizontal="center" vertical="center"/>
      <protection/>
    </xf>
    <xf numFmtId="0" fontId="5" fillId="0" borderId="73" xfId="69" applyBorder="1" applyAlignment="1">
      <alignment horizontal="center" vertical="center"/>
      <protection/>
    </xf>
    <xf numFmtId="0" fontId="5" fillId="0" borderId="70" xfId="69" applyBorder="1" applyAlignment="1">
      <alignment horizontal="center" vertical="center"/>
      <protection/>
    </xf>
    <xf numFmtId="0" fontId="5" fillId="0" borderId="74" xfId="69" applyBorder="1">
      <alignment/>
      <protection/>
    </xf>
    <xf numFmtId="0" fontId="0" fillId="0" borderId="75" xfId="0" applyBorder="1"/>
    <xf numFmtId="0" fontId="0" fillId="0" borderId="0" xfId="0" applyBorder="1"/>
    <xf numFmtId="0" fontId="0" fillId="0" borderId="19" xfId="0" applyBorder="1"/>
    <xf numFmtId="0" fontId="0" fillId="0" borderId="76" xfId="0" applyBorder="1"/>
    <xf numFmtId="0" fontId="0" fillId="0" borderId="62" xfId="0" applyFont="1" applyBorder="1"/>
    <xf numFmtId="0" fontId="0" fillId="0" borderId="63" xfId="0" applyBorder="1"/>
    <xf numFmtId="49" fontId="0" fillId="32" borderId="0" xfId="0" applyNumberFormat="1" applyFill="1"/>
    <xf numFmtId="0" fontId="0" fillId="32" borderId="0" xfId="0" applyFont="1" applyFill="1"/>
    <xf numFmtId="49" fontId="0" fillId="30" borderId="50" xfId="0" applyNumberFormat="1" applyFont="1" applyFill="1" applyBorder="1" applyAlignment="1" applyProtection="1">
      <alignment horizontal="left" vertical="center"/>
      <protection locked="0"/>
    </xf>
    <xf numFmtId="0" fontId="6" fillId="27" borderId="0" xfId="0" applyFont="1" applyFill="1" applyBorder="1" applyAlignment="1">
      <alignment vertical="center"/>
    </xf>
    <xf numFmtId="0" fontId="5" fillId="33" borderId="0" xfId="69" applyFill="1">
      <alignment/>
      <protection/>
    </xf>
    <xf numFmtId="0" fontId="5" fillId="34" borderId="0" xfId="69" applyFill="1">
      <alignment/>
      <protection/>
    </xf>
    <xf numFmtId="0" fontId="82" fillId="34" borderId="0" xfId="69" applyFont="1" applyFill="1" applyAlignment="1">
      <alignment vertical="top"/>
      <protection/>
    </xf>
    <xf numFmtId="0" fontId="83" fillId="34" borderId="0" xfId="69" applyFont="1" applyFill="1" applyAlignment="1">
      <alignment wrapText="1"/>
      <protection/>
    </xf>
    <xf numFmtId="0" fontId="82" fillId="34" borderId="0" xfId="69" applyFont="1" applyFill="1" applyAlignment="1">
      <alignment wrapText="1"/>
      <protection/>
    </xf>
    <xf numFmtId="0" fontId="82" fillId="34" borderId="0" xfId="69" applyFont="1" applyFill="1">
      <alignment/>
      <protection/>
    </xf>
    <xf numFmtId="0" fontId="82" fillId="34" borderId="0" xfId="70" applyFont="1" applyFill="1" applyAlignment="1">
      <alignment wrapText="1"/>
      <protection/>
    </xf>
    <xf numFmtId="0" fontId="85" fillId="34" borderId="0" xfId="71" applyFont="1" applyFill="1" applyAlignment="1" applyProtection="1">
      <alignment/>
      <protection/>
    </xf>
    <xf numFmtId="0" fontId="82" fillId="34" borderId="0" xfId="69" applyFont="1" applyFill="1" applyBorder="1" applyAlignment="1">
      <alignment wrapText="1"/>
      <protection/>
    </xf>
    <xf numFmtId="0" fontId="8" fillId="34" borderId="0" xfId="69" applyFont="1" applyFill="1" applyBorder="1" applyAlignment="1">
      <alignment horizontal="right" wrapText="1"/>
      <protection/>
    </xf>
    <xf numFmtId="0" fontId="82" fillId="34" borderId="0" xfId="69" applyFont="1" applyFill="1" applyBorder="1" applyAlignment="1">
      <alignment horizontal="right" wrapText="1"/>
      <protection/>
    </xf>
    <xf numFmtId="0" fontId="0" fillId="35" borderId="0" xfId="0" applyFill="1" applyAlignment="1">
      <alignment horizontal="right" vertical="center"/>
    </xf>
    <xf numFmtId="0" fontId="0" fillId="35" borderId="0" xfId="0" applyFont="1" applyFill="1" applyAlignment="1">
      <alignment horizontal="right" vertical="center"/>
    </xf>
    <xf numFmtId="0" fontId="0" fillId="24" borderId="0" xfId="0" applyFill="1" applyProtection="1">
      <protection/>
    </xf>
    <xf numFmtId="0" fontId="0" fillId="25" borderId="0" xfId="0" applyFill="1" applyProtection="1">
      <protection/>
    </xf>
    <xf numFmtId="0" fontId="0" fillId="24" borderId="0" xfId="0" applyFill="1" applyBorder="1" applyProtection="1">
      <protection/>
    </xf>
    <xf numFmtId="0" fontId="0" fillId="24" borderId="0" xfId="0" applyFill="1" applyBorder="1" applyAlignment="1" applyProtection="1">
      <alignment/>
      <protection/>
    </xf>
    <xf numFmtId="0" fontId="0" fillId="0" borderId="0" xfId="0" applyNumberFormat="1" applyFont="1"/>
    <xf numFmtId="0" fontId="0" fillId="30" borderId="50" xfId="0" applyFont="1" applyFill="1" applyBorder="1" applyAlignment="1" applyProtection="1">
      <alignment vertical="center"/>
      <protection locked="0"/>
    </xf>
    <xf numFmtId="49" fontId="0" fillId="0" borderId="33" xfId="0" applyNumberFormat="1" applyBorder="1"/>
    <xf numFmtId="49" fontId="86" fillId="0" borderId="36" xfId="0" applyNumberFormat="1" applyFont="1" applyBorder="1" applyAlignment="1">
      <alignment horizontal="center" vertical="center"/>
    </xf>
    <xf numFmtId="49" fontId="87" fillId="0" borderId="36" xfId="0" applyNumberFormat="1" applyFont="1" applyBorder="1" applyAlignment="1">
      <alignment horizontal="center" vertical="center"/>
    </xf>
    <xf numFmtId="0" fontId="0" fillId="0" borderId="0" xfId="0" applyFont="1"/>
    <xf numFmtId="0" fontId="88" fillId="34" borderId="0" xfId="45" applyFont="1" applyFill="1" applyAlignment="1" applyProtection="1">
      <alignment wrapText="1"/>
      <protection/>
    </xf>
    <xf numFmtId="0" fontId="0" fillId="0" borderId="33" xfId="0" applyBorder="1" applyAlignment="1">
      <alignment horizontal="center"/>
    </xf>
    <xf numFmtId="3" fontId="0" fillId="0" borderId="33" xfId="0" applyNumberFormat="1" applyBorder="1" applyAlignment="1">
      <alignment horizontal="right"/>
    </xf>
    <xf numFmtId="3" fontId="0" fillId="0" borderId="22" xfId="0" applyNumberFormat="1" applyBorder="1" applyAlignment="1">
      <alignment horizontal="right"/>
    </xf>
    <xf numFmtId="49" fontId="0" fillId="0" borderId="33" xfId="0" applyNumberFormat="1" applyBorder="1" applyAlignment="1">
      <alignment horizontal="center"/>
    </xf>
    <xf numFmtId="49" fontId="0" fillId="0" borderId="33" xfId="0" applyNumberFormat="1" applyBorder="1" applyAlignment="1">
      <alignment horizontal="right"/>
    </xf>
    <xf numFmtId="49" fontId="0" fillId="0" borderId="22" xfId="0" applyNumberFormat="1" applyBorder="1" applyAlignment="1">
      <alignment horizontal="right"/>
    </xf>
    <xf numFmtId="0" fontId="0" fillId="0" borderId="33" xfId="0" applyNumberFormat="1" applyFont="1" applyBorder="1" applyAlignment="1">
      <alignment horizontal="center"/>
    </xf>
    <xf numFmtId="0" fontId="0" fillId="0" borderId="38" xfId="0" applyNumberFormat="1" applyFont="1" applyBorder="1" applyAlignment="1">
      <alignment horizontal="center"/>
    </xf>
    <xf numFmtId="49" fontId="0" fillId="0" borderId="38" xfId="0" applyNumberFormat="1" applyBorder="1" applyAlignment="1">
      <alignment horizontal="center"/>
    </xf>
    <xf numFmtId="49" fontId="0" fillId="0" borderId="38" xfId="0" applyNumberFormat="1" applyBorder="1" applyAlignment="1">
      <alignment horizontal="right"/>
    </xf>
    <xf numFmtId="49" fontId="0" fillId="0" borderId="23" xfId="0" applyNumberFormat="1" applyBorder="1" applyAlignment="1">
      <alignment horizontal="right"/>
    </xf>
    <xf numFmtId="0" fontId="0" fillId="0" borderId="39" xfId="0" applyNumberFormat="1" applyFont="1" applyBorder="1" applyAlignment="1">
      <alignment horizontal="center"/>
    </xf>
    <xf numFmtId="0" fontId="76" fillId="0" borderId="0" xfId="0" applyNumberFormat="1" applyFont="1"/>
    <xf numFmtId="3" fontId="76" fillId="0" borderId="0" xfId="0" applyNumberFormat="1" applyFont="1"/>
    <xf numFmtId="0" fontId="0" fillId="36" borderId="0" xfId="0" applyFont="1" applyFill="1" applyAlignment="1">
      <alignment horizontal="center"/>
    </xf>
    <xf numFmtId="0" fontId="0" fillId="0" borderId="47" xfId="0" applyBorder="1" applyAlignment="1">
      <alignment horizontal="center"/>
    </xf>
    <xf numFmtId="3" fontId="0" fillId="0" borderId="47" xfId="0" applyNumberFormat="1" applyBorder="1" applyAlignment="1">
      <alignment horizontal="right"/>
    </xf>
    <xf numFmtId="3" fontId="0" fillId="0" borderId="72" xfId="0" applyNumberFormat="1" applyBorder="1" applyAlignment="1">
      <alignment horizontal="right"/>
    </xf>
    <xf numFmtId="49" fontId="0" fillId="0" borderId="47" xfId="0" applyNumberFormat="1" applyBorder="1" applyAlignment="1">
      <alignment horizontal="center"/>
    </xf>
    <xf numFmtId="0" fontId="90" fillId="31" borderId="77" xfId="0" applyFont="1" applyFill="1" applyBorder="1" applyAlignment="1">
      <alignment horizontal="center" vertical="center"/>
    </xf>
    <xf numFmtId="0" fontId="0" fillId="31" borderId="0" xfId="0" applyFont="1" applyFill="1" applyAlignment="1">
      <alignment/>
    </xf>
    <xf numFmtId="0" fontId="0" fillId="31" borderId="0" xfId="0" applyFill="1" applyAlignment="1">
      <alignment/>
    </xf>
    <xf numFmtId="0" fontId="0" fillId="31" borderId="0" xfId="0" applyNumberFormat="1" applyFill="1" applyAlignment="1">
      <alignment/>
    </xf>
    <xf numFmtId="0" fontId="90" fillId="31" borderId="45" xfId="0" applyFont="1" applyFill="1" applyBorder="1" applyAlignment="1">
      <alignment horizontal="center" vertical="center"/>
    </xf>
    <xf numFmtId="0" fontId="90" fillId="31" borderId="19" xfId="0" applyFont="1" applyFill="1" applyBorder="1" applyAlignment="1">
      <alignment horizontal="center" vertical="center"/>
    </xf>
    <xf numFmtId="0" fontId="90" fillId="31" borderId="78" xfId="0" applyFont="1" applyFill="1" applyBorder="1" applyAlignment="1">
      <alignment horizontal="center" vertical="center"/>
    </xf>
    <xf numFmtId="0" fontId="0" fillId="0" borderId="44" xfId="0" applyBorder="1" applyAlignment="1">
      <alignment/>
    </xf>
    <xf numFmtId="0" fontId="0" fillId="0" borderId="44" xfId="0" applyNumberFormat="1" applyBorder="1" applyAlignment="1">
      <alignment/>
    </xf>
    <xf numFmtId="3" fontId="0" fillId="0" borderId="47" xfId="0" applyNumberFormat="1" applyBorder="1" applyAlignment="1">
      <alignment/>
    </xf>
    <xf numFmtId="3" fontId="0" fillId="0" borderId="72" xfId="0" applyNumberFormat="1" applyBorder="1" applyAlignment="1">
      <alignment/>
    </xf>
    <xf numFmtId="0" fontId="0" fillId="0" borderId="27" xfId="0" applyBorder="1" applyAlignment="1">
      <alignment/>
    </xf>
    <xf numFmtId="0" fontId="0" fillId="31" borderId="56" xfId="0" applyFill="1" applyBorder="1" applyAlignment="1">
      <alignment/>
    </xf>
    <xf numFmtId="0" fontId="0" fillId="0" borderId="27" xfId="0" applyNumberFormat="1" applyBorder="1" applyAlignment="1">
      <alignment/>
    </xf>
    <xf numFmtId="3" fontId="0" fillId="0" borderId="33" xfId="0" applyNumberFormat="1" applyBorder="1" applyAlignment="1">
      <alignment/>
    </xf>
    <xf numFmtId="3" fontId="0" fillId="0" borderId="22" xfId="0" applyNumberFormat="1" applyBorder="1" applyAlignment="1">
      <alignment/>
    </xf>
    <xf numFmtId="0" fontId="0" fillId="0" borderId="29" xfId="0" applyNumberFormat="1" applyBorder="1" applyAlignment="1">
      <alignment/>
    </xf>
    <xf numFmtId="3" fontId="0" fillId="0" borderId="38" xfId="0" applyNumberFormat="1" applyBorder="1" applyAlignment="1">
      <alignment/>
    </xf>
    <xf numFmtId="3" fontId="0" fillId="0" borderId="23" xfId="0" applyNumberFormat="1" applyBorder="1" applyAlignment="1">
      <alignment/>
    </xf>
    <xf numFmtId="0" fontId="0" fillId="31" borderId="0" xfId="0" applyNumberFormat="1" applyFont="1" applyFill="1" applyAlignment="1">
      <alignment/>
    </xf>
    <xf numFmtId="3" fontId="0" fillId="31" borderId="0" xfId="0" applyNumberFormat="1" applyFill="1" applyAlignment="1">
      <alignment/>
    </xf>
    <xf numFmtId="0" fontId="2" fillId="33" borderId="79" xfId="0" applyNumberFormat="1" applyFont="1" applyFill="1" applyBorder="1" applyAlignment="1">
      <alignment/>
    </xf>
    <xf numFmtId="0" fontId="2" fillId="33" borderId="80" xfId="0" applyFont="1" applyFill="1" applyBorder="1" applyAlignment="1">
      <alignment/>
    </xf>
    <xf numFmtId="0" fontId="2" fillId="33" borderId="61" xfId="0" applyFont="1" applyFill="1" applyBorder="1" applyAlignment="1">
      <alignment/>
    </xf>
    <xf numFmtId="0" fontId="0" fillId="33" borderId="45" xfId="0" applyNumberFormat="1" applyFill="1" applyBorder="1" applyAlignment="1">
      <alignment/>
    </xf>
    <xf numFmtId="0" fontId="0" fillId="33" borderId="19" xfId="0" applyFill="1" applyBorder="1" applyAlignment="1">
      <alignment/>
    </xf>
    <xf numFmtId="0" fontId="0" fillId="33" borderId="78" xfId="0" applyFill="1" applyBorder="1" applyAlignment="1">
      <alignment/>
    </xf>
    <xf numFmtId="0" fontId="0" fillId="0" borderId="29" xfId="0" applyBorder="1" applyAlignment="1">
      <alignment/>
    </xf>
    <xf numFmtId="49" fontId="0" fillId="31" borderId="0" xfId="0" applyNumberFormat="1" applyFill="1" applyAlignment="1">
      <alignment/>
    </xf>
    <xf numFmtId="0" fontId="90" fillId="31" borderId="81" xfId="0" applyFont="1" applyFill="1" applyBorder="1" applyAlignment="1">
      <alignment horizontal="center" vertical="center"/>
    </xf>
    <xf numFmtId="0" fontId="90" fillId="31" borderId="81" xfId="0" applyFont="1" applyFill="1" applyBorder="1" applyAlignment="1">
      <alignment horizontal="right" vertical="center"/>
    </xf>
    <xf numFmtId="0" fontId="90" fillId="31" borderId="14" xfId="0" applyFont="1" applyFill="1" applyBorder="1" applyAlignment="1">
      <alignment horizontal="center" vertical="center"/>
    </xf>
    <xf numFmtId="0" fontId="0" fillId="0" borderId="57" xfId="0" applyNumberFormat="1" applyBorder="1" applyAlignment="1">
      <alignment/>
    </xf>
    <xf numFmtId="3" fontId="0" fillId="0" borderId="39" xfId="0" applyNumberFormat="1" applyFont="1" applyBorder="1" applyAlignment="1">
      <alignment/>
    </xf>
    <xf numFmtId="3" fontId="0" fillId="0" borderId="58" xfId="0" applyNumberFormat="1" applyFont="1" applyBorder="1" applyAlignment="1">
      <alignment/>
    </xf>
    <xf numFmtId="3" fontId="0" fillId="0" borderId="33" xfId="0" applyNumberFormat="1" applyFont="1" applyBorder="1" applyAlignment="1">
      <alignment/>
    </xf>
    <xf numFmtId="3" fontId="0" fillId="0" borderId="22" xfId="0" applyNumberFormat="1" applyFont="1" applyBorder="1" applyAlignment="1">
      <alignment/>
    </xf>
    <xf numFmtId="3" fontId="0" fillId="0" borderId="38" xfId="0" applyNumberFormat="1" applyFont="1" applyBorder="1" applyAlignment="1">
      <alignment/>
    </xf>
    <xf numFmtId="3" fontId="0" fillId="0" borderId="23" xfId="0" applyNumberFormat="1" applyFont="1" applyBorder="1" applyAlignment="1">
      <alignment/>
    </xf>
    <xf numFmtId="0" fontId="0" fillId="31" borderId="75" xfId="0" applyFill="1" applyBorder="1" applyAlignment="1">
      <alignment/>
    </xf>
    <xf numFmtId="0" fontId="2" fillId="31" borderId="0" xfId="0" applyFont="1" applyFill="1" applyAlignment="1">
      <alignment/>
    </xf>
    <xf numFmtId="0" fontId="0" fillId="37" borderId="0" xfId="0" applyNumberFormat="1" applyFill="1"/>
    <xf numFmtId="0" fontId="0" fillId="37" borderId="0" xfId="0" applyFill="1"/>
    <xf numFmtId="0" fontId="0" fillId="37" borderId="0" xfId="0" applyNumberFormat="1" applyFont="1" applyFill="1"/>
    <xf numFmtId="3" fontId="0" fillId="37" borderId="0" xfId="0" applyNumberFormat="1" applyFont="1" applyFill="1"/>
    <xf numFmtId="0" fontId="33" fillId="31" borderId="0" xfId="0" applyFont="1" applyFill="1" applyAlignment="1">
      <alignment horizontal="center"/>
    </xf>
    <xf numFmtId="0" fontId="36" fillId="31" borderId="0" xfId="0" applyFont="1" applyFill="1" applyAlignment="1">
      <alignment/>
    </xf>
    <xf numFmtId="0" fontId="89" fillId="31" borderId="77" xfId="0" applyFont="1" applyFill="1" applyBorder="1" applyAlignment="1">
      <alignment horizontal="left" vertical="center"/>
    </xf>
    <xf numFmtId="0" fontId="0" fillId="31" borderId="81" xfId="0" applyFill="1" applyBorder="1" applyAlignment="1">
      <alignment horizontal="left"/>
    </xf>
    <xf numFmtId="0" fontId="0" fillId="31" borderId="14" xfId="0" applyFill="1" applyBorder="1" applyAlignment="1">
      <alignment horizontal="left"/>
    </xf>
    <xf numFmtId="0" fontId="89" fillId="31" borderId="45" xfId="0" applyFont="1" applyFill="1" applyBorder="1" applyAlignment="1">
      <alignment horizontal="left" vertical="center"/>
    </xf>
    <xf numFmtId="0" fontId="89" fillId="31" borderId="19" xfId="0" applyFont="1" applyFill="1" applyBorder="1" applyAlignment="1">
      <alignment horizontal="left" vertical="center"/>
    </xf>
    <xf numFmtId="0" fontId="89" fillId="31" borderId="78" xfId="0" applyFont="1" applyFill="1" applyBorder="1" applyAlignment="1">
      <alignment horizontal="left" vertical="center"/>
    </xf>
    <xf numFmtId="0" fontId="0" fillId="31" borderId="77" xfId="0" applyFill="1" applyBorder="1" applyAlignment="1">
      <alignment horizontal="left"/>
    </xf>
    <xf numFmtId="0" fontId="0" fillId="31" borderId="0" xfId="0" applyFill="1" applyBorder="1" applyAlignment="1">
      <alignment horizontal="left"/>
    </xf>
    <xf numFmtId="0" fontId="0" fillId="31" borderId="77" xfId="0" applyNumberFormat="1" applyFill="1" applyBorder="1" applyAlignment="1">
      <alignment horizontal="left"/>
    </xf>
    <xf numFmtId="0" fontId="0" fillId="31" borderId="81" xfId="0" applyNumberFormat="1" applyFill="1" applyBorder="1" applyAlignment="1">
      <alignment horizontal="left"/>
    </xf>
    <xf numFmtId="0" fontId="0" fillId="31" borderId="14" xfId="0" applyNumberFormat="1" applyFill="1" applyBorder="1" applyAlignment="1">
      <alignment horizontal="left"/>
    </xf>
    <xf numFmtId="0" fontId="90" fillId="31" borderId="75" xfId="0" applyFont="1" applyFill="1" applyBorder="1" applyAlignment="1">
      <alignment horizontal="left" vertical="center"/>
    </xf>
    <xf numFmtId="0" fontId="0" fillId="31" borderId="0" xfId="0" applyFill="1" applyAlignment="1">
      <alignment horizontal="left" vertical="center"/>
    </xf>
    <xf numFmtId="0" fontId="0" fillId="31" borderId="15" xfId="0" applyFill="1" applyBorder="1" applyAlignment="1">
      <alignment horizontal="left" vertical="center"/>
    </xf>
    <xf numFmtId="0" fontId="0" fillId="31" borderId="56" xfId="0" applyFill="1" applyBorder="1" applyAlignment="1">
      <alignment horizontal="left"/>
    </xf>
    <xf numFmtId="0" fontId="90" fillId="31" borderId="75" xfId="0" applyNumberFormat="1" applyFont="1" applyFill="1" applyBorder="1" applyAlignment="1">
      <alignment horizontal="left" vertical="center"/>
    </xf>
    <xf numFmtId="0" fontId="79" fillId="0" borderId="0" xfId="0" applyFont="1"/>
    <xf numFmtId="0" fontId="0" fillId="25" borderId="0" xfId="0" applyFill="1" applyAlignment="1">
      <alignment vertical="top" wrapText="1"/>
    </xf>
    <xf numFmtId="0" fontId="0" fillId="24" borderId="0" xfId="0" applyFont="1" applyFill="1" applyAlignment="1">
      <alignment vertical="center"/>
    </xf>
    <xf numFmtId="0" fontId="31" fillId="26" borderId="0" xfId="0" applyFont="1" applyFill="1" applyAlignment="1">
      <alignment horizontal="center" vertical="center" wrapText="1"/>
    </xf>
    <xf numFmtId="0" fontId="0" fillId="25" borderId="0" xfId="0" applyFill="1" applyAlignment="1">
      <alignment vertical="top" wrapText="1"/>
    </xf>
    <xf numFmtId="0" fontId="31" fillId="26" borderId="0" xfId="0" applyFont="1" applyFill="1" applyAlignment="1">
      <alignment horizontal="center" wrapText="1"/>
    </xf>
    <xf numFmtId="0" fontId="50" fillId="27" borderId="0" xfId="0" applyFont="1" applyFill="1" applyAlignment="1">
      <alignment horizontal="center" vertical="center" wrapText="1"/>
    </xf>
    <xf numFmtId="0" fontId="31" fillId="26" borderId="0" xfId="0" applyFont="1" applyFill="1" applyAlignment="1">
      <alignment horizontal="left" wrapText="1"/>
    </xf>
    <xf numFmtId="0" fontId="32" fillId="26" borderId="0" xfId="0" applyFont="1" applyFill="1" applyAlignment="1">
      <alignment horizontal="left" wrapText="1"/>
    </xf>
    <xf numFmtId="0" fontId="33" fillId="26" borderId="0" xfId="0" applyFont="1" applyFill="1" applyAlignment="1">
      <alignment horizontal="left" wrapText="1" shrinkToFit="1"/>
    </xf>
    <xf numFmtId="0" fontId="34" fillId="26" borderId="0" xfId="0" applyFont="1" applyFill="1" applyAlignment="1">
      <alignment horizontal="left" wrapText="1"/>
    </xf>
    <xf numFmtId="0" fontId="3" fillId="25" borderId="0" xfId="0" applyFont="1" applyFill="1" applyAlignment="1">
      <alignment vertical="center"/>
    </xf>
    <xf numFmtId="0" fontId="80" fillId="26" borderId="0" xfId="0" applyFont="1" applyFill="1" applyAlignment="1">
      <alignment horizontal="center"/>
    </xf>
    <xf numFmtId="0" fontId="0" fillId="0" borderId="0" xfId="0" applyAlignment="1">
      <alignment horizontal="center"/>
    </xf>
    <xf numFmtId="0" fontId="30" fillId="26" borderId="0" xfId="0" applyFont="1" applyFill="1" applyAlignment="1">
      <alignment horizontal="center" wrapText="1"/>
    </xf>
    <xf numFmtId="0" fontId="31" fillId="26" borderId="0" xfId="0" applyFont="1" applyFill="1" applyAlignment="1">
      <alignment horizontal="center"/>
    </xf>
    <xf numFmtId="0" fontId="81" fillId="26" borderId="0" xfId="0" applyFont="1" applyFill="1" applyAlignment="1">
      <alignment horizontal="center" wrapText="1"/>
    </xf>
    <xf numFmtId="0" fontId="79" fillId="0" borderId="0" xfId="0" applyFont="1" applyAlignment="1">
      <alignment wrapText="1"/>
    </xf>
    <xf numFmtId="0" fontId="25" fillId="24" borderId="0" xfId="0" applyFont="1" applyFill="1" applyAlignment="1">
      <alignment horizontal="center" vertical="center"/>
    </xf>
    <xf numFmtId="0" fontId="0" fillId="38" borderId="0" xfId="0" applyFill="1" applyAlignment="1">
      <alignment/>
    </xf>
    <xf numFmtId="0" fontId="0" fillId="0" borderId="0" xfId="0" applyAlignment="1">
      <alignment/>
    </xf>
    <xf numFmtId="0" fontId="36" fillId="24" borderId="0" xfId="0" applyFont="1" applyFill="1" applyAlignment="1">
      <alignment horizontal="center" vertical="center"/>
    </xf>
    <xf numFmtId="0" fontId="0" fillId="0" borderId="0" xfId="0" applyAlignment="1">
      <alignment horizontal="center" vertical="center"/>
    </xf>
    <xf numFmtId="0" fontId="0" fillId="29" borderId="82" xfId="0" applyFill="1" applyBorder="1" applyAlignment="1" applyProtection="1">
      <alignment vertical="top" wrapText="1"/>
      <protection locked="0"/>
    </xf>
    <xf numFmtId="0" fontId="0" fillId="29" borderId="51" xfId="0" applyFill="1" applyBorder="1" applyAlignment="1" applyProtection="1">
      <alignment vertical="top" wrapText="1"/>
      <protection locked="0"/>
    </xf>
    <xf numFmtId="0" fontId="37" fillId="24" borderId="50" xfId="0"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51" xfId="0" applyFont="1" applyBorder="1" applyAlignment="1" applyProtection="1">
      <alignment horizontal="center" vertical="center"/>
      <protection locked="0"/>
    </xf>
    <xf numFmtId="0" fontId="0" fillId="30" borderId="50" xfId="0" applyFont="1" applyFill="1" applyBorder="1" applyAlignment="1" applyProtection="1">
      <alignment vertical="top" wrapText="1"/>
      <protection locked="0"/>
    </xf>
    <xf numFmtId="0" fontId="0" fillId="30" borderId="50" xfId="0" applyFill="1" applyBorder="1" applyAlignment="1" applyProtection="1">
      <alignment vertical="top" wrapText="1"/>
      <protection locked="0"/>
    </xf>
    <xf numFmtId="0" fontId="39" fillId="24" borderId="0" xfId="0" applyFont="1" applyFill="1" applyAlignment="1">
      <alignment horizontal="center" vertical="center"/>
    </xf>
    <xf numFmtId="0" fontId="25" fillId="24" borderId="83" xfId="0" applyFont="1" applyFill="1" applyBorder="1" applyAlignment="1">
      <alignment vertical="center"/>
    </xf>
    <xf numFmtId="0" fontId="0" fillId="0" borderId="84" xfId="0" applyBorder="1" applyAlignment="1">
      <alignment vertical="center"/>
    </xf>
    <xf numFmtId="0" fontId="32" fillId="34" borderId="0" xfId="69" applyFont="1" applyFill="1" applyAlignment="1">
      <alignment/>
      <protection/>
    </xf>
    <xf numFmtId="0" fontId="5" fillId="34" borderId="0" xfId="69" applyFill="1" applyAlignment="1">
      <alignment/>
      <protection/>
    </xf>
    <xf numFmtId="0" fontId="2" fillId="27" borderId="0" xfId="0" applyFont="1" applyFill="1" applyAlignment="1">
      <alignment horizontal="center" vertical="center"/>
    </xf>
    <xf numFmtId="0" fontId="6" fillId="27" borderId="81" xfId="0" applyFont="1" applyFill="1" applyBorder="1" applyAlignment="1">
      <alignment horizontal="left" vertical="center"/>
    </xf>
    <xf numFmtId="0" fontId="0" fillId="0" borderId="81" xfId="0" applyBorder="1" applyAlignment="1">
      <alignment vertical="center"/>
    </xf>
    <xf numFmtId="0" fontId="5" fillId="24" borderId="62" xfId="0" applyFont="1" applyFill="1" applyBorder="1" applyAlignment="1" applyProtection="1">
      <alignment horizontal="left" vertical="center"/>
      <protection locked="0"/>
    </xf>
    <xf numFmtId="0" fontId="0" fillId="0" borderId="63" xfId="0" applyBorder="1" applyAlignment="1" applyProtection="1">
      <alignment vertical="center"/>
      <protection locked="0"/>
    </xf>
    <xf numFmtId="0" fontId="0" fillId="0" borderId="85" xfId="0" applyBorder="1" applyAlignment="1" applyProtection="1">
      <alignment vertical="center"/>
      <protection locked="0"/>
    </xf>
    <xf numFmtId="0" fontId="7" fillId="24" borderId="62" xfId="0" applyFont="1" applyFill="1" applyBorder="1" applyAlignment="1" applyProtection="1">
      <alignment horizontal="left" vertical="center"/>
      <protection locked="0"/>
    </xf>
    <xf numFmtId="0" fontId="2" fillId="24" borderId="63" xfId="0" applyFont="1" applyFill="1" applyBorder="1" applyAlignment="1" applyProtection="1">
      <alignment horizontal="left" vertical="center"/>
      <protection locked="0"/>
    </xf>
    <xf numFmtId="0" fontId="2" fillId="24" borderId="85" xfId="0" applyFont="1" applyFill="1" applyBorder="1" applyAlignment="1" applyProtection="1">
      <alignment horizontal="left" vertical="center"/>
      <protection locked="0"/>
    </xf>
    <xf numFmtId="0" fontId="10" fillId="27" borderId="75" xfId="0" applyFont="1" applyFill="1" applyBorder="1" applyAlignment="1">
      <alignment vertical="center"/>
    </xf>
    <xf numFmtId="0" fontId="0" fillId="0" borderId="0" xfId="0" applyAlignment="1">
      <alignment vertical="center"/>
    </xf>
    <xf numFmtId="0" fontId="6" fillId="27" borderId="0" xfId="0" applyFont="1" applyFill="1" applyAlignment="1">
      <alignment vertical="center"/>
    </xf>
    <xf numFmtId="0" fontId="7" fillId="24" borderId="62" xfId="0" applyFont="1" applyFill="1" applyBorder="1" applyAlignment="1" applyProtection="1">
      <alignment vertical="center"/>
      <protection locked="0"/>
    </xf>
    <xf numFmtId="0" fontId="2" fillId="24" borderId="63" xfId="0" applyFont="1" applyFill="1" applyBorder="1" applyAlignment="1" applyProtection="1">
      <alignment vertical="center"/>
      <protection locked="0"/>
    </xf>
    <xf numFmtId="0" fontId="2" fillId="24" borderId="85" xfId="0" applyFont="1" applyFill="1" applyBorder="1" applyAlignment="1" applyProtection="1">
      <alignment vertical="center"/>
      <protection locked="0"/>
    </xf>
    <xf numFmtId="0" fontId="5" fillId="27" borderId="0" xfId="0" applyFont="1" applyFill="1" applyAlignment="1">
      <alignment vertical="center"/>
    </xf>
    <xf numFmtId="0" fontId="6" fillId="27" borderId="19" xfId="0" applyFont="1" applyFill="1" applyBorder="1" applyAlignment="1">
      <alignment vertical="center"/>
    </xf>
    <xf numFmtId="0" fontId="0" fillId="0" borderId="19" xfId="0" applyBorder="1" applyAlignment="1">
      <alignment vertical="center"/>
    </xf>
    <xf numFmtId="0" fontId="7" fillId="26" borderId="0" xfId="0" applyFont="1" applyFill="1" applyAlignment="1">
      <alignment vertical="center"/>
    </xf>
    <xf numFmtId="0" fontId="6" fillId="27" borderId="0" xfId="0" applyFont="1" applyFill="1" applyAlignment="1">
      <alignment horizontal="right" vertical="center"/>
    </xf>
    <xf numFmtId="0" fontId="0" fillId="0" borderId="0" xfId="0" applyAlignment="1">
      <alignment horizontal="right" vertical="center"/>
    </xf>
    <xf numFmtId="0" fontId="0" fillId="0" borderId="15" xfId="0" applyBorder="1" applyAlignment="1">
      <alignment horizontal="right" vertical="center"/>
    </xf>
    <xf numFmtId="0" fontId="6" fillId="27" borderId="0" xfId="0" applyFont="1" applyFill="1" applyBorder="1" applyAlignment="1">
      <alignment vertical="center"/>
    </xf>
    <xf numFmtId="0" fontId="0" fillId="0" borderId="0" xfId="0" applyBorder="1" applyAlignment="1">
      <alignment vertical="center"/>
    </xf>
    <xf numFmtId="0" fontId="0" fillId="24" borderId="63" xfId="0" applyFill="1" applyBorder="1" applyAlignment="1" applyProtection="1">
      <alignment horizontal="left" vertical="center"/>
      <protection locked="0"/>
    </xf>
    <xf numFmtId="0" fontId="0" fillId="0" borderId="14" xfId="0" applyBorder="1" applyAlignment="1" applyProtection="1">
      <alignment vertical="center"/>
      <protection locked="0"/>
    </xf>
    <xf numFmtId="0" fontId="6" fillId="27" borderId="19" xfId="0" applyFont="1" applyFill="1" applyBorder="1" applyAlignment="1">
      <alignment vertical="center" shrinkToFit="1"/>
    </xf>
    <xf numFmtId="0" fontId="0" fillId="0" borderId="19" xfId="0" applyBorder="1" applyAlignment="1">
      <alignment vertical="center" shrinkToFit="1"/>
    </xf>
    <xf numFmtId="0" fontId="2" fillId="27" borderId="0" xfId="0" applyFont="1" applyFill="1" applyAlignment="1">
      <alignment horizontal="center" vertical="center"/>
    </xf>
    <xf numFmtId="0" fontId="0" fillId="27" borderId="0" xfId="0" applyFill="1" applyAlignment="1">
      <alignment horizontal="center" vertical="center"/>
    </xf>
    <xf numFmtId="0" fontId="0" fillId="27" borderId="0" xfId="0" applyFill="1" applyBorder="1" applyAlignment="1">
      <alignment horizontal="center" vertical="center"/>
    </xf>
    <xf numFmtId="0" fontId="6" fillId="27" borderId="15" xfId="0" applyFont="1" applyFill="1" applyBorder="1" applyAlignment="1">
      <alignment vertical="center"/>
    </xf>
    <xf numFmtId="0" fontId="6" fillId="27" borderId="86" xfId="0" applyFont="1" applyFill="1" applyBorder="1" applyAlignment="1">
      <alignment horizontal="center"/>
    </xf>
    <xf numFmtId="0" fontId="0" fillId="0" borderId="87" xfId="0" applyBorder="1" applyAlignment="1">
      <alignment horizontal="center"/>
    </xf>
    <xf numFmtId="0" fontId="0" fillId="0" borderId="41" xfId="0" applyBorder="1" applyAlignment="1">
      <alignment horizontal="center"/>
    </xf>
    <xf numFmtId="0" fontId="0" fillId="0" borderId="18" xfId="0" applyBorder="1" applyAlignment="1">
      <alignment horizontal="center"/>
    </xf>
    <xf numFmtId="0" fontId="0" fillId="0" borderId="88" xfId="0" applyBorder="1" applyAlignment="1">
      <alignment horizontal="center"/>
    </xf>
    <xf numFmtId="0" fontId="0" fillId="0" borderId="71" xfId="0" applyBorder="1" applyAlignment="1">
      <alignment horizontal="center"/>
    </xf>
    <xf numFmtId="0" fontId="0" fillId="0" borderId="89" xfId="0" applyBorder="1" applyAlignment="1">
      <alignment horizontal="center"/>
    </xf>
    <xf numFmtId="0" fontId="0" fillId="0" borderId="90" xfId="0" applyBorder="1" applyAlignment="1">
      <alignment horizontal="center"/>
    </xf>
    <xf numFmtId="0" fontId="0" fillId="27" borderId="0" xfId="0" applyFill="1" applyAlignment="1">
      <alignment vertical="center"/>
    </xf>
    <xf numFmtId="0" fontId="0" fillId="26" borderId="87" xfId="0" applyFill="1" applyBorder="1" applyAlignment="1" applyProtection="1">
      <alignment vertical="center"/>
      <protection/>
    </xf>
    <xf numFmtId="0" fontId="0" fillId="26" borderId="87" xfId="0" applyFill="1" applyBorder="1" applyAlignment="1">
      <alignment vertical="center"/>
    </xf>
    <xf numFmtId="0" fontId="5" fillId="26" borderId="75" xfId="0" applyFont="1" applyFill="1" applyBorder="1" applyAlignment="1">
      <alignment vertical="center"/>
    </xf>
    <xf numFmtId="0" fontId="5" fillId="26" borderId="0" xfId="0" applyFont="1" applyFill="1" applyAlignment="1">
      <alignment vertical="center"/>
    </xf>
    <xf numFmtId="0" fontId="5" fillId="24" borderId="62" xfId="0" applyFont="1" applyFill="1" applyBorder="1" applyAlignment="1" applyProtection="1">
      <alignment vertical="center"/>
      <protection/>
    </xf>
    <xf numFmtId="0" fontId="0" fillId="24" borderId="63" xfId="0" applyFill="1" applyBorder="1" applyAlignment="1" applyProtection="1">
      <alignment vertical="center"/>
      <protection/>
    </xf>
    <xf numFmtId="0" fontId="0" fillId="24" borderId="85" xfId="0" applyFill="1" applyBorder="1" applyAlignment="1" applyProtection="1">
      <alignment vertical="center"/>
      <protection/>
    </xf>
    <xf numFmtId="0" fontId="6" fillId="26" borderId="0" xfId="0" applyFont="1" applyFill="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5" fillId="25" borderId="77" xfId="0" applyFont="1" applyFill="1" applyBorder="1" applyAlignment="1" applyProtection="1">
      <alignment horizontal="center" vertical="center" wrapText="1"/>
      <protection locked="0"/>
    </xf>
    <xf numFmtId="0" fontId="0" fillId="0" borderId="1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78" xfId="0" applyFont="1" applyBorder="1" applyAlignment="1">
      <alignment horizontal="center" vertical="center" wrapText="1"/>
    </xf>
    <xf numFmtId="0" fontId="6" fillId="27" borderId="0" xfId="0" applyFont="1" applyFill="1" applyAlignment="1">
      <alignment vertical="center" wrapText="1"/>
    </xf>
    <xf numFmtId="0" fontId="5" fillId="27" borderId="75" xfId="0" applyFont="1" applyFill="1" applyBorder="1" applyAlignment="1">
      <alignment vertical="center"/>
    </xf>
    <xf numFmtId="0" fontId="2" fillId="27" borderId="0" xfId="0" applyFont="1" applyFill="1" applyAlignment="1">
      <alignment horizontal="right" vertical="center"/>
    </xf>
    <xf numFmtId="0" fontId="0" fillId="0" borderId="15" xfId="0" applyBorder="1" applyAlignment="1">
      <alignment vertical="center"/>
    </xf>
    <xf numFmtId="0" fontId="8" fillId="27" borderId="0" xfId="0" applyFont="1" applyFill="1" applyAlignment="1">
      <alignment horizontal="center" vertical="center"/>
    </xf>
    <xf numFmtId="0" fontId="4" fillId="27" borderId="0" xfId="0" applyFont="1" applyFill="1" applyAlignment="1">
      <alignment horizontal="center" vertical="center"/>
    </xf>
    <xf numFmtId="0" fontId="7" fillId="27" borderId="0" xfId="0" applyFont="1" applyFill="1" applyAlignment="1">
      <alignment horizontal="center" vertical="center"/>
    </xf>
    <xf numFmtId="0" fontId="6" fillId="27" borderId="63" xfId="0" applyFont="1" applyFill="1" applyBorder="1" applyAlignment="1">
      <alignment vertical="center"/>
    </xf>
    <xf numFmtId="0" fontId="0" fillId="27" borderId="63" xfId="0" applyFill="1" applyBorder="1" applyAlignment="1">
      <alignment vertical="center"/>
    </xf>
    <xf numFmtId="0" fontId="5" fillId="24" borderId="62" xfId="0" applyNumberFormat="1" applyFont="1" applyFill="1" applyBorder="1" applyAlignment="1" applyProtection="1">
      <alignment horizontal="left" vertical="center"/>
      <protection locked="0"/>
    </xf>
    <xf numFmtId="0" fontId="0" fillId="24" borderId="63" xfId="0" applyNumberFormat="1" applyFill="1" applyBorder="1" applyAlignment="1" applyProtection="1">
      <alignment horizontal="left" vertical="center"/>
      <protection locked="0"/>
    </xf>
    <xf numFmtId="0" fontId="0" fillId="24" borderId="85" xfId="0" applyNumberFormat="1" applyFill="1" applyBorder="1" applyAlignment="1" applyProtection="1">
      <alignment horizontal="left" vertical="center"/>
      <protection locked="0"/>
    </xf>
    <xf numFmtId="0" fontId="5" fillId="24" borderId="62" xfId="0" applyFont="1" applyFill="1" applyBorder="1" applyAlignment="1" applyProtection="1">
      <alignment vertical="center"/>
      <protection locked="0"/>
    </xf>
    <xf numFmtId="0" fontId="0" fillId="24" borderId="63" xfId="0" applyFill="1" applyBorder="1" applyAlignment="1" applyProtection="1">
      <alignment vertical="center"/>
      <protection locked="0"/>
    </xf>
    <xf numFmtId="0" fontId="0" fillId="24" borderId="85" xfId="0" applyFill="1" applyBorder="1" applyAlignment="1" applyProtection="1">
      <alignment vertical="center"/>
      <protection locked="0"/>
    </xf>
    <xf numFmtId="0" fontId="0" fillId="0" borderId="0" xfId="0" applyBorder="1" applyAlignment="1">
      <alignment/>
    </xf>
    <xf numFmtId="0" fontId="5" fillId="25" borderId="91" xfId="0" applyFont="1" applyFill="1" applyBorder="1" applyAlignment="1" applyProtection="1">
      <alignment horizontal="center" vertical="center"/>
      <protection locked="0"/>
    </xf>
    <xf numFmtId="0" fontId="0" fillId="24" borderId="76" xfId="0" applyFont="1" applyFill="1" applyBorder="1" applyAlignment="1" applyProtection="1">
      <alignment horizontal="center" vertical="center"/>
      <protection locked="0"/>
    </xf>
    <xf numFmtId="0" fontId="18" fillId="27" borderId="0" xfId="0" applyFont="1" applyFill="1" applyAlignment="1">
      <alignment horizontal="center" vertical="center"/>
    </xf>
    <xf numFmtId="0" fontId="19" fillId="27" borderId="0" xfId="0" applyFont="1" applyFill="1" applyAlignment="1">
      <alignment horizontal="center" vertical="center"/>
    </xf>
    <xf numFmtId="0" fontId="2" fillId="27" borderId="75" xfId="0" applyFont="1" applyFill="1" applyBorder="1" applyAlignment="1">
      <alignment horizontal="center" vertical="center"/>
    </xf>
    <xf numFmtId="0" fontId="11" fillId="27" borderId="0" xfId="0" applyFont="1" applyFill="1" applyBorder="1" applyAlignment="1">
      <alignment horizontal="right" vertical="center"/>
    </xf>
    <xf numFmtId="0" fontId="6" fillId="27" borderId="0" xfId="0" applyFont="1" applyFill="1" applyBorder="1" applyAlignment="1">
      <alignment horizontal="right" vertical="center"/>
    </xf>
    <xf numFmtId="0" fontId="10" fillId="0" borderId="19" xfId="0" applyFont="1" applyBorder="1" applyAlignment="1">
      <alignment vertical="center"/>
    </xf>
    <xf numFmtId="0" fontId="25" fillId="27" borderId="0" xfId="0" applyFont="1" applyFill="1" applyAlignment="1">
      <alignment horizontal="right" vertical="center" wrapText="1"/>
    </xf>
    <xf numFmtId="0" fontId="6" fillId="27" borderId="0" xfId="0" applyFont="1" applyFill="1" applyBorder="1" applyAlignment="1">
      <alignment vertical="center"/>
    </xf>
    <xf numFmtId="0" fontId="6" fillId="24" borderId="0" xfId="0" applyFont="1" applyFill="1" applyBorder="1" applyAlignment="1" applyProtection="1">
      <alignment/>
      <protection/>
    </xf>
    <xf numFmtId="0" fontId="0" fillId="24" borderId="0" xfId="0" applyFill="1" applyBorder="1" applyAlignment="1" applyProtection="1">
      <alignment/>
      <protection/>
    </xf>
    <xf numFmtId="3" fontId="5" fillId="24" borderId="0" xfId="0" applyNumberFormat="1" applyFont="1" applyFill="1" applyBorder="1" applyAlignment="1" applyProtection="1">
      <alignment horizontal="center"/>
      <protection/>
    </xf>
    <xf numFmtId="3" fontId="0" fillId="24" borderId="0" xfId="0" applyNumberFormat="1" applyFill="1" applyBorder="1" applyAlignment="1" applyProtection="1">
      <alignment horizontal="center"/>
      <protection/>
    </xf>
    <xf numFmtId="3" fontId="0" fillId="24" borderId="62" xfId="0" applyNumberFormat="1" applyFill="1" applyBorder="1" applyAlignment="1" applyProtection="1">
      <alignment horizontal="center" vertical="center"/>
      <protection locked="0"/>
    </xf>
    <xf numFmtId="0" fontId="0" fillId="0" borderId="85" xfId="0" applyBorder="1" applyAlignment="1">
      <alignment horizontal="center" vertical="center"/>
    </xf>
    <xf numFmtId="0" fontId="10" fillId="27" borderId="0" xfId="0" applyFont="1" applyFill="1" applyAlignment="1">
      <alignment vertical="center"/>
    </xf>
    <xf numFmtId="0" fontId="10" fillId="0" borderId="0" xfId="0" applyFont="1" applyAlignment="1">
      <alignment vertical="center"/>
    </xf>
    <xf numFmtId="0" fontId="10" fillId="0" borderId="88" xfId="0" applyFont="1" applyBorder="1" applyAlignment="1">
      <alignment vertical="center"/>
    </xf>
    <xf numFmtId="3" fontId="5" fillId="24" borderId="62" xfId="0"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6" fillId="27" borderId="11" xfId="0" applyFont="1" applyFill="1" applyBorder="1" applyAlignment="1">
      <alignment horizontal="center" vertical="center"/>
    </xf>
    <xf numFmtId="0" fontId="0" fillId="0" borderId="36" xfId="0" applyBorder="1" applyAlignment="1">
      <alignment horizontal="center" vertical="center"/>
    </xf>
    <xf numFmtId="0" fontId="6" fillId="27" borderId="81" xfId="0" applyFont="1" applyFill="1" applyBorder="1" applyAlignment="1">
      <alignment vertical="center"/>
    </xf>
    <xf numFmtId="0" fontId="6" fillId="26" borderId="11" xfId="0" applyFont="1" applyFill="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25" borderId="86" xfId="0" applyFont="1" applyFill="1" applyBorder="1" applyAlignment="1" applyProtection="1">
      <alignment vertical="center"/>
      <protection locked="0"/>
    </xf>
    <xf numFmtId="0" fontId="0" fillId="24" borderId="87" xfId="0" applyFont="1" applyFill="1" applyBorder="1" applyAlignment="1" applyProtection="1">
      <alignment vertical="center"/>
      <protection locked="0"/>
    </xf>
    <xf numFmtId="0" fontId="0" fillId="24" borderId="41" xfId="0" applyFont="1" applyFill="1" applyBorder="1" applyAlignment="1" applyProtection="1">
      <alignment vertical="center"/>
      <protection locked="0"/>
    </xf>
    <xf numFmtId="0" fontId="6" fillId="26" borderId="92" xfId="0" applyFont="1" applyFill="1" applyBorder="1" applyAlignment="1">
      <alignment vertical="center" wrapText="1"/>
    </xf>
    <xf numFmtId="0" fontId="0" fillId="0" borderId="81" xfId="0" applyBorder="1" applyAlignment="1">
      <alignment vertical="center" wrapText="1"/>
    </xf>
    <xf numFmtId="0" fontId="0" fillId="0" borderId="93" xfId="0" applyBorder="1" applyAlignment="1">
      <alignment vertical="center" wrapText="1"/>
    </xf>
    <xf numFmtId="0" fontId="6" fillId="26" borderId="86" xfId="0" applyFont="1" applyFill="1" applyBorder="1" applyAlignment="1">
      <alignment vertical="center" wrapText="1"/>
    </xf>
    <xf numFmtId="0" fontId="0" fillId="0" borderId="87" xfId="0" applyBorder="1" applyAlignment="1">
      <alignment vertical="center" wrapText="1"/>
    </xf>
    <xf numFmtId="0" fontId="0" fillId="0" borderId="41" xfId="0" applyBorder="1" applyAlignment="1">
      <alignment vertical="center" wrapText="1"/>
    </xf>
    <xf numFmtId="0" fontId="6" fillId="27" borderId="11" xfId="0" applyFont="1" applyFill="1" applyBorder="1" applyAlignment="1">
      <alignment vertical="center" wrapText="1"/>
    </xf>
    <xf numFmtId="0" fontId="7" fillId="26" borderId="81" xfId="0" applyFont="1" applyFill="1" applyBorder="1" applyAlignment="1">
      <alignment horizontal="center"/>
    </xf>
    <xf numFmtId="0" fontId="2" fillId="27" borderId="81" xfId="0" applyFont="1" applyFill="1" applyBorder="1" applyAlignment="1">
      <alignment horizontal="center"/>
    </xf>
    <xf numFmtId="0" fontId="6" fillId="26" borderId="59" xfId="0" applyFont="1" applyFill="1" applyBorder="1" applyAlignment="1">
      <alignment horizontal="center"/>
    </xf>
    <xf numFmtId="0" fontId="10" fillId="27" borderId="61" xfId="0" applyFont="1" applyFill="1" applyBorder="1" applyAlignment="1">
      <alignment horizontal="center"/>
    </xf>
    <xf numFmtId="0" fontId="0" fillId="27" borderId="35" xfId="0" applyFill="1" applyBorder="1" applyAlignment="1">
      <alignment vertical="center" wrapText="1"/>
    </xf>
    <xf numFmtId="0" fontId="0" fillId="27" borderId="36" xfId="0" applyFill="1" applyBorder="1" applyAlignment="1">
      <alignment vertical="center" wrapText="1"/>
    </xf>
    <xf numFmtId="0" fontId="6" fillId="26" borderId="60" xfId="0" applyFont="1" applyFill="1" applyBorder="1" applyAlignment="1">
      <alignment vertical="center"/>
    </xf>
    <xf numFmtId="0" fontId="0" fillId="27" borderId="31" xfId="0" applyFill="1" applyBorder="1" applyAlignment="1">
      <alignment vertical="center"/>
    </xf>
    <xf numFmtId="0" fontId="0" fillId="27" borderId="40" xfId="0" applyFill="1" applyBorder="1" applyAlignment="1">
      <alignment vertical="center"/>
    </xf>
    <xf numFmtId="0" fontId="6" fillId="26" borderId="24" xfId="0" applyFont="1" applyFill="1" applyBorder="1" applyAlignment="1">
      <alignment horizontal="center" vertical="center"/>
    </xf>
    <xf numFmtId="0" fontId="0" fillId="27" borderId="26" xfId="0" applyFill="1" applyBorder="1" applyAlignment="1">
      <alignment vertical="center"/>
    </xf>
    <xf numFmtId="0" fontId="0" fillId="27" borderId="42" xfId="0" applyFill="1" applyBorder="1" applyAlignment="1">
      <alignment vertical="center"/>
    </xf>
    <xf numFmtId="0" fontId="6" fillId="26" borderId="63" xfId="0" applyFont="1" applyFill="1" applyBorder="1" applyAlignment="1">
      <alignment vertical="center"/>
    </xf>
    <xf numFmtId="0" fontId="0" fillId="0" borderId="63" xfId="0" applyBorder="1" applyAlignment="1">
      <alignment/>
    </xf>
    <xf numFmtId="0" fontId="5" fillId="24" borderId="86" xfId="0" applyFont="1" applyFill="1" applyBorder="1" applyAlignment="1" applyProtection="1">
      <alignment vertical="center"/>
      <protection locked="0"/>
    </xf>
    <xf numFmtId="0" fontId="6" fillId="26" borderId="11" xfId="0" applyFont="1" applyFill="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6" fillId="27" borderId="86" xfId="0" applyFont="1" applyFill="1" applyBorder="1" applyAlignment="1">
      <alignment vertical="center"/>
    </xf>
    <xf numFmtId="0" fontId="0" fillId="27" borderId="87" xfId="0" applyFill="1" applyBorder="1" applyAlignment="1">
      <alignment vertical="center"/>
    </xf>
    <xf numFmtId="0" fontId="0" fillId="27" borderId="41" xfId="0" applyFill="1" applyBorder="1" applyAlignment="1">
      <alignment vertical="center"/>
    </xf>
    <xf numFmtId="0" fontId="6" fillId="26" borderId="59" xfId="0" applyFont="1" applyFill="1" applyBorder="1" applyAlignment="1">
      <alignment vertical="center" wrapText="1"/>
    </xf>
    <xf numFmtId="0" fontId="0" fillId="0" borderId="80" xfId="0" applyBorder="1" applyAlignment="1">
      <alignment vertical="center" wrapText="1"/>
    </xf>
    <xf numFmtId="0" fontId="0" fillId="0" borderId="94" xfId="0" applyBorder="1" applyAlignment="1">
      <alignment vertical="center" wrapText="1"/>
    </xf>
    <xf numFmtId="0" fontId="7" fillId="26" borderId="0" xfId="0" applyFont="1" applyFill="1" applyAlignment="1">
      <alignment vertical="top"/>
    </xf>
    <xf numFmtId="0" fontId="0" fillId="0" borderId="0" xfId="0" applyAlignment="1">
      <alignment vertical="top"/>
    </xf>
    <xf numFmtId="0" fontId="0" fillId="0" borderId="19" xfId="0" applyBorder="1" applyAlignment="1">
      <alignment vertical="top"/>
    </xf>
    <xf numFmtId="0" fontId="5" fillId="26" borderId="63" xfId="0" applyFont="1" applyFill="1" applyBorder="1" applyAlignment="1">
      <alignment/>
    </xf>
    <xf numFmtId="0" fontId="5" fillId="26" borderId="12" xfId="0" applyFont="1" applyFill="1" applyBorder="1" applyAlignment="1">
      <alignment/>
    </xf>
    <xf numFmtId="0" fontId="0" fillId="0" borderId="13" xfId="0" applyBorder="1" applyAlignment="1">
      <alignment/>
    </xf>
    <xf numFmtId="0" fontId="0" fillId="0" borderId="46" xfId="0" applyBorder="1" applyAlignment="1">
      <alignment/>
    </xf>
    <xf numFmtId="0" fontId="6" fillId="26" borderId="92" xfId="0" applyFont="1" applyFill="1" applyBorder="1" applyAlignment="1">
      <alignment horizontal="left" vertical="center"/>
    </xf>
    <xf numFmtId="0" fontId="10" fillId="0" borderId="81" xfId="0" applyFont="1" applyBorder="1" applyAlignment="1">
      <alignment horizontal="left" vertical="center"/>
    </xf>
    <xf numFmtId="0" fontId="10" fillId="0" borderId="93" xfId="0" applyFont="1" applyBorder="1" applyAlignment="1">
      <alignment horizontal="left" vertical="center"/>
    </xf>
    <xf numFmtId="0" fontId="10" fillId="0" borderId="71" xfId="0" applyFont="1" applyBorder="1" applyAlignment="1">
      <alignment horizontal="left" vertical="center"/>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6" fillId="26" borderId="25" xfId="0" applyFont="1" applyFill="1" applyBorder="1" applyAlignment="1">
      <alignment horizontal="center" vertical="center"/>
    </xf>
    <xf numFmtId="0" fontId="10" fillId="27" borderId="44" xfId="0" applyFont="1" applyFill="1" applyBorder="1" applyAlignment="1">
      <alignment vertical="center"/>
    </xf>
    <xf numFmtId="3" fontId="5" fillId="25" borderId="32" xfId="0" applyNumberFormat="1" applyFont="1" applyFill="1" applyBorder="1" applyAlignment="1" applyProtection="1">
      <alignment horizontal="center" vertical="center"/>
      <protection locked="0"/>
    </xf>
    <xf numFmtId="3" fontId="0" fillId="24" borderId="34" xfId="0" applyNumberFormat="1" applyFill="1" applyBorder="1" applyAlignment="1" applyProtection="1">
      <alignment vertical="center"/>
      <protection locked="0"/>
    </xf>
    <xf numFmtId="3" fontId="0" fillId="24" borderId="43" xfId="0" applyNumberFormat="1" applyFill="1" applyBorder="1" applyAlignment="1" applyProtection="1">
      <alignment vertical="center"/>
      <protection locked="0"/>
    </xf>
    <xf numFmtId="0" fontId="6" fillId="26" borderId="86" xfId="0" applyFont="1" applyFill="1" applyBorder="1" applyAlignment="1">
      <alignment/>
    </xf>
    <xf numFmtId="0" fontId="0" fillId="0" borderId="87" xfId="0" applyBorder="1" applyAlignment="1">
      <alignment/>
    </xf>
    <xf numFmtId="0" fontId="0" fillId="0" borderId="41" xfId="0" applyBorder="1" applyAlignment="1">
      <alignment/>
    </xf>
    <xf numFmtId="0" fontId="5" fillId="25" borderId="11" xfId="0" applyFont="1" applyFill="1" applyBorder="1" applyAlignment="1" applyProtection="1">
      <alignment horizontal="left" vertical="center"/>
      <protection locked="0"/>
    </xf>
    <xf numFmtId="0" fontId="5" fillId="25" borderId="36" xfId="0" applyFont="1" applyFill="1" applyBorder="1" applyAlignment="1" applyProtection="1">
      <alignment horizontal="left" vertical="center"/>
      <protection locked="0"/>
    </xf>
    <xf numFmtId="0" fontId="6" fillId="26" borderId="36" xfId="0" applyFont="1" applyFill="1" applyBorder="1" applyAlignment="1">
      <alignment vertical="center"/>
    </xf>
    <xf numFmtId="0" fontId="6" fillId="26" borderId="36" xfId="0" applyFont="1" applyFill="1" applyBorder="1" applyAlignment="1">
      <alignment vertical="center" wrapText="1"/>
    </xf>
    <xf numFmtId="0" fontId="7" fillId="26" borderId="81" xfId="0" applyFont="1" applyFill="1" applyBorder="1" applyAlignment="1">
      <alignment horizontal="center" vertical="center"/>
    </xf>
    <xf numFmtId="0" fontId="2" fillId="27" borderId="81" xfId="0" applyFont="1" applyFill="1" applyBorder="1" applyAlignment="1">
      <alignment vertical="center"/>
    </xf>
    <xf numFmtId="0" fontId="9" fillId="26" borderId="81" xfId="0" applyFont="1" applyFill="1" applyBorder="1" applyAlignment="1">
      <alignment vertical="center" wrapText="1"/>
    </xf>
    <xf numFmtId="0" fontId="0" fillId="27" borderId="81" xfId="0" applyFill="1" applyBorder="1" applyAlignment="1">
      <alignment vertical="center" wrapText="1"/>
    </xf>
    <xf numFmtId="0" fontId="0" fillId="27" borderId="19" xfId="0" applyFill="1" applyBorder="1" applyAlignment="1">
      <alignment vertical="center" wrapText="1"/>
    </xf>
    <xf numFmtId="0" fontId="0" fillId="0" borderId="40" xfId="0" applyBorder="1" applyAlignment="1">
      <alignment vertical="center"/>
    </xf>
    <xf numFmtId="0" fontId="7" fillId="26" borderId="81" xfId="0" applyFont="1" applyFill="1" applyBorder="1" applyAlignment="1">
      <alignment vertical="center"/>
    </xf>
    <xf numFmtId="0" fontId="6" fillId="26" borderId="70" xfId="0" applyFont="1" applyFill="1" applyBorder="1" applyAlignment="1">
      <alignment horizontal="left" vertical="center" wrapText="1"/>
    </xf>
    <xf numFmtId="0" fontId="0" fillId="0" borderId="95" xfId="0" applyBorder="1" applyAlignment="1">
      <alignment horizontal="left" vertical="center" wrapText="1"/>
    </xf>
    <xf numFmtId="0" fontId="12" fillId="26" borderId="92" xfId="0" applyFont="1" applyFill="1" applyBorder="1" applyAlignment="1">
      <alignment horizontal="left" vertical="center"/>
    </xf>
    <xf numFmtId="0" fontId="23" fillId="27" borderId="93" xfId="0" applyFont="1" applyFill="1" applyBorder="1" applyAlignment="1">
      <alignment horizontal="left" vertical="center"/>
    </xf>
    <xf numFmtId="0" fontId="23" fillId="0" borderId="71" xfId="0" applyFont="1" applyBorder="1" applyAlignment="1">
      <alignment horizontal="left" vertical="center"/>
    </xf>
    <xf numFmtId="0" fontId="23" fillId="0" borderId="90" xfId="0" applyFont="1" applyBorder="1" applyAlignment="1">
      <alignment horizontal="left" vertical="center"/>
    </xf>
    <xf numFmtId="2" fontId="6" fillId="26" borderId="11" xfId="0" applyNumberFormat="1" applyFont="1" applyFill="1" applyBorder="1" applyAlignment="1">
      <alignment vertical="center" wrapText="1"/>
    </xf>
    <xf numFmtId="2" fontId="6" fillId="26" borderId="36" xfId="0" applyNumberFormat="1" applyFont="1" applyFill="1" applyBorder="1" applyAlignment="1">
      <alignment vertical="center" wrapText="1"/>
    </xf>
    <xf numFmtId="0" fontId="12" fillId="26" borderId="59" xfId="0" applyFont="1" applyFill="1" applyBorder="1" applyAlignment="1">
      <alignment horizontal="center" vertical="center"/>
    </xf>
    <xf numFmtId="0" fontId="23" fillId="27" borderId="61" xfId="0" applyFont="1" applyFill="1" applyBorder="1" applyAlignment="1">
      <alignment horizontal="center" vertical="center"/>
    </xf>
    <xf numFmtId="0" fontId="9" fillId="26" borderId="0" xfId="0" applyFont="1" applyFill="1" applyAlignment="1">
      <alignment vertical="center" wrapText="1"/>
    </xf>
    <xf numFmtId="0" fontId="0" fillId="27" borderId="0" xfId="0" applyFill="1" applyAlignment="1">
      <alignment vertical="center" wrapText="1"/>
    </xf>
    <xf numFmtId="0" fontId="12" fillId="26" borderId="25" xfId="0" applyFont="1" applyFill="1" applyBorder="1" applyAlignment="1">
      <alignment horizontal="center" vertical="center"/>
    </xf>
    <xf numFmtId="0" fontId="23" fillId="0" borderId="44" xfId="0" applyFont="1" applyBorder="1" applyAlignment="1">
      <alignment vertical="center"/>
    </xf>
    <xf numFmtId="0" fontId="8" fillId="26" borderId="0" xfId="0" applyFont="1" applyFill="1" applyAlignment="1">
      <alignment horizontal="right" vertical="center"/>
    </xf>
    <xf numFmtId="0" fontId="6" fillId="26" borderId="0" xfId="0" applyFont="1" applyFill="1" applyAlignment="1">
      <alignment horizontal="left" vertical="center" wrapText="1"/>
    </xf>
    <xf numFmtId="0" fontId="7" fillId="26" borderId="0" xfId="0" applyFont="1" applyFill="1" applyAlignment="1">
      <alignment vertical="center" wrapText="1"/>
    </xf>
    <xf numFmtId="0" fontId="5" fillId="26" borderId="18" xfId="0" applyFont="1" applyFill="1" applyBorder="1" applyAlignment="1">
      <alignment vertical="center"/>
    </xf>
    <xf numFmtId="0" fontId="7" fillId="26" borderId="81" xfId="0" applyFont="1" applyFill="1" applyBorder="1" applyAlignment="1">
      <alignment horizontal="center" vertical="center"/>
    </xf>
    <xf numFmtId="0" fontId="23" fillId="27" borderId="81" xfId="0" applyFont="1" applyFill="1" applyBorder="1" applyAlignment="1">
      <alignment horizontal="left" vertical="center"/>
    </xf>
    <xf numFmtId="0" fontId="23" fillId="27" borderId="71" xfId="0" applyFont="1" applyFill="1" applyBorder="1" applyAlignment="1">
      <alignment horizontal="left" vertical="center"/>
    </xf>
    <xf numFmtId="0" fontId="23" fillId="27" borderId="89" xfId="0" applyFont="1" applyFill="1" applyBorder="1" applyAlignment="1">
      <alignment horizontal="left" vertical="center"/>
    </xf>
    <xf numFmtId="0" fontId="23" fillId="27" borderId="90" xfId="0" applyFont="1" applyFill="1" applyBorder="1" applyAlignment="1">
      <alignment horizontal="left" vertical="center"/>
    </xf>
    <xf numFmtId="0" fontId="23" fillId="27" borderId="44" xfId="0" applyFont="1" applyFill="1" applyBorder="1" applyAlignment="1">
      <alignment vertical="center"/>
    </xf>
    <xf numFmtId="3" fontId="6" fillId="26" borderId="60" xfId="0" applyNumberFormat="1" applyFont="1" applyFill="1" applyBorder="1" applyAlignment="1">
      <alignment vertical="center" wrapText="1"/>
    </xf>
    <xf numFmtId="3" fontId="0" fillId="0" borderId="31" xfId="0" applyNumberFormat="1" applyBorder="1" applyAlignment="1">
      <alignment vertical="center" wrapText="1"/>
    </xf>
    <xf numFmtId="3" fontId="0" fillId="0" borderId="40" xfId="0" applyNumberFormat="1" applyBorder="1" applyAlignment="1">
      <alignment vertical="center" wrapText="1"/>
    </xf>
    <xf numFmtId="3" fontId="6" fillId="26" borderId="86" xfId="0" applyNumberFormat="1" applyFont="1" applyFill="1" applyBorder="1" applyAlignment="1">
      <alignment vertical="center" wrapText="1"/>
    </xf>
    <xf numFmtId="3" fontId="0" fillId="0" borderId="87" xfId="0" applyNumberFormat="1" applyBorder="1" applyAlignment="1">
      <alignment vertical="center" wrapText="1"/>
    </xf>
    <xf numFmtId="3" fontId="0" fillId="0" borderId="41" xfId="0" applyNumberFormat="1" applyBorder="1" applyAlignment="1">
      <alignment vertical="center" wrapText="1"/>
    </xf>
    <xf numFmtId="3" fontId="6" fillId="26" borderId="11" xfId="0" applyNumberFormat="1" applyFont="1" applyFill="1" applyBorder="1" applyAlignment="1">
      <alignment vertical="center" wrapText="1"/>
    </xf>
    <xf numFmtId="3" fontId="0" fillId="0" borderId="35" xfId="0" applyNumberFormat="1" applyBorder="1" applyAlignment="1">
      <alignment vertical="center" wrapText="1"/>
    </xf>
    <xf numFmtId="3" fontId="0" fillId="0" borderId="36" xfId="0" applyNumberFormat="1" applyBorder="1" applyAlignment="1">
      <alignment vertical="center" wrapText="1"/>
    </xf>
    <xf numFmtId="3" fontId="6" fillId="26" borderId="92" xfId="0" applyNumberFormat="1" applyFont="1" applyFill="1" applyBorder="1" applyAlignment="1">
      <alignment vertical="center" wrapText="1"/>
    </xf>
    <xf numFmtId="3" fontId="0" fillId="0" borderId="81" xfId="0" applyNumberFormat="1" applyBorder="1" applyAlignment="1">
      <alignment vertical="center" wrapText="1"/>
    </xf>
    <xf numFmtId="3" fontId="0" fillId="0" borderId="93" xfId="0" applyNumberFormat="1" applyBorder="1" applyAlignment="1">
      <alignment vertical="center" wrapText="1"/>
    </xf>
    <xf numFmtId="3" fontId="9" fillId="26" borderId="63" xfId="0" applyNumberFormat="1" applyFont="1" applyFill="1" applyBorder="1" applyAlignment="1">
      <alignment vertical="center"/>
    </xf>
    <xf numFmtId="3" fontId="0" fillId="0" borderId="63" xfId="0" applyNumberFormat="1" applyBorder="1" applyAlignment="1">
      <alignment vertical="center"/>
    </xf>
    <xf numFmtId="3" fontId="10" fillId="27" borderId="33" xfId="0" applyNumberFormat="1" applyFont="1" applyFill="1" applyBorder="1" applyAlignment="1">
      <alignment vertical="center" wrapText="1"/>
    </xf>
    <xf numFmtId="3" fontId="10" fillId="27" borderId="38" xfId="0" applyNumberFormat="1" applyFont="1" applyFill="1" applyBorder="1" applyAlignment="1">
      <alignment vertical="center" wrapText="1"/>
    </xf>
    <xf numFmtId="0" fontId="9" fillId="26" borderId="19" xfId="0" applyFont="1" applyFill="1" applyBorder="1" applyAlignment="1">
      <alignment vertical="center" wrapText="1"/>
    </xf>
    <xf numFmtId="0" fontId="0" fillId="0" borderId="19" xfId="0" applyBorder="1" applyAlignment="1">
      <alignment vertical="center" wrapText="1"/>
    </xf>
    <xf numFmtId="3" fontId="6" fillId="26" borderId="35" xfId="0" applyNumberFormat="1" applyFont="1" applyFill="1" applyBorder="1" applyAlignment="1">
      <alignment vertical="center" wrapText="1"/>
    </xf>
    <xf numFmtId="3" fontId="6" fillId="26" borderId="36" xfId="0" applyNumberFormat="1" applyFont="1" applyFill="1" applyBorder="1" applyAlignment="1">
      <alignment vertical="center" wrapText="1"/>
    </xf>
    <xf numFmtId="3" fontId="6" fillId="26" borderId="86" xfId="0" applyNumberFormat="1" applyFont="1" applyFill="1" applyBorder="1" applyAlignment="1">
      <alignment vertical="center" wrapText="1" shrinkToFit="1"/>
    </xf>
    <xf numFmtId="3" fontId="0" fillId="0" borderId="87" xfId="0" applyNumberFormat="1" applyBorder="1" applyAlignment="1">
      <alignment vertical="center" wrapText="1" shrinkToFit="1"/>
    </xf>
    <xf numFmtId="3" fontId="0" fillId="0" borderId="41" xfId="0" applyNumberFormat="1" applyBorder="1" applyAlignment="1">
      <alignment vertical="center" wrapText="1" shrinkToFit="1"/>
    </xf>
    <xf numFmtId="0" fontId="0" fillId="0" borderId="61" xfId="0" applyBorder="1" applyAlignment="1">
      <alignment horizontal="center" vertical="center"/>
    </xf>
    <xf numFmtId="3" fontId="10" fillId="27" borderId="33" xfId="0" applyNumberFormat="1" applyFont="1" applyFill="1" applyBorder="1" applyAlignment="1">
      <alignment vertical="center" wrapText="1"/>
    </xf>
    <xf numFmtId="3" fontId="6" fillId="26" borderId="92" xfId="0" applyNumberFormat="1" applyFont="1" applyFill="1" applyBorder="1" applyAlignment="1">
      <alignment vertical="center" wrapText="1" shrinkToFit="1"/>
    </xf>
    <xf numFmtId="3" fontId="0" fillId="0" borderId="81" xfId="0" applyNumberFormat="1" applyBorder="1" applyAlignment="1">
      <alignment vertical="center" wrapText="1" shrinkToFit="1"/>
    </xf>
    <xf numFmtId="3" fontId="0" fillId="0" borderId="93" xfId="0" applyNumberFormat="1" applyBorder="1" applyAlignment="1">
      <alignment vertical="center" wrapText="1" shrinkToFit="1"/>
    </xf>
    <xf numFmtId="3" fontId="6" fillId="26" borderId="11" xfId="0" applyNumberFormat="1" applyFont="1" applyFill="1" applyBorder="1" applyAlignment="1">
      <alignment vertical="center" wrapText="1" shrinkToFit="1"/>
    </xf>
    <xf numFmtId="3" fontId="0" fillId="0" borderId="35" xfId="0" applyNumberFormat="1" applyBorder="1" applyAlignment="1">
      <alignment vertical="center" wrapText="1" shrinkToFit="1"/>
    </xf>
    <xf numFmtId="3" fontId="0" fillId="0" borderId="36" xfId="0" applyNumberFormat="1" applyBorder="1" applyAlignment="1">
      <alignment vertical="center" wrapText="1" shrinkToFit="1"/>
    </xf>
    <xf numFmtId="3" fontId="9" fillId="26" borderId="19" xfId="0" applyNumberFormat="1" applyFont="1" applyFill="1" applyBorder="1" applyAlignment="1">
      <alignment vertical="center"/>
    </xf>
    <xf numFmtId="3" fontId="6" fillId="26" borderId="59" xfId="0" applyNumberFormat="1" applyFont="1" applyFill="1" applyBorder="1" applyAlignment="1">
      <alignment vertical="center" wrapText="1"/>
    </xf>
    <xf numFmtId="0" fontId="0" fillId="0" borderId="80" xfId="0" applyBorder="1" applyAlignment="1">
      <alignment vertical="center"/>
    </xf>
    <xf numFmtId="0" fontId="0" fillId="0" borderId="94" xfId="0" applyBorder="1" applyAlignment="1">
      <alignment vertical="center"/>
    </xf>
    <xf numFmtId="0" fontId="0" fillId="0" borderId="31" xfId="0" applyBorder="1" applyAlignment="1">
      <alignment vertical="center"/>
    </xf>
    <xf numFmtId="0" fontId="10" fillId="0" borderId="26" xfId="0" applyFont="1" applyBorder="1" applyAlignment="1">
      <alignment vertical="center"/>
    </xf>
    <xf numFmtId="0" fontId="6" fillId="26" borderId="92" xfId="0" applyFont="1" applyFill="1" applyBorder="1" applyAlignment="1">
      <alignment horizontal="center" vertical="center" wrapText="1"/>
    </xf>
    <xf numFmtId="0" fontId="0" fillId="0" borderId="93" xfId="0" applyBorder="1" applyAlignment="1">
      <alignment horizontal="center" vertical="center" wrapText="1"/>
    </xf>
    <xf numFmtId="0" fontId="0" fillId="0" borderId="18" xfId="0" applyBorder="1" applyAlignment="1">
      <alignment horizontal="center" vertical="center" wrapText="1"/>
    </xf>
    <xf numFmtId="0" fontId="0" fillId="0" borderId="88" xfId="0" applyBorder="1" applyAlignment="1">
      <alignment horizontal="center" vertical="center" wrapText="1"/>
    </xf>
    <xf numFmtId="0" fontId="0" fillId="0" borderId="71" xfId="0" applyBorder="1" applyAlignment="1">
      <alignment horizontal="center" vertical="center" wrapText="1"/>
    </xf>
    <xf numFmtId="0" fontId="0" fillId="0" borderId="81" xfId="0" applyBorder="1" applyAlignment="1">
      <alignment horizontal="center" vertical="center" wrapText="1"/>
    </xf>
    <xf numFmtId="0" fontId="0" fillId="0" borderId="14" xfId="0" applyBorder="1" applyAlignment="1">
      <alignment horizontal="center" vertical="center" wrapText="1"/>
    </xf>
    <xf numFmtId="0" fontId="9" fillId="26" borderId="0" xfId="0" applyFont="1" applyFill="1" applyBorder="1" applyAlignment="1">
      <alignment vertical="center"/>
    </xf>
    <xf numFmtId="0" fontId="2" fillId="0" borderId="0" xfId="0" applyFont="1" applyBorder="1" applyAlignment="1">
      <alignment vertical="center"/>
    </xf>
    <xf numFmtId="0" fontId="9" fillId="26" borderId="19" xfId="0" applyFont="1" applyFill="1" applyBorder="1" applyAlignment="1">
      <alignment vertical="center"/>
    </xf>
    <xf numFmtId="0" fontId="2" fillId="0" borderId="81" xfId="0" applyFont="1" applyBorder="1" applyAlignment="1">
      <alignment vertical="center"/>
    </xf>
    <xf numFmtId="0" fontId="5" fillId="26" borderId="60" xfId="0" applyFont="1" applyFill="1" applyBorder="1" applyAlignment="1">
      <alignment horizontal="left" vertical="center"/>
    </xf>
    <xf numFmtId="0" fontId="0" fillId="27" borderId="31" xfId="0" applyFill="1" applyBorder="1" applyAlignment="1">
      <alignment horizontal="left" vertical="center"/>
    </xf>
    <xf numFmtId="0" fontId="9" fillId="26" borderId="63" xfId="0" applyFont="1" applyFill="1" applyBorder="1" applyAlignment="1">
      <alignment vertical="center"/>
    </xf>
    <xf numFmtId="0" fontId="0" fillId="0" borderId="63" xfId="0" applyBorder="1" applyAlignment="1">
      <alignment vertical="center"/>
    </xf>
    <xf numFmtId="0" fontId="7" fillId="26" borderId="81" xfId="0" applyFont="1" applyFill="1" applyBorder="1" applyAlignment="1">
      <alignment vertical="center" wrapText="1"/>
    </xf>
    <xf numFmtId="0" fontId="6" fillId="26" borderId="59" xfId="0" applyFont="1" applyFill="1" applyBorder="1" applyAlignment="1" applyProtection="1">
      <alignment vertical="center" wrapText="1"/>
      <protection/>
    </xf>
    <xf numFmtId="0" fontId="0" fillId="0" borderId="80" xfId="0" applyBorder="1" applyAlignment="1" applyProtection="1">
      <alignment vertical="center"/>
      <protection/>
    </xf>
    <xf numFmtId="0" fontId="0" fillId="0" borderId="94" xfId="0" applyBorder="1" applyAlignment="1" applyProtection="1">
      <alignment vertical="center"/>
      <protection/>
    </xf>
    <xf numFmtId="0" fontId="6" fillId="26" borderId="11" xfId="0" applyFont="1" applyFill="1" applyBorder="1" applyAlignment="1" applyProtection="1">
      <alignment vertical="center" wrapText="1"/>
      <protection/>
    </xf>
    <xf numFmtId="0" fontId="0" fillId="0" borderId="35" xfId="0" applyBorder="1" applyAlignment="1" applyProtection="1">
      <alignment vertical="center"/>
      <protection/>
    </xf>
    <xf numFmtId="0" fontId="0" fillId="0" borderId="36" xfId="0" applyBorder="1" applyAlignment="1" applyProtection="1">
      <alignment vertical="center"/>
      <protection/>
    </xf>
    <xf numFmtId="0" fontId="6" fillId="26" borderId="60" xfId="0" applyFont="1" applyFill="1" applyBorder="1" applyAlignment="1" applyProtection="1">
      <alignment vertical="center" wrapText="1"/>
      <protection/>
    </xf>
    <xf numFmtId="0" fontId="0" fillId="0" borderId="31" xfId="0" applyBorder="1" applyAlignment="1" applyProtection="1">
      <alignment vertical="center"/>
      <protection/>
    </xf>
    <xf numFmtId="0" fontId="0" fillId="0" borderId="40" xfId="0" applyBorder="1" applyAlignment="1" applyProtection="1">
      <alignment vertical="center"/>
      <protection/>
    </xf>
    <xf numFmtId="0" fontId="7" fillId="26" borderId="0" xfId="0" applyFont="1" applyFill="1" applyBorder="1" applyAlignment="1">
      <alignment vertical="center" wrapText="1"/>
    </xf>
    <xf numFmtId="0" fontId="0" fillId="0" borderId="0" xfId="0" applyBorder="1" applyAlignment="1">
      <alignment vertical="center" wrapText="1"/>
    </xf>
    <xf numFmtId="167" fontId="0" fillId="27" borderId="60" xfId="0" applyNumberFormat="1" applyFill="1" applyBorder="1" applyAlignment="1">
      <alignment horizontal="left" vertical="center"/>
    </xf>
    <xf numFmtId="0" fontId="6" fillId="26" borderId="11" xfId="0" applyFont="1" applyFill="1" applyBorder="1" applyAlignment="1">
      <alignment horizontal="center" vertical="center"/>
    </xf>
    <xf numFmtId="0" fontId="0" fillId="27" borderId="36" xfId="0" applyFill="1" applyBorder="1" applyAlignment="1">
      <alignment horizontal="center" vertical="center"/>
    </xf>
    <xf numFmtId="0" fontId="17" fillId="26" borderId="19" xfId="0" applyFont="1" applyFill="1" applyBorder="1" applyAlignment="1">
      <alignment vertical="center" wrapText="1"/>
    </xf>
    <xf numFmtId="0" fontId="23" fillId="0" borderId="19" xfId="0" applyFont="1" applyBorder="1" applyAlignment="1">
      <alignment vertical="center" wrapText="1"/>
    </xf>
    <xf numFmtId="0" fontId="17" fillId="26" borderId="63" xfId="0" applyFont="1" applyFill="1" applyBorder="1" applyAlignment="1">
      <alignment vertical="center"/>
    </xf>
    <xf numFmtId="0" fontId="23" fillId="0" borderId="63" xfId="0" applyFont="1" applyBorder="1" applyAlignment="1">
      <alignment vertical="center"/>
    </xf>
    <xf numFmtId="0" fontId="10" fillId="27" borderId="40" xfId="0" applyFont="1" applyFill="1" applyBorder="1" applyAlignment="1" applyProtection="1">
      <alignment vertical="center" wrapText="1"/>
      <protection/>
    </xf>
    <xf numFmtId="0" fontId="23" fillId="26" borderId="61" xfId="0" applyFont="1" applyFill="1" applyBorder="1" applyAlignment="1">
      <alignment horizontal="center" vertical="center"/>
    </xf>
    <xf numFmtId="0" fontId="23" fillId="26" borderId="93" xfId="0" applyFont="1" applyFill="1" applyBorder="1" applyAlignment="1">
      <alignment horizontal="left" vertical="center"/>
    </xf>
    <xf numFmtId="0" fontId="23" fillId="26" borderId="71" xfId="0" applyFont="1" applyFill="1" applyBorder="1" applyAlignment="1">
      <alignment horizontal="left" vertical="center"/>
    </xf>
    <xf numFmtId="0" fontId="23" fillId="26" borderId="90" xfId="0" applyFont="1" applyFill="1" applyBorder="1" applyAlignment="1">
      <alignment horizontal="left" vertical="center"/>
    </xf>
    <xf numFmtId="0" fontId="23" fillId="26" borderId="44" xfId="0" applyFont="1" applyFill="1" applyBorder="1" applyAlignment="1">
      <alignment horizontal="center" vertical="center"/>
    </xf>
    <xf numFmtId="0" fontId="0" fillId="0" borderId="41" xfId="0" applyBorder="1" applyAlignment="1">
      <alignment vertical="center"/>
    </xf>
    <xf numFmtId="0" fontId="5" fillId="26" borderId="25" xfId="0" applyFont="1" applyFill="1" applyBorder="1" applyAlignment="1">
      <alignment horizontal="center" vertical="center"/>
    </xf>
    <xf numFmtId="0" fontId="0" fillId="26" borderId="26" xfId="0" applyFill="1" applyBorder="1" applyAlignment="1">
      <alignment horizontal="center" vertical="center"/>
    </xf>
    <xf numFmtId="0" fontId="0" fillId="26" borderId="44" xfId="0" applyFill="1" applyBorder="1" applyAlignment="1">
      <alignment horizontal="center" vertical="center"/>
    </xf>
    <xf numFmtId="0" fontId="12" fillId="26" borderId="92" xfId="0" applyFont="1" applyFill="1" applyBorder="1" applyAlignment="1">
      <alignment horizontal="center" vertical="center"/>
    </xf>
    <xf numFmtId="0" fontId="23" fillId="26" borderId="71" xfId="0" applyFont="1" applyFill="1" applyBorder="1" applyAlignment="1">
      <alignment horizontal="center" vertical="center"/>
    </xf>
    <xf numFmtId="0" fontId="17" fillId="26" borderId="19" xfId="0" applyFont="1" applyFill="1" applyBorder="1" applyAlignment="1">
      <alignment vertical="center"/>
    </xf>
    <xf numFmtId="0" fontId="27" fillId="27" borderId="19" xfId="0" applyFont="1" applyFill="1" applyBorder="1" applyAlignment="1">
      <alignment horizontal="right" vertical="center"/>
    </xf>
    <xf numFmtId="0" fontId="0" fillId="27" borderId="19" xfId="0" applyFill="1" applyBorder="1" applyAlignment="1">
      <alignment vertical="center"/>
    </xf>
    <xf numFmtId="0" fontId="5" fillId="26" borderId="25" xfId="0" applyFont="1" applyFill="1" applyBorder="1" applyAlignment="1">
      <alignment horizontal="center" vertical="center"/>
    </xf>
    <xf numFmtId="0" fontId="0" fillId="26" borderId="44" xfId="0" applyFont="1" applyFill="1" applyBorder="1" applyAlignment="1">
      <alignment horizontal="center" vertical="center"/>
    </xf>
    <xf numFmtId="0" fontId="6" fillId="26" borderId="37" xfId="0" applyFont="1" applyFill="1" applyBorder="1" applyAlignment="1">
      <alignment horizontal="center" vertical="center"/>
    </xf>
    <xf numFmtId="0" fontId="10" fillId="0" borderId="47" xfId="0" applyFont="1" applyBorder="1" applyAlignment="1">
      <alignment vertical="center"/>
    </xf>
    <xf numFmtId="0" fontId="6" fillId="26" borderId="59" xfId="0" applyFont="1" applyFill="1" applyBorder="1" applyAlignment="1">
      <alignment horizontal="center" vertical="center"/>
    </xf>
    <xf numFmtId="0" fontId="10" fillId="26" borderId="61" xfId="0" applyFont="1" applyFill="1" applyBorder="1" applyAlignment="1">
      <alignment horizontal="center" vertical="center"/>
    </xf>
    <xf numFmtId="0" fontId="2" fillId="27" borderId="81" xfId="0" applyFont="1" applyFill="1" applyBorder="1" applyAlignment="1">
      <alignment horizontal="center" vertical="center"/>
    </xf>
    <xf numFmtId="0" fontId="6" fillId="26" borderId="37" xfId="0" applyFont="1" applyFill="1" applyBorder="1" applyAlignment="1">
      <alignment vertical="center"/>
    </xf>
    <xf numFmtId="0" fontId="0" fillId="27" borderId="47" xfId="0" applyFill="1" applyBorder="1" applyAlignment="1">
      <alignment vertical="center"/>
    </xf>
    <xf numFmtId="0" fontId="5" fillId="26" borderId="17" xfId="0" applyFont="1" applyFill="1" applyBorder="1" applyAlignment="1">
      <alignment vertical="center"/>
    </xf>
    <xf numFmtId="0" fontId="0" fillId="0" borderId="46" xfId="0" applyBorder="1" applyAlignment="1">
      <alignment vertical="center"/>
    </xf>
    <xf numFmtId="3" fontId="5" fillId="25" borderId="37" xfId="0" applyNumberFormat="1" applyFont="1" applyFill="1" applyBorder="1" applyAlignment="1">
      <alignment horizontal="center" vertical="center"/>
    </xf>
    <xf numFmtId="3" fontId="0" fillId="24" borderId="47" xfId="0" applyNumberFormat="1" applyFill="1" applyBorder="1" applyAlignment="1">
      <alignment vertical="center"/>
    </xf>
    <xf numFmtId="0" fontId="6" fillId="26" borderId="25" xfId="0" applyFont="1" applyFill="1" applyBorder="1" applyAlignment="1">
      <alignment horizontal="center" vertical="center"/>
    </xf>
    <xf numFmtId="0" fontId="0" fillId="27" borderId="44" xfId="0" applyFill="1" applyBorder="1" applyAlignment="1">
      <alignment horizontal="center" vertical="center"/>
    </xf>
    <xf numFmtId="0" fontId="5" fillId="26" borderId="0" xfId="0" applyFont="1" applyFill="1" applyBorder="1" applyAlignment="1">
      <alignment vertical="center"/>
    </xf>
    <xf numFmtId="0" fontId="0" fillId="27" borderId="0" xfId="0" applyFill="1" applyBorder="1" applyAlignment="1">
      <alignment vertical="center"/>
    </xf>
    <xf numFmtId="0" fontId="15" fillId="26" borderId="0" xfId="0" applyFont="1" applyFill="1" applyAlignment="1">
      <alignment vertical="center" wrapText="1"/>
    </xf>
    <xf numFmtId="0" fontId="16" fillId="27" borderId="0" xfId="0" applyFont="1" applyFill="1" applyAlignment="1">
      <alignment vertical="center" wrapText="1"/>
    </xf>
    <xf numFmtId="0" fontId="5" fillId="25" borderId="45" xfId="0" applyFont="1" applyFill="1" applyBorder="1" applyAlignment="1">
      <alignment vertical="center"/>
    </xf>
    <xf numFmtId="0" fontId="0" fillId="24" borderId="19" xfId="0" applyFill="1" applyBorder="1" applyAlignment="1">
      <alignment vertical="center"/>
    </xf>
    <xf numFmtId="0" fontId="0" fillId="24" borderId="78" xfId="0" applyFill="1" applyBorder="1" applyAlignment="1">
      <alignment vertical="center"/>
    </xf>
    <xf numFmtId="3" fontId="5" fillId="26" borderId="11" xfId="0" applyNumberFormat="1" applyFont="1" applyFill="1" applyBorder="1" applyAlignment="1">
      <alignment horizontal="center" vertical="center"/>
    </xf>
    <xf numFmtId="0" fontId="0" fillId="27" borderId="28" xfId="0" applyFill="1" applyBorder="1" applyAlignment="1">
      <alignment horizontal="center" vertical="center"/>
    </xf>
    <xf numFmtId="0" fontId="12" fillId="26" borderId="0" xfId="0" applyFont="1" applyFill="1" applyAlignment="1">
      <alignment horizontal="right" vertical="center"/>
    </xf>
    <xf numFmtId="0" fontId="0" fillId="27" borderId="0" xfId="0" applyFill="1" applyAlignment="1">
      <alignment horizontal="right" vertical="center"/>
    </xf>
    <xf numFmtId="0" fontId="12" fillId="26" borderId="11" xfId="0" applyFont="1" applyFill="1" applyBorder="1" applyAlignment="1">
      <alignment horizontal="center" vertical="center"/>
    </xf>
    <xf numFmtId="0" fontId="0" fillId="0" borderId="28" xfId="0" applyBorder="1" applyAlignment="1">
      <alignment horizontal="center" vertical="center"/>
    </xf>
    <xf numFmtId="0" fontId="6" fillId="26" borderId="86" xfId="0" applyFont="1" applyFill="1" applyBorder="1" applyAlignment="1">
      <alignment vertical="center"/>
    </xf>
    <xf numFmtId="0" fontId="0" fillId="0" borderId="87" xfId="0" applyBorder="1" applyAlignment="1">
      <alignment vertical="center"/>
    </xf>
    <xf numFmtId="0" fontId="7" fillId="26" borderId="19" xfId="0" applyFont="1" applyFill="1" applyBorder="1" applyAlignment="1">
      <alignment vertical="center"/>
    </xf>
    <xf numFmtId="0" fontId="23" fillId="0" borderId="44" xfId="0" applyFont="1" applyBorder="1" applyAlignment="1">
      <alignment horizontal="center" vertical="center"/>
    </xf>
    <xf numFmtId="0" fontId="12" fillId="26" borderId="92" xfId="0" applyFont="1" applyFill="1" applyBorder="1" applyAlignment="1">
      <alignment vertical="center"/>
    </xf>
    <xf numFmtId="0" fontId="23" fillId="0" borderId="81" xfId="0" applyFont="1" applyBorder="1" applyAlignment="1">
      <alignment vertical="center"/>
    </xf>
    <xf numFmtId="0" fontId="23" fillId="0" borderId="93" xfId="0" applyFont="1" applyBorder="1" applyAlignment="1">
      <alignment vertical="center"/>
    </xf>
    <xf numFmtId="0" fontId="23" fillId="0" borderId="71" xfId="0" applyFont="1" applyBorder="1" applyAlignment="1">
      <alignment vertical="center"/>
    </xf>
    <xf numFmtId="0" fontId="23" fillId="0" borderId="89" xfId="0" applyFont="1" applyBorder="1" applyAlignment="1">
      <alignment vertical="center"/>
    </xf>
    <xf numFmtId="0" fontId="23" fillId="0" borderId="90" xfId="0" applyFont="1" applyBorder="1" applyAlignment="1">
      <alignment vertical="center"/>
    </xf>
    <xf numFmtId="0" fontId="12" fillId="26" borderId="80" xfId="0" applyFont="1" applyFill="1" applyBorder="1" applyAlignment="1">
      <alignment horizontal="center" vertical="center"/>
    </xf>
    <xf numFmtId="0" fontId="23" fillId="0" borderId="61" xfId="0" applyFont="1" applyBorder="1" applyAlignment="1">
      <alignment horizontal="center" vertical="center"/>
    </xf>
    <xf numFmtId="0" fontId="7" fillId="26" borderId="63" xfId="0" applyFont="1" applyFill="1" applyBorder="1" applyAlignment="1">
      <alignment vertical="center"/>
    </xf>
    <xf numFmtId="0" fontId="7" fillId="26" borderId="0" xfId="0" applyFont="1" applyFill="1" applyAlignment="1">
      <alignment horizontal="center" vertical="center"/>
    </xf>
    <xf numFmtId="0" fontId="11" fillId="27" borderId="87" xfId="0" applyFont="1" applyFill="1" applyBorder="1" applyAlignment="1">
      <alignment horizontal="center" vertical="center"/>
    </xf>
    <xf numFmtId="0" fontId="0" fillId="27" borderId="87" xfId="0" applyFill="1" applyBorder="1" applyAlignment="1">
      <alignment horizontal="center" vertical="center"/>
    </xf>
    <xf numFmtId="0" fontId="0" fillId="27" borderId="35" xfId="0" applyFill="1" applyBorder="1" applyAlignment="1">
      <alignment vertical="center"/>
    </xf>
    <xf numFmtId="0" fontId="0" fillId="27" borderId="36" xfId="0" applyFill="1" applyBorder="1" applyAlignment="1">
      <alignment vertical="center"/>
    </xf>
    <xf numFmtId="0" fontId="6" fillId="26" borderId="24" xfId="0" applyFont="1" applyFill="1" applyBorder="1" applyAlignment="1">
      <alignment horizontal="center" vertical="center"/>
    </xf>
    <xf numFmtId="0" fontId="10" fillId="27" borderId="42" xfId="0" applyFont="1" applyFill="1" applyBorder="1" applyAlignment="1">
      <alignment horizontal="center" vertical="center"/>
    </xf>
    <xf numFmtId="3" fontId="5" fillId="25" borderId="32" xfId="0" applyNumberFormat="1" applyFont="1" applyFill="1" applyBorder="1" applyAlignment="1">
      <alignment horizontal="center" vertical="center"/>
    </xf>
    <xf numFmtId="3" fontId="0" fillId="24" borderId="43" xfId="0" applyNumberFormat="1" applyFill="1" applyBorder="1" applyAlignment="1">
      <alignment horizontal="center" vertical="center"/>
    </xf>
    <xf numFmtId="0" fontId="14" fillId="26" borderId="0" xfId="0" applyFont="1" applyFill="1" applyAlignment="1">
      <alignment vertical="center" wrapText="1"/>
    </xf>
    <xf numFmtId="0" fontId="14" fillId="26" borderId="0" xfId="0" applyFont="1" applyFill="1" applyAlignment="1">
      <alignment vertical="center" wrapText="1"/>
    </xf>
    <xf numFmtId="0" fontId="6" fillId="26" borderId="96" xfId="0" applyFont="1" applyFill="1" applyBorder="1" applyAlignment="1">
      <alignment vertical="center"/>
    </xf>
    <xf numFmtId="0" fontId="0" fillId="0" borderId="97" xfId="0" applyBorder="1" applyAlignment="1">
      <alignment vertical="center"/>
    </xf>
    <xf numFmtId="3" fontId="5" fillId="26" borderId="86" xfId="0" applyNumberFormat="1" applyFont="1" applyFill="1" applyBorder="1" applyAlignment="1">
      <alignment horizontal="center" vertical="center"/>
    </xf>
    <xf numFmtId="0" fontId="0" fillId="27" borderId="16" xfId="0" applyFill="1" applyBorder="1" applyAlignment="1">
      <alignment vertical="center"/>
    </xf>
    <xf numFmtId="0" fontId="0" fillId="27" borderId="96" xfId="0" applyFill="1" applyBorder="1" applyAlignment="1">
      <alignment vertical="center"/>
    </xf>
    <xf numFmtId="0" fontId="0" fillId="27" borderId="78" xfId="0" applyFill="1" applyBorder="1" applyAlignment="1">
      <alignment vertical="center"/>
    </xf>
    <xf numFmtId="14" fontId="0" fillId="25" borderId="20" xfId="0" applyNumberFormat="1" applyFill="1" applyBorder="1" applyAlignment="1" applyProtection="1">
      <alignment horizontal="center" vertical="center"/>
      <protection locked="0"/>
    </xf>
    <xf numFmtId="0" fontId="0" fillId="25" borderId="36" xfId="0" applyFill="1" applyBorder="1" applyAlignment="1">
      <alignment horizontal="center" vertical="center"/>
    </xf>
    <xf numFmtId="0" fontId="42" fillId="25" borderId="77" xfId="0" applyFont="1" applyFill="1" applyBorder="1" applyAlignment="1" applyProtection="1">
      <alignment vertical="center"/>
      <protection/>
    </xf>
    <xf numFmtId="0" fontId="42" fillId="25" borderId="81" xfId="0" applyFont="1" applyFill="1" applyBorder="1" applyAlignment="1" applyProtection="1">
      <alignment vertical="center"/>
      <protection/>
    </xf>
    <xf numFmtId="0" fontId="2" fillId="24" borderId="14" xfId="0" applyFont="1" applyFill="1" applyBorder="1" applyAlignment="1" applyProtection="1">
      <alignment vertical="center"/>
      <protection/>
    </xf>
    <xf numFmtId="0" fontId="10" fillId="25" borderId="89" xfId="0" applyFont="1" applyFill="1" applyBorder="1" applyAlignment="1" applyProtection="1">
      <alignment horizontal="center" wrapText="1"/>
      <protection/>
    </xf>
    <xf numFmtId="0" fontId="0" fillId="24" borderId="98" xfId="0" applyFill="1" applyBorder="1" applyAlignment="1" applyProtection="1">
      <alignment horizontal="center" wrapText="1"/>
      <protection/>
    </xf>
    <xf numFmtId="0" fontId="10" fillId="25" borderId="86" xfId="0" applyFont="1" applyFill="1" applyBorder="1" applyAlignment="1" applyProtection="1">
      <alignment horizontal="center"/>
      <protection locked="0"/>
    </xf>
    <xf numFmtId="0" fontId="0" fillId="25" borderId="87" xfId="0" applyFill="1" applyBorder="1" applyAlignment="1" applyProtection="1">
      <alignment horizontal="center"/>
      <protection locked="0"/>
    </xf>
    <xf numFmtId="0" fontId="0" fillId="24" borderId="16" xfId="0" applyFill="1" applyBorder="1" applyAlignment="1" applyProtection="1">
      <alignment horizontal="center"/>
      <protection locked="0"/>
    </xf>
    <xf numFmtId="0" fontId="0" fillId="25" borderId="71" xfId="0" applyFill="1" applyBorder="1" applyAlignment="1" applyProtection="1">
      <alignment horizontal="center"/>
      <protection locked="0"/>
    </xf>
    <xf numFmtId="0" fontId="0" fillId="25" borderId="89" xfId="0" applyFill="1" applyBorder="1" applyAlignment="1" applyProtection="1">
      <alignment horizontal="center"/>
      <protection locked="0"/>
    </xf>
    <xf numFmtId="0" fontId="0" fillId="24" borderId="98" xfId="0" applyFill="1" applyBorder="1" applyAlignment="1" applyProtection="1">
      <alignment horizontal="center"/>
      <protection locked="0"/>
    </xf>
    <xf numFmtId="0" fontId="10" fillId="25" borderId="99" xfId="0" applyFont="1" applyFill="1" applyBorder="1" applyAlignment="1">
      <alignment/>
    </xf>
    <xf numFmtId="0" fontId="10" fillId="25" borderId="87" xfId="0" applyFont="1" applyFill="1" applyBorder="1" applyAlignment="1">
      <alignment/>
    </xf>
    <xf numFmtId="0" fontId="0" fillId="25" borderId="20" xfId="0" applyFill="1" applyBorder="1" applyAlignment="1" applyProtection="1">
      <alignment horizontal="left" vertical="center"/>
      <protection locked="0"/>
    </xf>
    <xf numFmtId="0" fontId="0" fillId="25" borderId="35" xfId="0" applyFill="1" applyBorder="1" applyAlignment="1" applyProtection="1">
      <alignment horizontal="left" vertical="center"/>
      <protection locked="0"/>
    </xf>
    <xf numFmtId="0" fontId="0" fillId="24" borderId="28" xfId="0" applyFill="1" applyBorder="1" applyAlignment="1" applyProtection="1">
      <alignment vertical="center"/>
      <protection locked="0"/>
    </xf>
    <xf numFmtId="0" fontId="7" fillId="26" borderId="81" xfId="0" applyFont="1" applyFill="1" applyBorder="1" applyAlignment="1">
      <alignment horizontal="center" vertical="center" wrapText="1"/>
    </xf>
    <xf numFmtId="0" fontId="0" fillId="27" borderId="81" xfId="0" applyFill="1" applyBorder="1" applyAlignment="1">
      <alignment horizontal="center" vertical="center" wrapText="1"/>
    </xf>
    <xf numFmtId="49" fontId="0" fillId="25" borderId="20" xfId="0" applyNumberFormat="1" applyFill="1" applyBorder="1" applyAlignment="1" applyProtection="1">
      <alignment horizontal="left" vertical="center"/>
      <protection locked="0"/>
    </xf>
    <xf numFmtId="49" fontId="0" fillId="25" borderId="35" xfId="0" applyNumberFormat="1" applyFill="1" applyBorder="1" applyAlignment="1" applyProtection="1">
      <alignment horizontal="left" vertical="center"/>
      <protection locked="0"/>
    </xf>
    <xf numFmtId="49" fontId="0" fillId="24" borderId="28" xfId="0" applyNumberFormat="1" applyFill="1" applyBorder="1" applyAlignment="1" applyProtection="1">
      <alignment vertical="center"/>
      <protection locked="0"/>
    </xf>
    <xf numFmtId="0" fontId="10" fillId="25" borderId="20" xfId="0" applyFont="1" applyFill="1" applyBorder="1" applyAlignment="1" applyProtection="1">
      <alignment vertical="center"/>
      <protection/>
    </xf>
    <xf numFmtId="0" fontId="10" fillId="25" borderId="35" xfId="0" applyFont="1" applyFill="1" applyBorder="1" applyAlignment="1" applyProtection="1">
      <alignment vertical="center"/>
      <protection/>
    </xf>
    <xf numFmtId="0" fontId="0" fillId="24" borderId="28" xfId="0" applyFill="1" applyBorder="1" applyAlignment="1" applyProtection="1">
      <alignment vertical="center"/>
      <protection/>
    </xf>
    <xf numFmtId="0" fontId="27" fillId="25" borderId="77" xfId="0" applyFont="1" applyFill="1" applyBorder="1" applyAlignment="1">
      <alignment vertical="center"/>
    </xf>
    <xf numFmtId="0" fontId="0" fillId="24" borderId="81" xfId="0" applyFill="1" applyBorder="1" applyAlignment="1">
      <alignment vertical="center"/>
    </xf>
    <xf numFmtId="0" fontId="10" fillId="25" borderId="81" xfId="0" applyFont="1" applyFill="1" applyBorder="1" applyAlignment="1" applyProtection="1">
      <alignment horizontal="left" vertical="center"/>
      <protection/>
    </xf>
    <xf numFmtId="0" fontId="10" fillId="24" borderId="81" xfId="0" applyFont="1" applyFill="1" applyBorder="1" applyAlignment="1" applyProtection="1">
      <alignment vertical="center"/>
      <protection/>
    </xf>
    <xf numFmtId="0" fontId="10" fillId="24" borderId="14" xfId="0" applyFont="1" applyFill="1" applyBorder="1" applyAlignment="1" applyProtection="1">
      <alignment vertical="center"/>
      <protection/>
    </xf>
    <xf numFmtId="0" fontId="0" fillId="25" borderId="18" xfId="0" applyFill="1" applyBorder="1" applyAlignment="1" applyProtection="1">
      <alignment horizontal="center" vertical="center"/>
      <protection/>
    </xf>
    <xf numFmtId="0" fontId="0" fillId="24" borderId="0" xfId="0" applyFill="1" applyBorder="1" applyAlignment="1" applyProtection="1">
      <alignment vertical="center"/>
      <protection/>
    </xf>
    <xf numFmtId="0" fontId="0" fillId="24" borderId="15" xfId="0" applyFill="1" applyBorder="1" applyAlignment="1" applyProtection="1">
      <alignment vertical="center"/>
      <protection/>
    </xf>
    <xf numFmtId="0" fontId="27" fillId="25" borderId="75" xfId="0" applyFont="1" applyFill="1" applyBorder="1" applyAlignment="1">
      <alignment vertical="center"/>
    </xf>
    <xf numFmtId="0" fontId="0" fillId="24" borderId="88" xfId="0" applyFill="1" applyBorder="1" applyAlignment="1">
      <alignment vertical="center"/>
    </xf>
    <xf numFmtId="0" fontId="10" fillId="25" borderId="75" xfId="0" applyFont="1" applyFill="1" applyBorder="1" applyAlignment="1">
      <alignment vertical="center"/>
    </xf>
    <xf numFmtId="0" fontId="10" fillId="25" borderId="0" xfId="0" applyFont="1" applyFill="1" applyBorder="1" applyAlignment="1">
      <alignment vertical="center"/>
    </xf>
    <xf numFmtId="0" fontId="0" fillId="24" borderId="15" xfId="0" applyFill="1" applyBorder="1" applyAlignment="1">
      <alignment vertical="center"/>
    </xf>
    <xf numFmtId="0" fontId="10" fillId="25" borderId="0" xfId="0" applyFont="1" applyFill="1" applyBorder="1" applyAlignment="1" applyProtection="1">
      <alignment horizontal="center" vertical="center"/>
      <protection locked="0"/>
    </xf>
    <xf numFmtId="0" fontId="0" fillId="25" borderId="0" xfId="0" applyFill="1" applyBorder="1" applyAlignment="1">
      <alignment horizontal="center" vertical="center"/>
    </xf>
    <xf numFmtId="0" fontId="10" fillId="25" borderId="100" xfId="0" applyFont="1" applyFill="1" applyBorder="1" applyAlignment="1">
      <alignment/>
    </xf>
    <xf numFmtId="0" fontId="10" fillId="25" borderId="89" xfId="0" applyFont="1" applyFill="1" applyBorder="1" applyAlignment="1">
      <alignment/>
    </xf>
    <xf numFmtId="0" fontId="42" fillId="25" borderId="99" xfId="0" applyFont="1" applyFill="1" applyBorder="1" applyAlignment="1" applyProtection="1">
      <alignment vertical="center"/>
      <protection/>
    </xf>
    <xf numFmtId="0" fontId="10" fillId="25" borderId="87" xfId="0" applyFont="1" applyFill="1" applyBorder="1" applyAlignment="1" applyProtection="1">
      <alignment vertical="center"/>
      <protection/>
    </xf>
    <xf numFmtId="0" fontId="0" fillId="24" borderId="16" xfId="0" applyFill="1" applyBorder="1" applyAlignment="1" applyProtection="1">
      <alignment vertical="center"/>
      <protection/>
    </xf>
    <xf numFmtId="0" fontId="10" fillId="25" borderId="100" xfId="0" applyFont="1" applyFill="1" applyBorder="1" applyAlignment="1" applyProtection="1">
      <alignment vertical="center"/>
      <protection/>
    </xf>
    <xf numFmtId="0" fontId="10" fillId="25" borderId="89" xfId="0" applyFont="1" applyFill="1" applyBorder="1" applyAlignment="1" applyProtection="1">
      <alignment vertical="center"/>
      <protection/>
    </xf>
    <xf numFmtId="0" fontId="0" fillId="24" borderId="98" xfId="0" applyFill="1" applyBorder="1" applyAlignment="1" applyProtection="1">
      <alignment vertical="center"/>
      <protection/>
    </xf>
    <xf numFmtId="0" fontId="10" fillId="25" borderId="45" xfId="0" applyFont="1" applyFill="1" applyBorder="1" applyAlignment="1" applyProtection="1">
      <alignment vertical="center"/>
      <protection/>
    </xf>
    <xf numFmtId="0" fontId="10" fillId="25" borderId="19" xfId="0" applyFont="1" applyFill="1" applyBorder="1" applyAlignment="1" applyProtection="1">
      <alignment vertical="center"/>
      <protection/>
    </xf>
    <xf numFmtId="0" fontId="0" fillId="24" borderId="78" xfId="0" applyFill="1" applyBorder="1" applyAlignment="1" applyProtection="1">
      <alignment vertical="center"/>
      <protection/>
    </xf>
    <xf numFmtId="0" fontId="10" fillId="26" borderId="0" xfId="0" applyFont="1" applyFill="1" applyBorder="1" applyAlignment="1" applyProtection="1">
      <alignment vertical="center"/>
      <protection/>
    </xf>
    <xf numFmtId="0" fontId="0" fillId="27" borderId="0" xfId="0" applyFill="1" applyBorder="1" applyAlignment="1" applyProtection="1">
      <alignment vertical="center"/>
      <protection/>
    </xf>
    <xf numFmtId="0" fontId="42" fillId="25" borderId="75" xfId="0" applyFont="1" applyFill="1" applyBorder="1" applyAlignment="1" applyProtection="1">
      <alignment vertical="center"/>
      <protection/>
    </xf>
    <xf numFmtId="0" fontId="10" fillId="25" borderId="0" xfId="0" applyFont="1" applyFill="1" applyBorder="1" applyAlignment="1" applyProtection="1">
      <alignment vertical="center"/>
      <protection/>
    </xf>
    <xf numFmtId="0" fontId="0" fillId="0" borderId="28" xfId="0" applyBorder="1" applyAlignment="1" applyProtection="1">
      <alignment vertical="center"/>
      <protection locked="0"/>
    </xf>
    <xf numFmtId="0" fontId="10" fillId="26" borderId="0" xfId="0" applyFont="1" applyFill="1" applyAlignment="1">
      <alignment horizontal="left"/>
    </xf>
    <xf numFmtId="0" fontId="10" fillId="26" borderId="0" xfId="0" applyFont="1" applyFill="1" applyAlignment="1">
      <alignment horizontal="left" wrapText="1"/>
    </xf>
    <xf numFmtId="0" fontId="25" fillId="26" borderId="0" xfId="0" applyFont="1" applyFill="1" applyAlignment="1">
      <alignment/>
    </xf>
    <xf numFmtId="0" fontId="61" fillId="0" borderId="0" xfId="0" applyFont="1" applyAlignment="1">
      <alignment/>
    </xf>
    <xf numFmtId="0" fontId="47" fillId="26" borderId="0" xfId="0" applyFont="1" applyFill="1" applyAlignment="1">
      <alignment horizontal="right" vertical="center" wrapText="1"/>
    </xf>
    <xf numFmtId="0" fontId="16" fillId="0" borderId="0" xfId="0" applyFont="1" applyAlignment="1">
      <alignment/>
    </xf>
    <xf numFmtId="0" fontId="25" fillId="26" borderId="0" xfId="0" applyFont="1" applyFill="1" applyAlignment="1">
      <alignment horizontal="right" vertical="center" wrapText="1"/>
    </xf>
    <xf numFmtId="0" fontId="23" fillId="26" borderId="0" xfId="0" applyFont="1" applyFill="1" applyAlignment="1">
      <alignment horizontal="left"/>
    </xf>
    <xf numFmtId="0" fontId="0" fillId="26" borderId="0" xfId="0" applyFont="1" applyFill="1" applyAlignment="1">
      <alignment horizontal="left"/>
    </xf>
    <xf numFmtId="0" fontId="10" fillId="26" borderId="38" xfId="0" applyFont="1" applyFill="1" applyBorder="1" applyAlignment="1">
      <alignment horizontal="center" vertical="center"/>
    </xf>
    <xf numFmtId="0" fontId="10" fillId="26" borderId="23" xfId="0" applyFont="1" applyFill="1" applyBorder="1" applyAlignment="1">
      <alignment horizontal="center" vertical="center"/>
    </xf>
    <xf numFmtId="0" fontId="10" fillId="26" borderId="60" xfId="0" applyFont="1" applyFill="1" applyBorder="1" applyAlignment="1">
      <alignment horizontal="left" vertical="center" wrapText="1"/>
    </xf>
    <xf numFmtId="0" fontId="10" fillId="26" borderId="31" xfId="0" applyFont="1" applyFill="1" applyBorder="1" applyAlignment="1">
      <alignment horizontal="left" vertical="center" wrapText="1"/>
    </xf>
    <xf numFmtId="0" fontId="10" fillId="26" borderId="33"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33" xfId="0" applyFont="1" applyFill="1" applyBorder="1" applyAlignment="1">
      <alignment horizontal="left" vertical="center" wrapText="1"/>
    </xf>
    <xf numFmtId="0" fontId="10" fillId="26" borderId="0" xfId="0" applyFont="1" applyFill="1" applyAlignment="1">
      <alignment wrapText="1"/>
    </xf>
    <xf numFmtId="0" fontId="10" fillId="26" borderId="88" xfId="0" applyFont="1" applyFill="1" applyBorder="1" applyAlignment="1">
      <alignment wrapText="1"/>
    </xf>
    <xf numFmtId="0" fontId="0" fillId="0" borderId="11" xfId="0" applyBorder="1" applyAlignment="1" applyProtection="1">
      <alignment vertical="center"/>
      <protection locked="0"/>
    </xf>
    <xf numFmtId="0" fontId="0" fillId="0" borderId="36" xfId="0" applyBorder="1" applyAlignment="1" applyProtection="1">
      <alignment vertical="center"/>
      <protection locked="0"/>
    </xf>
    <xf numFmtId="0" fontId="42" fillId="26" borderId="0" xfId="0" applyFont="1" applyFill="1" applyAlignment="1">
      <alignment horizontal="right"/>
    </xf>
    <xf numFmtId="0" fontId="10" fillId="26" borderId="0" xfId="0" applyFont="1" applyFill="1" applyAlignment="1">
      <alignment/>
    </xf>
    <xf numFmtId="0" fontId="2" fillId="0" borderId="11" xfId="0" applyFont="1" applyBorder="1" applyAlignment="1">
      <alignment horizontal="center" vertical="center"/>
    </xf>
    <xf numFmtId="0" fontId="2" fillId="0" borderId="36" xfId="0" applyFont="1" applyBorder="1" applyAlignment="1">
      <alignment horizontal="center" vertical="center"/>
    </xf>
    <xf numFmtId="0" fontId="0" fillId="26" borderId="18" xfId="0" applyFill="1" applyBorder="1" applyAlignment="1">
      <alignment horizontal="center" vertical="center"/>
    </xf>
    <xf numFmtId="0" fontId="0" fillId="26" borderId="0" xfId="0" applyFill="1" applyAlignment="1">
      <alignment horizontal="center" vertical="center"/>
    </xf>
    <xf numFmtId="0" fontId="42" fillId="26" borderId="0" xfId="0" applyFont="1" applyFill="1" applyAlignment="1">
      <alignment horizontal="left"/>
    </xf>
    <xf numFmtId="0" fontId="10" fillId="26" borderId="57" xfId="0" applyFont="1" applyFill="1" applyBorder="1" applyAlignment="1">
      <alignment horizontal="center" vertical="center"/>
    </xf>
    <xf numFmtId="0" fontId="10" fillId="26" borderId="27" xfId="0" applyFont="1" applyFill="1" applyBorder="1" applyAlignment="1">
      <alignment horizontal="center" vertical="center"/>
    </xf>
    <xf numFmtId="0" fontId="10" fillId="26" borderId="39" xfId="0" applyFont="1" applyFill="1" applyBorder="1" applyAlignment="1">
      <alignment vertical="center"/>
    </xf>
    <xf numFmtId="0" fontId="10" fillId="26" borderId="33" xfId="0" applyFont="1" applyFill="1" applyBorder="1" applyAlignment="1">
      <alignment vertical="center"/>
    </xf>
    <xf numFmtId="0" fontId="10" fillId="26" borderId="39" xfId="0" applyFont="1" applyFill="1" applyBorder="1" applyAlignment="1">
      <alignment horizontal="center" vertical="center"/>
    </xf>
    <xf numFmtId="0" fontId="10" fillId="26" borderId="58" xfId="0" applyFont="1" applyFill="1" applyBorder="1" applyAlignment="1">
      <alignment horizontal="center" vertical="center"/>
    </xf>
    <xf numFmtId="0" fontId="10" fillId="7" borderId="33" xfId="0" applyFont="1" applyFill="1" applyBorder="1" applyAlignment="1">
      <alignment horizontal="center" vertical="center"/>
    </xf>
    <xf numFmtId="3" fontId="0" fillId="25" borderId="60" xfId="0" applyNumberFormat="1" applyFill="1" applyBorder="1" applyAlignment="1" applyProtection="1">
      <alignment horizontal="right" vertical="center" indent="1"/>
      <protection locked="0"/>
    </xf>
    <xf numFmtId="3" fontId="0" fillId="25" borderId="40" xfId="0" applyNumberFormat="1" applyFill="1" applyBorder="1" applyAlignment="1" applyProtection="1">
      <alignment horizontal="right" vertical="center" indent="1"/>
      <protection locked="0"/>
    </xf>
    <xf numFmtId="0" fontId="2" fillId="7" borderId="0" xfId="0" applyFont="1" applyFill="1" applyAlignment="1">
      <alignment horizontal="center" vertical="center"/>
    </xf>
    <xf numFmtId="0" fontId="10" fillId="7" borderId="0" xfId="0" applyFont="1" applyFill="1" applyAlignment="1">
      <alignment horizontal="left" vertical="center" wrapText="1"/>
    </xf>
    <xf numFmtId="0" fontId="10" fillId="7" borderId="0" xfId="0" applyFont="1" applyFill="1" applyAlignment="1">
      <alignment horizontal="left" vertical="center"/>
    </xf>
    <xf numFmtId="0" fontId="25" fillId="7" borderId="0" xfId="0" applyFont="1" applyFill="1" applyAlignment="1">
      <alignment vertical="center"/>
    </xf>
    <xf numFmtId="0" fontId="25" fillId="0" borderId="0" xfId="0" applyFont="1" applyAlignment="1">
      <alignment vertical="center"/>
    </xf>
    <xf numFmtId="0" fontId="25" fillId="7" borderId="0" xfId="0" applyFont="1" applyFill="1" applyAlignment="1">
      <alignment horizontal="right" vertical="center" wrapText="1"/>
    </xf>
    <xf numFmtId="0" fontId="25" fillId="0" borderId="0" xfId="0" applyFont="1" applyAlignment="1">
      <alignment horizontal="right" vertical="center" wrapText="1"/>
    </xf>
    <xf numFmtId="0" fontId="10" fillId="7" borderId="0" xfId="0" applyFont="1" applyFill="1" applyAlignment="1">
      <alignment vertical="center"/>
    </xf>
    <xf numFmtId="0" fontId="10" fillId="7" borderId="38" xfId="0" applyFont="1" applyFill="1" applyBorder="1" applyAlignment="1">
      <alignment vertical="center" wrapText="1"/>
    </xf>
    <xf numFmtId="0" fontId="2" fillId="7" borderId="0" xfId="0" applyFont="1" applyFill="1" applyAlignment="1">
      <alignment horizontal="left" vertical="center"/>
    </xf>
    <xf numFmtId="0" fontId="10" fillId="7" borderId="59" xfId="0" applyFont="1" applyFill="1" applyBorder="1" applyAlignment="1">
      <alignment vertical="center" wrapText="1"/>
    </xf>
    <xf numFmtId="0" fontId="0" fillId="0" borderId="94" xfId="0" applyBorder="1"/>
    <xf numFmtId="0" fontId="10" fillId="7" borderId="33" xfId="0" applyFont="1" applyFill="1" applyBorder="1" applyAlignment="1">
      <alignment vertical="center" wrapText="1"/>
    </xf>
    <xf numFmtId="0" fontId="0" fillId="7" borderId="39" xfId="0" applyFill="1" applyBorder="1" applyAlignment="1">
      <alignment horizontal="center" vertical="center"/>
    </xf>
    <xf numFmtId="0" fontId="0" fillId="7" borderId="58" xfId="0" applyFill="1" applyBorder="1" applyAlignment="1">
      <alignment horizontal="center" vertical="center"/>
    </xf>
    <xf numFmtId="0" fontId="0" fillId="7" borderId="39" xfId="0" applyFill="1" applyBorder="1" applyAlignment="1">
      <alignment vertical="center"/>
    </xf>
    <xf numFmtId="0" fontId="0" fillId="7" borderId="33" xfId="0" applyFill="1" applyBorder="1" applyAlignment="1">
      <alignment vertical="center"/>
    </xf>
    <xf numFmtId="0" fontId="0" fillId="7" borderId="57" xfId="0" applyFill="1" applyBorder="1" applyAlignment="1">
      <alignment horizontal="center" vertical="center"/>
    </xf>
    <xf numFmtId="0" fontId="0" fillId="7" borderId="27" xfId="0" applyFill="1" applyBorder="1" applyAlignment="1">
      <alignment horizontal="center" vertical="center"/>
    </xf>
    <xf numFmtId="0" fontId="0" fillId="7" borderId="33" xfId="0" applyFill="1" applyBorder="1" applyAlignment="1">
      <alignment vertical="center" wrapText="1"/>
    </xf>
    <xf numFmtId="0" fontId="44" fillId="7" borderId="0" xfId="0" applyFont="1" applyFill="1" applyAlignment="1">
      <alignment horizontal="right" vertical="center"/>
    </xf>
    <xf numFmtId="0" fontId="23" fillId="7" borderId="0" xfId="0" applyFont="1" applyFill="1" applyAlignment="1">
      <alignment vertical="center"/>
    </xf>
    <xf numFmtId="0" fontId="2" fillId="25" borderId="11" xfId="0" applyFont="1" applyFill="1" applyBorder="1" applyAlignment="1">
      <alignment horizontal="center" vertical="center"/>
    </xf>
    <xf numFmtId="0" fontId="2" fillId="25" borderId="36" xfId="0" applyFont="1" applyFill="1" applyBorder="1" applyAlignment="1">
      <alignment horizontal="center" vertical="center"/>
    </xf>
    <xf numFmtId="0" fontId="2" fillId="7" borderId="0" xfId="0" applyFont="1" applyFill="1" applyAlignment="1">
      <alignment horizontal="right" vertical="center"/>
    </xf>
    <xf numFmtId="0" fontId="4" fillId="7" borderId="0" xfId="0" applyFont="1" applyFill="1" applyAlignment="1">
      <alignment horizontal="center" vertical="center"/>
    </xf>
    <xf numFmtId="0" fontId="45" fillId="0" borderId="0" xfId="0" applyFont="1" applyAlignment="1">
      <alignment horizontal="right" vertical="center"/>
    </xf>
    <xf numFmtId="0" fontId="45" fillId="0" borderId="88" xfId="0" applyFont="1" applyBorder="1" applyAlignment="1">
      <alignment horizontal="right" vertical="center"/>
    </xf>
    <xf numFmtId="0" fontId="23" fillId="7" borderId="0" xfId="0" applyFont="1" applyFill="1" applyAlignment="1">
      <alignment horizontal="left" vertical="center"/>
    </xf>
    <xf numFmtId="0" fontId="27" fillId="7" borderId="0" xfId="0" applyFont="1" applyFill="1" applyAlignment="1">
      <alignment horizontal="left" vertical="center"/>
    </xf>
    <xf numFmtId="0" fontId="2" fillId="7" borderId="0" xfId="0" applyFont="1" applyFill="1" applyAlignment="1">
      <alignment vertical="center"/>
    </xf>
    <xf numFmtId="0" fontId="0" fillId="0" borderId="33" xfId="0" applyBorder="1" applyAlignment="1">
      <alignment vertical="center"/>
    </xf>
    <xf numFmtId="0" fontId="2" fillId="7" borderId="0" xfId="0" applyFont="1" applyFill="1" applyBorder="1" applyAlignment="1">
      <alignment vertical="center"/>
    </xf>
    <xf numFmtId="0" fontId="0" fillId="7" borderId="0" xfId="0" applyFill="1" applyBorder="1" applyAlignment="1">
      <alignment vertical="center"/>
    </xf>
    <xf numFmtId="0" fontId="23" fillId="7" borderId="0" xfId="0" applyFont="1" applyFill="1" applyBorder="1" applyAlignment="1">
      <alignment vertical="center"/>
    </xf>
    <xf numFmtId="0" fontId="10" fillId="7" borderId="11" xfId="0" applyFont="1" applyFill="1" applyBorder="1" applyAlignment="1">
      <alignment vertical="center" wrapText="1"/>
    </xf>
    <xf numFmtId="0" fontId="10" fillId="7" borderId="36" xfId="0" applyFont="1" applyFill="1" applyBorder="1" applyAlignment="1">
      <alignment vertical="center" wrapText="1"/>
    </xf>
    <xf numFmtId="0" fontId="10" fillId="7" borderId="33" xfId="0" applyFont="1" applyFill="1" applyBorder="1" applyAlignment="1">
      <alignment vertical="center"/>
    </xf>
    <xf numFmtId="0" fontId="10" fillId="7" borderId="38" xfId="0" applyFont="1" applyFill="1" applyBorder="1" applyAlignment="1">
      <alignment vertical="center"/>
    </xf>
    <xf numFmtId="0" fontId="10" fillId="7" borderId="0" xfId="0" applyFont="1" applyFill="1" applyAlignment="1">
      <alignment vertical="center" wrapText="1"/>
    </xf>
    <xf numFmtId="0" fontId="10" fillId="0" borderId="0" xfId="0" applyFont="1" applyAlignment="1">
      <alignment vertical="center"/>
    </xf>
    <xf numFmtId="0" fontId="10" fillId="7" borderId="60" xfId="0" applyFont="1" applyFill="1" applyBorder="1" applyAlignment="1">
      <alignment vertical="center" wrapText="1"/>
    </xf>
    <xf numFmtId="0" fontId="10" fillId="7" borderId="40" xfId="0" applyFont="1" applyFill="1" applyBorder="1" applyAlignment="1">
      <alignment vertical="center" wrapText="1"/>
    </xf>
    <xf numFmtId="0" fontId="0" fillId="7" borderId="36" xfId="0" applyFill="1" applyBorder="1" applyAlignment="1">
      <alignment vertical="center" wrapText="1"/>
    </xf>
    <xf numFmtId="0" fontId="23" fillId="7" borderId="0" xfId="0" applyFont="1" applyFill="1" applyBorder="1" applyAlignment="1">
      <alignment vertical="center"/>
    </xf>
    <xf numFmtId="0" fontId="10" fillId="7" borderId="81" xfId="0" applyFont="1" applyFill="1" applyBorder="1" applyAlignment="1">
      <alignment vertical="center" wrapText="1"/>
    </xf>
    <xf numFmtId="0" fontId="2" fillId="7" borderId="0" xfId="0" applyFont="1" applyFill="1" applyBorder="1" applyAlignment="1">
      <alignment horizontal="center" vertical="center"/>
    </xf>
    <xf numFmtId="0" fontId="0" fillId="7" borderId="0" xfId="0" applyFill="1" applyBorder="1" applyAlignment="1">
      <alignment horizontal="center" vertical="center"/>
    </xf>
    <xf numFmtId="3" fontId="0" fillId="25" borderId="33" xfId="0" applyNumberFormat="1" applyFill="1" applyBorder="1" applyAlignment="1" applyProtection="1">
      <alignment horizontal="right" vertical="center" indent="2"/>
      <protection locked="0"/>
    </xf>
    <xf numFmtId="0" fontId="0" fillId="0" borderId="22" xfId="0" applyBorder="1" applyAlignment="1" applyProtection="1">
      <alignment horizontal="right" vertical="center" indent="2"/>
      <protection locked="0"/>
    </xf>
    <xf numFmtId="3" fontId="0" fillId="25" borderId="38" xfId="0" applyNumberFormat="1" applyFill="1" applyBorder="1" applyAlignment="1" applyProtection="1">
      <alignment horizontal="right" vertical="center" indent="2"/>
      <protection/>
    </xf>
    <xf numFmtId="0" fontId="0" fillId="0" borderId="23" xfId="0" applyBorder="1" applyAlignment="1" applyProtection="1">
      <alignment horizontal="right" vertical="center" indent="2"/>
      <protection/>
    </xf>
    <xf numFmtId="0" fontId="25" fillId="7" borderId="0" xfId="0" applyFont="1" applyFill="1" applyBorder="1" applyAlignment="1">
      <alignment vertical="center" wrapText="1"/>
    </xf>
    <xf numFmtId="0" fontId="61" fillId="0" borderId="0" xfId="0" applyFont="1" applyAlignment="1">
      <alignment vertical="center"/>
    </xf>
    <xf numFmtId="0" fontId="25" fillId="7" borderId="0" xfId="0" applyFont="1" applyFill="1" applyBorder="1" applyAlignment="1">
      <alignment horizontal="right" vertical="center" wrapText="1"/>
    </xf>
    <xf numFmtId="0" fontId="0" fillId="0" borderId="0" xfId="0" applyAlignment="1">
      <alignment horizontal="right" vertical="center" wrapText="1"/>
    </xf>
    <xf numFmtId="0" fontId="25" fillId="7" borderId="0" xfId="0" applyFont="1" applyFill="1" applyBorder="1" applyAlignment="1">
      <alignment vertical="center"/>
    </xf>
    <xf numFmtId="3" fontId="0" fillId="25" borderId="33" xfId="0" applyNumberFormat="1" applyFill="1" applyBorder="1" applyAlignment="1" applyProtection="1">
      <alignment horizontal="right" vertical="center" indent="2"/>
      <protection/>
    </xf>
    <xf numFmtId="3" fontId="0" fillId="0" borderId="22" xfId="0" applyNumberFormat="1" applyBorder="1" applyAlignment="1" applyProtection="1">
      <alignment horizontal="right" vertical="center" indent="2"/>
      <protection/>
    </xf>
    <xf numFmtId="10" fontId="0" fillId="25" borderId="33" xfId="0" applyNumberFormat="1" applyFill="1" applyBorder="1" applyAlignment="1" applyProtection="1">
      <alignment horizontal="right" vertical="center" indent="2"/>
      <protection locked="0"/>
    </xf>
    <xf numFmtId="10" fontId="0" fillId="0" borderId="22" xfId="0" applyNumberFormat="1" applyBorder="1" applyAlignment="1" applyProtection="1">
      <alignment horizontal="right" vertical="center" indent="2"/>
      <protection locked="0"/>
    </xf>
    <xf numFmtId="0" fontId="10" fillId="7" borderId="39" xfId="0" applyFont="1" applyFill="1" applyBorder="1" applyAlignment="1">
      <alignment vertical="center" wrapText="1"/>
    </xf>
    <xf numFmtId="0" fontId="10" fillId="7" borderId="39" xfId="0" applyFont="1" applyFill="1" applyBorder="1" applyAlignment="1">
      <alignment vertical="center"/>
    </xf>
    <xf numFmtId="3" fontId="0" fillId="25" borderId="39" xfId="0" applyNumberFormat="1" applyFill="1" applyBorder="1" applyAlignment="1" applyProtection="1">
      <alignment horizontal="right" vertical="center" indent="2"/>
      <protection locked="0"/>
    </xf>
    <xf numFmtId="0" fontId="0" fillId="0" borderId="58" xfId="0" applyBorder="1" applyAlignment="1" applyProtection="1">
      <alignment horizontal="right" vertical="center" indent="2"/>
      <protection locked="0"/>
    </xf>
    <xf numFmtId="3" fontId="0" fillId="25" borderId="38" xfId="0" applyNumberFormat="1" applyFill="1" applyBorder="1" applyAlignment="1" applyProtection="1">
      <alignment horizontal="right" vertical="center" indent="2"/>
      <protection locked="0"/>
    </xf>
    <xf numFmtId="0" fontId="0" fillId="0" borderId="23" xfId="0" applyBorder="1" applyAlignment="1" applyProtection="1">
      <alignment horizontal="right" vertical="center" indent="2"/>
      <protection locked="0"/>
    </xf>
    <xf numFmtId="3" fontId="0" fillId="0" borderId="23" xfId="0" applyNumberFormat="1" applyBorder="1" applyAlignment="1" applyProtection="1">
      <alignment horizontal="right" vertical="center" indent="2"/>
      <protection/>
    </xf>
    <xf numFmtId="0" fontId="10" fillId="7" borderId="0" xfId="0" applyFont="1" applyFill="1" applyBorder="1" applyAlignment="1">
      <alignment vertical="center" wrapText="1"/>
    </xf>
    <xf numFmtId="0" fontId="0" fillId="0" borderId="0" xfId="0" applyFont="1" applyAlignment="1">
      <alignment vertical="center"/>
    </xf>
    <xf numFmtId="0" fontId="10" fillId="7" borderId="39" xfId="0" applyFont="1" applyFill="1" applyBorder="1" applyAlignment="1">
      <alignment vertical="center" wrapText="1"/>
    </xf>
    <xf numFmtId="0" fontId="10" fillId="7" borderId="39" xfId="0" applyFont="1" applyFill="1" applyBorder="1" applyAlignment="1">
      <alignment vertical="center"/>
    </xf>
    <xf numFmtId="0" fontId="2" fillId="7" borderId="0" xfId="0" applyFont="1" applyFill="1" applyAlignment="1">
      <alignment vertical="center" wrapText="1"/>
    </xf>
    <xf numFmtId="49" fontId="2" fillId="25" borderId="62" xfId="0" applyNumberFormat="1" applyFont="1" applyFill="1" applyBorder="1" applyAlignment="1" applyProtection="1">
      <alignment horizontal="left" vertical="center"/>
      <protection locked="0"/>
    </xf>
    <xf numFmtId="49" fontId="2" fillId="25" borderId="63" xfId="0" applyNumberFormat="1" applyFont="1" applyFill="1" applyBorder="1" applyAlignment="1" applyProtection="1">
      <alignment horizontal="left" vertical="center"/>
      <protection locked="0"/>
    </xf>
    <xf numFmtId="49" fontId="2" fillId="25" borderId="85" xfId="0" applyNumberFormat="1" applyFont="1" applyFill="1" applyBorder="1" applyAlignment="1" applyProtection="1">
      <alignment horizontal="left" vertical="center"/>
      <protection locked="0"/>
    </xf>
    <xf numFmtId="0" fontId="0" fillId="0" borderId="0" xfId="0" applyAlignment="1">
      <alignment horizontal="left"/>
    </xf>
    <xf numFmtId="0" fontId="0" fillId="25" borderId="62" xfId="0" applyFont="1" applyFill="1" applyBorder="1" applyAlignment="1" applyProtection="1">
      <alignment horizontal="left" vertical="center"/>
      <protection locked="0"/>
    </xf>
    <xf numFmtId="0" fontId="0" fillId="25" borderId="85" xfId="0" applyFont="1" applyFill="1" applyBorder="1" applyAlignment="1" applyProtection="1">
      <alignment horizontal="left" vertical="center"/>
      <protection locked="0"/>
    </xf>
    <xf numFmtId="0" fontId="0" fillId="26" borderId="75" xfId="0" applyFont="1" applyFill="1" applyBorder="1" applyAlignment="1">
      <alignment horizontal="left"/>
    </xf>
    <xf numFmtId="0" fontId="2" fillId="26" borderId="18" xfId="0" applyFont="1" applyFill="1" applyBorder="1" applyAlignment="1">
      <alignment horizontal="left" vertical="center" indent="5"/>
    </xf>
    <xf numFmtId="0" fontId="2" fillId="26" borderId="0" xfId="0" applyFont="1" applyFill="1" applyAlignment="1">
      <alignment horizontal="left" vertical="center" indent="5"/>
    </xf>
    <xf numFmtId="0" fontId="2" fillId="26" borderId="0" xfId="0" applyFont="1" applyFill="1" applyAlignment="1">
      <alignment horizontal="center"/>
    </xf>
    <xf numFmtId="0" fontId="10" fillId="26" borderId="38" xfId="0" applyFont="1" applyFill="1" applyBorder="1" applyAlignment="1">
      <alignment horizontal="left" vertical="center" wrapText="1"/>
    </xf>
    <xf numFmtId="0" fontId="2" fillId="0" borderId="0" xfId="0" applyFont="1" applyAlignment="1">
      <alignment horizontal="center"/>
    </xf>
    <xf numFmtId="0" fontId="25" fillId="26" borderId="81" xfId="0" applyFont="1" applyFill="1" applyBorder="1" applyAlignment="1">
      <alignment horizontal="left" vertical="center" wrapText="1"/>
    </xf>
    <xf numFmtId="0" fontId="0" fillId="0" borderId="81" xfId="0" applyBorder="1" applyAlignment="1">
      <alignment horizontal="left"/>
    </xf>
    <xf numFmtId="0" fontId="10" fillId="26" borderId="20" xfId="0" applyFont="1" applyFill="1" applyBorder="1" applyAlignment="1">
      <alignment horizontal="left" vertical="center" wrapText="1"/>
    </xf>
    <xf numFmtId="0" fontId="10" fillId="26" borderId="39" xfId="0" applyFont="1" applyFill="1" applyBorder="1" applyAlignment="1">
      <alignment horizontal="left" vertical="center" wrapText="1"/>
    </xf>
    <xf numFmtId="0" fontId="0" fillId="24" borderId="0" xfId="0" applyFont="1" applyFill="1" applyAlignment="1" applyProtection="1">
      <alignment vertical="center" wrapText="1"/>
      <protection locked="0"/>
    </xf>
    <xf numFmtId="0" fontId="36" fillId="24" borderId="0" xfId="0" applyFont="1" applyFill="1" applyAlignment="1">
      <alignment/>
    </xf>
    <xf numFmtId="0" fontId="0" fillId="24" borderId="0" xfId="0" applyFont="1" applyFill="1" applyAlignment="1">
      <alignment/>
    </xf>
    <xf numFmtId="0" fontId="44" fillId="24" borderId="0" xfId="0" applyFont="1" applyFill="1" applyAlignment="1">
      <alignment/>
    </xf>
    <xf numFmtId="0" fontId="45" fillId="24" borderId="0" xfId="0" applyFont="1" applyFill="1" applyAlignment="1">
      <alignment/>
    </xf>
    <xf numFmtId="0" fontId="4" fillId="24" borderId="0" xfId="0" applyFont="1" applyFill="1" applyAlignment="1">
      <alignment/>
    </xf>
    <xf numFmtId="0" fontId="43" fillId="24" borderId="0" xfId="0" applyFont="1" applyFill="1" applyAlignment="1">
      <alignment/>
    </xf>
    <xf numFmtId="0" fontId="0" fillId="24" borderId="0" xfId="0" applyFont="1" applyFill="1" applyAlignment="1" applyProtection="1">
      <alignment vertical="center" wrapText="1"/>
      <protection locked="0"/>
    </xf>
    <xf numFmtId="0" fontId="0" fillId="24" borderId="0" xfId="0" applyFont="1" applyFill="1" applyAlignment="1">
      <alignment vertical="center"/>
    </xf>
    <xf numFmtId="14" fontId="44" fillId="24" borderId="0" xfId="0" applyNumberFormat="1" applyFont="1" applyFill="1" applyAlignment="1" applyProtection="1">
      <alignment horizontal="left"/>
      <protection locked="0"/>
    </xf>
    <xf numFmtId="0" fontId="44" fillId="24" borderId="0" xfId="0" applyFont="1" applyFill="1" applyAlignment="1" applyProtection="1">
      <alignment horizontal="left"/>
      <protection locked="0"/>
    </xf>
    <xf numFmtId="0" fontId="0" fillId="24" borderId="0" xfId="0" applyFont="1" applyFill="1" applyAlignment="1" applyProtection="1">
      <alignment vertical="top"/>
      <protection locked="0"/>
    </xf>
    <xf numFmtId="0" fontId="44" fillId="24" borderId="0" xfId="0" applyFont="1" applyFill="1" applyAlignment="1" applyProtection="1">
      <alignment/>
      <protection locked="0"/>
    </xf>
    <xf numFmtId="0" fontId="25" fillId="24" borderId="0" xfId="0" applyFont="1" applyFill="1" applyAlignment="1">
      <alignment horizontal="center"/>
    </xf>
    <xf numFmtId="0" fontId="2" fillId="24" borderId="0" xfId="0" applyFont="1" applyFill="1" applyAlignment="1" applyProtection="1">
      <alignment horizontal="right"/>
      <protection locked="0"/>
    </xf>
    <xf numFmtId="0" fontId="2" fillId="0" borderId="0" xfId="0" applyFont="1" applyAlignment="1" applyProtection="1">
      <alignment horizontal="right"/>
      <protection locked="0"/>
    </xf>
    <xf numFmtId="165" fontId="48" fillId="26" borderId="0" xfId="0" applyNumberFormat="1" applyFont="1" applyFill="1" applyBorder="1" applyAlignment="1">
      <alignment horizontal="left" vertical="center" wrapText="1"/>
    </xf>
    <xf numFmtId="0" fontId="49" fillId="0" borderId="0" xfId="0" applyFont="1" applyAlignment="1">
      <alignment horizontal="left" vertical="center" wrapText="1"/>
    </xf>
    <xf numFmtId="0" fontId="11" fillId="27" borderId="0" xfId="0" applyFont="1" applyFill="1" applyBorder="1" applyAlignment="1">
      <alignment horizontal="center" wrapText="1"/>
    </xf>
    <xf numFmtId="0" fontId="0" fillId="0" borderId="0" xfId="0" applyBorder="1" applyAlignment="1">
      <alignment horizontal="center" wrapText="1"/>
    </xf>
    <xf numFmtId="0" fontId="13" fillId="26" borderId="0" xfId="0" applyFont="1" applyFill="1" applyAlignment="1">
      <alignment horizontal="center" vertical="center"/>
    </xf>
    <xf numFmtId="0" fontId="11" fillId="26" borderId="63" xfId="0" applyFont="1" applyFill="1" applyBorder="1" applyAlignment="1">
      <alignment vertical="top"/>
    </xf>
    <xf numFmtId="165" fontId="7" fillId="26" borderId="81" xfId="0" applyNumberFormat="1" applyFont="1" applyFill="1" applyBorder="1" applyAlignment="1">
      <alignment horizontal="center"/>
    </xf>
    <xf numFmtId="0" fontId="0" fillId="0" borderId="81" xfId="0" applyBorder="1" applyAlignment="1">
      <alignment horizontal="center"/>
    </xf>
    <xf numFmtId="0" fontId="43" fillId="0" borderId="101" xfId="0" applyFont="1" applyBorder="1" applyAlignment="1" applyProtection="1">
      <alignment horizontal="center"/>
      <protection locked="0"/>
    </xf>
    <xf numFmtId="0" fontId="25" fillId="26" borderId="0" xfId="0" applyFont="1" applyFill="1" applyAlignment="1" applyProtection="1">
      <alignment horizontal="center" wrapText="1"/>
      <protection/>
    </xf>
    <xf numFmtId="0" fontId="4" fillId="25" borderId="0" xfId="0" applyFont="1" applyFill="1" applyAlignment="1" applyProtection="1">
      <alignment/>
      <protection locked="0"/>
    </xf>
    <xf numFmtId="0" fontId="0" fillId="0" borderId="0" xfId="0" applyAlignment="1" applyProtection="1">
      <alignment/>
      <protection locked="0"/>
    </xf>
    <xf numFmtId="0" fontId="0" fillId="0" borderId="102" xfId="0" applyBorder="1" applyAlignment="1" applyProtection="1">
      <alignment/>
      <protection locked="0"/>
    </xf>
    <xf numFmtId="0" fontId="4" fillId="26" borderId="0" xfId="0" applyFont="1" applyFill="1" applyAlignment="1" applyProtection="1">
      <alignment/>
      <protection/>
    </xf>
    <xf numFmtId="0" fontId="0" fillId="26" borderId="0" xfId="0" applyFill="1" applyAlignment="1" applyProtection="1">
      <alignment/>
      <protection/>
    </xf>
    <xf numFmtId="0" fontId="0" fillId="0" borderId="0" xfId="0" applyAlignment="1" applyProtection="1">
      <alignment/>
      <protection/>
    </xf>
    <xf numFmtId="0" fontId="43" fillId="26" borderId="0" xfId="0" applyFont="1" applyFill="1" applyAlignment="1" applyProtection="1">
      <alignment wrapText="1"/>
      <protection/>
    </xf>
    <xf numFmtId="0" fontId="43" fillId="26" borderId="0" xfId="0" applyFont="1" applyFill="1" applyAlignment="1" applyProtection="1">
      <alignment/>
      <protection/>
    </xf>
    <xf numFmtId="0" fontId="4" fillId="0" borderId="0" xfId="0" applyFont="1" applyAlignment="1" applyProtection="1">
      <alignment horizontal="left"/>
      <protection locked="0"/>
    </xf>
    <xf numFmtId="0" fontId="4" fillId="0" borderId="0" xfId="0" applyFont="1" applyAlignment="1" applyProtection="1">
      <alignment/>
      <protection locked="0"/>
    </xf>
    <xf numFmtId="0" fontId="59" fillId="26" borderId="0" xfId="0" applyFont="1" applyFill="1" applyAlignment="1" applyProtection="1">
      <alignment horizontal="center" wrapText="1"/>
      <protection/>
    </xf>
    <xf numFmtId="0" fontId="43" fillId="26" borderId="0" xfId="0" applyFont="1" applyFill="1" applyAlignment="1" applyProtection="1">
      <alignment wrapText="1"/>
      <protection/>
    </xf>
    <xf numFmtId="0" fontId="0" fillId="26" borderId="0" xfId="0" applyFill="1" applyAlignment="1" applyProtection="1">
      <alignment wrapText="1"/>
      <protection/>
    </xf>
    <xf numFmtId="0" fontId="4" fillId="0" borderId="0" xfId="0" applyFont="1" applyAlignment="1" applyProtection="1">
      <alignment/>
      <protection/>
    </xf>
    <xf numFmtId="0" fontId="43" fillId="0" borderId="0" xfId="0" applyFont="1" applyAlignment="1" applyProtection="1">
      <alignment/>
      <protection locked="0"/>
    </xf>
    <xf numFmtId="0" fontId="43" fillId="0" borderId="0" xfId="0" applyFont="1" applyAlignment="1" applyProtection="1">
      <alignment/>
      <protection/>
    </xf>
  </cellXfs>
  <cellStyles count="58">
    <cellStyle name="Normal" xfId="0" builtinId="0"/>
    <cellStyle name="Percent" xfId="15" builtinId="5"/>
    <cellStyle name="Currency" xfId="16" builtinId="4"/>
    <cellStyle name="Currency [0]" xfId="17" builtinId="7"/>
    <cellStyle name="Comma" xfId="18" builtinId="3"/>
    <cellStyle name="Comma [0]" xfId="19" builtinId="6"/>
    <cellStyle name="20 % – Zvýraznění1" xfId="20"/>
    <cellStyle name="20 % – Zvýraznění2" xfId="21"/>
    <cellStyle name="20 % – Zvýraznění3" xfId="22"/>
    <cellStyle name="20 % – Zvýraznění4" xfId="23"/>
    <cellStyle name="20 % – Zvýraznění5" xfId="24"/>
    <cellStyle name="20 % – Zvýraznění6" xfId="25"/>
    <cellStyle name="40 % – Zvýraznění1" xfId="26"/>
    <cellStyle name="40 % – Zvýraznění2" xfId="27"/>
    <cellStyle name="40 % – Zvýraznění3" xfId="28"/>
    <cellStyle name="40 % – Zvýraznění4" xfId="29"/>
    <cellStyle name="40 % – Zvýraznění5" xfId="30"/>
    <cellStyle name="40 % – Zvýraznění6" xfId="31"/>
    <cellStyle name="60 % – Zvýraznění1" xfId="32"/>
    <cellStyle name="60 % – Zvýraznění2" xfId="33"/>
    <cellStyle name="60 % – Zvýraznění3" xfId="34"/>
    <cellStyle name="60 % – Zvýraznění4" xfId="35"/>
    <cellStyle name="60 % – Zvýraznění5" xfId="36"/>
    <cellStyle name="60 % – Zvýraznění6" xfId="37"/>
    <cellStyle name="Celkem" xfId="38"/>
    <cellStyle name="Comma0" xfId="39"/>
    <cellStyle name="Currency0" xfId="40"/>
    <cellStyle name="Date" xfId="41"/>
    <cellStyle name="Fixed" xfId="42"/>
    <cellStyle name="Heading 1" xfId="43"/>
    <cellStyle name="Heading 2" xfId="44"/>
    <cellStyle name="Hypertextový odkaz" xfId="45" builtinId="8"/>
    <cellStyle name="Chybně" xfId="46"/>
    <cellStyle name="Kontrolní buňka" xfId="47"/>
    <cellStyle name="Nadpis 1" xfId="48"/>
    <cellStyle name="Nadpis 2" xfId="49"/>
    <cellStyle name="Nadpis 3" xfId="50"/>
    <cellStyle name="Nadpis 4" xfId="51"/>
    <cellStyle name="Název" xfId="52"/>
    <cellStyle name="Neutrální" xfId="53"/>
    <cellStyle name="Poznámka" xfId="54"/>
    <cellStyle name="Propojená buňka" xfId="55"/>
    <cellStyle name="Správně" xfId="56"/>
    <cellStyle name="Text upozornění" xfId="57"/>
    <cellStyle name="Total" xfId="58"/>
    <cellStyle name="Vstup" xfId="59"/>
    <cellStyle name="Výpočet" xfId="60"/>
    <cellStyle name="Výstup" xfId="61"/>
    <cellStyle name="Vysvětlující text" xfId="62"/>
    <cellStyle name="Zvýraznění 1" xfId="63"/>
    <cellStyle name="Zvýraznění 2" xfId="64"/>
    <cellStyle name="Zvýraznění 3" xfId="65"/>
    <cellStyle name="Zvýraznění 4" xfId="66"/>
    <cellStyle name="Zvýraznění 5" xfId="67"/>
    <cellStyle name="Zvýraznění 6" xfId="68"/>
    <cellStyle name="Normální 3" xfId="69"/>
    <cellStyle name="normální 2" xfId="70"/>
    <cellStyle name="Hypertextový odkaz 2" xfId="71"/>
  </cellStyles>
  <dxfs count="172">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Tahoma"/>
        <color auto="1"/>
      </font>
    </dxf>
    <dxf>
      <font>
        <b val="0"/>
        <i val="0"/>
        <u val="none"/>
        <strike val="0"/>
        <sz val="10"/>
        <name val="Tahoma"/>
        <color rgb="FF000000"/>
      </font>
    </dxf>
    <dxf>
      <font>
        <b val="0"/>
        <i val="0"/>
        <u val="none"/>
        <strike val="0"/>
        <sz val="10"/>
        <name val="Tahoma"/>
        <color auto="1"/>
      </font>
    </dxf>
    <dxf/>
    <dxf>
      <font>
        <b val="0"/>
        <i val="0"/>
        <u val="none"/>
        <strike val="0"/>
        <sz val="10"/>
        <name val="Tahoma"/>
        <color auto="1"/>
      </font>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font>
        <b val="0"/>
        <i val="0"/>
        <u val="none"/>
        <strike val="0"/>
        <sz val="10"/>
        <name val="Tahoma"/>
        <color auto="1"/>
      </font>
    </dxf>
    <dxf>
      <font>
        <b val="0"/>
        <i val="0"/>
        <u val="none"/>
        <strike val="0"/>
        <sz val="10"/>
        <name val="Tahoma"/>
        <color auto="1"/>
      </font>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dxf/>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dxf/>
    <dxf>
      <font>
        <b val="0"/>
        <i val="0"/>
        <u val="none"/>
        <strike val="0"/>
        <sz val="10"/>
        <name val="Arial"/>
        <color theme="1"/>
      </font>
      <fill>
        <patternFill patternType="none"/>
      </fill>
      <border>
        <left style="thin">
          <color theme="4" tint="0.39998000860214233"/>
        </left>
        <right style="thin">
          <color theme="4" tint="0.39998000860214233"/>
        </right>
        <top style="thin">
          <color theme="4" tint="0.39998000860214233"/>
        </top>
        <bottom style="thin">
          <color theme="4" tint="0.39998000860214233"/>
        </bottom>
      </border>
    </dxf>
    <dxf>
      <font>
        <b val="0"/>
        <i val="0"/>
        <u val="none"/>
        <strike val="0"/>
        <sz val="10"/>
        <name val="Arial"/>
        <color theme="1"/>
      </font>
      <numFmt numFmtId="178" formatCode="@"/>
      <fill>
        <patternFill patternType="none"/>
      </fill>
      <border>
        <left style="thin">
          <color theme="4" tint="0.39998000860214233"/>
        </left>
        <right style="thin">
          <color theme="4" tint="0.39998000860214233"/>
        </right>
        <top style="thin">
          <color theme="4" tint="0.39998000860214233"/>
        </top>
        <bottom style="thin">
          <color theme="4" tint="0.39998000860214233"/>
        </bottom>
      </border>
    </dxf>
    <dxf>
      <font>
        <b val="0"/>
        <i val="0"/>
        <u val="none"/>
        <strike val="0"/>
        <sz val="10"/>
        <name val="Arial"/>
        <color theme="1"/>
      </font>
      <fill>
        <patternFill patternType="none"/>
      </fill>
      <border>
        <left style="thin">
          <color theme="4" tint="0.39998000860214233"/>
        </left>
        <right style="thin">
          <color theme="4" tint="0.39998000860214233"/>
        </right>
        <top style="thin">
          <color theme="4" tint="0.39998000860214233"/>
        </top>
        <bottom style="thin">
          <color theme="4" tint="0.39998000860214233"/>
        </bottom>
      </border>
    </dxf>
    <dxf>
      <font>
        <b val="0"/>
        <i val="0"/>
        <u val="none"/>
        <strike val="0"/>
        <sz val="10"/>
        <name val="Arial"/>
        <color theme="1"/>
      </font>
      <numFmt numFmtId="178" formatCode="@"/>
      <fill>
        <patternFill patternType="none"/>
      </fill>
      <border>
        <left style="thin">
          <color theme="4" tint="0.39998000860214233"/>
        </left>
        <right style="thin">
          <color theme="4" tint="0.39998000860214233"/>
        </right>
        <top style="thin">
          <color theme="4" tint="0.39998000860214233"/>
        </top>
        <bottom style="thin">
          <color theme="4" tint="0.39998000860214233"/>
        </bottom>
      </border>
    </dxf>
    <dxf/>
    <dxf/>
    <dxf>
      <numFmt numFmtId="179" formatCode="0"/>
    </dxf>
    <dxf>
      <numFmt numFmtId="179" formatCode="0"/>
    </dxf>
    <dxf>
      <numFmt numFmtId="177" formatCode="#,##0"/>
    </dxf>
    <dxf/>
    <dxf>
      <numFmt numFmtId="180" formatCode="d/m/yyyy"/>
    </dxf>
    <dxf>
      <font>
        <b val="0"/>
        <i val="0"/>
        <u val="none"/>
        <strike val="0"/>
        <sz val="10"/>
        <name val="Arial"/>
        <color auto="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PDP7">
              <xs:complexType>
                <xs:sequence>
                  <xs:element maxOccurs="1" minOccurs="1" name="VetaD">
                    <xs:complexType>
                      <xs:attribute name="kc_dppiv6" use="optional">
                        <xs:annotation>
                          <xs:documentation>Tento řádek bude vyplněn současně se ř. 3, přechází-li poslední známá daňová ztráta do částky daně (v tomto případě se na ř. 6 uvede částka ze ř. 4 se znaménkem mínus (–)) nebo naopak z poslední známé částky daně do daňové ztráty (v tomto případě se na ř. 6 uvede částka ze ř. 5 se znaménkem plus (+)).</xs:documentation>
                        </xs:annotation>
                        <xs:simpleType>
                          <xs:restriction base="xs:decimal">
                            <xs:totalDigits value="14"/>
                            <xs:fractionDigits value="0"/>
                          </xs:restriction>
                        </xs:simpleType>
                      </xs:attribute>
                      <xs:attribute name="kc_v_1" use="optional">
                        <xs:annotation>
                          <xs:documentation>Uvede se celková částka zaplacených záloh, splatných v průběhu zdaňovacího období nebo období, za které je podáváno daňové přiznání. Ze záloh splatných ve zdaňovacím období nebo v období, za které je podáváno daňové přiznání, u nichž došlo k prodlení s placením, lze do úhrnu na ř. 1 zahrnout pouze ty zálohy, které byly zaplaceny do posledního dne lhůty pro podání daňového přiznání.</xs:documentation>
                        </xs:annotation>
                        <xs:simpleType>
                          <xs:restriction base="xs:decimal">
                            <xs:totalDigits value="14"/>
                            <xs:fractionDigits value="0"/>
                          </xs:restriction>
                        </xs:simpleType>
                      </xs:attribute>
                      <xs:attribute name="kc_dppiv4" use="optional">
                        <xs:annotation>
                          <xs:documentation>Na tomto řádku se uvede daňová ztráta ze ř. 220 II. oddílu, a to i tehdy, bude-li na ř. 2 vykázána částka daně z příjmů zahrnovaných do samostatného základu daně.</xs:documentation>
                        </xs:annotation>
                        <xs:simpleType>
                          <xs:restriction base="xs:decimal">
                            <xs:totalDigits value="14"/>
                            <xs:fractionDigits value="0"/>
                          </xs:restriction>
                        </xs:simpleType>
                      </xs:attribute>
                      <xs:attribute name="c_ufo_cil" use="required">
                        <xs:annotation>
                          <xs:documentation>doplňte zbývající část oficiálního názvu svého místně příslušného finančního úřadu (např. – pro hlavní město Prahu, - pro Jihočeský kraj, apod.). Bude-li poplatník vybraným subjektem podle § 11 odst. 2 zákona o Finanční správě České republiky, doplní údaj slovy Specializovanému finančnímu úřadu.&lt;br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dan_por" use="optional">
                        <xs:annotation>
                          <xs:documentation>pokud ano, je povinen v I. oddílu vyplnit předepsané údaje.</xs:documentation>
                        </xs:annotation>
                        <xs:simpleType>
                          <xs:restriction base="xs:string">
                            <xs:minLength value="0"/>
                            <xs:maxLength value="1"/>
                          </xs:restriction>
                        </xs:simpleType>
                      </xs:attribute>
                      <xs:attribute fixed="DP7" name="dokument" use="required"/>
                      <xs:attribute name="kc_dppiii2" use="optional">
                        <xs:simpleType>
                          <xs:restriction base="xs:decimal">
                            <xs:totalDigits value="14"/>
                            <xs:fractionDigits value="0"/>
                          </xs:restriction>
                        </xs:simpleType>
                      </xs:attribute>
                      <xs:attribute name="dapdpp_forma" use="required">
                        <xs:annotation>
                          <xs:documentation>Typ daňového přiznání.&lt;BR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zdobd_do" type="dateInMultiFormat" use="required">
                        <xs:annotation>
                          <xs:documentation>vyplňte datum konce zdaňovacího období.&lt;br /&gt;Položka obsahuje kritické kontroly: pokud je podání typu A, C, M (typ_dapdpp) a zároveň typ ZO je A (typ_zo), nesmí být datum starší než 31.12.2010. Pokud je podání typu L, nesmí být datum starší než 1.1.2010. Datum konce ZO nesmí být starší než datum počátku ZO. Datum konce ZO nesmí být novější než aktuální datum.</xs:documentation>
                        </xs:annotation>
                      </xs:attribute>
                      <xs:attribute name="c_nace" use="optional">
                        <xs:annotation>
                          <xs:documentation>uvede se slovní označení předmětu činnosti vykonávané poplatníkem (hlavní činnost). Pokud bylo vykonáváno více činností, uvedou se maximálně dvě činnosti, z nichž dosažené brutto výnosy (příjmy) byly v daném zdaňovacím období nejvyšší (převažující činnost). Neuvádějí se činnosti vykonávané pro vlastní potřebu poplatníka, které podmiňují výkon hlavní (převažující) činnosti. Při vyplnění tohoto údaje se použije Klasifikace ekonomických činností (CZ-NACE), která je přílohou sdělení Českého statistického úřadu č. 244/2007 Sb.&lt;br /&gt;Pro hodnotu této položky použijte číselník Činnosti (okec). Z číselníku se vkládá položka c_nace. &lt;br /&gt;Položka obsahuje kritickou kontrolu: musí být vyplněn existující kód činnosti.&lt;br&gt;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v_3" use="optional">
                        <xs:annotation>
                          <xs:documentation>od 2014&lt;br /&gt;Daňoví nerezidenti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12 až 14 zákona, kterou uplatňují k zápočtu na celkovou daň vztahující se k příjmům ze zdrojů na území České republiky, za zdaňovací období nebo za období, za které se podává daňové přiznání. Rozčlenění celkové částky podle jednotlivých plátců se provede na zvláštní příloze.&lt;br /&gt;&lt;br /&gt;2013, 2012, 2011&lt;br /&gt;Poplatníci se sídlem v zahraničí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nebo 12 zákona, kterou uplatňují k zápočtu na celkovou daň vztahující se k příjmům ze zdrojů na území České republiky, za zdaňovací období nebo za období, za které se podává daňové přiznání. Rozčlenění celkové částky podle jednotlivých plátců se provede na zvláštní příloze.&lt;br /&gt;&lt;br /&gt;2010&lt;br /&gt;Poplatníci se sídlem v zahraničí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nebo 12 zákona, kterou uplatňují k zápočtu na celkovou daňovou povinnost vztahující se k příjmům ze zdrojů na území České republiky, za zdaňovací období nebo za období, za které se podává daňové přiznání. Rozčlenění celkové částky podle jednotlivých plátců se provede na zvláštní příloze.</xs:documentation>
                        </xs:annotation>
                        <xs:simpleType>
                          <xs:restriction base="xs:decimal">
                            <xs:totalDigits value="14"/>
                            <xs:fractionDigits value="0"/>
                          </xs:restriction>
                        </xs:simpleType>
                      </xs:attribute>
                      <xs:attribute name="spoj_zahr" use="optional">
                        <xs:annotation>
                          <xs:documentation>od 2014&lt;br /&gt;Poplatník uvede, zda uskutečnil či neuskutečnil transakce s osobou kapitálově spojenou (§ 23 odst. 7 písm a) zákona) či jinak spojenou (§ 23 odst. 7 písm. b) zákona). Samostatná příloha k položce 12 I. oddílu se vyplňuje vždy, pokud byly se spojenou osobou uskutečněny transakce a současně, jsou splněny podmínky uvedené v dílčích pokynech pro její vyplnění.&lt;br /&gt;&lt;br /&gt;2013&lt;br /&gt;Poplatník uvede, zda uskutečnil či neuskutečnil transakce s osobou kapitálově spojenou (§ 23 odst. 7 písm a) zákona) či jinak spojenou (§ 23 odst. 7 písm. b) zákona).&lt;br /&gt;&lt;br /&gt;do 2012&lt;br /&gt;poplatník uvede, zda je či není osobou kapitálově spojenou (§ 23 odst. 7 písm. a) zákona) či jinak spojenou (§ 23 odst. 7 písm. b) zákona) se zahraniční osobou, kterou se rozumí fyzická osoba s bydlištěm nebo právnická osoba se sídlem mimo území České republiky (§ 21 odst. 2 obchodního zákoníku). Jako spojení se zahraniční osobou se neuvádí, jedná-li se o osobu blízkou nebo o osobu, k níž existující právní vztah může naplňovat znaky podle § 23 odst. 7 písm. b) bodu 5 zákona.</xs:documentation>
                        </xs:annotation>
                        <xs:simpleType>
                          <xs:restriction base="xs:string">
                            <xs:minLength value="0"/>
                            <xs:maxLength value="1"/>
                          </xs:restriction>
                        </xs:simpleType>
                      </xs:attribute>
                      <xs:attribute name="zdobd_od" type="dateInMultiFormat" use="required">
                        <xs:annotation>
                          <xs:documentation>vyplňte datum počátku zdaňovacího období.&lt;br /&gt;Položka obsahuje kritické kontroly: u podání typu A (typ_dapdpp) i ostatních typů musí být v rozmezí 1.1.2010 až 31.12.2014.</xs:documentation>
                        </xs:annotation>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/&gt;501 pro&lt;br /&gt;Vyhlášku č.501/2002 Sb., kterou se provádějí některá ustanovení zákona č. 563/1991 Sb., o účetnictví, ve znění pozdějších předpisů, pro účetní jednotky, které jsou bankami a jinými finančními institucemi, v platném znění.&lt;br /&gt;&lt;br /&gt;502 pro&lt;br /&gt;Vyhlášku č.502/2002 Sb., kterou se provádějí některá ustanovení zákona č. 563/1991 Sb., o účetnictví, ve znění pozdějších předpisů, pro účetní jednotky, které jsou pojišťovnami, v platném znění.&lt;br /&gt;&lt;br /&gt;503 pro&lt;br /&gt;Vyhlášku č.503/2002 Sb., kterou se provádějí některá ustanovení zákona č. 563/1991 Sb., o účetnictví, ve znění pozdějších předpisů, pro zdravotní pojišťovny, v platném znění.&lt;br /&gt;&lt;br /&gt;504 pro&lt;br /&gt;Vyhlášku č. 504/2002 Sb., kterou se provádějí některá ustanovení zákona č. 563/1991 Sb., o účetnictví, ve znění pozdějších předpisů, pro účetní jednotky, u kterých hlavním předmětem činnosti není podnikání, pokud účtují v soustavě podvojného účetnictví, v platném znění.&lt;br /&gt;&lt;br /&gt;507 pro&lt;br /&gt;Vyhlášku č. 507/2002 Sb., kterou se provádějí některá ustanovení zákona č. 563/1991 Sb., o účetnictví, ve znění pozdějších předpisů, pro účetní jednotky účtující v soustavě jednoduchého účetnictví, ve znění účinném do 31. prosince 2003, podle níž mohou doposud postupovat účetní jednotky vymezené § 38a zákona č. 563/1991 Sb., o účetnictví, v platném znění.&lt;br /&gt;&lt;br /&gt;410 pro&lt;br /&gt;Vyhlášku č. 410/2009 Sb., pro vybrané účetní jednotky, v platném znění, nebo jste účetní jednotkou podle § 38a zákona č. 563/1991 Sb., o účetnictví, ve znění pozdějších předpisů, která využívá možnost vést účetnictví podle zákona č. 563/1991 Sb., o účetnictví, ve znění zákona č. 117/1994 Sb., zákona č. 227/1997 Sb., zákona č. 492/2000 Sb., zákona č. 353/2001 Sb. a zákona č. 437/2003 Sb., a na kterou se vztahují ustanovení zákona č. 563/1991 Sb., o účetnictví, a jeho prováděcích právních předpisů, která upravují účtování v soustavě jednoduchého účetnictví, ve znění účinném k 31. prosinci 2003.&lt;br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dppiv3" use="optional">
                        <xs:annotation>
                          <xs:documentation>Tento řádek bude vyplněn současně se ř. 6, přechází-li poslední známá částka daně do daňové ztráty (v tomto případě se na ř. 3 uvede částka ze ř. 1 se znaménkem minus (–)) nebo naopak z poslední známé daňové ztráty do částky daně (v tomto případě se na ř. 3 uvede částka ze ř. 2 se znaménkem plus (+)).</xs:documentation>
                        </xs:annotation>
                        <xs:simpleType>
                          <xs:restriction base="xs:decimal">
                            <xs:totalDigits value="14"/>
                            <xs:fractionDigits value="0"/>
                          </xs:restriction>
                        </xs:simpleType>
                      </xs:attribute>
                      <xs:attribute name="cele_zo_do" type="dateInMultiFormat" use="optional">
                        <xs:annotation>
                          <xs:documentation>vyplňte datum konce zdaňovacího období. Vyplňte konec zdaňovacího období.</xs:documentation>
                        </xs:annotation>
                      </xs:attribute>
                      <xs:attribute name="zvl_pr" use="optional">
                        <xs:annotation>
                          <xs:documentation>Počet zvláštních příloh. Počet zvláštních příloh se vyplňuje automaticky.</xs:documentation>
                        </xs:annotation>
                        <xs:simpleType>
                          <xs:restriction base="xs:decimal">
                            <xs:totalDigits value="3"/>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hl_cin_2" use="optional">
                        <xs:annotation>
                          <xs:documentation>uvede se slovní označení předmětu činnosti vykonávané poplatníkem (hlavní činnost). Pokud bylo vykonáváno více činností, uvedou se maximálně dvě činnosti, z nichž dosažené brutto výnosy (příjmy) byly v daném zdaňovacím období nejvyšší (převažující činnost). Neuvádějí se činnosti vykonávané pro vlastní potřebu poplatníka, které podmiňují výkon hlavní (převažující) činnosti. Při vyplnění tohoto údaje se použije Klasifikace ekonomických činností (CZ-NACE), která je přílohou sdělení Českého statistického úřadu č. 244/2007 Sb.&lt;br /&gt;Pro hodnotu této položky použijte číselník Činnosti (okec). Z číselníku se vkládá položka c_nace. &lt;br /&gt;Položka obsahuje kritickou kontrolu: musí být vyplněn existující kód činnosti.&lt;br&gt;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sam_pr" use="optional">
                        <xs:annotation>
                          <xs:documentation>Počet samostatných příloh. Počet samostatných příloh se vyplňuje automaticky.</xs:documentation>
                        </xs:annotation>
                        <xs:simpleType>
                          <xs:restriction base="xs:decimal">
                            <xs:totalDigits value="3"/>
                            <xs:fractionDigits value="0"/>
                          </xs:restriction>
                        </xs:simpleType>
                      </xs:attribute>
                      <xs:attribute name="typ_zo" use="required">
                        <xs:annotation>
                          <xs:documentation>od 2014&lt;br /&gt;poplatníci podávající daňové přiznání typu A uvedou ve volném rámečku příslušné písmeno § 21a zákona. Poplatníci, kteří podávají daňová přiznání typu B až T, uvedou v tomto rámečku, s použitím odkazu na příslušné písmeno § 21a zákona, informaci o zdaňovacím období, do něhož spadal poslední den období, za které je podáváno daňové přiznání; bude-li některé z těchto období delší než dvanáct měsíců, uvede se odkaz na písm. d) § 21a zákona.&lt;br /&gt;&lt;br /&gt;do 2013&lt;br /&gt;poplatníci podávající daňové přiznání typu A uvedou ve volném rámečku příslušné písmeno § 17a zákona. Poplatníci, kteří podávají daňová přiznání typu B až U, uvedou v tomto rámečku, s použitím odkazu na příslušné písmeno § 17a zákona, informaci o zdaňovacím období, do něhož spadal poslední den období, za které je podáváno daňové přiznání; bude-li toto období delší než dvanáct měsíců, uvede se odkaz na písm. d) § 17a zákona.&lt;br /&gt;&lt;br /&gt;Položka obsahuje kritické kontroly: pro typ DAP (typ_dapdpp = J) musí být hodnota A nebo B. Pokud je hodnota A nebo B, nesmí být ZO delší než 1 rok.  </xs:documentation>
                        </xs:annotation>
                        <xs:simpleType>
                          <xs:restriction base="xs:string">
                            <xs:minLength value="0"/>
                            <xs:maxLength value="1"/>
                          </xs:restriction>
                        </xs:simpleType>
                      </xs:attribute>
                      <xs:attribute name="kc_dppiv1" use="optional">
                        <xs:annotation>
                          <xs:documentation>od 2012&lt;br /&gt;Na tomto řádku se uvede částka daně ze ř. 340 II. oddílu, a to i tehdy, bude-li na ř. 5 vykázána daňová ztráta z příjmů zahrnovaných do obecného základu daně.&lt;br /&gt;&lt;br /&gt;2011, 2010&lt;br /&gt;Na tomto řádku se uvede částka daně ze ř. 340 II. oddílu, investiční společnost obhospodařující podílové fondy částku ze ř. 2 III. oddílu, a to i tehdy, bude-li na ř. 5 vykázána daňová ztráta z příjmů zahrnovaných do obecného základu daně.</xs:documentation>
                        </xs:annotation>
                        <xs:simpleType>
                          <xs:restriction base="xs:decimal">
                            <xs:totalDigits value="14"/>
                            <xs:fractionDigits value="0"/>
                          </xs:restriction>
                        </xs:simpleType>
                      </xs:attribute>
                      <xs:attribute name="p_pr_2od" use="optional">
                        <xs:annotation>
                          <xs:documentation>Počet příloh II. oddílu Počet příloh II. oddílu se vyplňuje automaticky.</xs:documentation>
                        </xs:annotation>
                        <xs:simpleType>
                          <xs:restriction base="xs:decimal">
                            <xs:totalDigits value="3"/>
                            <xs:fractionDigits value="0"/>
                          </xs:restriction>
                        </xs:simpleType>
                      </xs:attribute>
                      <xs:attribute name="kc_dppiii3" use="optional">
                        <xs:annotation>
                          <xs:documentation>Zde se uvede součet částek vykázaných na ř. 360 II. oddílu za investiční společnost a za každý z obhospodařovaných podílových fondů.</xs:documentation>
                        </xs:annotation>
                        <xs:simpleType>
                          <xs:restriction base="xs:decimal">
                            <xs:totalDigits value="14"/>
                            <xs:fractionDigits value="0"/>
                          </xs:restriction>
                        </xs:simpleType>
                      </xs:attribute>
                      <xs:attribute name="kc_v_2" use="optional">
                        <xs:annotation>
                          <xs:documentation>od 2014&lt;br /&gt;Daňoví nerezidenti (§ 17 odst. 4 zákona), kteří &lt;strong&gt;nejsou&lt;/strong&gt; rezidenty členského státu Evropské unie nebo dalších států tvořících Evropský hospodářský prostor, uvedou na tomto řádku celkovou částku zajištění daně, sraženého jim všemi plátci z příjmů podle § 38e odst. 2 zákona, které jsou součástí základu daně za zdaňovací období nebo za období, za které se podává daňové přiznání; její rozčlenění podle jednotlivých plátců se provede na zvláštní příloze. Pokud jsou tito poplatníci společníky veřejných obchodních společností nebo komplementáři komanditních společností, bude částka vykázaná na tomto řádku zahrnovat též zajištění daně sražené jim veřejnou obchodní společností nebo komanditní společností podle § 38e odst. 3 písm. b) zákona za zdaňovací období nebo období, za něž je podáváno daňové přiznání.&lt;br /&gt;&lt;br /&gt;do 2013&lt;br /&gt;Poplatníci se sídlem v zahraničí (§ 17 odst. 4 zákona), kteří &lt;strong&gt;nejsou&lt;/strong&gt; rezidenty členského státu Evropské unie nebo dalších států tvořících Evropský hospodářský prostor, uvedou na tomto řádku celkovou částku zajištění daně, sraženého jim všemi plátci z příjmů podle § 38e odst. 2 zákona, které jsou součástí základu daně za zdaňovací období nebo za období, za které se podává daňové přiznání; její rozčlenění podle jednotlivých plátců se provede na zvláštní příloze. Pokud jsou tito poplatníci společníky veřejných obchodních společností nebo komplementáři komanditních společností, bude částka vykázaná na tomto řádku zahrnovat též zajištění daně sražené jim veřejnou obchodní společností nebo komanditní společností podle § 38e odst. 3 písm. b) zákona za zdaňovací období nebo období, za něž je podáváno daňové přiznání.</xs:documentation>
                        </xs:annotation>
                        <xs:simpleType>
                          <xs:restriction base="xs:decimal">
                            <xs:totalDigits value="14"/>
                            <xs:fractionDigits value="0"/>
                          </xs:restriction>
                        </xs:simpleType>
                      </xs:attribute>
                      <xs:attribute name="typ_dapdpp" use="required">
                        <xs:annotation>
                          <xs:documentation>od 2014&lt;br /&gt;&lt;TABLE border="0" class="InstrukceWiz"&gt; &lt;strong&gt;- druhá položka označující typ daňového přiznání&lt;/strong&gt; &lt;TR&gt;&lt;TD class="InstrukceWiz" valign="top"&gt;A&lt;/TD&gt;&lt;TD class="InstrukceWiz"&gt;- daňové přiznání &lt;STRONG&gt;za zdaňovací období&lt;/STRONG&gt; (§ 21a zákona) nebo daňové přiznání nespadající do typů uvedených pod symboly B až T&lt;/TD&gt;&lt;/TR&gt; &lt;TR&gt;&lt;TD class="InstrukceWiz" valign="top"&gt;B&lt;/TD&gt;&lt;TD class="InstrukceWiz"&gt;- daňové přiznání &lt;STRONG&gt;při vstupu do likvidace&lt;/STRONG&gt;&lt;/TD&gt;&lt;/TR&gt; &lt;TR&gt;&lt;TD class="InstrukceWiz" valign="top"&gt;C&lt;/TD&gt;&lt;TD class="InstrukceWiz"&gt;- daňové přiznání v &lt;STRONG&gt;průběhu likvidace&lt;/STRONG&gt;&lt;/TD&gt;&lt;/TR&gt; &lt;TR&gt;&lt;TD class="InstrukceWiz" valign="top"&gt;D&lt;/TD&gt;&lt;TD class="InstrukceWiz"&gt;- daňové přiznání za uplynulou část zdaňovacího období předcházející dni zániku subjektu &lt;STRONG&gt;při zrušení bez provedení likvidace&lt;/STRONG&gt;&lt;/TD&gt;&lt;/TR&gt; &lt;TR&gt;&lt;TD class="InstrukceWiz" valign="top"&gt;G&lt;/TD&gt;&lt;TD class="InstrukceWiz"&gt;- daňové přiznání &lt;STRONG&gt;při ukončení činnosti v rámci privatizace&lt;/STRONG&gt; v případě stanoveném zvláštním zákonem&lt;/TD&gt;&lt;/TR&gt; &lt;TR&gt;&lt;TD class="InstrukceWiz" valign="top"&gt;H&lt;/TD&gt;&lt;TD class="InstrukceWiz"&gt;- daňové přiznání &lt;STRONG&gt;za období předcházející dni zpracování návrhu na použití likvidačního zůstatku&lt;/STRONG&gt;&lt;/TD&gt;&lt;/TR&gt; &lt;TR&gt;&lt;TD class="InstrukceWiz" valign="top"&gt;J&lt;/TD&gt;&lt;TD class="InstrukceWiz"&gt;- daňové přiznání za období &lt;STRONG&gt;předcházející rozhodnému dni fúze&lt;/STRONG&gt; nebo &lt;STRONG&gt;převodu jmění na společníka&lt;/STRONG&gt; anebo &lt;STRONG&gt;rozdělení obchodní korporace&lt;/STRONG&gt;, zápisu přeměny obchodní společnosti do obchodního rejstříku přejímajícím společníkem, fyzickou osobou, za které nebylo dosud daňové přiznání podáno, není-li tento rozhodný den prvním dnem kalendářního roku nebo hospodářského roku&lt;/TD&gt;&lt;/TR&gt; &lt;TR&gt;&lt;TD class="InstrukceWiz" valign="top"&gt;K&lt;/TD&gt;&lt;TD class="InstrukceWiz"&gt;- daňové přiznání za období předcházející dni zápisu &lt;STRONG&gt;změny právní formy&lt;/STRONG&gt; komanditní společnosti na jinou obchodní korporaci a změny právní formy akciové společnosti nebo společnosti s ručením omezeným či družstva na veřejnou obchodní společnost nebo na komanditní společnost, za které nebylo dosud daňové přiznání podáno&lt;/TD&gt;&lt;/TR&gt; &lt;TR&gt;&lt;TD class="InstrukceWiz" valign="top"&gt;L&lt;/TD&gt;&lt;TD class="InstrukceWiz"&gt;- daňové přiznání za období předcházející &lt;STRONG&gt;změně zdaňovacího období z kalendářního roku na hospodářský rok nebo naopak&lt;/STRONG&gt;, za které nebylo dosud daňové přiznání podáno; tento typ označení daňového přiznání se použije i tehdy, bude-li uvedené období delší než dvanáct měsíců&lt;/TD&gt;&lt;/TR&gt; &lt;TR&gt;&lt;TD class="InstrukceWiz" valign="top"&gt;M&lt;/TD&gt;&lt;TD class="InstrukceWiz"&gt;- daňové přiznání za období počínající dnem &lt;STRONG&gt;vzniku poplatníka&lt;/STRONG&gt;, bez ohledu na to, zda je toto období kratší nebo delší než dvanáct měsíců&lt;/TD&gt;&lt;/TR&gt; &lt;TR&gt;&lt;TD class="InstrukceWiz" valign="top"&gt;O&lt;/TD&gt;&lt;TD class="InstrukceWiz"&gt;- daňové přiznání za období předcházející dni &lt;STRONG&gt;přemístění sídla evropské společnosti nebo evropské družstevní společnosti&lt;/STRONG&gt; zapsaného do obchodního rejstříku z území České republiky&lt;/TD&gt;&lt;/TR&gt; &lt;TR&gt;&lt;TD class="InstrukceWiz" valign="top"&gt;P&lt;/TD&gt;&lt;TD class="InstrukceWiz"&gt;- daňové přiznání ke dni nabytí účinnosti &lt;STRONG&gt;rozhodnutí o úpadku&lt;/STRONG&gt;, bez ohledu na způsob jeho řešení&lt;/TD&gt;&lt;/TR&gt; &lt;TR&gt;&lt;TD class="InstrukceWiz" valign="top"&gt;R&lt;/TD&gt;&lt;TD class="InstrukceWiz"&gt;- daňové přiznání &lt;STRONG&gt;v průběhu insolvenčního řízení&lt;/STRONG&gt;, bez ohledu na způsob řešení úpadku&lt;/TD&gt;&lt;/TR&gt; &lt;TR&gt;&lt;TD class="InstrukceWiz" valign="top"&gt;T&lt;/TD&gt;&lt;TD class="InstrukceWiz"&gt;- daňové přiznání ke dni &lt;STRONG&gt;předložení konečné zprávy&lt;/STRONG&gt;&lt;/TD&gt;&lt;/TR&gt;&lt;/TABLE&gt;&lt;br /&gt;&lt;STRONG&gt;Poznámka:&lt;/STRONG&gt; Typ A daňového přiznání se použije též pro období od rozhodného dne přeměny do dne zápisu přeměny do obchodního rejstříku za zanikající nebo rozdělovanou obchodní korporaci nebo za její část, u které je právním nástupcem poplatník daně z příjmů právnických osob, který je daňovým nerezidentem a který nemá ke dni zápisu přeměny do obchodního rejstříku stálou provozovnu na území České republiky.&lt;br /&gt;Typy daňových přiznání vážící se k přeměnám obchodních korporací se použijí též pro poplatníky, kteří nejsou obchodními korporacemi (§ 37e odst. 1 zákona).&lt;br /&gt;Typy R a T se použijí též pro označení daňových přiznání za období, která následují po prohlášení konkursu podle zákona č. 328/1991 Sb., o konkursu a vyrovnání, ve znění pozdějších předpisů.&lt;br /&gt;&lt;br /&gt;&lt;STRONG&gt;Upozornění:&lt;/STRONG&gt; Pro označení daňových přiznání typů B, C, D, G, H, J, K, O, P, R a T se vyjmenovaná velká písmena abecedy použijí i tehdy, rozhodne-li se poplatník v postavení účetní jednotky pro možnost uplatnění postupu podle § 3 odst. 4 písm. c) a d) zákona o účetnictví, tzn. že bude podáváno daňové přiznání za účetní období delší než nepřetržitě po sobě jdoucích dvanáct měsíců.&lt;br /&gt;V případě připojení „krátkého účetního období“ v trvání nejvýše tří měsíců k účetnímu období kalendářního nebo hospodářského roku, je vhodné zvážit důsledky tohoto postupu z pohledu vlivu na stanovený základ daně (daňovou ztrátu), m.j. v souvislosti s uplatňováním daňových odpisů hmotného a nehmotného majetku, popř. s omezeními při tvorbě daňových rezerv a opravných položek.&lt;br /&gt;&lt;br /&gt;do 2013&lt;br /&gt;&lt;TABLE border="0" class="InstrukceWiz"&gt; &lt;strong&gt;- druhá položka označující typ daňového přiznání&lt;/strong&gt; &lt;TR&gt;&lt;TD class="InstrukceWiz" valign="top"&gt;A&lt;/TD&gt;&lt;TD class="InstrukceWiz"&gt;- daňové přiznání za zdaňovací období (§ 17a zákona) nebo daňové přiznání nespadající do typů uvedených pod symboly B až U&lt;/TD&gt;&lt;/TR&gt; &lt;TR&gt;&lt;TD class="InstrukceWiz" valign="top"&gt;B&lt;/TD&gt;&lt;TD class="InstrukceWiz"&gt;- daňové přiznání při vstupu do likvidace&lt;/TD&gt;&lt;/TR&gt; &lt;TR&gt;&lt;TD class="InstrukceWiz" valign="top"&gt;C&lt;/TD&gt;&lt;TD class="InstrukceWiz"&gt;- daňové přiznání v průběhu likvidace&lt;/TD&gt;&lt;/TR&gt; &lt;TR&gt;&lt;TD class="InstrukceWiz" valign="top"&gt;D&lt;/TD&gt;&lt;TD class="InstrukceWiz"&gt;- daňové přiznání za uplynulou část zdaňovacího období předcházející den zániku subjektu při zrušení bez provedení likvidace&lt;/TD&gt;&lt;/TR&gt; &lt;TR&gt;&lt;TD class="InstrukceWiz" valign="top"&gt;G&lt;/TD&gt;&lt;TD class="InstrukceWiz"&gt;- daňové přiznání při ukončení činnosti v rámci privatizace v případě stanoveném zvláštním zákonem&lt;/TD&gt;&lt;/TR&gt; &lt;TR&gt;&lt;TD class="InstrukceWiz" valign="top"&gt;H&lt;/TD&gt;&lt;TD class="InstrukceWiz"&gt;- daňové přiznání ke dni zpracování návrhu na rozdělení likvidačního zůstatku&lt;/TD&gt;&lt;/TR&gt; &lt;TR&gt;&lt;TD class="InstrukceWiz" valign="top"&gt;J&lt;/TD&gt;&lt;TD class="InstrukceWiz"&gt;- daňové přiznání za období předcházející rozhodnému dni fúze nebo převodu jmění na společníka anebo rozdělení obchodní společnosti nebo družstva, zápisu přeměny společnosti do obchodního rejstříku přejímajícím společníkem, fyzickou osobou, splynutí nebo sloučení podílových fondů nebo podílového fondu a zahraničního investičního fondu (do 2012: zahraničního fondu kolektivního investování) či sloučení fondů penzijních společností, za které nebylo dosud daňové přiznání podáno, není-li tento rozhodný den prvním dnem kalendářního roku nebo hospodářského roku&lt;/TD&gt;&lt;/TR&gt; &lt;TR&gt;&lt;TD class="InstrukceWiz" valign="top"&gt;K&lt;/TD&gt;&lt;TD class="InstrukceWiz"&gt;- daňové přiznání za období předcházející dni zápisu změny právní formy komanditní společnosti na jinou obchodní společnost nebo družstvo anebo akciové společnosti nebo společnosti s ručením omezeným či družstva na veřejnou obchodní společnost nebo na komanditní společnost, za které nebylo dosud daňové přiznání podáno&lt;/TD&gt;&lt;/TR&gt; &lt;TR&gt;&lt;TD class="InstrukceWiz" valign="top"&gt;L&lt;/TD&gt;&lt;TD class="InstrukceWiz"&gt;- daňové přiznání za období předcházející změně zdaňovacího období z kalendářního roku na hospodářský rok nebo naopak, za které nebylo dosud daňové přiznání podáno; tento typ označení daňového přiznání se použije i tehdy, bude-li uvedené období delší než dvanáct měsíců&lt;/TD&gt;&lt;/TR&gt; &lt;TR&gt;&lt;TD class="InstrukceWiz" valign="top"&gt;M&lt;/TD&gt;&lt;TD class="InstrukceWiz"&gt;- daňové přiznání za období počínající dnem vzniku poplatníka, bez ohledu na to, zda je toto období kratší nebo delší než dvanáct měsíců&lt;/TD&gt;&lt;/TR&gt; &lt;TR&gt;&lt;TD class="InstrukceWiz" valign="top"&gt;O&lt;/TD&gt;&lt;TD class="InstrukceWiz"&gt;- daňové přiznání za období předcházející dni přemístění sídla evropské společnosti nebo evropské družstevní společnosti zapsaného do obchodního rejstříku z území České republiky.&lt;/TD&gt;&lt;/TR&gt; &lt;TR&gt;&lt;TD class="InstrukceWiz" valign="top"&gt;P&lt;/TD&gt;&lt;TD class="InstrukceWiz"&gt;- daňové přiznání ke dni nabytí účinnosti &lt;STRONG&gt;rozhodnutí o úpadku&lt;/STRONG&gt;, bez ohledu na způsob jeho řešení&lt;/TD&gt;&lt;/TR&gt; &lt;TR&gt;&lt;TD class="InstrukceWiz" valign="top"&gt;R&lt;/TD&gt;&lt;TD class="InstrukceWiz"&gt;- daňové přiznání &lt;STRONG&gt;v průběhu insolvenčního řízení&lt;/STRONG&gt;, bez ohledu na způsob řešení úpadku&lt;/TD&gt;&lt;/TR&gt; &lt;TR&gt;&lt;TD class="InstrukceWiz" valign="top"&gt;S&lt;/TD&gt;&lt;TD class="InstrukceWiz"&gt;- daňové přiznání ke dni nabytí účinnosti &lt;STRONG&gt;samostatného rozhodnutí o prohlášení konkursu&lt;/STRONG&gt; nebo &lt;STRONG&gt;rozhodnutí o přeměně reorganizace v konkurs&lt;/STRONG&gt;, s nímž souvisí přechod oprávnění nakládat s majetkem náležejícím do majetkové podstaty z daňového subjektu na insolvenčního správce&lt;/TD&gt;&lt;/TR&gt; &lt;TR&gt;&lt;TD class="InstrukceWiz" valign="top"&gt;T&lt;/TD&gt;&lt;TD class="InstrukceWiz"&gt;- daňové přiznání ke dni &lt;STRONG&gt;předložení konečné zprávy&lt;/STRONG&gt;, ke dni &lt;STRONG&gt;podání návrhu na zrušení konkursu&lt;/STRONG&gt; a ke dni splnění &lt;STRONG&gt;jiného způsobu řešení úpadku&lt;/STRONG&gt;&lt;/TD&gt;&lt;/TR&gt; &lt;TR&gt;&lt;TD class="InstrukceWiz" valign="top"&gt;U&lt;/TD&gt;&lt;TD class="InstrukceWiz"&gt;- daňové přiznání ke dni &lt;STRONG&gt;zrušení konkursu&lt;/STRONG&gt;&lt;/TD&gt;&lt;/TR&gt; &lt;/TABLE&gt;&lt;BR /&gt;&lt;strong&gt;Poznámka:&lt;/strong&gt; Typ A daňového přiznání se použije též pro období od rozhodného dne splynutí nebo sloučení podílových fondů nebo podílového fondu a zahraničního investičního fondu (do 2012: zahraničního fondu kolektivního investování), anebo sloučení fondů penzijních společností, do konce kalendářního roku nebo hospodářského roku přejímajícího nebo nově vzniklého podílového fondu (do 2012: nástupnického obhospodařovatele fondu) nebo nástupnické penzijní společnosti, popřípadě za období od rozhodného dne přeměny do dne zápisu přeměny do obchodního rejstříku za zanikající nebo rozdělovanou obchodní společnost nebo družstvo nebo za část obchodní společnosti nebo družstva, u které je právním nástupcem poplatník uvedený v § 17 odst. 4 zákona, který nemá ke dni zápisu přeměny do obchodního rejstříku stálou provozovnu na území České republiky.&lt;br /&gt;Typy R, S, T a U se použijí též pro označení daňových přiznání za období, která následují po prohlášení konkursu podle zákona č. 328/1991 Sb., o konkursu a vyrovnání, ve znění pozdějších předpisů.&lt;br /&gt;&lt;br /&gt;&lt;strong&gt;Upozornění:&lt;/strong&gt; Pro označení daňových přiznání typů B, C, D, G, H, J, K, O, P, R, S, T a U se vyjmenovaná velká písmena abecedy použijí i tehdy, rozhodne-li se poplatník v postavení účetní jednotky pro možnost uplatnění postupu podle § 3 odst. 4 písm. c) a d) zákona o účetnictví, tzn. že bude podáváno daňová přiznání za účetní období delší než nepřetržitě po sobě jdoucích dvanáct měsíců, nejvýše však za patnáct po sobě jdoucích kalendářních měsíců.&lt;br /&gt;V případě připojení „krátkého účetního období“ v trvání nejvýše tří měsíců k účetnímu období kalendářního nebo hospodářského roku, je vhodné zvážit důsledky tohoto postupu z pohledu vlivu na stanovený základ daně (daňovou ztrátu), m.j. v souvislosti s uplatňováním daňových odpisů hmotného a nehmotného majetku, popř. s omezeními při tvorbě daňových rezerv a opravných položek.</xs:documentation>
                        </xs:annotation>
                        <xs:simpleType>
                          <xs:restriction base="xs:string">
                            <xs:minLength value="0"/>
                            <xs:maxLength value="1"/>
                          </xs:restriction>
                        </xs:simpleType>
                      </xs:attribute>
                      <xs:attribute name="kc_v_4" use="optional">
                        <xs:annotation>
                          <xs:documentation>od 2014&lt;br /&gt;Bude-li na ř. 340 II. oddílu vykázána částka &lt;= 200 Kč (viz § 38b zákona), použije se pro výpočet částky na tomto řádku zkrácený algoritmus ve tvaru (ř. 1 + ř. 2 + ř. 3).&lt;br /&gt;V případě vratitelného přeplatku může poplatník požádat správce daně o jeho použití na úhradu nedoplatku, který má u jiného správce daně, nebo na úhradu nedoplatku jiného daňového subjektu u téhož nebo jiného správce daně (§ 155 odst. 1 DŘ) anebo o jeho vrácení (§ 155 odst. 2 DŘ).&lt;br /&gt;&lt;br /&gt;2013&lt;br /&gt;Bude-li na ř. 340 II. oddílu vykázána částka &lt;= 200 Kč (viz § 38b zákona), použije se pro výpočet částky na tomto řádku zkrácený algoritmus ve tvaru (ř. 1 + ř. 2 + ř. 3).&lt;br /&gt;Uplatňuje-li poplatník prominutí úhrady daně na základě Rozhodnutí o prominutí úhrady daní z příjmů a příslušenství daní z příjmů z důvodu mimořádné události čj. MF-65647/2013/39 ze dne 11.6.2013 zveřejněného pod poř. č. 22 ve Finančním zpravodaji částka 6/2013 a splňuje-li požadavky stanovené tímto rozhodnutím, použije se pro výpočet částky na tomto řádku algoritmus ve tvaru (ř. 1 + ř. 2 + ř. 3) – (ř. 340 II. oddílu – částka škody, kterou lze uplatnit k prominutí, nejvýše do částky na ř. 340 II. oddílu)&lt;br /&gt;&lt;br /&gt;2012, 2011&lt;br /&gt;Bude-li na ř. 340 II. oddílu nebo na ř. 2 III. oddílu vykázána částka &lt;= 200 Kč (viz § 35b zákona), použije se pro výpočet částky na tomto řádku zkrácený algoritmus ve tvaru (ř. 1 + ř. 2 + ř. 3).&lt;br /&gt;&lt;br /&gt;2010&lt;br /&gt;V případě vratitelného přeplatku může poplatník požádat správce daně o jeho použití na úhradu nedoplatku, který má  u jiného správce daně nebo na úhradu nedoplatku jiného daňového subjektu u téhož nebo jiného správce daně (§ 155  odst. 1 DŘ) anebo o jeho vrácení (§ 155 odst. 2 DŘ).</xs:documentation>
                        </xs:annotation>
                        <xs:simpleType>
                          <xs:restriction base="xs:decimal">
                            <xs:totalDigits value="14"/>
                            <xs:fractionDigits value="0"/>
                          </xs:restriction>
                        </xs:simpleType>
                      </xs:attribute>
                      <xs:attribute name="kc_dppiv2" use="optional">
                        <xs:annotation>
                          <xs:documentation>Uvede se poslední známá částka daně vztahující se k danému zdaňovacímu období, a to i tehdy, bude-li na ř. 4 vykázána poslední známá daňová ztráta z příjmů zahrnovaných do obecného základu daně.</xs:documentation>
                        </xs:annotation>
                        <xs:simpleType>
                          <xs:restriction base="xs:decimal">
                            <xs:totalDigits value="14"/>
                            <xs:fractionDigits value="0"/>
                          </xs:restriction>
                        </xs:simpleType>
                      </xs:attribute>
                      <xs:attribute name="kc_dppiv5" use="optional">
                        <xs:annotation>
                          <xs:documentation>Uvede se poslední známá daňová ztráta vztahující se k danému zdaňovacímu období, a to i tehdy, bude-li na ř. 1 vykázána poslední známá částka daně z příjmů zahrnovaných do samostatného základu daně.</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p_fondu" use="optional">
                        <xs:annotation>
                          <xs:documentation>Počet podílových fondů, jejichž majetek je obhospodařován.</xs:documentation>
                        </xs:annotation>
                        <xs:simpleType>
                          <xs:restriction base="xs:decimal">
                            <xs:totalDigits value="3"/>
                            <xs:fractionDigits value="0"/>
                          </xs:restriction>
                        </xs:simpleType>
                      </xs:attribute>
                      <xs:attribute name="cele_zo_od" type="dateInMultiFormat" use="optional">
                        <xs:annotation>
                          <xs:documentation>vyplňte datum počátku zdaňovacího období. Vyplňte počátek zdaňovacího období.</xs:documentation>
                        </xs:annotation>
                      </xs:attribute>
                      <xs:attribute name="typ_popldpp" use="required">
                        <xs:annotation>
                          <xs:documentation>od 2014&lt;br /&gt;vyplňte s použitím těchto symbolů:&lt;br&gt; &lt;strong&gt;- první položka označující typ poplatníka&lt;/strong&gt; &lt;TABLE border="0" class="InstrukceWiz"&gt; &lt;TR&gt;&lt;TD class="InstrukceWiz" valign="top"&gt;0&lt;/TD&gt;&lt;TD class="InstrukceWiz"&gt;- nositel příslibu investiční pobídky uplatňující slevu na dani podle § 35b zákona&lt;/TD&gt;&lt;/TR&gt; &lt;TR&gt;&lt;TD class="InstrukceWiz" valign="top"&gt;9&lt;/TD&gt;&lt;TD class="InstrukceWiz"&gt;- nositel příslibu investiční pobídky uplatňující slevu na dani podle § 35a zákona&lt;/TD&gt;&lt;/TR&gt; &lt;TR&gt;&lt;TD class="InstrukceWiz" valign="top"&gt;8&lt;/TD&gt;&lt;TD class="InstrukceWiz"&gt;- nositel příslibu investiční pobídky v daňové oblasti podle usnesení vlády&lt;/TD&gt;&lt;/TR&gt; &lt;TR&gt;&lt;TD class="InstrukceWiz" valign="top"&gt;7&lt;/TD&gt;&lt;TD class="InstrukceWiz"&gt;- poplatník, který byl po část zdaňovacího období investičním fondem (§ 20a zákona)&lt;/TD&gt;&lt;/TR&gt; &lt;TR&gt;&lt;TD class="InstrukceWiz" valign="top"&gt;6&lt;/TD&gt;&lt;TD class="InstrukceWiz"&gt;- instituce penzijního pojištění nebo penzijní společnost, vč. fondů penzijní společnosti (§ 17 odst. 1 písm. e) zákona)&lt;/TD&gt;&lt;/TR&gt; &lt;TR&gt;&lt;TD class="InstrukceWiz" valign="top"&gt;5&lt;/TD&gt;&lt;TD class="InstrukceWiz"&gt;- investiční společnost, vč. obhospodařovaných podílových fondů&lt;/TD&gt;&lt;/TR&gt; &lt;TR&gt;&lt;TD class="InstrukceWiz" valign="top"&gt;4&lt;/TD&gt;&lt;TD class="InstrukceWiz"&gt;- investiční fond vyjma podílových fondů (§ 21 odst. 2 písm. a) zákona) nebo zahraniční investiční fond (§ 21 odst. 2 písm. b) zákona)&lt;/TD&gt;&lt;/TR&gt; &lt;TR&gt;&lt;TD class="InstrukceWiz" valign="top"&gt;3&lt;/TD&gt;&lt;TD class="InstrukceWiz"&gt;- veřejně prospěšný poplatník (§ 17a zákona)&lt;/TD&gt;&lt;/TR&gt; &lt;TR&gt;&lt;TD class="InstrukceWiz" valign="top"&gt;2&lt;/TD&gt;&lt;TD class="InstrukceWiz"&gt;- daňový nerezident (§ 17 odst. 4 zákona)&lt;/TD&gt;&lt;/TR&gt; &lt;TR&gt;&lt;TD class="InstrukceWiz" valign="top"&gt;1&lt;/TD&gt;&lt;TD class="InstrukceWiz"&gt;- ostatní&lt;/TD&gt;&lt;/TR&gt; &lt;/TABLE&gt;&lt;br /&gt;do 2013&lt;br /&gt;vyplňte s použitím těchto symbolů:&lt;br&gt; &lt;strong&gt;- první položka označující typ poplatníka&lt;/strong&gt; &lt;TABLE border="0" class="InstrukceWiz"&gt; &lt;TR&gt;&lt;TD class="InstrukceWiz" valign="top"&gt;0&lt;/TD&gt;&lt;TD class="InstrukceWiz"&gt;- nositel příslibu investiční pobídky uplatňující slevu na dani podle § 35b zákona&lt;/TD&gt;&lt;/TR&gt; &lt;TR&gt;&lt;TD class="InstrukceWiz" valign="top"&gt;9&lt;/TD&gt;&lt;TD class="InstrukceWiz"&gt;- nositel příslibu investiční pobídky uplatňující slevu na dani podle § 35a zákona&lt;/TD&gt;&lt;/TR&gt; &lt;TR&gt;&lt;TD class="InstrukceWiz" valign="top"&gt;8&lt;/TD&gt;&lt;TD class="InstrukceWiz"&gt;- nositel příslibu investiční pobídky v daňové oblasti podle usnesení vlády&lt;/TD&gt;&lt;/TR&gt; &lt;TR&gt;&lt;TD class="InstrukceWiz" valign="top"&gt;7&lt;/TD&gt;&lt;TD class="InstrukceWiz"&gt;- poplatník, který byl po část zdaňovacího období investičním fondem (§ 20a zákona)&lt;/TD&gt;&lt;/TR&gt; &lt;TR&gt;&lt;TD class="InstrukceWiz" valign="top"&gt;6&lt;/TD&gt;&lt;TD class="InstrukceWiz"&gt;- penzijní fond, instituce penzijního pojištění nebo penzijní společnost, vč. fondů penzijní společnosti&lt;/TD&gt;&lt;/TR&gt; &lt;TR&gt;&lt;TD class="InstrukceWiz" valign="top"&gt;5&lt;/TD&gt;&lt;TD class="InstrukceWiz"&gt;- investiční společnost, vč. obhospodařovaných podílových fondů&lt;/TD&gt;&lt;/TR&gt; &lt;TR&gt;&lt;TD class="InstrukceWiz" valign="top"&gt;4&lt;/TD&gt;&lt;TD class="InstrukceWiz"&gt;- investiční fond, vyjma podílových fondů, nebo zahraniční investiční fond&lt;/TD&gt;&lt;/TR&gt; &lt;TR&gt;&lt;TD class="InstrukceWiz" valign="top"&gt;3&lt;/TD&gt;&lt;TD class="InstrukceWiz"&gt;- poplatník, který nebyl založen nebo zřízen za účelem podnikání (§ 18 odst. 3 zákona)&lt;/TD&gt;&lt;/TR&gt; &lt;TR&gt;&lt;TD class="InstrukceWiz" valign="top"&gt;2&lt;/TD&gt;&lt;TD class="InstrukceWiz"&gt;- poplatník se sídlem v zahraničí (§ 17 odst. 4 zákona)&lt;/TD&gt;&lt;/TR&gt; &lt;TR&gt;&lt;TD class="InstrukceWiz" valign="top"&gt;1&lt;/TD&gt;&lt;TD class="InstrukceWiz"&gt;- ostatní&lt;/TD&gt;&lt;/TR&gt; &lt;/TABLE&gt;&lt;br /&gt;&lt;br /&gt;Položka obsahuje kritickou kontrolu: pokud je hodnota různá od 5, nesmí podání obsahovat více než jeden list II. oddílu (větu O).&lt;br /&gt;&lt;strong&gt;DAP poplatníků typu „5“ od ZO 2011 nesmí obsahovat více listů II. oddílu. Je třeba podat samostatné DAP za investiční společnost a každý obhospodařovaný podílový fond.&lt;/strong&gt;</xs:documentation>
                        </xs:annotation>
                        <xs:simpleType>
                          <xs:restriction base="xs:string">
                            <xs:minLength value="0"/>
                            <xs:maxLength value="1"/>
                          </xs:restriction>
                        </xs:simpleType>
                      </xs:attribute>
                      <xs:attribute name="kc_dppiii1" use="optional">
                        <xs:annotation>
                          <xs:documentation>uvede se souhrnná částka daně za každý z obhospodařovaných podílových fondů, jimž byla stanovena daň (součet částek uvedených na ř. 340 II. oddílu tiskopisu přiznání, zpracovaného pro jednotlivé podílové fondy).</xs:documentation>
                        </xs:annotation>
                        <xs:simpleType>
                          <xs:restriction base="xs:decimal">
                            <xs:totalDigits value="14"/>
                            <xs:fractionDigits value="0"/>
                          </xs:restriction>
                        </xs:simpleType>
                      </xs:attribute>
                      <xs:attribute name="uc_zav" use="optional">
                        <xs:annotation>
                          <xs:documentation>2014&lt;br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2014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/&gt;2013&lt;br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2013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/&gt;2012&lt;br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2012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/&gt;2011&lt;br /&gt;poplatníci, kteří vedou účetnictví, přikládají k daňovému přiznání účetní závěrku v rozsahu vymezeném v § 18 odst. 1 zákona o účetnictví; poplatníci, účetní jednotky uvedené v § 19 odst. 9 zákona o účetnictví, účetní závěrku sestavenou podle Mezinárodních účetních standardů.&lt;br&gt;Při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specifikací a kvantifikací vlivů, z nichž vyplývá rozdíl mezi výsledkem hospodaření zjištěným podle Mezinárodních účetních standardů a výsledkem hospodaření zjištěným podle českých právních předpisů (§ 23 odst. 2 písm. a) zákona).&lt;br&gt;Poplatníci, kteří po 1. lednu 2011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/&gt;2010&lt;br /&gt;poplatníci, kteří vedou účetnictví, přikládají k daňovému přiznání účetní závěrku v rozsahu vymezeném v § 18 odst. 1 zákona o účetnictví; poplatníci, účetní jednotky uvedené v § 19 odst. 9 zákona o účetnictví, účetní závěrku sestavenou podle Mezinárodních účetních standardů.&lt;br&gt;Při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specifikací a kvantifikací vlivů, z nichž vyplývá rozdíl mezi výsledkem hospodaření zjištěným podle Mezinárodních účetních standardů a výsledkem hospodaření zjištěným podle českých právních předpisů (§ 23 odst. 2 písm. a) zákona).&lt;br&gt;Poplatníci, kteří po 1. lednu 2010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xs:documentation>
                        </xs:annotation>
                        <xs:simpleType>
                          <xs:restriction base="xs:string">
                            <xs:minLength value="0"/>
                            <xs:maxLength value="1"/>
                          </xs:restriction>
                        </xs:simpleType>
                      </xs:attribute>
                      <xs:attribute fixed="DPP" name="k_uladis" use="required">
                        <xs:annotation>
                          <xs:documentation>musí obsahovat "DPP" - Daň z příjmů právnických osob</xs:documentation>
                        </xs:annotation>
                      </xs:attribute>
                      <xs:attribute name="d_zjist" type="dateInMultiFormat" use="optional">
                        <xs:annotation>
                          <xs:documentation>Datum zjištění důvodů pro podání dodatečného daňového přiznání.&lt;br /&gt;Položka obsahuje kritické kontroly: musí být vyplněna u dodatečného a dodatečného-opravného DAP (dapdpp_forma = D, E). Pokud navíc typ_dapdpp = A, musí být větší než datum konce zdaň. období.</xs:documentation>
                        </xs:annotation>
                      </xs:attribute>
                      <xs:attribute name="audit" use="optional">
                        <xs:annotation>
                          <xs:documentation>uveďte, zda máte zákonnou povinnost ověření účetní závěrky auditorem.</xs:documentation>
                        </xs:annotation>
                        <xs:simpleType>
                          <xs:restriction base="xs:string">
                            <xs:minLength value="0"/>
                            <xs:maxLength value="1"/>
                          </xs:restriction>
                        </xs:simpleType>
                      </xs:attribute>
                    </xs:complexType>
                  </xs:element>
                  <xs:element maxOccurs="1" minOccurs="0" name="VetaP">
                    <xs:complexTyp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obce" use="optional">
                        <xs:annotation>
                          <xs:documentation>V generovaném souboru nemusí být vyplněno.&lt;br&gt;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c_pop" use="optional">
                        <xs:simpleType>
                          <xs:restriction base="xs:decimal">
                            <xs:totalDigits value="6"/>
                            <xs:fractionDigits value="0"/>
                          </xs:restriction>
                        </xs:simpleType>
                      </xs:attribute>
                      <xs:attribute name="pbu" use="optional">
                        <xs:annotation>
                          <xs:documentation>vyplňte předčíslí (pokud se u účtu vyskytuje) bankovního účtu u peněžního ústavu, zaevidované správcem daně (§ 127 odst. 1 písm. e) DŘ), z něhož je placena daň z příjmů právnických osob.</xs:documentation>
                        </xs:annotation>
                        <xs:simpleType>
                          <xs:restriction base="xs:decimal">
                            <xs:totalDigits value="6"/>
                            <xs:fractionDigits value="0"/>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opr_prijmeni" use="optional">
                        <xs:annotation>
                          <xs:documentation>Příjmení oprávněné osoby.</xs:documentation>
                        </xs:annotation>
                        <xs:simpleType>
                          <xs:restriction base="xs:string">
                            <xs:minLength value="0"/>
                            <xs:maxLength value="36"/>
                          </xs:restriction>
                        </xs:simpleType>
                      </xs:attribute>
                      <xs:attribute name="c_komds" use="optional">
                        <xs:annotation>
                          <xs:documentation>vyplňte číslo komitenta bankovního účtu u peněžního ústavu, zaevidované správcem daně (§ 127 odst. 1 písm. e) DŘ), z něhož je placena daň z příjmů právnických osob.</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krobchjm" use="optional">
                        <xs:annotation>
                          <xs:documentation>od 2014&lt;br /&gt;uvede se obchodní firma právnické osoby zapsaná do veřejného rejstříku, včetně dodatku označujícího její právní formu, popřípadě též dovětku „v likvidaci“. U právnických osob, které se nezapisují do veřejného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poplatníka.&lt;br /&gt;&lt;br /&gt;2012, 2013&lt;br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poplatníka.&lt;br /&gt;&lt;br /&gt;2011&lt;br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 Investiční společnost uvede u jednotlivých obhospodařovaných podílových fondů namísto názvu své obchodní firmy název podílového fondu, jehož se týká základ daně, případně daňová ztráta, vykazované na ř. 200 a 220 II. oddílu.&lt;br /&gt;&lt;br /&gt;2010&lt;br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 Investiční společnost u podílových fondů uvede namísto názvu své obchodní firmy název podílového fondu, jehož se týká základ daně, případně záporný rozdíl mezi příjmy a výdaji, vyplněné na ř. 200 a 220 II. oddílu (viz bod 17 všeobecných údajů).</xs:documentation>
                        </xs:annotation>
                        <xs:simpleType>
                          <xs:restriction base="xs:string">
                            <xs:minLength value="0"/>
                            <xs:maxLength value="255"/>
                          </xs:restriction>
                        </xs:simpleType>
                      </xs:attribute>
                      <xs:attribute name="rod_c" use="optional">
                        <xs:annotation>
                          <xs:documentation>od 2014&lt;br /&gt;bude uvedeno přidělené identifi kační číslo (§ 21 a 22 zákona č. 89/1995 Sb., o státní statistické službě, ve znění pozdějších předpisů). Podílové fondy, podfondy akciové společnosti s proměnným základním kapitálem, svěřenské fondy podle občanského zákoníku a fondy penzijní společnosti tento údaj nevyplňují.&lt;br /&gt;&lt;br /&gt;do 2013&lt;br /&gt;uveďte přidělené identifikační číslo (§ 21 a 22 zákona č. 89/1995 Sb., o státní statistické službě, ve znění pozdějších předpisů). Podílové fondy, podfondy akciové společnosti s proměnným základním kapitálem (a po 1. lednu 2013 též fondy penzijní společnosti) tento údaj nevyplňují.</xs:documentation>
                        </xs:annotation>
                        <xs:simpleType>
                          <xs:restriction base="xs:string">
                            <xs:pattern value="[0-9]{1,10}"/>
                          </xs:restriction>
                        </xs:simpleType>
                      </xs:attribute>
                      <xs:attribute name="k_bank" use="optional">
                        <xs:annotation>
                          <xs:documentation>vyplňte kód banky bankovního účtu u peněžního ústavu, zaevidované správcem daně (§ 127 odst. 1 písm. e) DŘ), z něhož je placena daň z příjmů právnických osob.</xs:documentation>
                        </xs:annotation>
                        <xs:simpleType>
                          <xs:restriction base="xs:string">
                            <xs:pattern value="[0-9]{1,4}"/>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c_faxu" use="optional">
                        <xs:annotation>
                          <xs:documentation>Vyplňte číslo, na které je možné zasílat faxy.</xs:documentation>
                        </xs:annotation>
                        <xs:simpleType>
                          <xs:restriction base="xs:string">
                            <xs:minLength value="0"/>
                            <xs:maxLength value="1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Vyplňte číslo telefonu, na kterém je možné vás kontaktovat.</xs:documentation>
                        </xs:annotation>
                        <xs:simpleType>
                          <xs:restriction base="xs:string">
                            <xs:minLength value="0"/>
                            <xs:maxLength value="14"/>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dic" use="optional">
                        <xs:annotation>
                          <xs:documentation>za předtištěným kódem CZ se uvede kmenová část přiděleného DIČ (§ 130 odst. 1 DŘ).</xs:documentation>
                        </xs:annotation>
                        <xs:simpleType>
                          <xs:restriction base="xs:string">
                            <xs:pattern value="[0-9]{1,1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ulice" use="optional">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stat" use="optional">
                        <xs:annotation>
                          <xs:documentation>Údaj vyplňují pouze zahraniční právnické osoby (§ 21 odst. 2 obchodního zákoníku), které pod písm. a), b), c) a d) uvedou svoji úplnou zahraniční adresu a na zvláštní příloze adresu (umístění) své organizační složky, popřípadě stálé provozovny, pokud není současně organizační složkou, a adresu svého zmocněnce pro doručování. Kód státu se vyplňuje podle přílohy č. 18 nařízení Komise (ES) č. 2081/2003 ze dne 27. listopadu 2003, o seznamu zemí a území pro statistiku zahraničního obchodu Společenství a obchodu mezi členskými státy (viz též webová adresa http://www.financnisprava.cz položka Daně, podpoložka Daně, složka Daně z příjmů, nabídka Seznam kódů států; použije se pouze dvoumístný kód vymezený písmeny velké abecedy).&lt;br&gt;
Pro popis číselníku Země klikněte &lt;a href="http://adisepo.mfcr.cz/adis/jepo/epo/ciselnik_ukazka.htm?C=zeme"&gt;zde&lt;/a&gt;.</xs:documentation>
                        </xs:annotation>
                        <xs:simpleType>
                          <xs:restriction base="xs:string">
                            <xs:minLength value="0"/>
                            <xs:maxLength value="25"/>
                          </xs:restriction>
                        </xs:simpleType>
                      </xs:attribute>
                      <xs:attribute name="naz_obce" use="optional">
                        <xs:simpleType>
                          <xs:restriction base="xs:string">
                            <xs:minLength value="0"/>
                            <xs:maxLength value="48"/>
                          </xs:restriction>
                        </xs:simpleType>
                      </xs:attribute>
                    </xs:complexType>
                  </xs:element>
                  <xs:element maxOccurs="unbounded" minOccurs="1" name="VetaO">
                    <xs:complexType>
                      <xs:attribute name="kc_ii_243" use="optional">
                        <xs:annotation>
                          <xs:documentation>od 2014&lt;br /&gt;Na tomto řádku se uvede odečet na podporu odborného vzdělávání podle § 34 odst. 4 a § 34f až § 34 h zákona. Částka odečtu se musí rovnat částce vykázané na ř. 5 ve sl. 4 v dílčí tabulce c) tabulky F přílohy č. 1 II. oddílu. Uplatněním odečtu na podporu odborného vzdělávání podle § 34 odst. 4 zákona nelze vykázat daňovou ztrátu, proto částka na tomto řádku nesmí být vyšší než základ daně uvedený na ř. 220, snížený o případné částky odečtů uplatněné na ř. 230, 240 a 242.&lt;br /&gt;&lt;br /&gt;do 2013&lt;br /&gt;Položka se nevyplňuje.</xs:documentation>
                        </xs:annotation>
                        <xs:simpleType>
                          <xs:restriction base="xs:decimal">
                            <xs:totalDigits value="14"/>
                            <xs:fractionDigits value="0"/>
                          </xs:restriction>
                        </xs:simpleType>
                      </xs:attribute>
                      <xs:attribute name="kc_ii150_140" use="optional">
                        <xs:annotation>
                          <xs:documentation>Uvede se souhrnná částka příjmů a částek nezahrnovaných do základu daně podle § 23 odst. 4 zákona, s výjimkou příjmů podle § 23 odst. 4 písm. a) a b) zákona, uvedených na ř. 120 a 130. Na zvláštní příloze se uvede rozčlenění souhrnné částky na tomto řádku podle zbývajících položek § 23 odst. 4 zákona, t.j. písm. c) až m). Částky podle § 23 odst. 4 písm. d) zákona může uplatnit též právní nástupce poplatníka.</xs:documentation>
                        </xs:annotation>
                        <xs:simpleType>
                          <xs:restriction base="xs:decimal">
                            <xs:totalDigits value="14"/>
                            <xs:fractionDigits value="0"/>
                          </xs:restriction>
                        </xs:simpleType>
                      </xs:attribute>
                      <xs:attribute name="d_hospvysl" type="dateInMultiFormat" use="optional">
                        <xs:annotation>
                          <xs:documentation>Výsledek hospodaření před zdaněním (zisk+, ztráta -) nebo rozdíl mezi příjmy a výdaji ke dni.</xs:documentation>
                        </xs:annotation>
                      </xs:attribute>
                      <xs:attribute name="kc_ii_334" use="optional">
                        <xs:annotation>
                          <xs:documentation>Zde se uvede úhrnná částka daní zaplacených v zahraničí z příjmů zahrnovaných do samostatného základu daně. Specifikace jednotlivých zaplacených daní s přiřazením ke konkrétním zdaněným příjmům bude součástí zvláštní přílohy k ř. 331. K zápočtu lze uplatnit pouze takovou částku daně, která byla v zahraničí u jednotlivých konkrétních příjmů vybrána v souladu s právními předpisy státu v němž byl zdroj příjmu, nejvýše však do částky tuzemské daně z příjmů připadající na daný příjem, a pokud se jedná o příjem ze státu, s nímž Česká republika uzavřela smlouvu o zamezení dvojího zdanění nejvýše částku daně, která může být v tomto státě vybrána v souladu s uzavřenou smlouvou. Částky daně zaplacené v zahraničí musí být doloženy seznamem potvrzení zahraničních správců daně (§ 38f odst. 9 zákona) nebo, půjde-li o ojedinělé příjmy ze zdrojů v zahraničí, potvrzeními zahraničních správců daně (§ 38f odst. 4 zákona).</xs:documentation>
                        </xs:annotation>
                        <xs:simpleType>
                          <xs:restriction base="xs:decimal">
                            <xs:totalDigits value="14"/>
                            <xs:fractionDigits value="0"/>
                          </xs:restriction>
                        </xs:simpleType>
                      </xs:attribute>
                      <xs:attribute name="kc_ii_242" use="optional">
                        <xs:annotation>
                          <xs:documentation>od 2014&lt;br /&gt;Na tomto řádku se uvede odečet na podporu výzkumu a vývoje podle § 34 odst. 4 a § 34a až § 34e zákona, včetně odečtu dosud neuplatněných výdajů (nákladů) při realizaci projektů výzkumu a vývoje ve znění zákona platném do 31. 12. 2013. Částka odečtu se musí rovnat částce vykázané na ř. 5 ve sl. 4 v dílčí tabulce b) tabulky F přílohy č. 1 II. oddílu. Uplatněním odečtu na podporu výzkumu a vývoje podle § 34 odst. 4 zákona nelze vykázat daňovou ztrátu, proto částka na tomto řádku &lt;strong&gt;nesmí být vyšší&lt;/strong&gt; než základ daně uvedený na ř. 220, snížený o případné částky odečtů uplatněné na ř. 230, 240 a 243.&lt;br /&gt; Pokud poplatníkem je společník veřejné obchodní společnosti nebo komplementář komanditní společnosti, bude částka uvedená na tomto řádku obsahovat i poměrnou část odečtu podle § 34 odst. 4 zákona zjištěného za veřejnou obchodní společnost nebo komanditní společnost, přičemž tato poměrná část se stanoví v souladu s § 34d odst. 1 a 2 zákona. Na zvláštní příloze se pak uvede rozčlenění souhrnné částky z tohoto řádku na část vztahující se k odečtu za veřejnou obchodní společnost nebo komanditní společnost a na část vztahující se k vlastní podnikatelské činnosti poplatníka. Obdobně se u těchto poplatníků postupuje i v případě položek uvedených na řádcích 243, 260 a 300.&lt;br /&gt;&lt;br /&gt;do 2013&lt;br /&gt;Na tomto řádku se uvede odečet výdajů (nákladů) vynaložených na realizaci projektů výzkumu a vývoje podle § 34 odst. 4 a 5 zákona. Částka odečtu se musí rovnat částce vykázané na ř. 5 ve sl. 4 v dílčí tabulce b) tabulky F přílohy č. 1 II. oddílu. Uplatněním odečtu podle § 34 odst. 4 zákona nelze vykázat daňovou ztrátu, proto částka na tomto řádku &lt;strong&gt;nesmí být vyšší&lt;/strong&gt; než základ daně uvedený na ř. 220, snížený o případné částky odečtů uplatněné na ř. 230 a 240. &lt;br /&gt; Pokud poplatníkem je společník veřejné obchodní společnosti nebo komplementář komanditní společnosti, bude částka uvedená na tomto řádku obsahovat i poměrnou část odečtu podle § 34 odst. 4 zákona zjištěného za veřejnou obchodní společnost nebo komanditní společnost, přičemž tato poměrná část se stanoví v souladu s § 34 odst. 7 a 8 zákona. Na zvláštní příloze se pak uvede rozčlenění souhrnné částky z tohoto řádku na část vztahující se k odečtu za veřejnou obchodní společnost nebo komanditní společnost, a na část vztahující se k vlastní podnikatelské činnosti poplatníka. Obdobně se u těchto poplatníků postupuje i v případě položek uvedených na řádcích 260 a 300.</xs:documentation>
                        </xs:annotation>
                        <xs:simpleType>
                          <xs:restriction base="xs:decimal">
                            <xs:totalDigits value="14"/>
                            <xs:fractionDigits value="0"/>
                          </xs:restriction>
                        </xs:simpleType>
                      </xs:attribute>
                      <xs:attribute name="kc_ii182_162" use="optional">
                        <xs:annotation>
                          <xs:documentation>Využití tohoto řádku se týká případů neuvedených na ř. 109 (do 2013: na ř. 110) až 161, kdy zákon pro účely stanovení základu daně umožňuje snížit výsledek hospodaření uvedený na ř. 10. Věcná náplň částky vykázané na tomto řádku se uvede buď přímo v nepředtištěném názvu položky tohoto řádku nebo, pokud zahrnuje více položek, na zvláštní příloze.</xs:documentation>
                        </xs:annotation>
                        <xs:simpleType>
                          <xs:restriction base="xs:decimal">
                            <xs:totalDigits value="14"/>
                            <xs:fractionDigits value="0"/>
                          </xs:restriction>
                        </xs:simpleType>
                      </xs:attribute>
                      <xs:attribute name="kc_ii231_251" use="optional">
                        <xs:annotation>
                          <xs:documentation>od 2014&lt;br /&gt;Tento řádek vyplňují pouze veřejně prospěšní poplatníci, kterým zákon umožňuje uplatnění snížení základu daně podle § 20 odst. 7 zákona.&lt;br /&gt;&lt;br /&gt;do 2013&lt;br /&gt;Tento řádek vyplňují pouze poplatníci, kteří nejsou založeni nebo zřízeni za účelem podnikání při uplatnění snížení základu daně podle § 20 odst. 7 zákona.&lt;br /&gt;&lt;br /&gt;Položka obsahuje kritickou kontrolu: nesmí být vyplněna u poplatníků typu 7 (typ_popldpp).</xs:documentation>
                        </xs:annotation>
                        <xs:simpleType>
                          <xs:restriction base="xs:decimal">
                            <xs:totalDigits value="14"/>
                            <xs:fractionDigits value="0"/>
                          </xs:restriction>
                        </xs:simpleType>
                      </xs:attribute>
                      <xs:attribute name="kc_ii181_161" use="optional">
                        <xs:annotation>
                          <xs:documentation>Tento řádek vyplňují pouze poplatníci vstupující do likvidace, u nichž § 23 zákona stanoví povinnost úpravy výsledku hospodaření za část zdaňovacího období do dne vstupu do likvidace. U poplatníků, kteří vedou účetnictví, bude částka na tomto řádku zahrnovat zůstatky příjmů příštích období a nákladů příštích období (včetně komplexních nákladů příštích období), které nebudou prokazatelně zúčtovány v období likvidace, a to za předpokladu, že tato úprava již není promítnuta ve výsledku hospodaření na ř. 10. Na zvláštní příloze je pak třeba uvést rozčlenění souhrnné částky z tohoto řádku na jednotlivé položky.</xs:documentation>
                        </xs:annotation>
                        <xs:simpleType>
                          <xs:restriction base="xs:decimal">
                            <xs:totalDigits value="14"/>
                            <xs:fractionDigits value="0"/>
                          </xs:restriction>
                        </xs:simpleType>
                      </xs:attribute>
                      <xs:attribute name="kc_ii40_30" use="optional">
                        <xs:annotation>
                          <xs:documentation>Úhrnná částka uvedená na tomto řádku se na zvláštní příloze rozčlení podle jednotlivých bodů § 23 odst. 3 písm. a) zákona, s výjimkou příjmů zahrnutých do částky na ř. 20 a výdajů (nákladů) zahrnutých do částky na řádku 40. Již pro zdaňovací období započaté v roce 2014 lze použít ustanovení § 23 odst. 3 písm. a) bodu 18 zákona, ve znění účinném od 1.ledna 2015.</xs:documentation>
                        </xs:annotation>
                        <xs:simpleType>
                          <xs:restriction base="xs:decimal">
                            <xs:totalDigits value="14"/>
                            <xs:fractionDigits value="0"/>
                          </xs:restriction>
                        </xs:simpleType>
                      </xs:attribute>
                      <xs:attribute name="kc_ii_220" use="optional">
                        <xs:annotation>
                          <xs:documentation>2014&lt;br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2014,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/&gt;2013&lt;br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2013,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/&gt;2012&lt;br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2012,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/&gt;2011&lt;br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2011,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/&gt;2010&lt;br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2010,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xs:documentation>
                        </xs:annotation>
                        <xs:simpleType>
                          <xs:restriction base="xs:decimal">
                            <xs:totalDigits value="14"/>
                            <xs:fractionDigits value="0"/>
                          </xs:restriction>
                        </xs:simpleType>
                      </xs:attribute>
                      <xs:attribute name="kc_ii120_110" use="optional">
                        <xs:annotation>
                          <xs:documentation>Příjmy osvobozené od daně podle § 19 zákona se na tomto řádku vyloučí pouze tehdy, jestliže jsou tyto příjmy zahrnuty ve výsledku hospodaření na ř. 10.</xs:documentation>
                        </xs:annotation>
                        <xs:simpleType>
                          <xs:restriction base="xs:decimal">
                            <xs:totalDigits value="14"/>
                            <xs:fractionDigits value="0"/>
                          </xs:restriction>
                        </xs:simpleType>
                      </xs:attribute>
                      <xs:attribute name="kc_ii190_170" use="optional">
                        <xs:simpleType>
                          <xs:restriction base="xs:decimal">
                            <xs:totalDigits value="14"/>
                            <xs:fractionDigits value="0"/>
                          </xs:restriction>
                        </xs:simpleType>
                      </xs:attribute>
                      <xs:attribute name="kc_ii310_320" use="optional">
                        <xs:annotation>
                          <xs:documentation>od 2011&lt;br /&gt;Uvede se daň zaplacená v zahraničí, o níž lze podle smluv o zamezení dvojího zdanění snížit daň, nejvýše však do částky uvedené na ř. 310. Při výpočtu výše daně zaplacené v zahraničí, kterou lze započíst na daň za zdaňovací období nebo za období, za které se podává daňové přiznání, se postupuje podle tabulky I přílohy č. 1 II. oddílu.&lt;br /&gt;&lt;br /&gt;2010&lt;br /&gt;Uvede se daň zaplacená v zahraničí, o níž lze podle smluv o zamezení dvojího zdanění snížit daňovou povinnost, nejvýše však do částky uvedené na ř. 310. Při výpočtu výše daně zaplacené v zahraničí, kterou lze započíst na daň za zdaňovací období nebo za období, za které se podává daňové přiznání, se postupuje podle tabulky I přílohy č. 1 II. oddílu.</xs:documentation>
                        </xs:annotation>
                        <xs:simpleType>
                          <xs:restriction base="xs:decimal">
                            <xs:totalDigits value="14"/>
                            <xs:fractionDigits value="0"/>
                          </xs:restriction>
                        </xs:simpleType>
                      </xs:attribute>
                      <xs:attribute name="kc_ii290_300" use="optional">
                        <xs:annotation>
                          <xs:documentation>Uvede se úhrn skutečně uplatněných slev na dani podle § 35 odst. 1 a § 35a nebo § 35b zákona, nejvýše v částce na ř. 290. Jejich specifikace se provede v tabulce H přílohy č. 1 II. oddílu, přičemž nárok na slevy podle § 35 odst. 1 se vyčíslí i tehdy, bude-li na ř. 220 vykázána daňová ztráta, nebo jestliže jej nebude možné s ohledem na částku vykázanou na ř. 290 plně využít.</xs:documentation>
                        </xs:annotation>
                        <xs:simpleType>
                          <xs:restriction base="xs:decimal">
                            <xs:totalDigits value="14"/>
                            <xs:fractionDigits value="0"/>
                          </xs:restriction>
                        </xs:simpleType>
                      </xs:attribute>
                      <xs:attribute name="kc_ii320_330" use="optional">
                        <xs:annotation>
                          <xs:documentation>od 2011&lt;br /&gt;Částka vykázaná na tomto řádku je součástí celkové daně (ř. 340).&lt;br /&gt;&lt;br /&gt;2010&lt;br /&gt;Částka vykázaná na tomto řádku je součástí celkové daňové povinnosti (ř. 340).&lt;br /&gt;&lt;br /&gt;Položka obsahuje kritickou kontrolu: nesmí být vyplněna, je-li na ř. 220 vykázána daňová ztráta.</xs:documentation>
                        </xs:annotation>
                        <xs:simpleType>
                          <xs:restriction base="xs:decimal">
                            <xs:totalDigits value="14"/>
                            <xs:fractionDigits value="0"/>
                          </xs:restriction>
                        </xs:simpleType>
                      </xs:attribute>
                      <xs:attribute name="kc_ii111_101" use="optional">
                        <xs:simpleType>
                          <xs:restriction base="xs:decimal">
                            <xs:totalDigits value="14"/>
                            <xs:fractionDigits value="0"/>
                          </xs:restriction>
                        </xs:simpleType>
                      </xs:attribute>
                      <xs:attribute name="kc_ii_331" use="optional">
                        <xs:annotation>
                          <xs:documentation>od 2014&lt;br /&gt;Na tomto řádku se uvede úhrn příjmů před zdaněním (základů daně), které podle § 20b zákona vstupují do samostatného základu daně.&lt;br /&gt;Specifikace jednotlivých příjmů uplatněných na ř. 331 se uvede na zvláštní příloze. K příjmům z vypořádacích podílů, z podílů na likvidačním zůstatku nebo z obdobných plnění budou v této zvláštní příloze přiřazeny s nimi související nabývací ceny podílů na obchodní korporaci.&lt;br /&gt;Částka na tomto řádku nesmí nabývat záporných hodnot.&lt;br /&gt;&lt;br /&gt;do 2013&lt;br /&gt;Na tomto řádku se uvede úhrn příjmů před zdaněním (základů daně), které podle § 20b zákona vstupují do samostatného základu daně, snížený o částku těchto příjmů od daně osvobozených podle § 19 zákona, které budou zahrnuty v úhrnné částce na ř. 110.&lt;br /&gt;Specifikace jednotlivých příjmů uplatněných na ř. 331 se uvede na zvláštní příloze. K příjmům z vypořádacích podílů, z podílů na likvidačním zůstatku nebo z obdobných plnění budou v této zvláštní příloze přiřazeny s nimi související nabývací ceny podílů na obchodní společnosti nebo družstvu. &lt;br /&gt; Částka na tomto řádku nesmí nabývat záporných hodnot.</xs:documentation>
                        </xs:annotation>
                        <xs:simpleType>
                          <xs:restriction base="xs:decimal">
                            <xs:totalDigits value="14"/>
                            <xs:fractionDigits value="0"/>
                          </xs:restriction>
                        </xs:simpleType>
                      </xs:attribute>
                      <xs:attribute name="f_zkrobchjm" use="optional">
                        <xs:annotation>
                          <xs:documentation>Název podílového fondu (týká se pouze listů II. oddílu pro jednotlivé podílové fondy v rámci investiční společnosti).</xs:documentation>
                        </xs:annotation>
                        <xs:simpleType>
                          <xs:restriction base="xs:string">
                            <xs:minLength value="0"/>
                            <xs:maxLength value="255"/>
                          </xs:restriction>
                        </xs:simpleType>
                      </xs:attribute>
                      <xs:attribute name="kc_ii130_120" use="optional">
                        <xs:annotation>
                          <xs:documentation>od 2014&lt;br /&gt;Na tomto řádku uvedou poplatníci se sídlem na území České republiky a stálé provozovny úhrn příjmů, z nichž je daň vybírána srážkou podle zvláštní sazby daně. Ve zdaňovacím období započatém v roce 2014 může fond penzijní společnosti použít ustanovení § 23 odst. 4 písm. a) zákona ve znění účinném do 31. prosince 2013.&lt;br /&gt;&lt;br /&gt;2013&lt;br /&gt;Na tomto řádku uvedou poplatníci se sídlem na území České republiky, s výjimkou penzijních fondů a fondů penzijní společnosti, a stálé provozovny, úhrn příjmů, z nichž daň je vybírána zvláštní sazbou podle § 36 zákona. Penzijní fondy a fondy penzijní společnosti zde uvedou též úrokové příjmy z dluhopisu, směnky vystavené bankou k zajištění pohledávky vzniklé z vkladu věřitele, z vkladního listu a vkladu mu na roveň postavenému, úroky, výhry a jiné výnosy z vkladu na vkladní knížce a vkladovém účtu.&lt;br /&gt;&lt;br /&gt;do 2012&lt;br /&gt;Na tomto řádku uvedou poplatníci se sídlem na území České republiky, s výjimkou penzijních fondů, a stálé provozovny, úhrn příjmů, z nichž daň je vybírána zvláštní sazbou podle § 36 zákona. Penzijní fondy zde uvedou též úrokové příjmy z dluhopisu, směnky vystavené bankou k zajištění pohledávky vzniklé z vkladu věřitele, z vkladního listu a vkladu mu na roveň postavenému, úroky, výhry a jiné výnosy z vkladu na vkladní knížce a vkladovém účtu.</xs:documentation>
                        </xs:annotation>
                        <xs:simpleType>
                          <xs:restriction base="xs:decimal">
                            <xs:totalDigits value="14"/>
                            <xs:fractionDigits value="0"/>
                          </xs:restriction>
                        </xs:simpleType>
                      </xs:attribute>
                      <xs:attribute name="kc_ii72_62" use="optional">
                        <xs:annotation>
                          <xs:documentation>Tohoto řádku lze využít v ostatních případech, neuvedených na ř. 20 až 61, kdy je nutné pro správné stanovení základu daně zvýšit výsledek hospodaření na ř. 10. Věcnou náplň částky vykázané na tomto řádku je třeba uvést buď přímo v nepředtištěném názvu položky tohoto řádku nebo, zahrnuje-li více položek, na zvláštní příloze. Např. v návaznosti na ustanovení § 20 odst. 5 a 6 zákona zde poplatník, jenž je společníkem veřejné obchodní společnosti nebo komplementářem komanditní společnosti, uvede rozdíl mezi jeho podílem na výsledku hospodaření a podílem na základu daně, popřípadě na daňové ztrátě, veřejné obchodní společnosti nebo komanditní společnosti, bude-li tento rozdíl kladný (částka zvyšující výsledek hospodaření). Jestliže bude tento rozdíl záporný, uvede se na ř. 162 (částka snižující výsledek hospodaření).&lt;br&gt;</xs:documentation>
                        </xs:annotation>
                        <xs:simpleType>
                          <xs:restriction base="xs:decimal">
                            <xs:totalDigits value="14"/>
                            <xs:fractionDigits value="0"/>
                          </xs:restriction>
                        </xs:simpleType>
                      </xs:attribute>
                      <xs:attribute name="c_listu" use="required">
                        <xs:annotation>
                          <xs:documentation>Číslo listu II. oddílu. Položka pro určení vazeb mezi listy II. oddílu (věty O) a větami obsahujícími data příloh II. oddílu. Položka musí být naplněna a v podání musí být hodnoty v rámci listů II. oddílu unikátní.&lt;br /&gt;U poplatníků typu ''5 - investiční společnost obhospodařující majetek podílových fondů'', odpovídá první list (měl by obsahovat hodnotu ''1'') investiční společnosti a další listy jednotlivým podílovým fondům. U poplatníků ostatních typů obsahuje podání pouze jeden list II. oddílu (měl by obsahovat hodnotu ''1'').&lt;br /&gt;&lt;strong&gt;DAP poplatníků typu „5“ od ZO 2011 nesmí obsahovat více listů II. oddílu. Je třeba podat samostatné DAP za investiční společnost a každý obhospodařovaný podílový fond.&lt;/strong&gt;</xs:documentation>
                        </xs:annotation>
                        <xs:simpleType>
                          <xs:restriction base="xs:decimal">
                            <xs:totalDigits value="3"/>
                            <xs:fractionDigits value="0"/>
                          </xs:restriction>
                        </xs:simpleType>
                      </xs:attribute>
                      <xs:attribute name="kc_ii210_230" use="optional">
                        <xs:annotation>
                          <xs:documentation>2014&lt;br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2014, lze jako položku odčitatelnou od základu daně naposledy uplatnit zbývající část daňové ztráty vzniklé a vyměřené za zdaňovací období nebo období, za které se podává daňové přiznání, započaté v roce 2009.&lt;br /&gt;Podílové fondy uvedou na tomto řádku částku odečtu daňové ztráty vzniklé a vyměřené za zdaňovací období započaté v letech 2011 až 2013. Tato částka nesmí být v úhrnu s částkou uplatněnou k odečtu na ř. 241 vyšší než částka základu daně uvedená na ř. 220, a současně musí být shodná s částkou uvedenou ve sloupci 4 na řádku odpovídajícím zdaňovacímu období započatému v letech 2011 až 2013.&lt;br /&gt;&lt;br /&gt;2013&lt;br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2013, lze jako položku odčitatelnou od základu daně naposledy uplatnit zbývající část daňové ztráty vzniklé a vyměřené za zdaňovací období nebo období, za které se podává daňové přiznání, započaté v roce 2008.&lt;br /&gt;Podílové fondy uvedou na tomto řádku částku odečtu daňové ztráty vzniklé a vyměřené za zdaňovací období započaté v roce 2011 a 2012. Tato částka nesmí být v úhrnu s částkou uplatněnou k odečtu na ř. 241 vyšší než částka základu daně uvedená na ř. 220, a současně musí být shodná s částkou uvedenou ve sloupci 4 na řádku odpovídajícím zdaňovacímu období započatému v roce 2011 a 2012.&lt;br /&gt;&lt;br /&gt;2012&lt;br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2012, lze jako položku odčitatelnou od základu daně naposledy uplatnit zbývající část daňové ztráty vzniklé a vyměřené za zdaňovací období nebo období, za které se podává daňové přiznání, započaté v roce 2007.&lt;br /&gt;Podílové fondy uvedou na tomto řádku částku odečtu daňové ztráty vzniklé a vyměřené za zdaňovací období započaté v roce 2011. Tato částka nesmí být v úhrnu s částkou uplatněnou k odečtu na ř. 241 vyšší než částka základu daně uvedená na ř. 220, a současně musí být shodná s částkou uvedenou ve sloupci 4 na řádku odpovídajícím zdaňovacímu období započatému v roce 2011.&lt;br /&gt;&lt;br /&gt;2011&lt;br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2011, lze jako položku odčitatelnou od základu daně naposledy uplatnit zbývající část daňové ztráty vzniklé a vyměřené za zdaňovací období nebo období, za které se podává daňové přiznání, započaté v roce 2006.&lt;br /&gt;&lt;br /&gt;2010&lt;br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2010, lze jako položku odčitatelnou od základu daně naposledy uplatnit zbývající část daňové ztráty vzniklé a vyměřené za zdaňovací období roku 2003 a za zdaňovací období nebo období, za které se podává daňové přiznání, započaté v roce 2005.</xs:documentation>
                        </xs:annotation>
                        <xs:simpleType>
                          <xs:restriction base="xs:decimal">
                            <xs:totalDigits value="14"/>
                            <xs:fractionDigits value="0"/>
                          </xs:restriction>
                        </xs:simpleType>
                      </xs:attribute>
                      <xs:attribute name="kc_ii_333" use="optional">
                        <xs:simpleType>
                          <xs:restriction base="xs:decimal">
                            <xs:totalDigits value="14"/>
                            <xs:fractionDigits value="0"/>
                          </xs:restriction>
                        </xs:simpleType>
                      </xs:attribute>
                      <xs:attribute name="text_ii182_162" use="optional">
                        <xs:simpleType>
                          <xs:restriction base="xs:string">
                            <xs:minLength value="0"/>
                            <xs:maxLength value="60"/>
                          </xs:restriction>
                        </xs:simpleType>
                      </xs:attribute>
                      <xs:attribute name="kc_ii170_150" use="optional">
                        <xs:annotation>
                          <xs:documentation>Uvede se celkový rozdíl, o který souhrn odpisů hmotného a nehmotného majetku (§ 26 zákona) stanovených podle § 26 až 33 zákona &lt;strong&gt;převyšuje&lt;/strong&gt; souhrn odpisů tohoto majetku uplatněných v účetnictví. V opačném případě se použije ř. 50.</xs:documentation>
                        </xs:annotation>
                        <xs:simpleType>
                          <xs:restriction base="xs:decimal">
                            <xs:totalDigits value="14"/>
                            <xs:fractionDigits value="0"/>
                          </xs:restriction>
                        </xs:simpleType>
                      </xs:attribute>
                      <xs:attribute name="kc_ii291_301" use="optional">
                        <xs:annotation>
                          <xs:documentation>od 2011&lt;br /&gt;Tento řádek se nevyplňuje. Jeho využití je možné jen tehdy, jestliže kromě slev na dani zákon vymezí nové skutečnosti, které budou důvodem k dalším úpravám částky daně.&lt;br /&gt;&lt;br /&gt;2010&lt;br /&gt;Tento řádek se nevyplňuje. Jeho využití je možné jen tehdy, jestliže kromě slev na dani zákon vymezí nové skutečnosti, které budou důvodem k dalším úpravám daňové povinnosti.  </xs:documentation>
                        </xs:annotation>
                        <xs:simpleType>
                          <xs:restriction base="xs:decimal">
                            <xs:totalDigits value="14"/>
                            <xs:fractionDigits value="0"/>
                          </xs:restriction>
                        </xs:simpleType>
                      </xs:attribute>
                      <xs:attribute name="kc_ii_360" use="optional">
                        <xs:annotation>
                          <xs:documentation>od 2011&lt;br /&gt;Částka na tomto řádku je poslední známou daní pro stanovení periodicity a výše záloh podle § 38a odst. 1 zákona. Tato částka &lt;strong&gt;nesmí&lt;/strong&gt; nabývat záporných hodnot.&lt;br /&gt;&lt;br /&gt;2010&lt;br /&gt;Částka na tomto řádku je poslední známou daňovou povinností pro stanovení periodicity a výše záloh podle § 38a odst. 1 zákona. Tato částka &lt;strong&gt;nesmí&lt;/strong&gt; nabývat záporných hodnot.</xs:documentation>
                        </xs:annotation>
                        <xs:simpleType>
                          <xs:restriction base="xs:decimal">
                            <xs:totalDigits value="14"/>
                            <xs:fractionDigits value="0"/>
                          </xs:restriction>
                        </xs:simpleType>
                      </xs:attribute>
                      <xs:attribute name="kc_ii240_260" use="optional">
                        <xs:annotation>
                          <xs:documentation>2014&lt;br /&gt;Uvede se skutečně uplatněná částka odečtu hodnoty bezúplatných plnění, poskytnutých ve zdaňovacím období na zákonem vymezené účely (§ 20 odst. 8 zákona) z tabulky G přílohy č. 1 II. oddílu, nejvýše však do 10 % z částky na ř. 250. Bezúplatná plnění, která odpovídají uplatněným slevám na dílčím odvodu z loterií a jiných podobných her (ř. 2 tabulky G přílohy č. 1 II. oddílu) se do limitů pro tento odpočet nezapočítávají.&lt;br /&gt;&lt;br /&gt;2013, 2012, 2011&lt;br /&gt;Uvede se skutečně uplatněná částka odečtu hodnoty darů, poskytnutých ve zdaňovacím období na zákonem vymezené účely (§ 20 odst. 8 zákona) ze ř. 1 tabulky G přílohy č. 1 II. oddílu, nejvýše však do 5 %, a v úhrnu s dary poskytnutými vysokým školám a veřejným výzkumným institucím (ř. 2 tabulky G přílohy č. 1 II oddílu), nejvýše do 10 % z částky na ř. 250.&lt;br /&gt;&lt;br /&gt;2010&lt;br /&gt;Uvede se skutečně uplatněná částka odečtu hodnoty darů, poskytnutých ve zdaňovacím období na zákonem vymezené účely (§ 20 odst. 8 zákona) ze ř. 1 tabulky G přílohy č. 1 II. oddílu, nejvýše však do 5 %, a v úhrnu s dary poskytnutými vysokým školám a veřejným výzkumným institucím (ř. 2 tabulky G přílohy č. 1 II oddílu), nejvýše do 10 % z částky na ř. 250, zvýšené o částku vykázanou na ř. 241.</xs:documentation>
                        </xs:annotation>
                        <xs:simpleType>
                          <xs:restriction base="xs:decimal">
                            <xs:totalDigits value="14"/>
                            <xs:fractionDigits value="0"/>
                          </xs:restriction>
                        </xs:simpleType>
                      </xs:attribute>
                      <xs:attribute name="kc_ii230_250" use="optional">
                        <xs:annotation>
                          <xs:documentation>Částka uvedená na tomto řádku nemůže nabývat záporných hodnot. To platí i pro řádky 270, 310, 330, 340 a 360.</xs:documentation>
                        </xs:annotation>
                        <xs:simpleType>
                          <xs:restriction base="xs:decimal">
                            <xs:totalDigits value="14"/>
                            <xs:fractionDigits value="0"/>
                          </xs:restriction>
                        </xs:simpleType>
                      </xs:attribute>
                      <xs:attribute name="kc_ii220_240" use="optional">
                        <xs:annotation>
                          <xs:documentation>2014&lt;br /&gt;Uplatněním odečtu podle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a odečty na podporu výzkumu a vývoje nebo odečty na podporu odborného vzdělávání (ř. 242 a 243).&lt;br /&gt;&lt;br /&gt;2013, 2012, 2011&lt;br /&gt;Uplatněním odečtu podle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výdajů (nákladů) vynaložených při realizaci projektů výzkumu a vývoje (ř. 242). Částka na tomto řádku se musí rovnat částce na ř. 4 v dílčí tabulce a) tabulky F přílohy č. 1 II. oddílu.&lt;br /&gt;&lt;br /&gt;2010&lt;br /&gt;Uplatněním odečtu podle § 34 odst. 9 až 12 zákona a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výdajů (nákladů) vynaložených při realizaci projektů výzkumu a vývoje (ř. 242) a o částku vykázanou na ř. 241. Rozbor částky uvedené na tomto řádku se uvede v dílčí tabulce a) tabulky F přílohy č. 1 II. oddílu.</xs:documentation>
                        </xs:annotation>
                        <xs:simpleType>
                          <xs:restriction base="xs:decimal">
                            <xs:totalDigits value="14"/>
                            <xs:fractionDigits value="0"/>
                          </xs:restriction>
                        </xs:simpleType>
                      </xs:attribute>
                      <xs:attribute name="kc_ii80_70" use="optional">
                        <xs:simpleType>
                          <xs:restriction base="xs:decimal">
                            <xs:totalDigits value="14"/>
                            <xs:fractionDigits value="0"/>
                          </xs:restriction>
                        </xs:simpleType>
                      </xs:attribute>
                      <xs:attribute name="f_zvl_pr" use="optional">
                        <xs:annotation>
                          <xs:documentation>Počet vyplněných zvláštních příloh na daném listu II. oddílu</xs:documentation>
                        </xs:annotation>
                        <xs:simpleType>
                          <xs:restriction base="xs:decimal">
                            <xs:totalDigits value="3"/>
                            <xs:fractionDigits value="0"/>
                          </xs:restriction>
                        </xs:simpleType>
                      </xs:attribute>
                      <xs:attribute name="kc_ii201_201" use="optional">
                        <xs:annotation>
                          <xs:documentation>Uvede se část základu daně nebo daňové ztráty ze ř. 200, připadající komplementářům.</xs:documentation>
                        </xs:annotation>
                        <xs:simpleType>
                          <xs:restriction base="xs:decimal">
                            <xs:totalDigits value="14"/>
                            <xs:fractionDigits value="0"/>
                          </xs:restriction>
                        </xs:simpleType>
                      </xs:attribute>
                      <xs:attribute name="kc_ii_340" use="optional">
                        <xs:annotation>
                          <xs:documentation>Celková daňová povinnost na tomto řádku se vyměřuje a je základem pro stanovení pokuty za opožděné tvrzení daně (§ 250 DŘ).&lt;br /&gt;Bude-li pro použití ř. 331 až 340 věcná náplň, vyplní se i tehdy, vykáže-li poplatník na ř. 220 daňovou ztrátu.</xs:documentation>
                        </xs:annotation>
                        <xs:simpleType>
                          <xs:restriction base="xs:decimal">
                            <xs:totalDigits value="14"/>
                            <xs:fractionDigits value="0"/>
                          </xs:restriction>
                        </xs:simpleType>
                      </xs:attribute>
                      <xs:attribute name="kc_ii71_61" use="optional">
                        <xs:annotation>
                          <xs:documentation>Tento řádek vyplňují pouze poplatníci vstupující do likvidace, u nichž § 23 zákona stanoví povinnost úpravy výsledku hospodaření za část zdaňovacího období do dne vstupu do likvidace. U poplatníků, kteří vedou účetnictví, bude částka na tomto řádku zahrnovat zůstatky vytvořených zákonných rezerv a opravných položek (tzn. rezerv a opravných položek, jejichž tvorba byla uznána za daňový výdaj), zůstatky výnosů příštích období a výdajů příštích období, které nebudou prokazatelně zúčtovány v období likvidace, a to za předpokladu, že tato úprava již není promítnuta ve výsledku hospodaření na ř. 10. Na zvláštní příloze je pak třeba uvést rozčlenění souhrnné částky z tohoto řádku na jednotlivé položky.</xs:documentation>
                        </xs:annotation>
                        <xs:simpleType>
                          <xs:restriction base="xs:decimal">
                            <xs:totalDigits value="14"/>
                            <xs:fractionDigits value="0"/>
                          </xs:restriction>
                        </xs:simpleType>
                      </xs:attribute>
                      <xs:attribute name="kc_ii140_130" use="optional">
                        <xs:annotation>
                          <xs:documentation>Zde se uvede úhrn příjmů zdaňovaných sazbou daně podle § 21 odst. 4 zákona, které nejsou osvobozeny od daně podle § 19 zákona, zaúčtovaných ve prospěch výnosů.</xs:documentation>
                        </xs:annotation>
                        <xs:simpleType>
                          <xs:restriction base="xs:decimal">
                            <xs:totalDigits value="14"/>
                            <xs:fractionDigits value="0"/>
                          </xs:restriction>
                        </xs:simpleType>
                      </xs:attribute>
                      <xs:attribute name="kc_ii_112" use="optional">
                        <xs:annotation>
                          <xs:documentation>Úhrnná částka uvedená na tomto řádku se na zvláštní příloze rozčlení podle jednotlivých bodů § 23 odst. 3 písm. c) zákona. Již pro zdaňovací období započaté v roce 2014 lze použít ustanovení § 23 odst. 3 písm. c) bodu 9 zákona, ve znění účinném od 1. ledna 2015.</xs:documentation>
                        </xs:annotation>
                        <xs:simpleType>
                          <xs:restriction base="xs:decimal">
                            <xs:totalDigits value="14"/>
                            <xs:fractionDigits value="0"/>
                          </xs:restriction>
                        </xs:simpleType>
                      </xs:attribute>
                      <xs:attribute name="kc_ii_335" use="optional">
                        <xs:simpleType>
                          <xs:restriction base="xs:decimal">
                            <xs:totalDigits value="14"/>
                            <xs:fractionDigits value="0"/>
                          </xs:restriction>
                        </xs:simpleType>
                      </xs:attribute>
                      <xs:attribute name="kc_ii30_20" use="optional">
                        <xs:annotation>
                          <xs:documentation>Na tomto řádku se uvede úhrn částek neoprávněně zkracujících příjmy a hodnota nepeněžních příjmů, které je nutné zahrnout do základu daně, jestliže nejsou zahrnuty ve výsledku hospodaření nebo v rozdílu mezi příjmy a výdaji na ř. 10.</xs:documentation>
                        </xs:annotation>
                        <xs:simpleType>
                          <xs:restriction base="xs:decimal">
                            <xs:totalDigits value="14"/>
                            <xs:fractionDigits value="0"/>
                          </xs:restriction>
                        </xs:simpleType>
                      </xs:attribute>
                      <xs:attribute name="text_ii72_62" use="optional">
                        <xs:simpleType>
                          <xs:restriction base="xs:string">
                            <xs:minLength value="0"/>
                            <xs:maxLength value="60"/>
                          </xs:restriction>
                        </xs:simpleType>
                      </xs:attribute>
                      <xs:attribute name="kc_ii10_10" use="optional">
                        <xs:annotation>
                          <xs:documentation>Na řádku 10 uvedou poplatníci daně z příjmů právnických osob &lt;strong&gt;výsledek hospodaření před zdaněním&lt;/strong&gt; (zisk nebo ztráta), a to vždy bez vlivu Mezinárodních účetních standardů. Poplatníci, kteří sestavují účetní závěrku podle Mezinárodních účetních standardů, použijí ke zjištění výsledku hospodaření&lt;br/&gt; &lt;ul style="margin:1em 0 1em 2em"&gt; &lt;li&gt;vyhlášku č. 500/2002 Sb., kterou se provádějí některá ustanovení zákona č. 563/1991 Sb., o účetnictví, ve znění pozdějších předpisů, pro účetní jednotky, které jsou &lt;strong&gt;podnikateli&lt;/strong&gt; účtujícími v soustavě podvojného účetnictví, v platném znění, nebo &lt;/li&gt; &lt;li&gt;vyhlášku č. 501/2002 Sb., kterou se provádějí některá ustanovení zákona č. 563/1991 Sb., o účetnictví, ve znění pozdějších předpisů, pro účetní jednotky, které jsou &lt;strong&gt;bankami a jinými finančními institucemi&lt;/strong&gt;, v platném znění, anebo&lt;/li&gt; &lt;li&gt;vyhlášku č. 502/2002 Sb., kterou se provádějí některá ustanovení zákona č. 563/1991 Sb., o účetnictví, ve znění pozdějších předpisů, pro účetní jednotky, které jsou &lt;strong&gt;pojišťovnami&lt;/strong&gt;, v platném znění,&lt;/li&gt; &lt;/ul&gt; a to podle působnosti vymezené v § 2 uvedených vyhlášek. Tito poplatníci uvedou na zvláštní příloze specifikaci a kvantifikaci vlivů, z nichž vyplývá rozdíl mezi výsledkem hospodaření zjištěným podle Mezinárodních účetních standardů a výsledkem hospodaření zjištěným podle příslušné, shora uvedené vyhlášky, a na ni navazujících Českých účetních standardů (§ 23 odst. 2 písm. a) zákona). Namísto této zvláštní přílohy lze předložit Výkaz zisku a ztráty a Rozvahu, popřípadě Přehled o změnách vlastního kapitálu, sestavené podle shora uvedených vyhlášek.&lt;br/&gt; Při stanovení základu daně se nepřihlíží k zápisům v knihách podrozvahových účtů, není-li v zákoně o daních z příjmů stanoveno jinak.&lt;br/&gt; Z výsledku hospodaření před zdaněním nebo z rozdílu mezi příjmy a výdaji se vychází pro zjištění základu daně (§ 23 odst. 2 zákona) za zdaňovací období nebo za období, za něž se podává přiznání.&lt;br/&gt; Veřejná obchodní společnost a komanditní společnost, uvedou na tomto řádku výsledek hospodaření před úpravou o převod podílů na výsledku hospodaření společníkům nebo komplementářům komanditní společnosti; tato úprava se provede na řádku 201.&lt;br/&gt; Jestliže poplatník, který není založen nebo zřízen za účelem podnikání, účtoval po 1. lednu 2014 (2013: 2013; 2012: 2012; 2011: 2011; 2010: 2010) v soustavě jednoduchého účetnictví, uvede na tomto řádku &lt;strong&gt;rozdíl mezi příjmy a výdaji&lt;/strong&gt; (kladný nebo záporný).&lt;br/&gt; Daňoví nerezidenti (do 2013: Poplatníci se sídlem v zahraničí) použijí řádek 10 též pro případ stanovení základu daně nebo jeho části jinými metodami podle § 23 odst. 11 zákona. V tomto případě bude na zvláštní příloze uveden propočet vykázané částky.&lt;br/&gt; Při stanovení základu daně za období předcházející dni přemístění sídla evropské společnosti nebo evropské družstevní společnosti zapsaného do obchodního rejstříku z území České republiky se vychází z výsledku hospodaření zjištěného z řádné nebo mimořádné účetní závěrky, kterou je evropská společnost nebo evropská družstevní společnost povinna sestavit ke dni předcházejícímu dni přemístění sídla z území České republiky, zapsaného v obchodním rejstříku.&lt;br/&gt; V jednotlivých fázích insolvenčního řízení se při stanovení základu daně vychází z výsledku hospodaření zjištěného z účetních závěrek, sestavených ke dni &lt;br /&gt;&lt;br /&gt;od 2014:&lt;ul style="list-style-type:none;margin:1em 0 0 1em"&gt; &lt;li&gt;a) předcházejícímu dni, kterým nastanou účinky rozhodnutí &lt;strong&gt;o úpadku&lt;/strong&gt; (§ 17 odst. 2 písm. e) zákona o účetnictví),&lt;/li&gt; &lt;li&gt;b) &lt;strong&gt;sestavení konečné zprávy&lt;/strong&gt; (§ 302 odst. 4 insolvenčního zákona, ve spojení s § 17 odst. 2 písm. j) zákona o účetnictví), nebo&lt;/li&gt; &lt;li&gt;c) k poslednímu dni účetního období, jestliže po něm insolvenční řízení nadále probíhá (§ 17 odst. 2 písm. b) zákona o učetnictví, ve spojení s § 244 odst. 2 DŘ)&lt;/ul&gt;&lt;br /&gt;do 2013:&lt;ul style="list-style-type:none;margin:1em 0 0 1em"&gt; &lt;li&gt;a) předcházejícímu dni, kterým nastanou účinky rozhodnutí &lt;strong&gt;o úpadku&lt;/strong&gt; (§ 17 odst. 2 písm. e) zákona o účetnictví),&lt;/li&gt; &lt;li&gt;b) předcházejícímu dni, kterým nastanou účinky rozhodnutí &lt;strong&gt;o přeměně reorganizace v konkurs&lt;/strong&gt; (§ 17 odst. 2 písm. e) zákona o účetnictví),&lt;/li&gt; &lt;li&gt;c) kterým nastanou účinky &lt;strong&gt;zrušení konkursu&lt;/strong&gt; (§ 17 odst. 2 písm. f) zákona o účetnictví),&lt;/li&gt; &lt;li&gt;d) předcházejícímu dni, kterým nastanou účinky &lt;strong&gt;schválení reorganizačního plánu&lt;/strong&gt; (§ 17 odst. 2 písm. g) zákona o účetnictví),&lt;/li&gt; &lt;li&gt;e) kterým nastanou účinky splnění &lt;strong&gt;reorganizačního plánu&lt;/strong&gt; (§ 17 odst. 2 písm. h) zákona o účetnictví),&lt;/li&gt; &lt;li&gt;f) kterým nastanou účinky splnění plánu &lt;strong&gt;oddlužení&lt;/strong&gt; (§ 17 odst. 2 písm. i) zákona o účetnictví),&lt;/li&gt; &lt;li&gt;g) &lt;strong&gt;sestavení konečné zprávy&lt;/strong&gt; (§ 302 odst. 4 insolvenčního zákona, ve spojení s § 17 odst. 2 písm. j) zákona o účetnictví), nebo&lt;/li&gt; &lt;li&gt;h) k poslednímu dni účetního období, jestliže po něm insolvenční řízení nadále probíhá (§ 17 odst. 2 písm. b) zákona o učetnictví, ve spojení s § 244 odst. 2 DŘ),&lt;br/&gt;případně z mezitímní účetní závěrky sestavené&lt;/li&gt;&lt;li&gt;i) ke dni předcházejícímu dni, kterým nastanou účinky &lt;strong&gt;prohlášení konkursu&lt;/strong&gt;, pokud rozhodnutí o prohlášení konkursu není spojeno s rozhodnutím o úpadku (§ 149 a § 277 odst. 4 insolvenčního zákona, ve spojení s § 17 odst. 2 písm. j) zákona o účetnictví).&lt;/li&gt;&lt;/ul&gt;&lt;p&gt; &lt;strong&gt;Výsledkem hospodaření před zdaněním, z něhož se vychází pro zjištění základu daně (dále jen „výsledek hospodaření“), se rozumí:&lt;/strong&gt;&lt;br/&gt;&lt;br/&gt; &lt;strong&gt;a)&lt;/strong&gt; u poplatníků, účetních jednotek vymezených v § 2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rozdíl výnosů zaúčtovaných na účtech účtové třídy 6 a nákladů účtovaných na účtech účtových skupin 50 až 58 a na převodových účtech účtové skupiny 59, účtové třídy 5 – Náklady, s výjimkou účtů vnitropodnikových výnosů a vnitropodnikových nákladů.&lt;br/&gt; &lt;strong&gt;Algoritmus výpočtu podle výkazu zisku a ztráty&lt;/strong&gt;&lt;br/&gt; Uvede se částka vykázaná ve &lt;strong&gt;Výkazu zisku a ztráty - druhové členění&lt;/strong&gt;, sestavovaného v plném nebo ve zjednodušeném rozsahu podle přílohy č. 2 k vyhlášce č. 500/2002 Sb., v platném znění, kterou se stanoví uspořádání a označování položek výkazu zisku a ztráty - druhové členění, popřípadě ve &lt;strong&gt;Výkazu zisku a ztráty - účelové členění&lt;/strong&gt;, sestavovaného v plném nebo ve zjednodušeném rozsahu podle přílohy č. 3 k vyhlášce č. 500/2002 Sb., v platném znění, kterou se stanoví uspořádání a označování položek výkazu zisku a ztráty - druhové členění, ve výpočtové položce „&lt;strong&gt;****Výsledek hospodaření před zdaněním&lt;/strong&gt;“, před jejím zaokrouhlením na celé tisíce Kč. &lt;br/&gt; &lt;strong&gt;b)&lt;/strong&gt; u poplatníků, účetních jednotek vymezených v § 2 vyhlášky č. 501/2002 Sb., kterou se provádějí některá ustanovení zákona č. 563/1991 Sb., o účetnictví, ve znění pozdějších předpisů, pro účetní jednotky, které jsou &lt;strong&gt;bankami a jinými finančními institucemi&lt;/strong&gt;, v platném znění, rozdíl mezi výnosy zaúčtovanými na účtech účtové třídy 7 a náklady zaúčtovanými na účtech účtové třídy 6, s výjimkou účtů účtové skupiny 68.&lt;br/&gt; &lt;strong&gt;Algoritmus výpočtu podle výkazu zisku a ztráty&lt;/strong&gt;&lt;br/&gt; Uvede se součet částek vykázaných ve &lt;strong&gt;Výkazu zisku a ztráty&lt;/strong&gt; v položce 19. &lt;strong&gt;„Zisk nebo ztráta za účetní období z běžné činnosti před zdaněním“&lt;/strong&gt; a v položce 22. &lt;strong&gt;„Zisk nebo ztráta za účetní období z mimořádné činnosti před zdaněním“&lt;/strong&gt; podle přílohy č. 2 k vyhlášce č. 501/2002 Sb., v platném znění, kterou se stanoví uspořádání položek výkazu zisku a ztráty a jejich označování, před jejich zaokrouhlením na celé tisíce Kč. &lt;br/&gt; &lt;strong&gt;c)&lt;/strong&gt; u poplatníků, účetních jednotek vymezených v § 2 vyhlášky č. 502/2002 Sb., kterou se provádějí některá ustanovení zákona č. 563/1991 Sb., o účetnictví, ve znění pozdějších předpisů, pro účetní jednotky, které jsou &lt;strong&gt;pojišťovnami&lt;/strong&gt;, v platném znění, rozdíl mezi výnosy zaúčtovanými na účtech účtové třídy 6 a náklady zaúčtovanými na účtech účtové třídy 5, s výjimkou účtů, na nichž jsou účtovány Daň z příjmů z běžné činnosti, Daň z příjmů z mimořádné činnosti, popřípadě Dodatečné odvody daně z příjmů.&lt;br/&gt; &lt;strong&gt;Algoritmus výpočtu podle výkazu zisku a ztráty&lt;/strong&gt;&lt;br/&gt; Uvede se částka vykázaná ve &lt;strong&gt;Výkazu zisku a ztráty&lt;/strong&gt; v položce III. 16. &lt;strong&gt;Zisk nebo ztráta za účetní období&lt;/strong&gt;, neupravená o částky v položkách III. 9. &lt;strong&gt;Daň z příjmů z běžné činnosti&lt;/strong&gt; a III. 14. &lt;strong&gt;Daň z příjmů z mimořádné činnosti&lt;/strong&gt;, podle přílohy č. 2 k vyhlášce č. 502/2002 Sb., v platném znění, kterou se stanoví uspořádání a označování položek výkazu zisku a ztráty, před jejím zaokrouhlením na celé tisíce Kč.&lt;br/&gt; &lt;strong&gt;d)&lt;/strong&gt; u poplatníků, účetních jednotek vymezených v § 2 vyhlášky č. 503/2002 Sb., kterou se provádějí některá ustanovení zákona č. 563/1991 Sb., o účetnictví, ve znění pozdějších předpisů, pro &lt;strong&gt;zdravotní pojišťovny&lt;/strong&gt;, v platném znění.&lt;br/&gt; &lt;strong&gt;Algoritmus výpočtu podle výkazu zisku a ztráty&lt;/strong&gt;&lt;br/&gt; Uvede se částka vykázaná ve &lt;strong&gt;Výkazu zisku a ztráty&lt;/strong&gt; v položce II. 12 &lt;strong&gt;Hospodářský výsledek za účetní období&lt;/strong&gt;, neupravená o částku v položce II. 7 &lt;strong&gt;Daň z příjmů&lt;/strong&gt;, podle přílohy č. 2 k vyhlášce č. 503/2002 Sb., v platném znění, kterou se stanoví uspořádání a označování položek výkazu zisku a ztráty, před jejím zaokrouhlením na celé tisíce Kč.&lt;br/&gt; &lt;strong&gt; e)&lt;/strong&gt; u poplatníků, účetních jednotek vymezených v § 2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 rozdíl mezi výnosy zaúčtovanými na účtech účtové třídy 6 a náklady zaúčtovanými na účtech účtové třídy 5, s výjimkou účtů účtové skupiny 59 - Daň z příjmů.&lt;br/&gt; &lt;strong&gt;Algoritmus výpočtu podle výkazu zisku a ztráty&lt;/strong&gt;&lt;br/&gt; Uvede se součet částek za hlavní a hospodářskou činnost, vykázaných ve &lt;strong&gt;Výkazu zisku a ztráty&lt;/strong&gt; v položce C &lt;strong&gt;Výsledek hospodaření před zdaněním&lt;/strong&gt;, podle přílohy č. 2 k vyhlášce č. 504/2002 Sb., v platném znění, kterou se stanoví uspořádání a označování položek výkazu zisku a ztráty, před jejich zaokrouhlením na celé tisíce Kč.&lt;br/&gt; &lt;strong&gt;f)&lt;/strong&gt; u poplatníků, účetních jednotek vymezených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rozdíl mezi výnosy zaúčtovanými na účtech účtové třídy 6 a náklady zaúčtovanými na účtech účtové třídy 5, s výjimkou účtů účtové skupiny 59 – Daň z příjmů.&lt;br /&gt;&lt;strong&gt;Algoritmus výpočtu podle výkazu zisku a ztráty&lt;/strong&gt;&lt;br /&gt;Uvede se částka vykázaná ve &lt;strong&gt;Výkazu zisku a ztráty&lt;/strong&gt; v položce VI.1 &lt;strong&gt;Výsledek hospodaření před zdaněním&lt;/strong&gt;, podle přílohy č. 2 k vyhlášce č. 410/2009 Sb., v platném znění, kterou se stanoví uspořádání a označování položek výkazu zisku a ztráty, před jejím zaokrouhlením na celé tisíce Kč.&lt;br/&gt;&lt;strong&gt;g)&lt;/strong&gt; daňoví nerezidenti (do 2013: poplatníci se sídlem v zahraničí) uplatní podle druhu činnosti vykonávané na území České republiky postup týkající se tuzemských poplatníků uvedených pod písmeny a) až c), s týmž nebo obdobným předmětem činnosti.&lt;br/&gt; &lt;/p &gt; &lt;p class="Napoveda"&gt; &lt;br/&gt;&lt;strong&gt;&lt;u&gt;Rozdílem mezi příjmy a výdaji&lt;/u&gt;&lt;/strong&gt;&lt;br/&gt; se u poplatníků, pokud po 1. lednu 2014 (2013: 2013; 2012: 2012; 2011: 2011; 2010: 2010) účtovaly v soustavě jednoduchého účetnictví, rozumí výsledek hospodaření, zjištěný ke dni uzavření účetních knih podle dosavadních právních předpisů upravujících účtování v soustavě jednoduchého účetnictví, jako rozdíl součtu všech příjmů a součtu všech výdajů (včetně kursových rozdílů zjištěných v peněžním deníku k poslednímu dni účetního období), z něhož se vychází pro zjištění základu daně (§ 23 odst. 2 zákona).</xs:documentation>
                        </xs:annotation>
                        <xs:simpleType>
                          <xs:restriction base="xs:decimal">
                            <xs:totalDigits value="14"/>
                            <xs:fractionDigits value="0"/>
                          </xs:restriction>
                        </xs:simpleType>
                      </xs:attribute>
                      <xs:attribute name="kc_ii221_241" use="optional">
                        <xs:annotation>
                          <xs:documentation>2014&lt;br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2009 až 2010. Tato částka musí být shodná s úhrnem částek vykázaných ve sl. 4 tabulky E přílohy č. 1 II. oddílu, na řádcích odpovídajících zdaňovacím obdobím započatým v letech 2009 až 2010.&lt;br /&gt;&lt;br /&gt;2013&lt;br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2008 až 2010. Tato částka musí být shodná s úhrnem částek vykázaných ve sl. 4 tabulky E přílohy č. 1 II. oddílu, na řádcích odpovídajících zdaňovacím obdobím započatým v letech 2008 až 2010.&lt;br /&gt;&lt;br /&gt;2012&lt;br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2007 až 2010. Tato částka musí být shodná s úhrnem částek vykázaných ve sl. 4 tabulky E přílohy č. 1 II. oddílu, na řádcích odpovídajících zdaňovacím obdobím započatým v letech 2007 až 2010.&lt;br /&gt;&lt;br /&gt;2011&lt;br /&gt;Na tomto řádku se uvede částka snížení základu daně podílového fondu o nevyužitou částku záporných rozdílů mezi jeho příjmy a výdaji podle § 20 odst. 3 zákona, ve znění platném do 14. července 2011, pokud mu vznikly za zdaňovací období roku 2004 a za zdaňovací období nebo období, za které se podává daňové přiznání, započatá v letech 2006 až 2010. Tato částka musí být shodná s částkou na ř. 9 sl. 4 tabulky E přílohy č. 1 II. oddílu.&lt;br /&gt;&lt;br /&gt;2010&lt;br /&gt;Na tomto řádku se uvede částka snížení základu daně podílového fondu podle § 20 odst. 3 zákona o záporný rozdíl mezi jeho příjmy a výdaji, která musí být shodná s částkou na ř. 9 sl. 4 tabulky E přílohy č. 1 II. oddílu.&lt;br /&gt;Za zdaňovací období nebo období, za které se podává daňové přiznání, započaté v roce 2010, lze základ daně naposledy snížit o zbývající část záporného rozdílu mezi příjmy a výdaji podílového fondu, vzniklého za zdaňovací období roku 2003 a za zdaňovací období nebo období, za které se podává daňové přiznání, započaté v roce 2005.</xs:documentation>
                        </xs:annotation>
                        <xs:simpleType>
                          <xs:restriction base="xs:decimal">
                            <xs:totalDigits value="14"/>
                            <xs:fractionDigits value="0"/>
                          </xs:restriction>
                        </xs:simpleType>
                      </xs:attribute>
                      <xs:attribute name="kc_ii_332" use="optional">
                        <xs:annotation>
                          <xs:documentation>2014&lt;br /&gt;Uvede se sazba daně podle § 21 odst. 4 zákona, účinná k prvnímu dni zdaňovacího období nebo období, za něž je podáváno daňové přiznání. V roce 2014 činí sazba podle § 21 odst. 4 zákona 15 %.&lt;br /&gt;&lt;br /&gt;2013&lt;br /&gt;Uvede se sazba daně podle § 21 odst. 4 zákona, účinná k prvnímu dni zdaňovacího období nebo období, za něž je podáváno daňové přiznání. V roce 2013 činí sazba podle § 21 odst. 4 zákona 15 %.&lt;br /&gt;&lt;br /&gt;2012&lt;br /&gt;Uvede se sazba daně podle § 21 odst. 4 zákona, účinná k prvnímu dni zdaňovacího období nebo období, za něž je podáváno daňové přiznání. V roce 2012 činí sazba podle § 21 odst. 4 zákona 15 %.&lt;br /&gt;&lt;br /&gt;2011&lt;br /&gt;Uvede se sazba daně podle § 21 odst. 4 zákona, účinná k prvnímu dni zdaňovacího období nebo období, za něž je podáváno daňové přiznání. V roce 2011 činí sazba podle § 21 odst. 4 zákona 15 %.&lt;br /&gt;&lt;br /&gt;2010&lt;br /&gt;Uvede se sazba daně podle § 21 odst. 4 zákona, účinná k prvnímu dni zdaňovacího období nebo období, za něž je podáváno daňové přiznání. V roce 2010 činí sazba podle § 21 odst. 4 zákona 15 %.</xs:documentation>
                        </xs:annotation>
                        <xs:simpleType>
                          <xs:restriction base="xs:decimal">
                            <xs:totalDigits value="2"/>
                            <xs:fractionDigits value="0"/>
                          </xs:restriction>
                        </xs:simpleType>
                      </xs:attribute>
                      <xs:attribute name="por_c_fondu" use="optional">
                        <xs:annotation>
                          <xs:documentation>Pořadové číslo podílového fondu (týká se pouze listů II. oddílu pro jednotlivé podílové fondy v rámci investiční společnosti).</xs:documentation>
                        </xs:annotation>
                        <xs:simpleType>
                          <xs:restriction base="xs:decimal">
                            <xs:totalDigits value="3"/>
                            <xs:fractionDigits value="0"/>
                          </xs:restriction>
                        </xs:simpleType>
                      </xs:attribute>
                      <xs:attribute name="kc_ii280_290" use="optional">
                        <xs:simpleType>
                          <xs:restriction base="xs:decimal">
                            <xs:totalDigits value="14"/>
                            <xs:fractionDigits value="0"/>
                          </xs:restriction>
                        </xs:simpleType>
                      </xs:attribute>
                      <xs:attribute name="text_ii291_301" use="optional">
                        <xs:annotation>
                          <xs:documentation>Název položky u řádku 301. Tento řádek se nevyplňuje. Jeho využití je možné jen tehdy, jestliže kromě slev na dani zákon vymezí nové skutečnosti, které budou důvodem k dalším úpravám daňové povinnosti.</xs:documentation>
                        </xs:annotation>
                        <xs:simpleType>
                          <xs:restriction base="xs:string">
                            <xs:minLength value="0"/>
                            <xs:maxLength value="60"/>
                          </xs:restriction>
                        </xs:simpleType>
                      </xs:attribute>
                      <xs:attribute name="f_ico" use="optional">
                        <xs:annotation>
                          <xs:documentation>Identifikační číslo podílového fondu (týká se pouze listů II. oddílu pro jednotlivé podílové fondy v rámci investiční společnosti).</xs:documentation>
                        </xs:annotation>
                        <xs:simpleType>
                          <xs:restriction base="xs:string">
                            <xs:pattern value="[0-9]{1,8}"/>
                          </xs:restriction>
                        </xs:simpleType>
                      </xs:attribute>
                      <xs:attribute name="kc_ii_111" use="optional">
                        <xs:annotation>
                          <xs:documentation>Úhrnná částka uvedená na tomto řádku se na zvláštní příloze rozčlení podle jednotlivých bodů § 23 odst. 3 písm. b) zákona.</xs:documentation>
                        </xs:annotation>
                        <xs:simpleType>
                          <xs:restriction base="xs:decimal">
                            <xs:totalDigits value="14"/>
                            <xs:fractionDigits value="0"/>
                          </xs:restriction>
                        </xs:simpleType>
                      </xs:attribute>
                      <xs:attribute name="kc_ii180_160" use="optional">
                        <xs:annotation>
                          <xs:documentation>Na tomto řádku se v návaznosti na ustanovení § 24 zákona uvede souhrn rozdílů, o které částky daňových výdajů převyšují účetní náklady, např. při prodeji hmotného a nehmotného majetku rozdíl, o který daňová zůstatková cena (§ 29 zákona) převyšuje účetní zůstatkovou cenu, popřípadě pojistné na sociální zabezpečení, příspěvek na státní politiku zaměstnanosti a pojistné na veřejné zdravotní pojištění, pokud byly zaplaceny po zákonném termínu ve zdaňovacím období, za něž je podáváno daňové přiznání (§ 24 odst. 2 písm. f) zákona). Částky podle § 24 odst. 2 písm. f) zákona může uplatnit též právní nástupce poplatníka. Na zvláštní příloze se pak uvede rozdělení této souhrnné částky podle účtových skupin účtové třídy - náklady.</xs:documentation>
                        </xs:annotation>
                        <xs:simpleType>
                          <xs:restriction base="xs:decimal">
                            <xs:totalDigits value="14"/>
                            <xs:fractionDigits value="0"/>
                          </xs:restriction>
                        </xs:simpleType>
                      </xs:attribute>
                      <xs:attribute name="kc_ii200_200" use="optional">
                        <xs:annotation>
                          <xs:documentation>2014&lt;br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Tento poměr u společníka veřejné obchodní společnosti odpovídá poměru, kterým se společník podílí na zisku veřejné obchodní společnosti, u komplementáře komanditní společnosti odpovídá poměru, kterým se komplementář podílí na zisku komanditní společnosti.&lt;br /&gt;&lt;br /&gt;2013, 2012, 2011&lt;br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Tato poměrná část se stanoví u společníka veřejné obchodní společnosti ve stejném poměru, jako rozdělován zisk podle společenské smlouvy, jinak rovným dílem, u komplementáře komanditní společnosti ve stejném poměru, jakým je na něho rozdělován zisk nebo ztráta komanditní společnosti podle zvláštního právního předpisu.&lt;br /&gt;&lt;br /&gt;2010&lt;br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Tato poměrná část se stanoví u společníka veřejné obchodní společnosti ve stejném poměru, jako rozdělován zisk podle společenské smlouvy, jinak rovným dílem, u komplementáře komanditní společnosti ve stejném poměru, jakým je na něho rozdělován zisk nebo ztráta komanditní společnosti podle zvláštního právního předpisu. U podílových fondů se daňovou ztrátou rozumí záporný rozdíl mezi jejich příjmy a výdaji (§ 20 odst. 3 zákona) za dané zdaňovací období nebo období, za které je podáváno daňové přiznání.</xs:documentation>
                        </xs:annotation>
                        <xs:simpleType>
                          <xs:restriction base="xs:decimal">
                            <xs:totalDigits value="14"/>
                            <xs:fractionDigits value="0"/>
                          </xs:restriction>
                        </xs:simpleType>
                      </xs:attribute>
                      <xs:attribute name="kc_ii_109" use="optional">
                        <xs:annotation>
                          <xs:documentation>od 2014&lt;br /&gt;Příjmy osvobozené od daně podle § 19b zákona se na tomto řádku vyloučí pouze tehdy, jestliže jsou tyto příjmy zahrnuty ve výsledku hospodaření na ř. 10.&lt;br /&gt;&lt;br /&gt;do 2013&lt;br /&gt;Položka se nevyplňuje.</xs:documentation>
                        </xs:annotation>
                        <xs:simpleType>
                          <xs:restriction base="xs:decimal">
                            <xs:totalDigits value="14"/>
                            <xs:fractionDigits value="0"/>
                          </xs:restriction>
                        </xs:simpleType>
                      </xs:attribute>
                      <xs:attribute name="kc_ii110_100" use="optional">
                        <xs:simpleType>
                          <xs:restriction base="xs:decimal">
                            <xs:totalDigits value="14"/>
                            <xs:fractionDigits value="0"/>
                          </xs:restriction>
                        </xs:simpleType>
                      </xs:attribute>
                      <xs:attribute name="kc_ii300_310" use="optional">
                        <xs:simpleType>
                          <xs:restriction base="xs:decimal">
                            <xs:totalDigits value="14"/>
                            <xs:fractionDigits value="0"/>
                          </xs:restriction>
                        </xs:simpleType>
                      </xs:attribute>
                      <xs:attribute name="kc_ii250_210" use="optional">
                        <xs:annotation>
                          <xs:documentation>2014&lt;br /&gt;Uvede se souhrn příjmů (výnosů) ze zdrojů v zahraničí, u nichž se podle uzavřených mezinárodních smluv o zamezení dvojího zdanění uplatňuje metoda úplného vynětí ze základu daně (daňové ztráty), pokud jsou součástí celosvětového základu daně (daňové ztráty) na ř. 200. Rozčlenění částky vykázané na tomto řádku podle jednotlivých smluvních států, v nichž byl zdroj vyjímaných příjmů, musí být doloženo seznamem potvrzení zahraničních správců daně (§ 38f odst. 10 zákona) nebo, půjde-li o ojedinělý příjem ze zdrojů v zahraničí, potvrzením zahraničního správce daně (§ 38f odst. 5 zákona).&lt;br /&gt;Pokud poplatníkem je společník veřejné obchodní společnosti nebo komplementář komanditní společnosti, bude částka uvedená na tomto řádku obsahovat i na něho připadající poměrnou část příjmů ze zdrojů v zahraničí plynoucí veřejné obchodní společnosti nebo komanditní společnosti, které se podle smluv o zamezení dvojího zdanění vyjímají ze zdanění, zahrnutou v základu daně uvedeném na ř. 200. Tento poměr u společníka veřejné obchodní společnosti odpovídá poměru, kterým se společník podílí na zisku veřejné obchodní společnosti u komplementáře komanditní společnosti odpovídá poměru, kterým se komplementář podílí na zisku komanditní společnosti. Na zvláštní příloze se pak uvede rozčlenění souhrnné částky z tohoto řádku na část vztahující se k veřejné obchodní společnosti nebo komanditní společnosti a na část vztahující se k vlastní podnikatelské činnosti poplatníka.&lt;br /&gt;&lt;strong&gt;Upozornění:&lt;/strong&gt;&lt;br /&gt;Pod pojmem &lt;strong&gt;„příjmy ze zdrojů v zahraničí“&lt;/strong&gt; se pro účely vyloučení dvojího zdanění příjmů rozumí příjmy (výnosy) plynoucí ze zdrojů v zahraničí, které podléhají zdanění v zahraničí v souladu s uzavřenou mezinárodní smlouvou, snížené o související výdaje (náklady) stanovené podle tuzemského zákona o daních z příjmů. Odčitatelné položky a položky snižující základ daně podle zahraničních právních předpisů nelze při stanovení základu daně použít. Při použití metody úplného vynětí se příjmy ze zdrojů v zahraničí vyjímají ze základu daně před uplatněním částek odčitatelných od základu daně (ř. 230, 240, 241, 242, 243, 251 a 260). Nelze-li u některých výdajů (nákladů) prokazatelně stanovit, zda souvisejí s příjmy (výnosy) plynoucími ze zdrojů v zahraničí, považuje se za související výdaje (náklady) jejich část stanovená ve stejném poměru, v jakém příjmy (výnosy) plynoucí ze zdrojů v zahraničí nesnížené o výdaje (náklady) připadají na celosvětové příjmy (výnosy).&lt;br /&gt;Částky jednotlivých příjmů ze zdrojů v zahraničí se pro účely jejich vynětí ze zdanění přepočtou na Kč s použitím kursů devizového trhu vyhlášených ČNB, uplatňovaných v účetnictví poplatníka (§ 38 odst. 1 zákona). Pro přepočet měn neuváděných v kursovním lístku ČNB se použije přepočet přes třetí měnu. Poplatníci, kteří po 1. lednu 2014 v souladu s § 38a zákona č. 563/1991 Sb., o účetnictví, ve znění zákona č. 348/2007 Sb., účtovali v soustavě jednoduchého účetnictví, mohou přepočítat částky jednotlivých příjmů ze zdrojů v zahraničí pro účely jejich vynětí ze zdanění na Kč s použitím jednotného kursu, vymezeného v § 38 odst. 1 zákona, nevyužijí-li kursy devizového trhu uplatňované podle zvláštních předpisů o účetnictví.&lt;br /&gt;&lt;br /&gt;do 2013&lt;br /&gt;Uvede se souhrn příjmů (výnosů) ze zdrojů v zahraničí, u nichž se podle uzavřených mezinárodních smluv o zamezení dvojího zdanění uplatňuje metoda úplného vynětí ze základu daně (daňové ztráty), pokud jsou součástí celosvětového základu daně (daňové ztráty) na ř. 200. Rozčlenění částky vykázané na tomto řádku podle jednotlivých smluvních států, v nichž byl zdroj vyjímaných příjmů, musí být doloženo seznamem potvrzení zahraničních správců daně (§ 38f odst. 10 zákona) nebo, půjde-li o ojedinělý příjem ze zdrojů v zahraničí, potvrzením zahraničního správce daně (§ 38f odst. 4 zákona).&lt;br /&gt;Pokud poplatníkem je společník veřejné obchodní společnosti nebo komplementář komanditní společnosti, bude částka uvedená na tomto řádku obsahovat i na něho připadající poměrnou část příjmů ze zdrojů v zahraničí plynoucí veřejné obchodní společnosti nebo komanditní společnosti, které se podle smluv o zamezení dvojího zdanění vyjímají ze zdanění, zahrnutou v základu daně uvedeném na ř. 200. Tato poměrná část se stanoví u společníka veřejné obchodní společnosti ve stejném poměru, jakým je na něho rozdělován zisk podle společenské smlouvy, jinak rovným dílem, u komplementáře komanditní společnosti ve stejném poměru v jakém je na něho rozdělován zisk nebo ztráta komanditní společnosti podle obchodního zákoníku. Na zvláštní příloze se pak uvede rozčlenění souhrnné částky z tohoto řádku na část vztahující se k veřejné obchodní společnosti nebo komanditní společnosti, a na část vztahující se k vlastní podnikatelské činnosti poplatníka.&lt;br /&gt;&lt;strong&gt;Upozornění:&lt;/strong&gt;&lt;br /&gt;Pod pojmem &lt;strong&gt;„příjmy ze zdrojů v zahraničí“&lt;/strong&gt; se pro účely vyloučení dvojího zdanění příjmů rozumí příjmy (výnosy) plynoucí ze zdrojů v zahraničí, které podléhají zdanění v zahraničí v souladu s uzavřenou mezinárodní smlouvou, snížené o související výdaje (náklady) stanovené podle tuzemského zákona o daních z příjmů. Odčitatelné položky a položky snižující základ daně podle zahraničních právních předpisů nelze při stanovení základu daně použít. Při použití metody úplného vynětí se příjmy ze zdrojů v zahraničí vyjímají ze základu daně před uplatněním částek odčitatelných od základu daně (ř. 230, 240, 241, 242, 251 a 260). Nelze-li u některých výdajů (nákladů) prokazatelně stanovit, zda souvisejí s příjmy (výnosy) plynoucími ze zdrojů v zahraničí, považuje se za související výdaje (náklady) jejich část stanovená ve stejném poměru, v jakém příjmy (výnosy) plynoucí ze zdrojů v zahraničí nesnížené o výdaje (náklady) připadají na celosvětové příjmy (výnosy).&lt;br /&gt;Částky jednotlivých příjmů ze zdrojů v zahraničí se pro účely jejich vynětí ze zdanění přepočtou na Kč s použitím kursů devizového trhu vyhlášených ČNB, uplatňovaných v účetnictví poplatníka (§ 38 odst. 1 zákona). Pro přepočet měn neuváděných v kursovním lístku ČNB se použije přepočet přes třetí měnu. Poplatníci, kteří po 1. lednu 2013 (2012: 2012; 2011: 2011; 2010: 2010) v souladu s § 38a zákona č. 563/1991 Sb., o účetnictví, ve znění zákona č. 348/2007 Sb., účtovali v soustavě jednoduchého účetnictví, mohou přepočítat částky jednotlivých příjmů ze zdrojů v zahraničí pro účely jejich vynětí ze zdanění na Kč s použitím jednotného kursu, vymezeného v § 38 odst. 1 zákona, nevyužijí-li kursy devizového trhu uplatňované podle zvláštních předpisů o účetnictví.</xs:documentation>
                        </xs:annotation>
                        <xs:simpleType>
                          <xs:restriction base="xs:decimal">
                            <xs:totalDigits value="14"/>
                            <xs:fractionDigits value="0"/>
                          </xs:restriction>
                        </xs:simpleType>
                      </xs:attribute>
                      <xs:attribute name="kc_ii60_50" use="optional">
                        <xs:annotation>
                          <xs:documentation>Uvede se celkový rozdíl, o který souhrn odpisů hmotného a nehmotného majetku (§ 26 zákona) uplatněných v účetnictví &lt;strong&gt;převyšuje&lt;/strong&gt; souhrn odpisů tohoto majetku stanovených podle § 26 až 33 zákona. V opačném případě se použije ř. 150.</xs:documentation>
                        </xs:annotation>
                        <xs:simpleType>
                          <xs:restriction base="xs:decimal">
                            <xs:totalDigits value="14"/>
                            <xs:fractionDigits value="0"/>
                          </xs:restriction>
                        </xs:simpleType>
                      </xs:attribute>
                      <xs:attribute name="kc_ii260_270" use="optional">
                        <xs:simpleType>
                          <xs:restriction base="xs:decimal">
                            <xs:totalDigits value="14"/>
                            <xs:fractionDigits value="0"/>
                          </xs:restriction>
                        </xs:simpleType>
                      </xs:attribute>
                      <xs:attribute name="kc_ii270_280" use="optional">
                        <xs:annotation>
                          <xs:documentation>2014&lt;br /&gt;Uvede se sazba daně podle § 21 odst. 1 nebo odst. 2 anebo odst. 3 zákona, platná k prvnímu dni zdaňovacího období nebo období, za něž je podáváno daňové přiznání. V roce 2014 činí sazba podle § 21 odst. 1 zákona 19 %, sazba podle § 21 odst. 2 zákona 5 % a sazba podle § 21 odst. 3 zákona 5 %.&lt;br /&gt;&lt;br /&gt;2013&lt;br /&gt;Uvede se sazba daně podle § 21 odst. 1 nebo odst. 2 anebo odst. 3 zákona, platná k prvnímu dni zdaňovacího období nebo období, za něž je podáváno daňové přiznání. V roce 2013 činí sazba podle § 21 odst. 1 zákona 19 %, sazba podle § 21 odst. 2 zákona 5 % a sazba podle § 21 odst. 3 zákona 5 %.&lt;br /&gt;&lt;br /&gt;2012&lt;br /&gt;Uvede se sazba daně podle § 21 odst. 1 nebo odst. 2 anebo odst. 3 zákona, platná k prvnímu dni zdaňovacího období nebo období, za něž je podáváno daňové přiznání. V roce 2012 činí sazba podle § 21 odst. 1 zákona 19 %, sazba podle § 21 odst. 2 zákona 5 % a sazba podle § 21 odst. 3 zákona 5 %.&lt;br /&gt;&lt;br /&gt;2011&lt;br /&gt;Uvede se sazba daně podle § 21 odst. 1 nebo odst. 2 anebo odst. 3 zákona, platná k prvnímu dni zdaňovacího období nebo období, za něž je podáváno daňové přiznání. V roce 2011 činí sazba podle § 21 odst. 1 zákona 19 %, sazba podle § 21 odst. 2 zákona 5 % a sazba podle § 21 odst. 3 zákona 5 %.&lt;br /&gt;&lt;br /&gt;2010&lt;br /&gt;Uvede se sazba daně podle § 21 odst. 1 nebo odst. 2 anebo odst. 3 zákona, platná k prvnímu dni zdaňovacího období nebo období, za něž je podáváno daňové přiznání. V roce 2010 činí sazba podle § 21 odst. 1 zákona 19 %, sazba podle § 21 odst. 2 zákona 5 % a sazba podle § 21 odst. 3 zákona 5 %.&lt;br /&gt;&lt;br /&gt;Položka obsahuje kritickou kontrolu: nesmí být vyplněna u poplatníků typu 7 (typ_popldpp).</xs:documentation>
                        </xs:annotation>
                        <xs:simpleType>
                          <xs:restriction base="xs:decimal">
                            <xs:totalDigits value="2"/>
                            <xs:fractionDigits value="0"/>
                          </xs:restriction>
                        </xs:simpleType>
                      </xs:attribute>
                      <xs:attribute name="text_ii221_241" use="optional">
                        <xs:simpleType>
                          <xs:restriction base="xs:string">
                            <xs:minLength value="0"/>
                            <xs:maxLength value="60"/>
                          </xs:restriction>
                        </xs:simpleType>
                      </xs:attribute>
                      <xs:attribute name="kc_ii50_40" use="optional">
                        <xs:annotation>
                          <xs:documentation>Na tomto řádku se uvede souhrn rozdílů, o které náklady uplatněné v účetnictví (viz účtová třída - náklady) převyšují výdaje (náklady) na dosažení, zajištění a udržení příjmu (dále jen daňové výdaje) podle § 24 a 25 zákona, s výjimkou rozdílu, o který účetní odpisy převyšují daňové odpisy hmotného a nehmotného majetku, jenž se uvede samostatně na ř. 50. &lt;br&gt; Do úhrnné částky na tomto řádku se uvede též část pojistného na sociální zabezpečení, příspěvku na státní politiku zaměstnanosti a pojistného na veřejné zdravotní pojištění, hrazených zaměstnavatelem, která nebyla zaplacena v zákonném termínu (§ 24 odst. 2 písm. f) zákona) a dále úhrn nabývacích cen podílů na obchodní společnosti souvisejících s příjmy podle § 20b a § 36 odst. 2 písm. a) bodů 5 a 6 zákona. Na tomto řádku se uvede též hodnota veškerých bezúplatných plnění (do 2013: darů) poskytnutých v období, za které je podáváno daňové přiznání, vč. bezúplatných plnění (do 2013: darů) vymezených v § 20 odst. 8 zákona, jejichž případný odečet od základu daně se uplatní až na ř. 260. &lt;br&gt; Celková částka na ř. 40 musí být shodná s částkou na ř. 13 tabulky A přílohy č. 1 II. oddílu.</xs:documentation>
                        </xs:annotation>
                        <xs:simpleType>
                          <xs:restriction base="xs:decimal">
                            <xs:totalDigits value="14"/>
                            <xs:fractionDigits value="0"/>
                          </xs:restriction>
                        </xs:simpleType>
                      </xs:attribute>
                    </xs:complexType>
                  </xs:element>
                  <xs:element maxOccurs="unbounded" minOccurs="0" name="VetaU">
                    <xs:complexTyp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naz_uc_skup" use="optional">
                        <xs:simpleType>
                          <xs:restriction base="xs:string">
                            <xs:minLength value="0"/>
                            <xs:maxLength value="60"/>
                          </xs:restriction>
                        </xs:simpleType>
                      </xs:attribute>
                      <xs:attribute name="kc_1a" use="optional">
                        <xs:simpleType>
                          <xs:restriction base="xs:decimal">
                            <xs:totalDigits value="14"/>
                            <xs:fractionDigits value="0"/>
                          </xs:restriction>
                        </xs:simpleType>
                      </xs:attribute>
                    </xs:complexType>
                  </xs:element>
                  <xs:element maxOccurs="unbounded" minOccurs="0" name="VetaE">
                    <xs:complexType>
                      <xs:attribute name="kc_dpp_a12" use="optional">
                        <xs:annotation>
                          <xs:documentation>Výsledná částka na řádku 13 tabulky musí být shodná s částkou na ř. 40 II. oddílu.</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complexType>
                  </xs:element>
                  <xs:element maxOccurs="unbounded" minOccurs="0" name="VetaF">
                    <xs:complexType>
                      <xs:attribute name="kc_dpp_b6" use="optional">
                        <xs:simpleType>
                          <xs:restriction base="xs:decimal">
                            <xs:totalDigits value="14"/>
                            <xs:fractionDigits value="0"/>
                          </xs:restriction>
                        </xs:simpleType>
                      </xs:attribute>
                      <xs:attribute name="kc_dpp_b_onm" use="optional">
                        <xs:simpleType>
                          <xs:restriction base="xs:decimal">
                            <xs:totalDigits value="14"/>
                            <xs:fractionDigits value="0"/>
                          </xs:restriction>
                        </xs:simpleType>
                      </xs:attribute>
                      <xs:attribute name="kc_dppb4" use="optional">
                        <xs:simpleType>
                          <xs:restriction base="xs:decimal">
                            <xs:totalDigits value="14"/>
                            <xs:fractionDigits value="0"/>
                          </xs:restriction>
                        </xs:simpleType>
                      </xs:attribute>
                      <xs:attribute name="kc_dppb6_b8" use="optional">
                        <xs:simpleType>
                          <xs:restriction base="xs:decimal">
                            <xs:totalDigits value="14"/>
                            <xs:fractionDigits value="0"/>
                          </xs:restriction>
                        </xs:simpleType>
                      </xs:attribute>
                      <xs:attribute name="kc_dppb1" use="optional">
                        <xs:simpleType>
                          <xs:restriction base="xs:decimal">
                            <xs:totalDigits value="14"/>
                            <xs:fractionDigits value="0"/>
                          </xs:restriction>
                        </xs:simpleType>
                      </xs:attribute>
                      <xs:attribute name="kc_dppb5"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b_6odsk" use="optional">
                        <xs:simpleType>
                          <xs:restriction base="xs:decimal">
                            <xs:totalDigits value="14"/>
                            <xs:fractionDigits value="0"/>
                          </xs:restriction>
                        </xs:simpleType>
                      </xs:attribute>
                      <xs:attribute name="kc_dppb3" use="optional">
                        <xs:simpleType>
                          <xs:restriction base="xs:decimal">
                            <xs:totalDigits value="14"/>
                            <xs:fractionDigits value="0"/>
                          </xs:restriction>
                        </xs:simpleType>
                      </xs:attribute>
                      <xs:attribute name="kc_dpp_b_ohm_30_6" use="optional">
                        <xs:simpleType>
                          <xs:restriction base="xs:decimal">
                            <xs:totalDigits value="9"/>
                            <xs:fractionDigits value="0"/>
                          </xs:restriction>
                        </xs:simpleType>
                      </xs:attribute>
                      <xs:attribute name="kc_dppb2" use="optional">
                        <xs:simpleType>
                          <xs:restriction base="xs:decimal">
                            <xs:totalDigits value="14"/>
                            <xs:fractionDigits value="0"/>
                          </xs:restriction>
                        </xs:simpleType>
                      </xs:attribute>
                      <xs:attribute name="kc_dpp_b10" use="optional">
                        <xs:annotation>
                          <xs:documentation>Na ř. 12 v části b) tabulky uvede poplatník účetní odpisy, s výjimkou uvedenou v § 25 odst. 1 písm. zg) zákona, u hmotného majetku, který není vymezen pro účely zákona jako hmotný majetek, a nehmotného majetku, který se neodpisuje podle tohoto zákona, uplatněné jako výdaj (náklad) k dosažení, zajištění a udržení zdanitelných příjmů, podle § 24 odst. 2 písm. v) zákona. Pro nehmotný majetek zaevidovaný do majetku poplatníka do 31. prosince 2000 a v době od 1. ledna 2001 do konce zdaňovacího období započatého v roce 2003, se použije zákon v příslušném platném znění, a to až do doby jeho vyřazení z majetku poplatníka.</xs:documentation>
                        </xs:annotation>
                        <xs:simpleType>
                          <xs:restriction base="xs:decimal">
                            <xs:totalDigits value="14"/>
                            <xs:fractionDigits value="0"/>
                          </xs:restriction>
                        </xs:simpleType>
                      </xs:attribute>
                    </xs:complexType>
                  </xs:element>
                  <xs:element maxOccurs="unbounded" minOccurs="0" name="VetaG">
                    <xs:complexType>
                      <xs:attribute name="kc_dpp_c14" use="optional">
                        <xs:simpleType>
                          <xs:restriction base="xs:decimal">
                            <xs:totalDigits value="14"/>
                            <xs:fractionDigits value="0"/>
                          </xs:restriction>
                        </xs:simpleType>
                      </xs:attribute>
                      <xs:attribute name="kc_dpp_c8" use="optional">
                        <xs:simpleType>
                          <xs:restriction base="xs:decimal">
                            <xs:totalDigits value="14"/>
                            <xs:fractionDigits value="0"/>
                          </xs:restriction>
                        </xs:simpleType>
                      </xs:attribute>
                      <xs:attribute name="kc_op8c" use="optional">
                        <xs:simpleType>
                          <xs:restriction base="xs:decimal">
                            <xs:totalDigits value="14"/>
                            <xs:fractionDigits value="0"/>
                          </xs:restriction>
                        </xs:simpleType>
                      </xs:attribute>
                      <xs:attribute name="kc_sop8c" use="optional">
                        <xs:simpleType>
                          <xs:restriction base="xs:decimal">
                            <xs:totalDigits value="14"/>
                            <xs:fractionDigits value="0"/>
                          </xs:restriction>
                        </xs:simpleType>
                      </xs:attribute>
                      <xs:attribute name="kc_dpp_c_5a2" use="optional">
                        <xs:simpleType>
                          <xs:restriction base="xs:decimal">
                            <xs:totalDigits value="14"/>
                            <xs:fractionDigits value="0"/>
                          </xs:restriction>
                        </xs:simpleType>
                      </xs:attribute>
                      <xs:attribute name="kc_dpp_c10" use="optional">
                        <xs:simpleType>
                          <xs:restriction base="xs:decimal">
                            <xs:totalDigits value="14"/>
                            <xs:fractionDigits value="0"/>
                          </xs:restriction>
                        </xs:simpleType>
                      </xs:attribute>
                      <xs:attribute name="kc_dpp_c21" use="optional">
                        <xs:simpleType>
                          <xs:restriction base="xs:decimal">
                            <xs:totalDigits value="14"/>
                            <xs:fractionDigits value="0"/>
                          </xs:restriction>
                        </xs:simpleType>
                      </xs:attribute>
                      <xs:attribute name="kc_dpp_c13" use="optional">
                        <xs:simpleType>
                          <xs:restriction base="xs:decimal">
                            <xs:totalDigits value="14"/>
                            <xs:fractionDigits value="0"/>
                          </xs:restriction>
                        </xs:simpleType>
                      </xs:attribute>
                      <xs:attribute name="kc_dpp_c19" use="optional">
                        <xs:simpleType>
                          <xs:restriction base="xs:decimal">
                            <xs:totalDigits value="14"/>
                            <xs:fractionDigits value="0"/>
                          </xs:restriction>
                        </xs:simpleType>
                      </xs:attribute>
                      <xs:attribute name="kc_dpp_c16" use="optional">
                        <xs:simpleType>
                          <xs:restriction base="xs:decimal">
                            <xs:totalDigits value="14"/>
                            <xs:fractionDigits value="0"/>
                          </xs:restriction>
                        </xs:simpleType>
                      </xs:attribute>
                      <xs:attribute name="kc_dpp_c4" use="optional">
                        <xs:simpleType>
                          <xs:restriction base="xs:decimal">
                            <xs:totalDigits value="14"/>
                            <xs:fractionDigits value="0"/>
                          </xs:restriction>
                        </xs:simpleType>
                      </xs:attribute>
                      <xs:attribute name="kc_dpp_c_5a3" use="optional">
                        <xs:simpleType>
                          <xs:restriction base="xs:decimal">
                            <xs:totalDigits value="14"/>
                            <xs:fractionDigits value="0"/>
                          </xs:restriction>
                        </xs:simpleType>
                      </xs:attribute>
                      <xs:attribute name="kc_dpp_c17" use="optional">
                        <xs:simpleType>
                          <xs:restriction base="xs:decimal">
                            <xs:totalDigits value="14"/>
                            <xs:fractionDigits value="0"/>
                          </xs:restriction>
                        </xs:simpleType>
                      </xs:attribute>
                      <xs:attribute name="kc_dpp_c6" use="optional">
                        <xs:simpleType>
                          <xs:restriction base="xs:decimal">
                            <xs:totalDigits value="14"/>
                            <xs:fractionDigits value="0"/>
                          </xs:restriction>
                        </xs:simpleType>
                      </xs:attribute>
                      <xs:attribute name="kc_dpp_c5"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c18" use="optional">
                        <xs:simpleType>
                          <xs:restriction base="xs:decimal">
                            <xs:totalDigits value="14"/>
                            <xs:fractionDigits value="0"/>
                          </xs:restriction>
                        </xs:simpleType>
                      </xs:attribute>
                      <xs:attribute name="kc_dpp_c11" use="optional">
                        <xs:simpleType>
                          <xs:restriction base="xs:decimal">
                            <xs:totalDigits value="14"/>
                            <xs:fractionDigits value="0"/>
                          </xs:restriction>
                        </xs:simpleType>
                      </xs:attribute>
                      <xs:attribute name="kc_dpp_c3" use="optional">
                        <xs:simpleType>
                          <xs:restriction base="xs:decimal">
                            <xs:totalDigits value="14"/>
                            <xs:fractionDigits value="0"/>
                          </xs:restriction>
                        </xs:simpleType>
                      </xs:attribute>
                      <xs:attribute name="kc_dpp_c9" use="optional">
                        <xs:simpleType>
                          <xs:restriction base="xs:decimal">
                            <xs:totalDigits value="14"/>
                            <xs:fractionDigits value="0"/>
                          </xs:restriction>
                        </xs:simpleType>
                      </xs:attribute>
                      <xs:attribute name="kc_dpp_c_5a1" use="optional">
                        <xs:simpleType>
                          <xs:restriction base="xs:decimal">
                            <xs:totalDigits value="14"/>
                            <xs:fractionDigits value="0"/>
                          </xs:restriction>
                        </xs:simpleType>
                      </xs:attribute>
                      <xs:attribute name="kc_sop8b" use="optional">
                        <xs:simpleType>
                          <xs:restriction base="xs:decimal">
                            <xs:totalDigits value="14"/>
                            <xs:fractionDigits value="0"/>
                          </xs:restriction>
                        </xs:simpleType>
                      </xs:attribute>
                      <xs:attribute name="kc_dpp_c20" use="optional">
                        <xs:simpleType>
                          <xs:restriction base="xs:decimal">
                            <xs:totalDigits value="14"/>
                            <xs:fractionDigits value="0"/>
                          </xs:restriction>
                        </xs:simpleType>
                      </xs:attribute>
                      <xs:attribute name="kc_dpp_c_5a4" use="optional">
                        <xs:simpleType>
                          <xs:restriction base="xs:decimal">
                            <xs:totalDigits value="14"/>
                            <xs:fractionDigits value="0"/>
                          </xs:restriction>
                        </xs:simpleType>
                      </xs:attribute>
                      <xs:attribute name="kc_dpp_c12" use="optional">
                        <xs:simpleType>
                          <xs:restriction base="xs:decimal">
                            <xs:totalDigits value="14"/>
                            <xs:fractionDigits value="0"/>
                          </xs:restriction>
                        </xs:simpleType>
                      </xs:attribute>
                      <xs:attribute name="kc_dpp_c7" use="optional">
                        <xs:simpleType>
                          <xs:restriction base="xs:decimal">
                            <xs:totalDigits value="14"/>
                            <xs:fractionDigits value="0"/>
                          </xs:restriction>
                        </xs:simpleType>
                      </xs:attribute>
                      <xs:attribute name="kc_dpp_c22" use="optional">
                        <xs:simpleType>
                          <xs:restriction base="xs:decimal">
                            <xs:totalDigits value="14"/>
                            <xs:fractionDigits value="0"/>
                          </xs:restriction>
                        </xs:simpleType>
                      </xs:attribute>
                      <xs:attribute name="kc_op8b" use="optional">
                        <xs:simpleType>
                          <xs:restriction base="xs:decimal">
                            <xs:totalDigits value="14"/>
                            <xs:fractionDigits value="0"/>
                          </xs:restriction>
                        </xs:simpleType>
                      </xs:attribute>
                    </xs:complexType>
                  </xs:element>
                  <xs:element maxOccurs="unbounded" minOccurs="0" name="VetaV">
                    <xs:complexType>
                      <xs:attribute name="pr1e_sl_4" use="optional">
                        <xs:simpleType>
                          <xs:restriction base="xs:decimal">
                            <xs:totalDigits value="14"/>
                            <xs:fractionDigits value="0"/>
                          </xs:restriction>
                        </xs:simpleType>
                      </xs:attribute>
                      <xs:attribute name="pr1e_sl_5" use="optional">
                        <xs:simpleType>
                          <xs:restriction base="xs:decimal">
                            <xs:totalDigits value="14"/>
                            <xs:fractionDigits value="0"/>
                          </xs:restriction>
                        </xs:simpleType>
                      </xs:attribute>
                      <xs:attribute name="pr1e_sl_3"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e_sl_2" use="optional">
                        <xs:annotation>
                          <xs:documentation>Ve sl. 2 se uvede celková výše daňové ztráty vyměřené za zdaňovací období nebo období, za které bylo podáno daňové přiznání, uvedené ve sl. 1. Za zdaňovací období nebo období, za které je daňové přiznání podáváno, se na příslušném řádku ve sl. 2 uvede výše přiznávané daňové ztráty.</xs:documentation>
                        </xs:annotation>
                        <xs:simpleType>
                          <xs:restriction base="xs:decimal">
                            <xs:totalDigits value="14"/>
                            <xs:fractionDigits value="0"/>
                          </xs:restriction>
                        </xs:simpleType>
                      </xs:attribute>
                      <xs:attribute name="pr1e_sl_1_do" type="dateInMultiFormat" use="optional">
                        <xs:annotation>
                          <xs:documentation>Konce zdaňovacích období nebo období, za která byla podána daňová přiznání, v nichž byla vykázána daňová ztráta.</xs:documentation>
                        </xs:annotation>
                      </xs:attribute>
                      <xs:attribute name="pr1e_sl_1_od" type="dateInMultiFormat" use="optional">
                        <xs:annotation>
                          <xs:documentation>Počátky zdaňovacích období nebo období, za která byla podána daňová přiznání, v nichž byla vykázána daňová ztráta.</xs:documentation>
                        </xs:annotation>
                      </xs:attribute>
                    </xs:complexType>
                  </xs:element>
                  <xs:element maxOccurs="unbounded" minOccurs="0" name="VetaI">
                    <xs:complexType>
                      <xs:attribute name="pr1e_sl_4_celk" use="optional">
                        <xs:annotation>
                          <xs:documentation>hodnota na ř. 9 (Celkem)</xs:documentation>
                        </xs:annotation>
                        <xs:simpleType>
                          <xs:restriction base="xs:decimal">
                            <xs:totalDigits value="14"/>
                            <xs:fractionDigits value="0"/>
                          </xs:restriction>
                        </xs:simpleType>
                      </xs:attribute>
                      <xs:attribute name="kc_dppc65_d85" use="optional">
                        <xs:annotation>
                          <xs:documentation>hodnota na ř. 9 (Celkem)</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complexType>
                  </xs:element>
                  <xs:element maxOccurs="unbounded" minOccurs="0" name="VetaJ">
                    <xs:complexType>
                      <xs:attribute name="pr1f_sl_4_r5" use="optional">
                        <xs:simpleType>
                          <xs:restriction base="xs:decimal">
                            <xs:totalDigits value="14"/>
                            <xs:fractionDigits value="0"/>
                          </xs:restriction>
                        </xs:simpleType>
                      </xs:attribute>
                      <xs:attribute name="pr1f_sl_5_r5" use="optional">
                        <xs:simpleType>
                          <xs:restriction base="xs:decimal">
                            <xs:totalDigits value="14"/>
                            <xs:fractionDigits value="0"/>
                          </xs:restriction>
                        </xs:simpleType>
                      </xs:attribute>
                      <xs:attribute name="pr1f_sl_1_r3_do" type="dateInMultiFormat" use="optional"/>
                      <xs:attribute name="pr1fc_sl_5_r3" use="optional">
                        <xs:simpleType>
                          <xs:restriction base="xs:decimal">
                            <xs:totalDigits value="14"/>
                            <xs:fractionDigits value="0"/>
                          </xs:restriction>
                        </xs:simpleType>
                      </xs:attribute>
                      <xs:attribute name="pr1f_sl_5_r3" use="optional">
                        <xs:simpleType>
                          <xs:restriction base="xs:decimal">
                            <xs:totalDigits value="14"/>
                            <xs:fractionDigits value="0"/>
                          </xs:restriction>
                        </xs:simpleType>
                      </xs:attribute>
                      <xs:attribute name="pr1fc_sl_2_r1" use="optional">
                        <xs:simpleType>
                          <xs:restriction base="xs:decimal">
                            <xs:totalDigits value="14"/>
                            <xs:fractionDigits value="0"/>
                          </xs:restriction>
                        </xs:simpleType>
                      </xs:attribute>
                      <xs:attribute name="pr1f_sl_5_r1" use="optional">
                        <xs:simpleType>
                          <xs:restriction base="xs:decimal">
                            <xs:totalDigits value="14"/>
                            <xs:fractionDigits value="0"/>
                          </xs:restriction>
                        </xs:simpleType>
                      </xs:attribute>
                      <xs:attribute name="pr1f_sl_2_r1" use="optional">
                        <xs:simpleType>
                          <xs:restriction base="xs:decimal">
                            <xs:totalDigits value="14"/>
                            <xs:fractionDigits value="0"/>
                          </xs:restriction>
                        </xs:simpleType>
                      </xs:attribute>
                      <xs:attribute name="pr1fc_sl_1_r4_do" type="dateInMultiFormat" use="optional"/>
                      <xs:attribute name="pr1f_sl_1_r2_od" type="dateInMultiFormat" use="optional"/>
                      <xs:attribute name="pr1f_sl_3_r4" use="optional">
                        <xs:simpleType>
                          <xs:restriction base="xs:decimal">
                            <xs:totalDigits value="14"/>
                            <xs:fractionDigits value="0"/>
                          </xs:restriction>
                        </xs:simpleType>
                      </xs:attribute>
                      <xs:attribute name="pr1fc_sl_4_r5" use="optional">
                        <xs:simpleType>
                          <xs:restriction base="xs:decimal">
                            <xs:totalDigits value="14"/>
                            <xs:fractionDigits value="0"/>
                          </xs:restriction>
                        </xs:simpleType>
                      </xs:attribute>
                      <xs:attribute name="pr1fc_sl_3_r3" use="optional">
                        <xs:simpleType>
                          <xs:restriction base="xs:decimal">
                            <xs:totalDigits value="14"/>
                            <xs:fractionDigits value="0"/>
                          </xs:restriction>
                        </xs:simpleType>
                      </xs:attribute>
                      <xs:attribute name="pr1fc_sl_5_r5" use="optional">
                        <xs:simpleType>
                          <xs:restriction base="xs:decimal">
                            <xs:totalDigits value="14"/>
                            <xs:fractionDigits value="0"/>
                          </xs:restriction>
                        </xs:simpleType>
                      </xs:attribute>
                      <xs:attribute name="pr1fc_sl_1_r4_od" type="dateInMultiFormat" use="optional"/>
                      <xs:attribute name="pr1fc_sl_1_r3_do" type="dateInMultiFormat" use="optional"/>
                      <xs:attribute name="pr1fc_sl_3_r4" use="optional">
                        <xs:simpleType>
                          <xs:restriction base="xs:decimal">
                            <xs:totalDigits value="14"/>
                            <xs:fractionDigits value="0"/>
                          </xs:restriction>
                        </xs:simpleType>
                      </xs:attribute>
                      <xs:attribute name="pr1f_sl_3_r3" use="optional">
                        <xs:simpleType>
                          <xs:restriction base="xs:decimal">
                            <xs:totalDigits value="14"/>
                            <xs:fractionDigits value="0"/>
                          </xs:restriction>
                        </xs:simpleType>
                      </xs:attribute>
                      <xs:attribute name="pr1fc_sl_1_r1_od" type="dateInMultiFormat" use="optional"/>
                      <xs:attribute name="pr1f_sl_3_r1" use="optional">
                        <xs:simpleType>
                          <xs:restriction base="xs:decimal">
                            <xs:totalDigits value="14"/>
                            <xs:fractionDigits value="0"/>
                          </xs:restriction>
                        </xs:simpleType>
                      </xs:attribute>
                      <xs:attribute name="pr1f_sl_2_r2" use="optional">
                        <xs:simpleType>
                          <xs:restriction base="xs:decimal">
                            <xs:totalDigits value="14"/>
                            <xs:fractionDigits value="0"/>
                          </xs:restriction>
                        </xs:simpleType>
                      </xs:attribute>
                      <xs:attribute name="pr1f_sl_4_r2" use="optional">
                        <xs:simpleType>
                          <xs:restriction base="xs:decimal">
                            <xs:totalDigits value="14"/>
                            <xs:fractionDigits value="0"/>
                          </xs:restriction>
                        </xs:simpleType>
                      </xs:attribute>
                      <xs:attribute name="pr1f_sl_3_r2" use="optional">
                        <xs:simpleType>
                          <xs:restriction base="xs:decimal">
                            <xs:totalDigits value="14"/>
                            <xs:fractionDigits value="0"/>
                          </xs:restriction>
                        </xs:simpleType>
                      </xs:attribute>
                      <xs:attribute name="pr1f_sl_5_r4" use="optional">
                        <xs:simpleType>
                          <xs:restriction base="xs:decimal">
                            <xs:totalDigits value="14"/>
                            <xs:fractionDigits value="0"/>
                          </xs:restriction>
                        </xs:simpleType>
                      </xs:attribute>
                      <xs:attribute name="pr1fc_sl_4_r1" use="optional">
                        <xs:simpleType>
                          <xs:restriction base="xs:decimal">
                            <xs:totalDigits value="14"/>
                            <xs:fractionDigits value="0"/>
                          </xs:restriction>
                        </xs:simpleType>
                      </xs:attribute>
                      <xs:attribute name="pr1f_sl_1_r1_od" type="dateInMultiFormat" use="optional"/>
                      <xs:attribute name="pr1f_sl_4_r1" use="optional">
                        <xs:simpleType>
                          <xs:restriction base="xs:decimal">
                            <xs:totalDigits value="14"/>
                            <xs:fractionDigits value="0"/>
                          </xs:restriction>
                        </xs:simpleType>
                      </xs:attribute>
                      <xs:attribute name="pr1fc_sl_5_r1" use="optional">
                        <xs:simpleType>
                          <xs:restriction base="xs:decimal">
                            <xs:totalDigits value="14"/>
                            <xs:fractionDigits value="0"/>
                          </xs:restriction>
                        </xs:simpleType>
                      </xs:attribute>
                      <xs:attribute name="pr1f_sl_1_r4_od" type="dateInMultiFormat" use="optional"/>
                      <xs:attribute name="pr1fc_sl_1_r1_do" type="dateInMultiFormat" use="optional"/>
                      <xs:attribute name="pr1fc_sl_4_r3"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fc_sl_5_r4" use="optional">
                        <xs:simpleType>
                          <xs:restriction base="xs:decimal">
                            <xs:totalDigits value="14"/>
                            <xs:fractionDigits value="0"/>
                          </xs:restriction>
                        </xs:simpleType>
                      </xs:attribute>
                      <xs:attribute name="pr1f_sl_4_r4" use="optional">
                        <xs:simpleType>
                          <xs:restriction base="xs:decimal">
                            <xs:totalDigits value="14"/>
                            <xs:fractionDigits value="0"/>
                          </xs:restriction>
                        </xs:simpleType>
                      </xs:attribute>
                      <xs:attribute name="pr1fc_sl_1_r3_od" type="dateInMultiFormat" use="optional"/>
                      <xs:attribute name="pr1fc_sl_4_r4" use="optional">
                        <xs:simpleType>
                          <xs:restriction base="xs:decimal">
                            <xs:totalDigits value="14"/>
                            <xs:fractionDigits value="0"/>
                          </xs:restriction>
                        </xs:simpleType>
                      </xs:attribute>
                      <xs:attribute name="pr1f_sl_2_r4" use="optional">
                        <xs:simpleType>
                          <xs:restriction base="xs:decimal">
                            <xs:totalDigits value="14"/>
                            <xs:fractionDigits value="0"/>
                          </xs:restriction>
                        </xs:simpleType>
                      </xs:attribute>
                      <xs:attribute name="pr1f_sl_1_r3_od" type="dateInMultiFormat" use="optional"/>
                      <xs:attribute name="pr1f_sl_1_r4_do" type="dateInMultiFormat" use="optional"/>
                      <xs:attribute name="pr1fc_sl_3_r1" use="optional">
                        <xs:simpleType>
                          <xs:restriction base="xs:decimal">
                            <xs:totalDigits value="14"/>
                            <xs:fractionDigits value="0"/>
                          </xs:restriction>
                        </xs:simpleType>
                      </xs:attribute>
                      <xs:attribute name="pr1f_sl_1_r2_do" type="dateInMultiFormat" use="optional"/>
                      <xs:attribute name="pr1fc_sl_5_r2" use="optional">
                        <xs:simpleType>
                          <xs:restriction base="xs:decimal">
                            <xs:totalDigits value="14"/>
                            <xs:fractionDigits value="0"/>
                          </xs:restriction>
                        </xs:simpleType>
                      </xs:attribute>
                      <xs:attribute name="pr1fc_sl_4_r2" use="optional">
                        <xs:simpleType>
                          <xs:restriction base="xs:decimal">
                            <xs:totalDigits value="14"/>
                            <xs:fractionDigits value="0"/>
                          </xs:restriction>
                        </xs:simpleType>
                      </xs:attribute>
                      <xs:attribute name="pr1fc_sl_2_r2" use="optional">
                        <xs:simpleType>
                          <xs:restriction base="xs:decimal">
                            <xs:totalDigits value="14"/>
                            <xs:fractionDigits value="0"/>
                          </xs:restriction>
                        </xs:simpleType>
                      </xs:attribute>
                      <xs:attribute name="pr1f_sl_2_r3" use="optional">
                        <xs:simpleType>
                          <xs:restriction base="xs:decimal">
                            <xs:totalDigits value="14"/>
                            <xs:fractionDigits value="0"/>
                          </xs:restriction>
                        </xs:simpleType>
                      </xs:attribute>
                      <xs:attribute name="pr1fc_sl_2_r3" use="optional">
                        <xs:simpleType>
                          <xs:restriction base="xs:decimal">
                            <xs:totalDigits value="14"/>
                            <xs:fractionDigits value="0"/>
                          </xs:restriction>
                        </xs:simpleType>
                      </xs:attribute>
                      <xs:attribute name="pr1f_sl_1_r1_do" type="dateInMultiFormat" use="optional"/>
                      <xs:attribute name="pr1f_sl_5_r2" use="optional">
                        <xs:simpleType>
                          <xs:restriction base="xs:decimal">
                            <xs:totalDigits value="14"/>
                            <xs:fractionDigits value="0"/>
                          </xs:restriction>
                        </xs:simpleType>
                      </xs:attribute>
                      <xs:attribute name="pr1f_sl_4_r3" use="optional">
                        <xs:simpleType>
                          <xs:restriction base="xs:decimal">
                            <xs:totalDigits value="14"/>
                            <xs:fractionDigits value="0"/>
                          </xs:restriction>
                        </xs:simpleType>
                      </xs:attribute>
                      <xs:attribute name="pr1fc_sl_3_r2" use="optional">
                        <xs:simpleType>
                          <xs:restriction base="xs:decimal">
                            <xs:totalDigits value="14"/>
                            <xs:fractionDigits value="0"/>
                          </xs:restriction>
                        </xs:simpleType>
                      </xs:attribute>
                      <xs:attribute name="pr1f_9" use="optional">
                        <xs:annotation>
                          <xs:documentation>od 2011&lt;br /&gt;Na ř. 4 se uvede částka odečtu uplatněná v daném zdaňovacím období z nevyužitého nároku, vzniklého v předchozích zdaňovacích obdobích podle § 34 odst. 3 až 10 a 12 zákona, ve znění platném do 31. prosince 2004. Tato částka musí být shodná s částkou uvedenou na ř. 240 II. oddílu.&lt;br /&gt;&lt;br /&gt;2010&lt;br /&gt;Na ř. 4 se uvede částka odečtu uplatněná v daném zdaňovacím období z nevyužitého nároku, vzniklého v předchozích zdaňovacích obdobích podle § 34 odst. 3 až 10 a 12 zákona, ve znění platném do 31. prosince 2004.  </xs:documentation>
                        </xs:annotation>
                        <xs:simpleType>
                          <xs:restriction base="xs:decimal">
                            <xs:totalDigits value="14"/>
                            <xs:fractionDigits value="0"/>
                          </xs:restriction>
                        </xs:simpleType>
                      </xs:attribute>
                      <xs:attribute name="pr1fc_sl_2_r4" use="optional">
                        <xs:simpleType>
                          <xs:restriction base="xs:decimal">
                            <xs:totalDigits value="14"/>
                            <xs:fractionDigits value="0"/>
                          </xs:restriction>
                        </xs:simpleType>
                      </xs:attribute>
                      <xs:attribute name="pr1fc_sl_1_r2_od" type="dateInMultiFormat" use="optional"/>
                      <xs:attribute name="pr1fc_sl_1_r2_do" type="dateInMultiFormat" use="optional"/>
                    </xs:complexType>
                  </xs:element>
                  <xs:element maxOccurs="unbounded" minOccurs="0" name="VetaL">
                    <xs:complexType>
                      <xs:attribute name="pr1g_2" use="optional">
                        <xs:annotation>
                          <xs:documentation>od 2014&lt;br /&gt;Na ř. 2 tabulky se z celkové hodnoty bezúplatných plnění na ř. 1 uvede hodnota části bezúplatných plnění ve výši uplatněných slev na dílčím odvodu z loterií a jiných podobných her, o niž lze snížit základ daně snížený podle § 20 odst. 8 zákona.&lt;br /&gt;Je-li poplatníkem komanditní společnost, uvede na tomto řádku částku připadající na komanditisty (§ 20 odst. 10 zákona), vypočtenou na ř. 6 ve sloupci 3 tabulky J.&lt;br /&gt;Odečet lze uplatnit též za část zdaňovacího období, za něž je podáváno daňové přiznání.&lt;br /&gt;&lt;br /&gt;do 2013&lt;br /&gt;Na ř. 2 tabulky se z celkové hodnoty darů na ř. 1 uvede hodnota části darů poskytnutých vysokým školám a veřejným výzkumným institucím, o niž lze snížit základ daně snížený podle § 20 odst. 8 zákona o dalších 5 %, v úhrnu nejvýše o 10 %.&lt;br/&gt;Je-li poplatníkem komanditní společnost, uvede na tomto řádku částku připadající na komanditisty (§ 20 odst. 10 zákona), vypočtenou na ř. 9 ve sloupci 3 tabulky J.&lt;br/&gt;Odečet lze uplatnit též za část zdaňovacího období, za něž je podáváno daňové přiznání.</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g_1" use="optional">
                        <xs:annotation>
                          <xs:documentation>od 2014&lt;br /&gt;Na ř. 1 tabulky se uvede celková hodnota bezúplatných plnění poskytnutých poplatníkem na účely vymezené v § 20 odst. 8 zákona, t.j. vč. bezúplatných plnění ve výši uplatněných slev na dílčím odvodu z loterií a jiných podobných her, a to i tehdy, bude-li úhrnná částka těchto bezúplatných plnění vyšší než základ daně vykázaný na ř. 250, nejméně však 2 000 Kč, jako minimální zákonná hodnota poskytnutého bezúplatného plnění.&lt;br /&gt;Je-li poplatníkem komanditní společnost, může z celkové hodnoty jí poskytnutých bezúplatných plnění uplatnit pro účely odečtu nejvýše částku připadající na komanditisty (§ 20 odst. 10 zákona), vypočtenou na ř. 5 ve sloupci 3 tabulky J.&lt;br /&gt; U poplatníka, který je společníkem veřejné obchodní společnosti nebo komplementářem komanditní společnosti je součástí hodnoty bezúplatných plnění, kterou lze odečíst od základu daně, i část hodnoty bezúplatných plnění poskytnutých veřejnou obchodní společností nebo komanditní společností na zákonem vymezené účely, stanovená podle § 20 odst. 9 nebo 10 zákona, jejíž výpočet se uvede na zvláštní příloze.&lt;br /&gt;&lt;br /&gt;do 2013&lt;br /&gt;Na ř. 1 tabulky se uvede celková hodnota darů poskytnutých poplatníkem na účely vymezené v § 20 odst. 8 zákona, t.j. vč. darů poskytnutých vysokým školám a veřejným výzkumným institucím, a to i tehdy, bude-li úhrnná částka těchto darů vyšší než základ daně vykázaný na ř. 250, nejméně však 2 000 Kč, jako minimální zákonná hodnota daru.&lt;br/&gt;Je-li poplatníkem komanditní společnost, může z celkové hodnoty jí poskytnutých darů uplatnit pro účely odečtu nejvýše částku připadající na komanditisty (§ 20 odst. 10 zákona), vypočtenou na ř. 4 ve sloupci 3 tabulky J.&lt;br/&gt;U poplatníka, který je společníkem veřejné obchodní společnosti nebo komplementářem komanditní společnosti je součástí hodnoty darů, kterou lze odečíst od základu daně, i část hodnoty darů poskytnutých veřejnou obchodní společností nebo komanditní společností na zákonem vymezené účely, stanovená podle § 20 odst. 9 nebo 10 zákona, jejíž výpočet se uvede na zvláštní příloze.</xs:documentation>
                        </xs:annotation>
                        <xs:simpleType>
                          <xs:restriction base="xs:decimal">
                            <xs:totalDigits value="14"/>
                            <xs:fractionDigits value="0"/>
                          </xs:restriction>
                        </xs:simpleType>
                      </xs:attribute>
                    </xs:complexType>
                  </xs:element>
                  <xs:element maxOccurs="unbounded" minOccurs="0" name="VetaM">
                    <xs:complexType>
                      <xs:attribute name="kc_castii220_351c" use="optional">
                        <xs:annotation>
                          <xs:documentation>Pomocná položka používaná v EPO pro výpočet nároku na slevu podle § 35 odst. 1 písm. c) zákona. Není třeba ji v souboru vyplňovat.</xs:documentation>
                        </xs:annotation>
                        <xs:simpleType>
                          <xs:restriction base="xs:decimal">
                            <xs:totalDigits value="14"/>
                            <xs:fractionDigits value="0"/>
                          </xs:restriction>
                        </xs:simpleType>
                      </xs:attribute>
                      <xs:attribute name="kc_dpp_f2" use="optional">
                        <xs:annotation>
                          <xs:documentation>Pro výpočet nároku na slevu podle § 35 odst. 1 písm. b) zákona je rozhodný průměrný přepočtený počet zaměstnanců s těžším zdravotním postižením ve zdaňovacím období, zaokrouhlený na dvě platná desetinná místa (§ 146 odst. 3 DŘ).&lt;br /&gt;&lt;br /&gt;Slevy na dani podle § 35 odst. 1 písm. a) a b) zákona lze uplatnit též za období, za něž je podáváno daňové přiznání; při výpočtu průměrného ročního přepočteného počtu zaměstnanců se zdravotním postižením podle § 35 odst. 2 zákona se jako dělitel, popřípadě jmenovatel u zlomku, použije plný roční fond pracovní doby připadající na jednoho zaměstnance pracujícího na plnou pracovní dobu stanovenou zvláštními předpisy, a to i tehdy, bude-li období, za něž je podáváno daňové přiznání kratší než nepřetržitě po sobě jdoucích dvanáct měsíců.&lt;br /&gt;Bude-li daňové přiznání podáváno za zdaňovací období delší než dvanáct měsíců nebo za zdaňovací období hospodářského roku nebo za část zdaňovacího období, jejichž začátek a konec spadají do různých kalendářních roků, zjistí se celková částka slevy jako součet dílčích částek slev, vypočtených samostatně za každou z částí zdaňovacího období spadajících do různých kalendářních roků. Při výpočtu dílčích částek slev se postupuje podle § 35 odst. 2 zákona s tím, že za každý kalendářní rok nebo část kalendářního roku, které spadají do období, za něž se podává daňové přiznání, se jako dělitel, popřípadě jmenovatel u zlomku, použije plný roční fond pracovní doby připadající na jednoho zaměstnance pracujícího na plnou pracovní dobu stanovenou zvláštními předpisy příslušného kalendářního roku.&lt;br /&gt;Poplatníci, kteří jsou společníky veřejné obchodní společnosti nebo komplementáři komanditní společnosti, popřípadě komanditních společností, uplatní příslušnou slevu pouze v částce, která odpovídá poměru, v jakém byl mezi ně rozdělen základ daně zjištěný za veřejnou obchodní společnost nebo za komanditní společnost.</xs:documentation>
                        </xs:annotation>
                        <xs:simpleType>
                          <xs:restriction base="xs:decimal">
                            <xs:totalDigits value="14"/>
                            <xs:fractionDigits value="0"/>
                          </xs:restriction>
                        </xs:simpleType>
                      </xs:attribute>
                      <xs:attribute name="kc_dpp_f1" use="optional">
                        <xs:annotation>
                          <xs:documentation>Pro výpočet nároku na slevu podle § 35 odst. 1 písm. a) zákona je rozhodný průměrný přepočtený počet zaměstnanců se zdravotním postižením bez zaměstnanců s těžším zdravotním postižením, ve zdaňovacím období, zaokrouhlený na dvě platná desetinná místa (§ 146 odst. 3 DŘ).&lt;br /&gt;&lt;br /&gt;Slevy na dani podle § 35 odst. 1 písm. a) a b) zákona lze uplatnit též za období, za něž je podáváno daňové přiznání; při výpočtu průměrného ročního přepočteného počtu zaměstnanců se zdravotním postižením podle § 35 odst. 2 zákona se jako dělitel, popřípadě jmenovatel u zlomku, použije plný roční fond pracovní doby připadající na jednoho zaměstnance pracujícího na plnou pracovní dobu stanovenou zvláštními předpisy, a to i tehdy, bude-li období, za něž je podáváno daňové přiznání kratší než nepřetržitě po sobě jdoucích dvanáct měsíců.&lt;br /&gt;Bude-li daňové přiznání podáváno za zdaňovací období delší než dvanáct měsíců nebo za zdaňovací období hospodářského roku nebo za část zdaňovacího období, jejichž začátek a konec spadají do různých kalendářních roků, zjistí se celková částka slevy jako součet dílčích částek slev, vypočtených samostatně za každou z částí zdaňovacího období spadajících do různých kalendářních roků. Při výpočtu dílčích částek slev se postupuje podle § 35 odst. 2 zákona s tím, že za každý kalendářní rok nebo část kalendářního roku, které spadají do období, za něž se podává daňové přiznání, se jako dělitel, popřípadě jmenovatel u zlomku, použije plný roční fond pracovní doby připadající na jednoho zaměstnance pracujícího na plnou pracovní dobu stanovenou zvláštními předpisy příslušného kalendářního roku.&lt;br /&gt;Poplatníci, kteří jsou společníky veřejné obchodní společnosti nebo komplementáři komanditní společnosti, popřípadě komanditních společností, uplatní příslušnou slevu pouze v částce, která odpovídá poměru, v jakém byl mezi ně rozdělen základ daně zjištěný za veřejnou obchodní společnost nebo za komanditní společnost.</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h4_351c" use="optional">
                        <xs:annotation>
                          <xs:documentation>od 2011&lt;br /&gt;Položka se nevyplňuje! Slevu podle § 35 odst. 1 písm. c) zákona již nelze pro ZO započatá v roce 2011 (a později) uplatnit.&lt;br /&gt;&lt;br /&gt;2010&lt;br /&gt;Podle § 35 odst. 1 písm. c) zákona se poplatníkům zaměstnávajícím nejméně 25 zaměstnanců, u nichž podíl zaměstnanců se zdravotním postižením činí více než 50% průměrného ročního přepočteného počtu zaměstnanců, daň snižuje o polovinu daně vypočítané ze základu daně vykázaného z jimi provozovaných činností.&lt;br/&gt; Zjištění podílu zaměstnanců se zdravotním postižením v %:&lt;br/&gt;&lt;br/&gt; (průměrný roční přepočtený počet zaměstnanců se zdravotním postižením ve zdaňovacím období) / (průměrný roční přepočtený počet zaměstnanců ve zdaňovacím období) * 100&lt;br/&gt;&lt;br/&gt;&lt;strong&gt;V čitateli zlomku&lt;/strong&gt; se jako průměrný roční přepočtený počet zaměstnanců se zdravotním postižením ve zdaňovacím období uvede součet průměrného přepočteného počtu zaměstnanců se zdravotním postižením bez těžšího zdravotního postižení a průměrného přepočteného počtu zaměstnanců s těžším zdravotním postižením, použitých pro účely výpočtu slev podle § 35 odst. 1 písm. a) a b) zákona. &lt;br/&gt; Průměrný roční přepočtený počet zaměstnanců ve zdaňovacím období, uvedený ve &lt;strong&gt;jmenovateli zlomku&lt;/strong&gt;, se vypočte s použitím postupu pro výpočet průměrného ročního přepočteného počtu zaměstnanců se zdravotním postižením bez težšího zdravotního postižení a zaměstnanců s těžším zdravotním postižením.&lt;br/&gt; Bude-li daňové přiznání podáváno za zdaňovací období delší než dvanáct měsíců nebo za zdaňovací období hospodářského roku nebo za část zdaňovacího období, jejichž začátek a konec spadají do různých kalendářních roků, vypočte se celkový podíl zaměstnanců se zdravotním postižením jako vážený aritmetický průměr ze součtu násobků ročních podílů zaměstnanců se zdravotním postižením vypočtených za kalendářní roky spadající do zdaňovacího období nebo části zdaňovacího období, a počtu měsíců připadajících na příslušný kalendářní rok ze zdaňovacího období nebo části zdaňovacího období. &lt;br/&gt; &lt;br/&gt; Stanovení nároku na slevu ze základu daně vykázaného z činností provozovaných poplatníkem: &lt;br/&gt; Nárok na slevu se vypočte podle algoritmu &lt;br/&gt; &lt;br/&gt; {([(ř. 220 II. oddílu. * k) - (ř. 230 + 240 + 241 + 242 + 251 + 260 II. oddílu)] * 50) / 100} * (ř. 280 / 100) &lt;br/&gt; &lt;br/&gt; přičemž činitelem &lt;strong&gt;k&lt;/strong&gt; se rozumí koeficient, zaokrouhlený na dvě desetinná místa, který se vypočte podle vzorce &lt;br/&gt;&lt;br/&gt; &lt;strong&gt;k&lt;/strong&gt; = (část základu daně ze ř.220, vykázaná z činností provozovaných poplatníkem) / (základ daně ze ř.220 celkem) &lt;br/&gt; &lt;br/&gt; Do čitatele zlomku se dosadí částka zjištěná tak, že se ze základu daně vykázaného na ř. 220 vyloučí ta jeho část, která nesouvisí s příjmy z činností provozovaných poplatníkem. Např. poplatník, který je společníkem veřejné obchodní společnosti, popř. komplementářem komanditní společnosti, vyloučí částku odpovídající části základu daně, kterou na něho převedla veřejná obchodní společnost nebo komanditní společnost podle společenské smlouvy nebo podle zvláštního právního předpisu apod. &lt;br/&gt; Pokud vypočtená hodnota koeficientu &lt;strong&gt;k&lt;/strong&gt; bude menší než 1, uvede se na zvláštní příloze specifikace rozdílu, o který je základ daně na ř. 220 vyšší než částka použitá v čitateli zlomku.&lt;br/&gt; V dodatečném daňovém přiznání je nutné uplatněnou částku nároku na slevu podle § 35 odst. 1 písm. c) zákona upravit v závislosti na nově zjištěné částce upraveného základu daně, která se uvádí na ř. 270 II. oddílu. &lt;br/&gt;</xs:documentation>
                        </xs:annotation>
                        <xs:simpleType>
                          <xs:restriction base="xs:decimal">
                            <xs:totalDigits value="14"/>
                            <xs:fractionDigits value="0"/>
                          </xs:restriction>
                        </xs:simpleType>
                      </xs:attribute>
                      <xs:attribute name="kc_dpp_f4" use="optional">
                        <xs:annotation>
                          <xs:documentation>od 2011&lt;br /&gt;Úhrn slev podle § 35 zákona (ř. 1 + 2).&lt;br /&gt;&lt;br /&gt;2010&lt;br /&gt;Úhrn slev podle § 35 zákona (ř. 1 + 2 + 3).</xs:documentation>
                        </xs:annotation>
                        <xs:simpleType>
                          <xs:restriction base="xs:decimal">
                            <xs:totalDigits value="14"/>
                            <xs:fractionDigits value="0"/>
                          </xs:restriction>
                        </xs:simpleType>
                      </xs:attribute>
                      <xs:attribute name="kc_dpp_h1_35ab" use="optional">
                        <xs:annotation>
                          <xs:documentation>Řádek vyplňují pouze poplatníci, jimž byla poskytnuta investiční pobídka formou slevy na dani podle § 1 odst. 2 písm. a) zákona č. 72/2000 Sb., o investičních pobídkách a o změně některých zákonů (zákon o investičních pobídkách), ve znění pozdějších předpisů, kteří na tomto řádku uvedou částku této slevy, uplatněné za zdaňovací období.&lt;br /&gt;Poplatník typu 9 přenese do tohoto řádku částku slevy vykázanou ve sl. 4 dílčí tabulky Uplatňování slev podle § 35a odst. 4 zákona, která je součástí Samostatné přílohy k řádku 5 tabulky H přílohy č. 1 II. oddílu.&lt;br /&gt;Poplatník typu 0 přenese do tohoto řádku částku slevy vykázanou ve sl. 4 dílčí tabulky Uplatňování slev podle § 35b odst. 5 zákona, která je součástí Samostatné přílohy k řádku 5 tabulky H přílohy č. 1 II. oddílu.</xs:documentation>
                        </xs:annotation>
                        <xs:simpleType>
                          <xs:restriction base="xs:decimal">
                            <xs:totalDigits value="14"/>
                            <xs:fractionDigits value="0"/>
                          </xs:restriction>
                        </xs:simpleType>
                      </xs:attribute>
                    </xs:complexType>
                  </xs:element>
                  <xs:element maxOccurs="unbounded" minOccurs="0" name="VetaN">
                    <xs:complexType>
                      <xs:attribute name="kc_dppd17_g17" use="optional">
                        <xs:annotation>
                          <xs:documentation>Částku vykázanou na tomto řádku lze podle § 24 odst. 2 písm. ch) zákona uplatnit jako výdaj (náklad) vynaložený na dosažení, zajištění a udržení příjmů v následujícím zdaňovacím období nebo období, za něž bude podáváno daňové přiznání. To platí pouze za předpokladu, že z úhrnných částek uvedených na ř. 1 a 2 budou vyloučeny ty částky daně zaplacené v zahraničí, které byly vyměřeny a zaplaceny nad rámec daňové povinnosti stanovené podle mezinárodních smluv o zamezení dvojího zdanění. Jako výdaj (náklad) vynaložený na dosažení, zajištění a udržení příjmů podle § 24 odst. 2 písm. ch), s přihlédnutím k § 25 odst. 1 písm. s) zákona, lze uplatnit též daň zaplacenou v zahraničí z příjmů se zdrojem ve státě, s nímž dosud nemá Česká republika uzavřenu smlouvu o zamezení dvojího zdanění nebo jestliže již uzavřená smlouva dosud nenabyla účinnosti.</xs:documentation>
                        </xs:annotation>
                        <xs:simpleType>
                          <xs:restriction base="xs:decimal">
                            <xs:totalDigits value="14"/>
                            <xs:fractionDigits value="0"/>
                          </xs:restriction>
                        </xs:simpleType>
                      </xs:attribute>
                      <xs:attribute name="pr1i_4" use="optional">
                        <xs:annotation>
                          <xs:documentation>Částka z tohoto řádku se přenese do ř. 320 II. oddílu, maximálně však do výše částky vykázané na ř. 310 II. oddílu.</xs:documentation>
                        </xs:annotation>
                        <xs:simpleType>
                          <xs:restriction base="xs:decimal">
                            <xs:totalDigits value="14"/>
                            <xs:fractionDigits value="0"/>
                          </xs:restriction>
                        </xs:simpleType>
                      </xs:attribute>
                      <xs:attribute name="pr1i_3" use="optional">
                        <xs:annotation>
                          <xs:documentation>Uvede se úhrn částek vypočtených na ř. 7 všech samostatných příloh k tabulce I.</xs:documentation>
                        </xs:annotation>
                        <xs:simpleType>
                          <xs:restriction base="xs:decimal">
                            <xs:totalDigits value="14"/>
                            <xs:fractionDigits value="0"/>
                          </xs:restriction>
                        </xs:simpleType>
                      </xs:attribute>
                      <xs:attribute name="pr1i_1" use="optional">
                        <xs:annotation>
                          <xs:documentation>od 2013&lt;br /&gt;Na tomto řádku se uvede úhrnná částka daní zaplacených v zahraničí, které lze v souladu s příslušnými ustanoveními smluv o zamezení dvojího zdanění, jimiž je Česká republika vázána, uplatnit k zápočtu na daň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5 zákona).&lt;br /&gt;&lt;br /&gt;2012, 2011&lt;br /&gt;Na tomto řádku se uvede úhrnná částka daní zaplacených v zahraničí, které lze v souladu s příslušnými ustanoveními smluv o zamezení dvojího zdanění, jimiž je Česká republika vázána, uplatnit k zápočtu na daň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4 zákona).&lt;br /&gt;&lt;br /&gt;2010&lt;br /&gt;Na tomto řádku se uvede úhrnná částka daní zaplacených v zahraničí, které lze v souladu s příslušnými ustanoveními smluv o zamezení dvojího zdanění, jimiž je Česká republika vázána, uplatnit k zápočtu na daňovou povinnost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4 zákona).</xs:documentation>
                        </xs:annotation>
                        <xs:simpleType>
                          <xs:restriction base="xs:decimal">
                            <xs:totalDigits value="14"/>
                            <xs:fractionDigits value="0"/>
                          </xs:restriction>
                        </xs:simpleType>
                      </xs:attribute>
                      <xs:attribute name="poc_zvl_pr_i" use="optional">
                        <xs:annotation>
                          <xs:documentation>Počet samostatných příloh</xs:documentation>
                        </xs:annotation>
                        <xs:simpleType>
                          <xs:restriction base="xs:decimal">
                            <xs:totalDigits value="3"/>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i_2" use="optional">
                        <xs:annotation>
                          <xs:documentation>od 2011&lt;br /&gt;Uvede se úhrn částek daní zaplacených v zahraničí, které lze v souladu s příslušnými ustanoveními smluv o zamezení dvojího zdanění, jimiž je Česká republika vázána, uplatnit k zápočtu na daň metodou &lt;strong&gt;prostého&lt;/strong&gt; zápočtu, vykázaných na ř. 3 všech vyplněných samostatných příloh k tabulce I.&lt;br /&gt;&lt;br /&gt;2010&lt;br /&gt;Uvede se úhrn částek daní zaplacených v zahraničí, které lze v souladu s příslušnými ustanoveními smluv o zamezení dvojího zdanění, jimiž je Česká republika vázána, uplatnit k zápočtu na daňovou povinnost metodou &lt;strong&gt;prostého&lt;/strong&gt; zápočtu, vykázaných na ř. 3 všech vyplněných samostatných příloh k tabulce I.  </xs:documentation>
                        </xs:annotation>
                        <xs:simpleType>
                          <xs:restriction base="xs:decimal">
                            <xs:totalDigits value="14"/>
                            <xs:fractionDigits value="0"/>
                          </xs:restriction>
                        </xs:simpleType>
                      </xs:attribute>
                    </xs:complexType>
                  </xs:element>
                  <xs:element maxOccurs="unbounded" minOccurs="0" name="VetaQ">
                    <xs:complexType>
                      <xs:attribute name="pr1j_sl_4_r3" use="optional">
                        <xs:annotation>
                          <xs:documentation>Řádek 3, sloupec 4</xs:documentation>
                        </xs:annotation>
                        <xs:simpleType>
                          <xs:restriction base="xs:decimal">
                            <xs:totalDigits value="14"/>
                            <xs:fractionDigits value="0"/>
                          </xs:restriction>
                        </xs:simpleType>
                      </xs:attribute>
                      <xs:attribute name="pr1j_sl_4_r6" use="optional">
                        <xs:annotation>
                          <xs:documentation>Řádek 6, sloupec 4</xs:documentation>
                        </xs:annotation>
                        <xs:simpleType>
                          <xs:restriction base="xs:decimal">
                            <xs:totalDigits value="14"/>
                            <xs:fractionDigits value="0"/>
                          </xs:restriction>
                        </xs:simpleType>
                      </xs:attribute>
                      <xs:attribute name="pr1j_sl_4_r4" use="optional">
                        <xs:annotation>
                          <xs:documentation>Řádek 4, sloupec 4</xs:documentation>
                        </xs:annotation>
                        <xs:simpleType>
                          <xs:restriction base="xs:decimal">
                            <xs:totalDigits value="14"/>
                            <xs:fractionDigits value="0"/>
                          </xs:restriction>
                        </xs:simpleType>
                      </xs:attribute>
                      <xs:attribute name="pr1j_sl_4_r7" use="optional">
                        <xs:annotation>
                          <xs:documentation>Řádek 7, sloupec 4</xs:documentation>
                        </xs:annotation>
                        <xs:simpleType>
                          <xs:restriction base="xs:decimal">
                            <xs:totalDigits value="14"/>
                            <xs:fractionDigits value="0"/>
                          </xs:restriction>
                        </xs:simpleType>
                      </xs:attribute>
                      <xs:attribute name="pr1j_sl_3_r7" use="optional">
                        <xs:annotation>
                          <xs:documentation>Řádek 7, sloupec 3&lt;br /&gt;Musí se rovnat částce na ř. 4 tabulky H</xs:documentation>
                        </xs:annotation>
                        <xs:simpleType>
                          <xs:restriction base="xs:decimal">
                            <xs:totalDigits value="14"/>
                            <xs:fractionDigits value="0"/>
                          </xs:restriction>
                        </xs:simpleType>
                      </xs:attribute>
                      <xs:attribute name="pr1j_sl_3_r3" use="optional">
                        <xs:annotation>
                          <xs:documentation>Řádek 3, sloupec 3&lt;br /&gt;Musí se rovnat částce ve sl. 2 na řádku tabulky F/c, na němž je vykázán nárok na odečet za dané zdaňovací období, nebo období, za které je podáváno daňové přiznání</xs:documentation>
                        </xs:annotation>
                        <xs:simpleType>
                          <xs:restriction base="xs:decimal">
                            <xs:totalDigits value="14"/>
                            <xs:fractionDigits value="0"/>
                          </xs:restriction>
                        </xs:simpleType>
                      </xs:attribute>
                      <xs:attribute name="pr1j_sl_3_r9" use="optional">
                        <xs:annotation>
                          <xs:documentation>Řádek 9, sloupec 3&lt;br /&gt;Musí se rovnat částce na ř. 4 tabulky I</xs:documentation>
                        </xs:annotation>
                        <xs:simpleType>
                          <xs:restriction base="xs:decimal">
                            <xs:totalDigits value="14"/>
                            <xs:fractionDigits value="0"/>
                          </xs:restriction>
                        </xs:simpleType>
                      </xs:attribute>
                      <xs:attribute name="pr1j_sl_3_r6" use="optional">
                        <xs:annotation>
                          <xs:documentation>Řádek 6, sloupec 3&lt;br /&gt;Musí se rovnat částce na ř. 2 tabulky G</xs:documentation>
                        </xs:annotation>
                        <xs:simpleType>
                          <xs:restriction base="xs:decimal">
                            <xs:totalDigits value="14"/>
                            <xs:fractionDigits value="0"/>
                          </xs:restriction>
                        </xs:simpleType>
                      </xs:attribute>
                      <xs:attribute name="pr1j_sl_4_r9" use="optional">
                        <xs:annotation>
                          <xs:documentation>Řádek 9, sloupec 4</xs:documentation>
                        </xs:annotation>
                        <xs:simpleType>
                          <xs:restriction base="xs:decimal">
                            <xs:totalDigits value="14"/>
                            <xs:fractionDigits value="0"/>
                          </xs:restriction>
                        </xs:simpleType>
                      </xs:attribute>
                      <xs:attribute name="pr1j_sl_3_r5" use="optional">
                        <xs:annotation>
                          <xs:documentation>Řádek 5, sloupec 3&lt;br /&gt;Musí se rovnat částce na ř. 1 tabulky G</xs:documentation>
                        </xs:annotation>
                        <xs:simpleType>
                          <xs:restriction base="xs:decimal">
                            <xs:totalDigits value="14"/>
                            <xs:fractionDigits value="0"/>
                          </xs:restriction>
                        </xs:simpleType>
                      </xs:attribute>
                      <xs:attribute name="pr1j_sl_2_r3" use="optional">
                        <xs:annotation>
                          <xs:documentation>Řádek 3, sloupec 2</xs:documentation>
                        </xs:annotation>
                        <xs:simpleType>
                          <xs:restriction base="xs:decimal">
                            <xs:totalDigits value="14"/>
                            <xs:fractionDigits value="0"/>
                          </xs:restriction>
                        </xs:simpleType>
                      </xs:attribute>
                      <xs:attribute name="pr1j_sl_4_r1" use="optional">
                        <xs:annotation>
                          <xs:documentation>Řádek 1, sloupec 4</xs:documentation>
                        </xs:annotation>
                        <xs:simpleType>
                          <xs:restriction base="xs:decimal">
                            <xs:totalDigits value="14"/>
                            <xs:fractionDigits value="0"/>
                          </xs:restriction>
                        </xs:simpleType>
                      </xs:attribute>
                      <xs:attribute name="pr1j_sl_3_r2" use="optional">
                        <xs:annotation>
                          <xs:documentation>Řádek 2, sloupec 3</xs:documentation>
                        </xs:annotation>
                        <xs:simpleType>
                          <xs:restriction base="xs:decimal">
                            <xs:totalDigits value="14"/>
                            <xs:fractionDigits value="0"/>
                          </xs:restriction>
                        </xs:simpleType>
                      </xs:attribute>
                      <xs:attribute name="pr1j_sl_2_r2" use="optional">
                        <xs:annotation>
                          <xs:documentation>Řádek 2, sloupec 2</xs:documentation>
                        </xs:annotation>
                        <xs:simpleType>
                          <xs:restriction base="xs:decimal">
                            <xs:totalDigits value="14"/>
                            <xs:fractionDigits value="0"/>
                          </xs:restriction>
                        </xs:simpleType>
                      </xs:attribute>
                      <xs:attribute name="pr1j_sl_2_r9" use="optional">
                        <xs:annotation>
                          <xs:documentation>Řádek 9, sloupec 2</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j_sl_3_r4" use="optional">
                        <xs:annotation>
                          <xs:documentation>Řádek 4, sloupec 3&lt;br /&gt;Musí se rovnat částce ve sl. 2 na řádku tabulky F/b, na němž je vykázán nárok na odečet za dané zdaňovací období, nebo období, za které je podáváno daňové přiznání.</xs:documentation>
                        </xs:annotation>
                        <xs:simpleType>
                          <xs:restriction base="xs:decimal">
                            <xs:totalDigits value="14"/>
                            <xs:fractionDigits value="0"/>
                          </xs:restriction>
                        </xs:simpleType>
                      </xs:attribute>
                      <xs:attribute name="pr1j_sl_3_r1" use="optional">
                        <xs:annotation>
                          <xs:documentation>Řádek 1, sloupec 3</xs:documentation>
                        </xs:annotation>
                        <xs:simpleType>
                          <xs:restriction base="xs:decimal">
                            <xs:totalDigits value="14"/>
                            <xs:fractionDigits value="0"/>
                          </xs:restriction>
                        </xs:simpleType>
                      </xs:attribute>
                      <xs:attribute name="pr1j_sl_2_r7" use="optional">
                        <xs:annotation>
                          <xs:documentation>Řádek 7, sloupec 2</xs:documentation>
                        </xs:annotation>
                        <xs:simpleType>
                          <xs:restriction base="xs:decimal">
                            <xs:totalDigits value="14"/>
                            <xs:fractionDigits value="0"/>
                          </xs:restriction>
                        </xs:simpleType>
                      </xs:attribute>
                      <xs:attribute name="pr1j_sl_2_r4" use="optional">
                        <xs:annotation>
                          <xs:documentation>Řádek 4, sloupec 2</xs:documentation>
                        </xs:annotation>
                        <xs:simpleType>
                          <xs:restriction base="xs:decimal">
                            <xs:totalDigits value="14"/>
                            <xs:fractionDigits value="0"/>
                          </xs:restriction>
                        </xs:simpleType>
                      </xs:attribute>
                      <xs:attribute name="pr1j_sl_4_r2" use="optional">
                        <xs:annotation>
                          <xs:documentation>Řádek 2, sloupec 4</xs:documentation>
                        </xs:annotation>
                        <xs:simpleType>
                          <xs:restriction base="xs:decimal">
                            <xs:totalDigits value="14"/>
                            <xs:fractionDigits value="0"/>
                          </xs:restriction>
                        </xs:simpleType>
                      </xs:attribute>
                      <xs:attribute name="pr1j_sl_2_r6" use="optional">
                        <xs:annotation>
                          <xs:documentation>Řádek 6, sloupec 2</xs:documentation>
                        </xs:annotation>
                        <xs:simpleType>
                          <xs:restriction base="xs:decimal">
                            <xs:totalDigits value="14"/>
                            <xs:fractionDigits value="0"/>
                          </xs:restriction>
                        </xs:simpleType>
                      </xs:attribute>
                      <xs:attribute name="pr1j_sl_4_r5" use="optional">
                        <xs:annotation>
                          <xs:documentation>Řádek 5, sloupec 4</xs:documentation>
                        </xs:annotation>
                        <xs:simpleType>
                          <xs:restriction base="xs:decimal">
                            <xs:totalDigits value="14"/>
                            <xs:fractionDigits value="0"/>
                          </xs:restriction>
                        </xs:simpleType>
                      </xs:attribute>
                      <xs:attribute name="pr1j_sl_2_r1" use="optional">
                        <xs:annotation>
                          <xs:documentation>Řádek 1, sloupec 2</xs:documentation>
                        </xs:annotation>
                        <xs:simpleType>
                          <xs:restriction base="xs:decimal">
                            <xs:totalDigits value="14"/>
                            <xs:fractionDigits value="0"/>
                          </xs:restriction>
                        </xs:simpleType>
                      </xs:attribute>
                      <xs:attribute name="pr1j_sl_2_r5" use="optional">
                        <xs:annotation>
                          <xs:documentation>Řádek 5, sloupec 2</xs:documentation>
                        </xs:annotation>
                        <xs:simpleType>
                          <xs:restriction base="xs:decimal">
                            <xs:totalDigits value="14"/>
                            <xs:fractionDigits value="0"/>
                          </xs:restriction>
                        </xs:simpleType>
                      </xs:attribute>
                    </xs:complexType>
                  </xs:element>
                  <xs:element maxOccurs="unbounded" minOccurs="0" name="VetaS">
                    <xs:complexTyp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oc_zam" use="optional">
                        <xs:annotation>
                          <xs:documentation>2014&lt;br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348/2013 Sb., o Programu statistických zjišťování na rok 2014, jejichž součástí je ukazatel o počtu zaměstnanců (např. P 3-04, Zdp 3-04, Práce 2-04).&lt;br /&gt;Průměrný přepočtený počet zaměstnanců se zaokrouhluje na celá čísla.&lt;br /&gt;Tento údaj není povinný pro poplatníky, kteří po 1. lednu 2014 účtovali v soustavě jednoduchého účetnictví.&lt;br /&gt;&lt;br /&gt;2013&lt;br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343/2012 Sb., o Programu statistických zjišťování na rok 2013, jejichž součástí je ukazatel o počtu zaměstnanců (např. P 3-04, Zdp 3-04, Práce 2-04).&lt;br /&gt;Průměrný přepočtený počet zaměstnanců se zaokrouhluje na celá čísla.&lt;br /&gt;Tento údaj není povinný pro poplatníky, kteří po 1. lednu 2013 účtovali v soustavě jednoduchého účetnictví.&lt;br /&gt;&lt;br /&gt;2012&lt;br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275/2011 Sb., o Programu statistických zjišťování na rok 2012, jejichž součástí je ukazatel o počtu zaměstnanců (např. P 3-04, Zdp 3-04, Práce 2-04).&lt;br /&gt;Průměrný přepočtený počet zaměstnanců se zaokrouhluje na celá čísla.&lt;br /&gt;Tento údaj není povinný pro poplatníky, kteří po 1. lednu 2012 účtovali v soustavě jednoduchého účetnictví.&lt;br /&gt;&lt;br /&gt;2011&lt;br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&lt;br /&gt;b) § 60 odst. 3 písm. b) vyhlášky č. 501/2002 Sb., kterou se provádějí některá ustanovení zákona č. 563/1991 Sb., o účetnictví, ve znění pozdějších předpisů, pro účetní jednotky, které jsou &lt;strong&gt;bankami a jinými finančními institucemi&lt;/strong&gt;, v platném znění, &lt;br /&gt;c) § 22 odst. 2 písm. i) vyhlášky č. 502/2002 Sb., kterou se provádějí některá ustanovení zákona č. 563/1991 Sb., o účetnictví, ve znění pozdějších předpisů, pro účetní jednotky, které jsou &lt;strong&gt;pojišťovnami&lt;/strong&gt;, v platném znění, &lt;br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306/2010 Sb., o Programu statistických zjišťování na rok 2011, jejichž součástí je ukazatel o počtu zaměstnanců (např. P 3-04, Zdp 3-04, Práce 2-04).&lt;br /&gt;Průměrný přepočtený počet zaměstnanců se zaokrouhluje na celá čísla.&lt;br /&gt;Tento údaj není povinný pro poplatníky, kteří po 1. lednu 2011 účtovali v soustavě jednoduchého účetnictví.&lt;br /&gt;&lt;br /&gt;2010&lt;br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&lt;br /&gt;b) § 60 odst. 3 písm. b) vyhlášky č. 501/2002 Sb., kterou se provádějí některá ustanovení zákona č. 563/1991 Sb., o účetnictví, ve znění pozdějších předpisů, pro účetní jednotky, které jsou &lt;strong&gt;bankami a jinými finančními institucemi&lt;/strong&gt;, v platném znění, &lt;br /&gt;c) § 22 odst. 2 písm. i) vyhlášky č. 502/2002 Sb., kterou se provádějí některá ustanovení zákona č. 563/1991 Sb., o účetnictví, ve znění pozdějších předpisů, pro účetní jednotky, které jsou &lt;strong&gt;pojišťovnami&lt;/strong&gt;, v platném znění, &lt;br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386/2009 Sb., o Programu statistických zjišťování na rok 2010, jejichž součástí je ukazatel o počtu zaměstnanců (např. P 3-04, Zdp 3-04, Práce 2-04).&lt;br /&gt;Průměrný přepočtený počet zaměstnanců se zaokrouhluje na celá čísla.&lt;br /&gt;Tento údaj není povinný pro poplatníky, kteří po 1. lednu 2010 účtovali v soustavě jednoduchého účetnictví.</xs:documentation>
                        </xs:annotation>
                        <xs:simpleType>
                          <xs:restriction base="xs:decimal">
                            <xs:totalDigits value="14"/>
                            <xs:fractionDigits value="0"/>
                          </xs:restriction>
                        </xs:simpleType>
                      </xs:attribute>
                      <xs:attribute name="kc_dpp_i1" use="optional">
                        <xs:annotation>
                          <xs:documentation>2014&lt;br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Veřejně prospěšní poplatníci (§ 17a zákona), uvedou roční úhrn čistého obratu z celkové činnosti, t.j. z hlavní i hospodářské činnosti.&lt;br /&gt;Poplatníci, kteří po 1. lednu 2014 účtovali v soustavě jednoduchého účetnictví, uvedou součet všech příjmů dosažených za zdaňovací období nebo za období, za které se podává daňové přiznání.&lt;br /&gt;&lt;br /&gt;2013&lt;br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2013 účtovali v soustavě jednoduchého účetnictví, uvedou součet všech příjmů dosažených za zdaňovací období nebo za období, za které se podává daňové přiznání.&lt;br /&gt;&lt;br /&gt;2012&lt;br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2012 účtovali v soustavě jednoduchého účetnictví, uvedou součet všech příjmů dosažených za zdaňovací období nebo za období, za které se podává daňové přiznání.&lt;br /&gt;&lt;br /&gt;2011&lt;br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2011 účtovali v soustavě jednoduchého účetnictví, uvedou součet všech příjmů dosažených za zdaňovací období nebo za období, za které se podává daňové přiznání.&lt;br /&gt;&lt;br /&gt;2010&lt;br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2010 účtovali v soustavě jednoduchého účetnictví, uvedou součet všech příjmů dosažených za zdaňovací období nebo za období, za které se podává daňové přiznání.</xs:documentation>
                        </xs:annotation>
                        <xs:simpleType>
                          <xs:restriction base="xs:decimal">
                            <xs:totalDigits value="14"/>
                            <xs:fractionDigits value="0"/>
                          </xs:restriction>
                        </xs:simpleType>
                      </xs:attribute>
                    </xs:complexType>
                  </xs:element>
                  <xs:element maxOccurs="unbounded" minOccurs="0" name="VetaR">
                    <xs:complexType>
                      <xs:attribute name="c_radku" use="optional">
                        <xs:annotation>
                          <xs:documentation>Číslo řádku z formuláře, ke kterému příloha patří.</xs:documentation>
                        </xs:annotation>
                        <xs:simpleType>
                          <xs:restriction base="xs:string">
                            <xs:minLength value="0"/>
                            <xs:maxLength value="3"/>
                          </xs:restriction>
                        </xs:simpleType>
                      </xs:attribute>
                      <xs:attribute name="kod_sekce" use="required">
                        <xs:annotation>
                          <xs:documentation>Označení oddílu, ke kterému se příloha vztahuje.:&lt;BR /&gt;2 - II. oddíl,&lt;BR /&gt;5 - V.oddíl,&lt;BR /&gt;C - příloha C,&lt;BR /&gt;F - příloha F,&lt;BR /&gt;H - příloha H,&lt;BR /&gt;S - příloha H5 tabulka I,&lt;BR /&gt;T - příloha H5 tabulka II,&lt;BR /&gt;I - příloha I,&lt;BR /&gt;O - obecná příloha&lt;BR /&gt;D - důvody pro podání dodatečného 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4"/>
                            <xs:fractionDigits value="0"/>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radek" use="optional">
                        <xs:annotation>
                          <xs:documentation>Historická položka, dále nepoužívat. Nahrazeno položkou t_prilohy.</xs:documentation>
                        </xs:annotation>
                        <xs:simpleType>
                          <xs:restriction base="xs:string">
                            <xs:minLength value="0"/>
                            <xs:maxLength value="72"/>
                          </xs:restriction>
                        </xs:simpleType>
                      </xs:attribute>
                      <xs:attribute name="c_listu" use="optional">
                        <xs:annotation>
                          <xs:documentation>Číslo listu II. oddílu, ke kterému se příloha vztahuje.</xs:documentation>
                        </xs:annotation>
                        <xs:simpleType>
                          <xs:restriction base="xs:decimal">
                            <xs:totalDigits value="4"/>
                            <xs:fractionDigits value="0"/>
                          </xs:restriction>
                        </xs:simpleType>
                      </xs:attribute>
                    </xs:complexType>
                  </xs:element>
                  <xs:element maxOccurs="1" minOccurs="0" name="VetaW">
                    <xs:complexType>
                      <xs:attribute name="pr1hr1_roz_dat" type="dateInMultiFormat" use="optional">
                        <xs:annotation>
                          <xs:documentation>Datum vydání rozhodnutí Ministerstva průmyslu a obchodu </xs:documentation>
                        </xs:annotation>
                      </xs:attribute>
                      <xs:attribute name="pr1hr1_ir6" use="optional">
                        <xs:simpleType>
                          <xs:restriction base="xs:decimal">
                            <xs:totalDigits value="2"/>
                            <xs:fractionDigits value="0"/>
                          </xs:restriction>
                        </xs:simpleType>
                      </xs:attribute>
                      <xs:attribute name="pr1hr1_iir2" use="optional">
                        <xs:simpleType>
                          <xs:restriction base="xs:decimal">
                            <xs:totalDigits value="14"/>
                            <xs:fractionDigits value="0"/>
                          </xs:restriction>
                        </xs:simpleType>
                      </xs:attribute>
                      <xs:attribute name="pr1hr1_iibr1" use="optional">
                        <xs:simpleType>
                          <xs:restriction base="xs:decimal">
                            <xs:totalDigits value="14"/>
                            <xs:fractionDigits value="0"/>
                          </xs:restriction>
                        </xs:simpleType>
                      </xs:attribute>
                      <xs:attribute name="pr1hr1_iiar7" use="optional">
                        <xs:simpleType>
                          <xs:restriction base="xs:decimal">
                            <xs:totalDigits value="14"/>
                            <xs:fractionDigits value="0"/>
                          </xs:restriction>
                        </xs:simpleType>
                      </xs:attribute>
                      <xs:attribute name="pr1hr1_iit1_sl2" use="optional">
                        <xs:simpleType>
                          <xs:restriction base="xs:decimal">
                            <xs:totalDigits value="14"/>
                            <xs:fractionDigits value="0"/>
                          </xs:restriction>
                        </xs:simpleType>
                      </xs:attribute>
                      <xs:attribute name="pr1hr1_roz_c_p" use="optional">
                        <xs:annotation>
                          <xs:documentation>Sleva je uplatňována na základě rozhodnutí Ministerstva průmyslu a obchodu (část za lomítkem).</xs:documentation>
                        </xs:annotation>
                        <xs:simpleType>
                          <xs:restriction base="xs:decimal">
                            <xs:totalDigits value="4"/>
                            <xs:fractionDigits value="0"/>
                          </xs:restriction>
                        </xs:simpleType>
                      </xs:attribute>
                      <xs:attribute name="pr_vyp35a_sniznar" use="optional">
                        <xs:simpleType>
                          <xs:restriction base="xs:decimal">
                            <xs:totalDigits value="14"/>
                            <xs:fractionDigits value="0"/>
                          </xs:restriction>
                        </xs:simpleType>
                      </xs:attribute>
                      <xs:attribute name="pr1hr1_iiar2" use="optional">
                        <xs:simpleType>
                          <xs:restriction base="xs:decimal">
                            <xs:totalDigits value="14"/>
                            <xs:fractionDigits value="0"/>
                          </xs:restriction>
                        </xs:simpleType>
                      </xs:attribute>
                      <xs:attribute name="pr1hr1_iir1" use="optional">
                        <xs:simpleType>
                          <xs:restriction base="xs:decimal">
                            <xs:totalDigits value="14"/>
                            <xs:fractionDigits value="0"/>
                          </xs:restriction>
                        </xs:simpleType>
                      </xs:attribute>
                      <xs:attribute name="pr1hr1_roz_c" use="optional">
                        <xs:annotation>
                          <xs:documentation>Sleva je uplatňována na základě rozhodnutí Ministerstva průmyslu a obchodu (část před lomítkem). </xs:documentation>
                        </xs:annotation>
                        <xs:simpleType>
                          <xs:restriction base="xs:decimal">
                            <xs:totalDigits value="3"/>
                            <xs:fractionDigits value="0"/>
                          </xs:restriction>
                        </xs:simpleType>
                      </xs:attribute>
                      <xs:attribute name="pr1hr1_it1_sl0" use="optional">
                        <xs:simpleType>
                          <xs:restriction base="xs:string">
                            <xs:minLength value="0"/>
                            <xs:maxLength value="30"/>
                          </xs:restriction>
                        </xs:simpleType>
                      </xs:attribute>
                      <xs:attribute name="pr1hr1_it1_sl2" use="optional">
                        <xs:simpleType>
                          <xs:restriction base="xs:decimal">
                            <xs:totalDigits value="14"/>
                            <xs:fractionDigits value="0"/>
                          </xs:restriction>
                        </xs:simpleType>
                      </xs:attribute>
                      <xs:attribute name="pr_vyp35a_vyslslv" use="optional">
                        <xs:simpleType>
                          <xs:restriction base="xs:decimal">
                            <xs:totalDigits value="14"/>
                            <xs:fractionDigits value="0"/>
                          </xs:restriction>
                        </xs:simpleType>
                      </xs:attribute>
                      <xs:attribute name="pr1hr1_iibr9" use="optional">
                        <xs:simpleType>
                          <xs:restriction base="xs:decimal">
                            <xs:totalDigits value="14"/>
                            <xs:fractionDigits value="0"/>
                          </xs:restriction>
                        </xs:simpleType>
                      </xs:attribute>
                      <xs:attribute name="pr1hr1_iiar1" use="optional">
                        <xs:simpleType>
                          <xs:restriction base="xs:decimal">
                            <xs:totalDigits value="14"/>
                            <xs:fractionDigits value="0"/>
                          </xs:restriction>
                        </xs:simpleType>
                      </xs:attribute>
                      <xs:attribute name="pr1hr1_ir2" use="optional">
                        <xs:simpleType>
                          <xs:restriction base="xs:decimal">
                            <xs:totalDigits value="14"/>
                            <xs:fractionDigits value="0"/>
                          </xs:restriction>
                        </xs:simpleType>
                      </xs:attribute>
                      <xs:attribute name="pr1hr1_iit1_sl0" use="optional">
                        <xs:simpleType>
                          <xs:restriction base="xs:string">
                            <xs:minLength value="0"/>
                            <xs:maxLength value="30"/>
                          </xs:restriction>
                        </xs:simpleType>
                      </xs:attribute>
                      <xs:attribute name="pr1hr1_iiar5" use="optional">
                        <xs:simpleType>
                          <xs:restriction base="xs:decimal">
                            <xs:totalDigits value="14"/>
                            <xs:fractionDigits value="0"/>
                          </xs:restriction>
                        </xs:simpleType>
                      </xs:attribute>
                      <xs:attribute name="pr_vyp35a_porus" use="optional">
                        <xs:simpleType>
                          <xs:restriction base="xs:decimal">
                            <xs:totalDigits value="14"/>
                            <xs:fractionDigits value="0"/>
                          </xs:restriction>
                        </xs:simpleType>
                      </xs:attribute>
                      <xs:attribute name="c_listu" use="required">
                        <xs:annotation>
                          <xs:documentation>Vazební položka na Přílohu č.1/H II. Oddílu (věta M), ke které se sam. příloha vztahuje. Hodnota položky musí být naplněna a musí se odkazovat na existující Přílohu č.1/H (c_listu věty M)!</xs:documentation>
                        </xs:annotation>
                        <xs:simpleType>
                          <xs:restriction base="xs:decimal">
                            <xs:totalDigits value="3"/>
                            <xs:fractionDigits value="0"/>
                          </xs:restriction>
                        </xs:simpleType>
                      </xs:attribute>
                      <xs:attribute name="pr1hr1_iit1_sl4" use="optional">
                        <xs:simpleType>
                          <xs:restriction base="xs:decimal">
                            <xs:totalDigits value="14"/>
                            <xs:fractionDigits value="0"/>
                          </xs:restriction>
                        </xs:simpleType>
                      </xs:attribute>
                      <xs:attribute name="pr1hr1_ir1" use="optional">
                        <xs:simpleType>
                          <xs:restriction base="xs:decimal">
                            <xs:totalDigits value="14"/>
                            <xs:fractionDigits value="0"/>
                          </xs:restriction>
                        </xs:simpleType>
                      </xs:attribute>
                      <xs:attribute name="pr1hr1_iibr7" use="optional">
                        <xs:simpleType>
                          <xs:restriction base="xs:decimal">
                            <xs:totalDigits value="14"/>
                            <xs:fractionDigits value="0"/>
                          </xs:restriction>
                        </xs:simpleType>
                      </xs:attribute>
                      <xs:attribute name="pr1hr1_iir3" use="optional">
                        <xs:simpleType>
                          <xs:restriction base="xs:decimal">
                            <xs:totalDigits value="14"/>
                            <xs:fractionDigits value="0"/>
                          </xs:restriction>
                        </xs:simpleType>
                      </xs:attribute>
                      <xs:attribute name="pr1hr1_it1_sl3" use="optional">
                        <xs:simpleType>
                          <xs:restriction base="xs:decimal">
                            <xs:totalDigits value="14"/>
                            <xs:fractionDigits value="0"/>
                          </xs:restriction>
                        </xs:simpleType>
                      </xs:attribute>
                      <xs:attribute name="pr1hr1_ir5" use="optional">
                        <xs:simpleType>
                          <xs:restriction base="xs:decimal">
                            <xs:totalDigits value="14"/>
                            <xs:fractionDigits value="0"/>
                          </xs:restriction>
                        </xs:simpleType>
                      </xs:attribute>
                      <xs:attribute name="pr_vyp35b_sniznar" use="optional">
                        <xs:simpleType>
                          <xs:restriction base="xs:decimal">
                            <xs:totalDigits value="14"/>
                            <xs:fractionDigits value="0"/>
                          </xs:restriction>
                        </xs:simpleType>
                      </xs:attribute>
                      <xs:attribute name="pr1hr1_iiar6" use="optional">
                        <xs:simpleType>
                          <xs:restriction base="xs:decimal">
                            <xs:totalDigits value="2"/>
                            <xs:fractionDigits value="0"/>
                          </xs:restriction>
                        </xs:simpleType>
                      </xs:attribute>
                      <xs:attribute name="pr1hr1_ir7" use="optional">
                        <xs:simpleType>
                          <xs:restriction base="xs:decimal">
                            <xs:totalDigits value="14"/>
                            <xs:fractionDigits value="0"/>
                          </xs:restriction>
                        </xs:simpleType>
                      </xs:attribute>
                      <xs:attribute name="pr1hr1_it1_sl1" use="optional">
                        <xs:simpleType>
                          <xs:restriction base="xs:decimal">
                            <xs:totalDigits value="14"/>
                            <xs:fractionDigits value="0"/>
                          </xs:restriction>
                        </xs:simpleType>
                      </xs:attribute>
                      <xs:attribute name="pr1hr1_it1_sl4" use="optional">
                        <xs:simpleType>
                          <xs:restriction base="xs:decimal">
                            <xs:totalDigits value="14"/>
                            <xs:fractionDigits value="0"/>
                          </xs:restriction>
                        </xs:simpleType>
                      </xs:attribute>
                      <xs:attribute name="pr1hr1_iit1_sl1" use="optional">
                        <xs:simpleType>
                          <xs:restriction base="xs:decimal">
                            <xs:totalDigits value="14"/>
                            <xs:fractionDigits value="0"/>
                          </xs:restriction>
                        </xs:simpleType>
                      </xs:attribute>
                      <xs:attribute name="pr_vyp35b_porus" use="optional">
                        <xs:simpleType>
                          <xs:restriction base="xs:decimal">
                            <xs:totalDigits value="14"/>
                            <xs:fractionDigits value="0"/>
                          </xs:restriction>
                        </xs:simpleType>
                      </xs:attribute>
                      <xs:attribute name="pr1hr1_iit1_sl3" use="optional">
                        <xs:simpleType>
                          <xs:restriction base="xs:decimal">
                            <xs:totalDigits value="14"/>
                            <xs:fractionDigits value="0"/>
                          </xs:restriction>
                        </xs:simpleType>
                      </xs:attribute>
                      <xs:attribute name="pr1hr1_iibr5" use="optional">
                        <xs:simpleType>
                          <xs:restriction base="xs:decimal">
                            <xs:totalDigits value="14"/>
                            <xs:fractionDigits value="0"/>
                          </xs:restriction>
                        </xs:simpleType>
                      </xs:attribute>
                      <xs:attribute name="pr_vyp35b_vyslslv" use="optional">
                        <xs:simpleType>
                          <xs:restriction base="xs:decimal">
                            <xs:totalDigits value="14"/>
                            <xs:fractionDigits value="0"/>
                          </xs:restriction>
                        </xs:simpleType>
                      </xs:attribute>
                      <xs:attribute name="pr1hr1_iibr6" use="optional">
                        <xs:simpleType>
                          <xs:restriction base="xs:decimal">
                            <xs:totalDigits value="2"/>
                            <xs:fractionDigits value="0"/>
                          </xs:restriction>
                        </xs:simpleType>
                      </xs:attribute>
                      <xs:attribute name="pr1hr1_iibr8" use="optional">
                        <xs:simpleType>
                          <xs:restriction base="xs:decimal">
                            <xs:totalDigits value="14"/>
                            <xs:fractionDigits value="1"/>
                          </xs:restriction>
                        </xs:simpleType>
                      </xs:attribute>
                      <xs:attribute name="pr1hr1_iibr2" use="optional">
                        <xs:simpleType>
                          <xs:restriction base="xs:decimal">
                            <xs:totalDigits value="14"/>
                            <xs:fractionDigits value="0"/>
                          </xs:restriction>
                        </xs:simpleType>
                      </xs:attribute>
                    </xs:complexType>
                  </xs:element>
                  <xs:element maxOccurs="1" minOccurs="0" name="VetaT">
                    <xs:complexType>
                      <xs:attribute name="kc_ii_274" use="optional">
                        <xs:annotation>
                          <xs:documentation>Část základu daně podle § 20a písm. b) zákona ze ř. 273, zaokrouhlená na celé tisíce Kč dolů.&lt;br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90" use="optional">
                        <xs:annotation>
                          <xs:documentation>Daň (ř. 286 + 288).&lt;br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p_fond" use="optional">
                        <xs:annotation>
                          <xs:documentation>Počet kalendářních dnů v části zdaňovacího období ode dne vzniku investičního fondu.&lt;br /&gt;Položka obsahuje kritické kontroly: nesmí být vyplněna, je-li na ř. 220 vykázána daňová ztráta. U poplatníků typu 7 (typ_popldpp) musí být vyplněna a hodnota musí být větší než 0. U poplatníků ostatních typů nesmí být vyplněna.</xs:documentation>
                        </xs:annotation>
                        <xs:simpleType>
                          <xs:restriction base="xs:decimal">
                            <xs:totalDigits value="3"/>
                            <xs:fractionDigits value="0"/>
                          </xs:restriction>
                        </xs:simpleType>
                      </xs:attribute>
                      <xs:attribute name="kc_ii_288" use="optional">
                        <xs:annotation>
                          <xs:documentation>Část daně připadající na zbývající část zdaňovacího období (ř. 274 x ř. 284)/100.&lt;br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d_fond_do" type="dateInMultiFormat" use="optional">
                        <xs:annotation>
                          <xs:documentation>Část zdaňovacího období ode dne vzniku investičního fondu - datum konce ZO.&lt;br /&gt;Položka obsahuje kritické kontroly: nesmí být vyplněna, je-li na ř. 220 vykázána daňová ztráta. Musí být vyplněna u poplatníků typu 7 (typ_popldpp), je-li vyplněna hodnota (nezáporná) ř. 220. U ostatních typů poplatníků nesmí být vyplněna. Vyplněné datum nesmí být starší než datum počátku období (d_fond_od). Rok datumu musí být 2010 nebo 2011.</xs:documentation>
                        </xs:annotation>
                      </xs:attribute>
                      <xs:attribute name="kc_ii_282" use="optional">
                        <xs:annotation>
                          <xs:documentation>Sazba daně (v %) podle § 21 odst. 2 zákona.&lt;br /&gt;Položka obsahuje kritické kontroly: nesmí být vyplněna, je-li na ř. 220 vykázána daňová ztráta. Smí být vyplněna pouze u poplatníků typu 7 (typ_popldpp).</xs:documentation>
                        </xs:annotation>
                        <xs:simpleType>
                          <xs:restriction base="xs:decimal">
                            <xs:totalDigits value="2"/>
                            <xs:fractionDigits value="0"/>
                          </xs:restriction>
                        </xs:simpleType>
                      </xs:attribute>
                      <xs:attribute name="kc_ii_273" use="optional">
                        <xs:annotation>
                          <xs:documentation>Část základu daně podle § 20a písm. b) zákona (ř. 270 II. oddílu - ř. 271).&lt;br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d_fond_od" type="dateInMultiFormat" use="optional">
                        <xs:annotation>
                          <xs:documentation>Část zdaňovacího období ode dne vzniku investičního fondu - datum počátku ZO.&lt;br /&gt;Položka obsahuje kritické kontroly: nesmí být vyplněna, je-li na ř. 220 vykázána daňová ztráta. Musí být vyplněna u poplatníků typu 7 (typ_popldpp), je-li vyplněna hodnota (nezáporná) ř. 220. U ostatních typů poplatníků nesmí být vyplněna. Vyplněné datum nesmí být starší než 1.1.2010.</xs:documentation>
                        </xs:annotation>
                      </xs:attribute>
                      <xs:attribute name="kc_ii_286" use="optional">
                        <xs:annotation>
                          <xs:documentation>Část daně připadající na dobu činnosti investičního fondu (ř. 272 x ř. 282)/100.&lt;br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72" use="optional">
                        <xs:annotation>
                          <xs:documentation>Část základu daně podle § 20a písm. a) zákona ze ř. 271, zaokrouhlená na celé tisíce Kč dolů.&lt;br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71" use="optional">
                        <xs:annotation>
                          <xs:documentation>Část základu daně podle § 20a písm. a) zákona (ř. 270 II. oddílu x počet dnů podle § 20a písm. a) zákona)/ počet dnů trvání zdaňovacího období.&lt;br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84" use="optional">
                        <xs:annotation>
                          <xs:documentation>Sazba daně (v %) podle § 21 odst. 1 zákona.&lt;br /&gt;Položka obsahuje kritické kontroly: nesmí být vyplněna, je-li na ř. 220 vykázána daňová ztráta. Smí být vyplněna pouze u poplatníků typu 7 (typ_popldpp).</xs:documentation>
                        </xs:annotation>
                        <xs:simpleType>
                          <xs:restriction base="xs:decimal">
                            <xs:totalDigits value="2"/>
                            <xs:fractionDigits value="0"/>
                          </xs:restriction>
                        </xs:simpleType>
                      </xs:attribute>
                    </xs:complexType>
                  </xs:element>
                  <xs:element maxOccurs="unbounded" minOccurs="0" name="VetaZ">
                    <xs:complexType>
                      <xs:attribute name="zvl_pr_i_r2" use="optional">
                        <xs:annotation>
                          <xs:documentation>Na tomto řádku bude uveden základ daně před uplatněním položek odčitatelných od základu daně a nezdanitelných částí základu daně, který se převezme z řádku 220 II. oddílu přiznání.</xs:documentation>
                        </xs:annotation>
                        <xs:simpleType>
                          <xs:restriction base="xs:decimal">
                            <xs:totalDigits value="14"/>
                            <xs:fractionDigits value="0"/>
                          </xs:restriction>
                        </xs:simpleType>
                      </xs:attribute>
                      <xs:attribute name="zvl_pr_i_r7" use="optional">
                        <xs:annotation>
                          <xs:documentation>Částka vypočtená na tomto řádku se zahrne do celkové částky na ř. 3 tabulky I. Zápočet daně zaplacené v zahraničí.</xs:documentation>
                        </xs:annotation>
                        <xs:simpleType>
                          <xs:restriction base="xs:decimal">
                            <xs:totalDigits value="14"/>
                            <xs:fractionDigits value="0"/>
                          </xs:restriction>
                        </xs:simpleType>
                      </xs:attribute>
                      <xs:attribute name="zvl_pr_i_r1" use="optional">
                        <xs:annotation>
                          <xs:documentation>Uvede se daň vztahující se k příjmům plynoucím ze zdrojů na území České republiky i ze zdrojů v zahraničí, která se převezme z řádku 310 II. oddílu přiznání.</xs:documentation>
                        </xs:annotation>
                        <xs:simpleType>
                          <xs:restriction base="xs:decimal">
                            <xs:totalDigits value="14"/>
                            <xs:fractionDigits value="0"/>
                          </xs:restriction>
                        </xs:simpleType>
                      </xs:attribute>
                      <xs:attribute name="zvl_pr_i_k_stat" use="optional">
                        <xs:annotation>
                          <xs:documentation>Stát zdroje příjmů, z nichž je podle smlouvy o zamezení dvojího zdanění uplatňován zápočet daně zaplacené v tomto státě.&lt;br /&gt;Pro hodnotu této položky použijte číselník Země (zeme). Z číselníku se vkládá položka kod2. &lt;br /&gt;Položka obsahuje kritické kontroly: hodnota musí být vyplněna a musí obsahovat kód existujícího státu.&lt;br&gt;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l_pr_i_r5" use="optional">
                        <xs:annotation>
                          <xs:documentation>Na tomto řádku bude uveden úhrn výdajů (nákladů) stanovených podle tuzemského zákona o daních z příjmů, souvisejících s celkovými hrubými příjmy na ř. 4. Při stanovení příjmu podléhajícího zdanění ve státě jejich zdroje, uváděného na ř. 6, nelze použít odčitatelné položky a položky snižující základ daně podle zahraničních právních předpisů.&lt;br /&gt; Při přepočtu souvisejících zahraničních výdajů (nákladů) na Kč se pro účely zápočtu používají kursy devizového trhu vyhlášené ČNB, uplatňované v účetnictví poplatníka (§ 38 odst. 1 zákona).&lt;br /&gt; Nelze-li u některých výdajů (nákladů) prokazatelně stanovit, zda souvisí s příjmy (výnosy) plynoucími ze zdrojů v daném státě, považuje se za související výdaje (náklady) jejich část stanovená ve stejném poměru, v jakém příjmy (výnosy) plynoucí ze zdrojů v zahraničí nesnížené o výdaje (náklady) připadají na celosvětové příjmy (výnosy) (§ 38f odst. 3 zákona).</xs:documentation>
                        </xs:annotation>
                        <xs:simpleType>
                          <xs:restriction base="xs:decimal">
                            <xs:totalDigits value="14"/>
                            <xs:fractionDigits value="0"/>
                          </xs:restriction>
                        </xs:simpleType>
                      </xs:attribute>
                      <xs:attribute name="zvl_pr_i_r6" use="optional">
                        <xs:annotation>
                          <xs:documentation>Uvede se příjem podléhající zdanění ve státě zdroje (§ 38f odst. 3 zákona). Bude-li na tomto řádku vykázáno záporné číslo (daňová ztráta) následující řádek 7 se nevyplňuje.</xs:documentation>
                        </xs:annotation>
                        <xs:simpleType>
                          <xs:restriction base="xs:decimal">
                            <xs:totalDigits value="14"/>
                            <xs:fractionDigits value="0"/>
                          </xs:restriction>
                        </xs:simpleType>
                      </xs:attribute>
                      <xs:attribute name="c_listu" use="required">
                        <xs:annotation>
                          <xs:documentation>Vazební položka na Přílohu č.1/I II. Oddílu (věta N), ke které se sam. příloha vztahuje. Hodnota položky musí být naplněna a musí se odkazovat na existující Přílohu č.1/I (c_listu věty N)!</xs:documentation>
                        </xs:annotation>
                        <xs:simpleType>
                          <xs:restriction base="xs:decimal">
                            <xs:totalDigits value="3"/>
                            <xs:fractionDigits value="0"/>
                          </xs:restriction>
                        </xs:simpleType>
                      </xs:attribute>
                      <xs:attribute name="zvl_pr_i_r4" use="optional">
                        <xs:annotation>
                          <xs:documentation>Uvede se úhrn hrubých příjmů (výnosů) zdaněných ve státě zdroje. &lt;br&gt; Při přepočtu příjmů ze zdrojů v daném státě na Kč se pro účely zápočtu používají kursy devizového trhu vyhlášené ČNB, uplatňované v účetnictví poplatníka (§ 38 odst. 1 zákona).</xs:documentation>
                        </xs:annotation>
                        <xs:simpleType>
                          <xs:restriction base="xs:decimal">
                            <xs:totalDigits value="14"/>
                            <xs:fractionDigits value="0"/>
                          </xs:restriction>
                        </xs:simpleType>
                      </xs:attribute>
                      <xs:attribute name="c_listu_i" use="optional">
                        <xs:annotation>
                          <xs:documentation>Pořadí přílohy mezi sam. přílohami k tab. I v rámci daného listu II. oddílu.</xs:documentation>
                        </xs:annotation>
                        <xs:simpleType>
                          <xs:restriction base="xs:decimal">
                            <xs:totalDigits value="3"/>
                            <xs:fractionDigits value="0"/>
                          </xs:restriction>
                        </xs:simpleType>
                      </xs:attribute>
                      <xs:attribute name="zvl_pr_i_r3" use="optional">
                        <xs:annotation>
                          <xs:documentation>Na tomto řádku se uvede částka daně zaplacená ve státě zdroje zdaněných příjmů, a to pouze do výše, která mohla být v tomto státě vybrána v souladu s příslušnými ustanoveními smlouvy o zamezení dvojího zdanění. Částka daně uplatňovaná k zápočtu musí být doložena seznamem potvrzení zahraničních správců daně (§ 38f odst. 9 zákona) nebo, půjde-li o ojedinělý příjem ze zdrojů v zahraničí, potvrzením zahraničního správce daně (§ 38f odst. 5 (do 2012: odst. 4) zákona). Částka vykázaná na tomto řádku se zahrne do celkové částky na ř. 2 tabulky I. Zápočet daně zaplacené v zahraničí. &lt;br&gt; Při přepočtu daně zaplacené v zahraničí na Kč se pro účely jejího zápočtu používají kursy devizového trhu vyhlášené ČNB, uplatňované v účetnictví poplatníka (§ 38 odst. 1 zákona).</xs:documentation>
                        </xs:annotation>
                        <xs:simpleType>
                          <xs:restriction base="xs:decimal">
                            <xs:totalDigits value="14"/>
                            <xs:fractionDigits value="0"/>
                          </xs:restriction>
                        </xs:simpleType>
                      </xs:attribute>
                    </xs:complexType>
                  </xs:element>
                  <xs:element maxOccurs="unbounded" minOccurs="0" name="VetaUA">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F">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G">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H">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I">
                    <xs:complexType>
                      <xs:attribute name="kc_r_fondy" use="optional">
                        <xs:annotation>
                          <xs:documentation>Hodnota ve sloupci rezervní fondy (v tis. Kč).</xs:documentation>
                        </xs:annotation>
                        <xs:simpleType>
                          <xs:restriction base="xs:decimal">
                            <xs:totalDigits value="14"/>
                            <xs:fractionDigits value="0"/>
                          </xs:restriction>
                        </xs:simpleType>
                      </xs:attribute>
                      <xs:attribute name="kc_celkem" use="optional">
                        <xs:annotation>
                          <xs:documentation>Hodnota ve sloupci celkem (v tis. Kč).</xs:documentation>
                        </xs:annotation>
                        <xs:simpleType>
                          <xs:restriction base="xs:decimal">
                            <xs:totalDigits value="14"/>
                            <xs:fractionDigits value="0"/>
                          </xs:restriction>
                        </xs:simpleType>
                      </xs:attribute>
                      <xs:attribute name="kc_akcie" use="optional">
                        <xs:annotation>
                          <xs:documentation>Hodnota ve sloupci vlastní akcie (v tis. Kč).</xs:documentation>
                        </xs:annotation>
                        <xs:simpleType>
                          <xs:restriction base="xs:decimal">
                            <xs:totalDigits value="14"/>
                            <xs:fractionDigits value="0"/>
                          </xs:restriction>
                        </xs:simpleType>
                      </xs:attribute>
                      <xs:attribute name="kc_azio" use="optional">
                        <xs:annotation>
                          <xs:documentation>Hodnota ve sloupci emisní ážio (v tis. Kč).</xs:documentation>
                        </xs:annotation>
                        <xs:simpleType>
                          <xs:restriction base="xs:decimal">
                            <xs:totalDigits value="14"/>
                            <xs:fractionDigits value="0"/>
                          </xs:restriction>
                        </xs:simpleType>
                      </xs:attribute>
                      <xs:attribute name="kc_rozd" use="optional">
                        <xs:annotation>
                          <xs:documentation>Hodnota ve sloupci oceňovací rozdíly (v tis. Kč).</xs:documentation>
                        </xs:annotation>
                        <xs:simpleType>
                          <xs:restriction base="xs:decimal">
                            <xs:totalDigits value="14"/>
                            <xs:fractionDigits value="0"/>
                          </xs:restriction>
                        </xs:simpleType>
                      </xs:attribute>
                      <xs:attribute name="kc_k_fondy" use="optional">
                        <xs:annotation>
                          <xs:documentation>Hodnota ve sloupci kapitálové fondy (v tis. Kč).</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zisk" use="optional">
                        <xs:annotation>
                          <xs:documentation>Hodnota ve sloupci zisk (ztráta)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kap" use="optional">
                        <xs:annotation>
                          <xs:documentation>Hodnota ve sloupci základní kapitál (v tis. Kč).</xs:documentation>
                        </xs:annotation>
                        <xs:simpleType>
                          <xs:restriction base="xs:decimal">
                            <xs:totalDigits value="14"/>
                            <xs:fractionDigits value="0"/>
                          </xs:restriction>
                        </xs:simpleType>
                      </xs:attribute>
                    </xs:complexType>
                  </xs:element>
                  <xs:element maxOccurs="unbounded" minOccurs="0" name="VetaUJ">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K">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L">
                    <xs:complexTyp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M">
                    <xs:complexType>
                      <xs:attribute name="kc_r_fondy" use="optional">
                        <xs:annotation>
                          <xs:documentation>Hodnota ve sloupci rezervní fondy (v tis. Kč).</xs:documentation>
                        </xs:annotation>
                        <xs:simpleType>
                          <xs:restriction base="xs:decimal">
                            <xs:totalDigits value="14"/>
                            <xs:fractionDigits value="0"/>
                          </xs:restriction>
                        </xs:simpleType>
                      </xs:attribute>
                      <xs:attribute name="kc_celkem" use="optional">
                        <xs:annotation>
                          <xs:documentation>Hodnota ve sloupci celkem (v tis. Kč).</xs:documentation>
                        </xs:annotation>
                        <xs:simpleType>
                          <xs:restriction base="xs:decimal">
                            <xs:totalDigits value="14"/>
                            <xs:fractionDigits value="0"/>
                          </xs:restriction>
                        </xs:simpleType>
                      </xs:attribute>
                      <xs:attribute name="kc_azio" use="optional">
                        <xs:annotation>
                          <xs:documentation>Hodnota ve sloupci emisní ážio (v tis. Kč).</xs:documentation>
                        </xs:annotation>
                        <xs:simpleType>
                          <xs:restriction base="xs:decimal">
                            <xs:totalDigits value="14"/>
                            <xs:fractionDigits value="0"/>
                          </xs:restriction>
                        </xs:simpleType>
                      </xs:attribute>
                      <xs:attribute name="kc_akcie" use="optional">
                        <xs:annotation>
                          <xs:documentation>Hodnota ve sloupci vlastní akcie (v tis. Kč).</xs:documentation>
                        </xs:annotation>
                        <xs:simpleType>
                          <xs:restriction base="xs:decimal">
                            <xs:totalDigits value="14"/>
                            <xs:fractionDigits value="0"/>
                          </xs:restriction>
                        </xs:simpleType>
                      </xs:attribute>
                      <xs:attribute name="kc_rozd" use="optional">
                        <xs:annotation>
                          <xs:documentation>Hodnota ve sloupci oceňovací rozdíly (v tis. Kč).</xs:documentation>
                        </xs:annotation>
                        <xs:simpleType>
                          <xs:restriction base="xs:decimal">
                            <xs:totalDigits value="14"/>
                            <xs:fractionDigits value="0"/>
                          </xs:restriction>
                        </xs:simpleType>
                      </xs:attribute>
                      <xs:attribute name="kc_kap" use="optional">
                        <xs:annotation>
                          <xs:documentation>Hodnota ve sloupci základní kapitál (v tis. Kč).</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k_fondy" use="optional">
                        <xs:annotation>
                          <xs:documentation>Hodnota ve sloupci kapitálové fondy (v tis. Kč).</xs:documentation>
                        </xs:annotation>
                        <xs:simpleType>
                          <xs:restriction base="xs:decimal">
                            <xs:totalDigits value="14"/>
                            <xs:fractionDigits value="0"/>
                          </xs:restriction>
                        </xs:simpleType>
                      </xs:attribute>
                      <xs:attribute name="kc_zisk" use="optional">
                        <xs:annotation>
                          <xs:documentation>Hodnota ve sloupci zisk (ztráta) (v tis. Kč).</xs:documentation>
                        </xs:annotation>
                        <xs:simpleType>
                          <xs:restriction base="xs:decimal">
                            <xs:totalDigits value="14"/>
                            <xs:fractionDigits value="0"/>
                          </xs:restriction>
                        </xs:simpleType>
                      </xs:attribute>
                    </xs:complexType>
                  </xs:element>
                  <xs:element maxOccurs="unbounded" minOccurs="0" name="VetaUN">
                    <xs:complexType>
                      <xs:attribute name="kc_zakl" use="optional">
                        <xs:annotation>
                          <xs:documentation>Hodnota ve sloupci běžné účetní období - základna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vysl" use="optional">
                        <xs:annotation>
                          <xs:documentation>Hodnota ve sloupci běžné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vysl_min" use="optional">
                        <xs:annotation>
                          <xs:documentation>Hodnota ve sloupci minulé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mzsouc" use="optional">
                        <xs:annotation>
                          <xs:documentation>Hodnota ve sloupci běžné účetní období - mezisoučet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O">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P">
                    <xs:complexTyp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Q">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zakl" use="optional">
                        <xs:annotation>
                          <xs:documentation>Hodnota ve sloupci běžné účetní období - základna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vysl_min" use="optional">
                        <xs:annotation>
                          <xs:documentation>Hodnota ve sloupci minulé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mzsouc" use="optional">
                        <xs:annotation>
                          <xs:documentation>Hodnota ve sloupci běžné účetní období - mezisoučet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vysl" use="optional">
                        <xs:annotation>
                          <xs:documentation>Hodnota ve sloupci běžné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R">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prvni" use="optional">
                        <xs:annotation>
                          <xs:documentation>Hodnota ve sloupci stav k prvnímu dni účetního období (v tis. Kč).</xs:documentation>
                        </xs:annotation>
                        <xs:simpleType>
                          <xs:restriction base="xs:decimal">
                            <xs:totalDigits value="14"/>
                            <xs:fractionDigits value="0"/>
                          </xs:restriction>
                        </xs:simpleType>
                      </xs:attribute>
                      <xs:attribute name="kc_posledni" use="optional">
                        <xs:annotation>
                          <xs:documentation>Hodnota ve sloupci stav k poslednímu dni účetního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S">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posledni" use="optional">
                        <xs:annotation>
                          <xs:documentation>Hodnota ve sloupci stav k poslednímu dni účetního období (v tis. Kč).</xs:documentation>
                        </xs:annotation>
                        <xs:simpleType>
                          <xs:restriction base="xs:decimal">
                            <xs:totalDigits value="14"/>
                            <xs:fractionDigits value="0"/>
                          </xs:restriction>
                        </xs:simpleType>
                      </xs:attribute>
                      <xs:attribute name="kc_prvni" use="optional">
                        <xs:annotation>
                          <xs:documentation>Hodnota ve sloupci stav k prvnímu dni účetního období (v tis. Kč).</xs:documentation>
                        </xs:annotation>
                        <xs:simpleType>
                          <xs:restriction base="xs:decimal">
                            <xs:totalDigits value="14"/>
                            <xs:fractionDigits value="0"/>
                          </xs:restriction>
                        </xs:simpleType>
                      </xs:attribute>
                    </xs:complexType>
                  </xs:element>
                  <xs:element maxOccurs="unbounded" minOccurs="0" name="VetaUT">
                    <xs:complexType>
                      <xs:attribute name="kc_celkem" use="optional">
                        <xs:annotation>
                          <xs:documentation>Hodnota ve sloupci celkem (v tis. Kč).</xs:documentation>
                        </xs:annotation>
                        <xs:simpleType>
                          <xs:restriction base="xs:decimal">
                            <xs:totalDigits value="14"/>
                            <xs:fractionDigits value="0"/>
                          </xs:restriction>
                        </xs:simpleType>
                      </xs:attribute>
                      <xs:attribute name="kc_hosp" use="optional">
                        <xs:annotation>
                          <xs:documentation>Hodnota ve sloupci činnost hospodářská (v tis. Kč).</xs:documentation>
                        </xs:annotation>
                        <xs:simpleType>
                          <xs:restriction base="xs:decimal">
                            <xs:totalDigits value="14"/>
                            <xs:fractionDigits value="0"/>
                          </xs:restriction>
                        </xs:simpleType>
                      </xs:attribute>
                      <xs:attribute name="kc_hlav" use="optional">
                        <xs:annotation>
                          <xs:documentation>Hodnota ve sloupci činnost hlavní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Y">
                    <xs:complexTyp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2">
                    <xs:complexType>
                      <xs:attribute name="kc_prvni"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posledni"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3">
                    <xs:complexTyp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hlav"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celkem"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hosp"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4">
                    <xs:complexTyp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vysl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vysl"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zsouc"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zakl"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8">
                    <xs:complexType>
                      <xs:attribute name="kc_roz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r_fondy"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azi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zisk"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akci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ap"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k_fondy"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celkem"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UV">
                    <xs:complexType>
                      <xs:attribute name="kc_hodnota" use="optional">
                        <xs:annotation>
                          <xs:documentation>Hodnota ve sloupci Účetní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U">
                    <xs:complexType>
                      <xs:attribute name="kc_sniz" use="optional">
                        <xs:annotation>
                          <xs:documentation>Hodnota ve sloupci Snížení stavu (v tis. Kč).</xs:documentation>
                        </xs:annotation>
                        <xs:simpleType>
                          <xs:restriction base="xs:decimal">
                            <xs:totalDigits value="14"/>
                            <xs:fractionDigits value="0"/>
                          </xs:restriction>
                        </xs:simpleType>
                      </xs:attribute>
                      <xs:attribute name="kc_min" use="optional">
                        <xs:annotation>
                          <xs:documentation>Hodnota ve sloupci Minulé období (v tis. Kč).</xs:documentation>
                        </xs:annotation>
                        <xs:simpleType>
                          <xs:restriction base="xs:decimal">
                            <xs:totalDigits value="14"/>
                            <xs:fractionDigits value="0"/>
                          </xs:restriction>
                        </xs:simpleType>
                      </xs:attribute>
                      <xs:attribute name="kc_zvys" use="optional">
                        <xs:annotation>
                          <xs:documentation>Hodnota ve sloupci Zvýšení stavu (v tis. Kč).</xs:documentation>
                        </xs:annotation>
                        <xs:simpleType>
                          <xs:restriction base="xs:decimal">
                            <xs:totalDigits value="14"/>
                            <xs:fractionDigits value="0"/>
                          </xs:restriction>
                        </xs:simpleType>
                      </xs:attribute>
                      <xs:attribute name="kc_sled" use="optional">
                        <xs:annotation>
                          <xs:documentation>Hodnota ve sloupci Běžné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A">
                    <xs:complexType>
                      <xs:attribute name="fin_sl2" use="optional">
                        <xs:annotation>
                          <xs:documentation>Dlouhodobý finanční majetek - Pořizovací cena (nákup). Vyplní se v tis. Kč</xs:documentation>
                        </xs:annotation>
                        <xs:simpleType>
                          <xs:restriction base="xs:decimal">
                            <xs:totalDigits value="14"/>
                            <xs:fractionDigits value="0"/>
                          </xs:restriction>
                        </xs:simpleType>
                      </xs:attribute>
                      <xs:attribute name="nehm_sl2" use="optional">
                        <xs:annotation>
                          <xs:documentation>Dlouhodobý nehmotný majetek - Pořizovací cena (nákup). Vyplní se v tis. Kč</xs:documentation>
                        </xs:annotation>
                        <xs:simpleType>
                          <xs:restriction base="xs:decimal">
                            <xs:totalDigits value="14"/>
                            <xs:fractionDigits value="0"/>
                          </xs:restriction>
                        </xs:simpleType>
                      </xs:attribute>
                      <xs:attribute name="stat_spojos" use="optional">
                        <xs:annotation>
                          <xs:documentation>kód státu se vyplňuje podle Sdělení Českého statistického úřadu ze dne 18. května 2012 o aktualizaci číselníku zemí (CZEM) (viz též webová adresa http://www.financnisprava.cz položka Daně a pojistné, podpoložka Daně, složka Daň z příjmů, nabídka Číselník zemí; použije se pouze dvoumístný kód vymezený velkými písmeny abecedy).&lt;br /&gt;Položka obsahuje kritické kontroly: položka musí být vyplněna a její hodnota musí být kód existujícího státu z číselníku Země (zeme - z číselníku se vkládá položka kod2).&lt;br&gt;
Pro popis číselníku Země klikněte &lt;a href="http://adisepo.mfcr.cz/adis/jepo/epo/ciselnik_ukazka.htm?C=zeme"&gt;zde&lt;/a&gt;.</xs:documentation>
                        </xs:annotation>
                        <xs:simpleType>
                          <xs:restriction base="xs:string">
                            <xs:minLength value="0"/>
                            <xs:maxLength value="2"/>
                          </xs:restriction>
                        </xs:simpleType>
                      </xs:attribute>
                      <xs:attribute name="urok_sl1" use="optional">
                        <xs:annotation>
                          <xs:documentation>Úroky - Výnos. Vyplní se v tis. Kč</xs:documentation>
                        </xs:annotation>
                        <xs:simpleType>
                          <xs:restriction base="xs:decimal">
                            <xs:totalDigits value="14"/>
                            <xs:fractionDigits value="0"/>
                          </xs:restriction>
                        </xs:simpleType>
                      </xs:attribute>
                      <xs:attribute name="krpohl_sl1" use="optional">
                        <xs:annotation>
                          <xs:documentation>Krátkodobé pohledávky - Stav ke konci aktuálního období. Vyplní se v tis. Kč</xs:documentation>
                        </xs:annotation>
                        <xs:simpleType>
                          <xs:restriction base="xs:decimal">
                            <xs:totalDigits value="14"/>
                            <xs:fractionDigits value="0"/>
                          </xs:restriction>
                        </xs:simpleType>
                      </xs:attribute>
                      <xs:attribute name="krpohl_sl2" use="optional">
                        <xs:annotation>
                          <xs:documentation>Krátkodobé pohledávky - Stav ke konci minulého období. Vyplní se v tis. Kč</xs:documentation>
                        </xs:annotation>
                        <xs:simpleType>
                          <xs:restriction base="xs:decimal">
                            <xs:totalDigits value="14"/>
                            <xs:fractionDigits value="0"/>
                          </xs:restriction>
                        </xs:simpleType>
                      </xs:attribute>
                      <xs:attribute name="ic_spojos" use="optional">
                        <xs:annotation>
                          <xs:documentation>uvede se identifikační číslo (identifikátor pro daňové účely) spojené osoby, pokud jí bylo přiděleno.</xs:documentation>
                        </xs:annotation>
                        <xs:simpleType>
                          <xs:restriction base="xs:string">
                            <xs:minLength value="0"/>
                            <xs:maxLength value="20"/>
                          </xs:restriction>
                        </xs:simpleType>
                      </xs:attribute>
                      <xs:attribute name="zasoby_sl1" use="optional">
                        <xs:annotation>
                          <xs:documentation>Zásoby materiálu, výrobků a zboží - Výnos (prodej). Vyplní se v tis. Kč</xs:documentation>
                        </xs:annotation>
                        <xs:simpleType>
                          <xs:restriction base="xs:decimal">
                            <xs:totalDigits value="14"/>
                            <xs:fractionDigits value="0"/>
                          </xs:restriction>
                        </xs:simpleType>
                      </xs:attribute>
                      <xs:attribute name="dlzav_sl1" use="optional">
                        <xs:annotation>
                          <xs:documentation>Dlouhodobé závazky - Stav ke konci aktuálního období. Vyplní se v tis. Kč</xs:documentation>
                        </xs:annotation>
                        <xs:simpleType>
                          <xs:restriction base="xs:decimal">
                            <xs:totalDigits value="14"/>
                            <xs:fractionDigits value="0"/>
                          </xs:restriction>
                        </xs:simpleType>
                      </xs:attribute>
                      <xs:attribute name="podil_sl2" use="optional">
                        <xs:annotation>
                          <xs:documentation>Podíly na zisku - Vyplacené. Vyplní se v tis. Kč</xs:documentation>
                        </xs:annotation>
                        <xs:simpleType>
                          <xs:restriction base="xs:decimal">
                            <xs:totalDigits value="14"/>
                            <xs:fractionDigits value="0"/>
                          </xs:restriction>
                        </xs:simpleType>
                      </xs:attribute>
                      <xs:attribute name="dlzav_sl2" use="optional">
                        <xs:annotation>
                          <xs:documentation>Dlouhodobé závazky - Stav ke konci minulého období. Vyplní se v tis. Kč</xs:documentation>
                        </xs:annotation>
                        <xs:simpleType>
                          <xs:restriction base="xs:decimal">
                            <xs:totalDigits value="14"/>
                            <xs:fractionDigits value="0"/>
                          </xs:restriction>
                        </xs:simpleType>
                      </xs:attribute>
                      <xs:attribute name="licence_sl2" use="optional">
                        <xs:annotation>
                          <xs:documentation>Licenční poplatek (vč. software) - Náklad. Vyplní se v tis. Kč</xs:documentation>
                        </xs:annotation>
                        <xs:simpleType>
                          <xs:restriction base="xs:decimal">
                            <xs:totalDigits value="14"/>
                            <xs:fractionDigits value="0"/>
                          </xs:restriction>
                        </xs:simpleType>
                      </xs:attribute>
                      <xs:attribute name="fin_sl1" use="optional">
                        <xs:annotation>
                          <xs:documentation>Dlouhodobý finanční majetek - Výnos (prodej). Vyplní se v tis. Kč</xs:documentation>
                        </xs:annotation>
                        <xs:simpleType>
                          <xs:restriction base="xs:decimal">
                            <xs:totalDigits value="14"/>
                            <xs:fractionDigits value="0"/>
                          </xs:restriction>
                        </xs:simpleType>
                      </xs:attribute>
                      <xs:attribute name="nehm_sl1" use="optional">
                        <xs:annotation>
                          <xs:documentation>Dlouhodobý nehmotný majetek - Výnos (prodej). Vyplní se v tis. Kč</xs:documentation>
                        </xs:annotation>
                        <xs:simpleType>
                          <xs:restriction base="xs:decimal">
                            <xs:totalDigits value="14"/>
                            <xs:fractionDigits value="0"/>
                          </xs:restriction>
                        </xs:simpleType>
                      </xs:attribute>
                      <xs:attribute name="podil_sl1" use="optional">
                        <xs:annotation>
                          <xs:documentation>Podíly na zisku - Přijaté. Vyplní se v tis. Kč</xs:documentation>
                        </xs:annotation>
                        <xs:simpleType>
                          <xs:restriction base="xs:decimal">
                            <xs:totalDigits value="14"/>
                            <xs:fractionDigits value="0"/>
                          </xs:restriction>
                        </xs:simpleType>
                      </xs:attribute>
                      <xs:attribute name="sluzby_sl2" use="optional">
                        <xs:annotation>
                          <xs:documentation>Služby - Náklad. Vyplní se v tis. Kč</xs:documentation>
                        </xs:annotation>
                        <xs:simpleType>
                          <xs:restriction base="xs:decimal">
                            <xs:totalDigits value="14"/>
                            <xs:fractionDigits value="0"/>
                          </xs:restriction>
                        </xs:simpleType>
                      </xs:attribute>
                      <xs:attribute name="dlpohl_sl2" use="optional">
                        <xs:annotation>
                          <xs:documentation>Dlouhodobé pohledávky - Stav ke konci minulého období. Vyplní se v tis. Kč</xs:documentation>
                        </xs:annotation>
                        <xs:simpleType>
                          <xs:restriction base="xs:decimal">
                            <xs:totalDigits value="14"/>
                            <xs:fractionDigits value="0"/>
                          </xs:restriction>
                        </xs:simpleType>
                      </xs:attribute>
                      <xs:attribute name="hmot_sl2" use="optional">
                        <xs:annotation>
                          <xs:documentation>Dlouhodobý hmotný majetek - Pořizovací cena (nákup). Vyplní se v tis. Kč</xs:documentation>
                        </xs:annotation>
                        <xs:simpleType>
                          <xs:restriction base="xs:decimal">
                            <xs:totalDigits value="14"/>
                            <xs:fractionDigits value="0"/>
                          </xs:restriction>
                        </xs:simpleType>
                      </xs:attribute>
                      <xs:attribute name="naz_spojos" use="optional">
                        <xs:annotation>
                          <xs:documentation>uvede se obchodní firma právnické osoby zapsaná do veřejných rejstříků, včetně dodatku označujícího její právní formu, popřípadě též dovětku „v likvidaci“. U právnických osob, které se nezapisují do veřejných rejstříků, se uvede název, pod kterým byly založeny nebo zřízeny, a u ostatních subjektů název, pod nímž vystupují vůči třetím osobám. Pokud rozsah předtištěných políček položky 01 nestačí k zapsání celého názvu obchodní firmy nebo názvu poplatníka, uvede se pouze jejich zkrácený tvar s tím, že na zvláštní příloze se pak vyznačí celý název obchodní firmy, případně název poplatníka. Je-li spojenou osobou fyzická osoba, uvede se současné jméno a příjmení včetně získaných vědeckých a akademických titulů.&lt;br/&gt;Položka obsahuje kritické kontroly: Název spojené osoby musí být vyplněn; V souboru nesmí existovat duplicitní listy přílohy, tj. věty A se stejnou hodnotou dvojice položek (naz_spojos, stat_spojos).</xs:documentation>
                        </xs:annotation>
                        <xs:simpleType>
                          <xs:restriction base="xs:string">
                            <xs:minLength value="0"/>
                            <xs:maxLength value="255"/>
                          </xs:restriction>
                        </xs:simpleType>
                      </xs:attribute>
                      <xs:attribute name="sluzby_sl1" use="optional">
                        <xs:annotation>
                          <xs:documentation>Služby - Výnos. Vyplní se v tis. Kč</xs:documentation>
                        </xs:annotation>
                        <xs:simpleType>
                          <xs:restriction base="xs:decimal">
                            <xs:totalDigits value="14"/>
                            <xs:fractionDigits value="0"/>
                          </xs:restriction>
                        </xs:simpleType>
                      </xs:attribute>
                      <xs:attribute name="ost_vlkap_sl2" use="optional">
                        <xs:annotation>
                          <xs:documentation>Ostatní složky vlastního kapitálu - Snížení. Vyplní se v tis. Kč</xs:documentation>
                        </xs:annotation>
                        <xs:simpleType>
                          <xs:restriction base="xs:decimal">
                            <xs:totalDigits value="14"/>
                            <xs:fractionDigits value="0"/>
                          </xs:restriction>
                        </xs:simpleType>
                      </xs:attribute>
                      <xs:attribute name="krzav_sl2" use="optional">
                        <xs:annotation>
                          <xs:documentation>Krátkodobé závazky - Stav ke konci minulého období. Vyplní se v tis. Kč</xs:documentation>
                        </xs:annotation>
                        <xs:simpleType>
                          <xs:restriction base="xs:decimal">
                            <xs:totalDigits value="14"/>
                            <xs:fractionDigits value="0"/>
                          </xs:restriction>
                        </xs:simpleType>
                      </xs:attribute>
                      <xs:attribute name="hmot_sl1" use="optional">
                        <xs:annotation>
                          <xs:documentation>Dlouhodobý hmotný majetek - Výnos (prodej). Vyplní se v tis. Kč</xs:documentation>
                        </xs:annotation>
                        <xs:simpleType>
                          <xs:restriction base="xs:decimal">
                            <xs:totalDigits value="14"/>
                            <xs:fractionDigits value="0"/>
                          </xs:restriction>
                        </xs:simpleType>
                      </xs:attribute>
                      <xs:attribute name="licence_sl1" use="optional">
                        <xs:annotation>
                          <xs:documentation>Licenční poplatek (vč. software) - Výnos. Vyplní se v tis. Kč</xs:documentation>
                        </xs:annotation>
                        <xs:simpleType>
                          <xs:restriction base="xs:decimal">
                            <xs:totalDigits value="14"/>
                            <xs:fractionDigits value="0"/>
                          </xs:restriction>
                        </xs:simpleType>
                      </xs:attribute>
                      <xs:attribute name="urok_sl2" use="optional">
                        <xs:annotation>
                          <xs:documentation>Úroky - Náklad. Vyplní se v tis. Kč</xs:documentation>
                        </xs:annotation>
                        <xs:simpleType>
                          <xs:restriction base="xs:decimal">
                            <xs:totalDigits value="14"/>
                            <xs:fractionDigits value="0"/>
                          </xs:restriction>
                        </xs:simpleType>
                      </xs:attribute>
                      <xs:attribute name="uver_sl1" use="optional">
                        <xs:annotation>
                          <xs:documentation>Úvěrové finanční nástroje - Přijaté. Vyplní se v tis. Kč</xs:documentation>
                        </xs:annotation>
                        <xs:simpleType>
                          <xs:restriction base="xs:decimal">
                            <xs:totalDigits value="14"/>
                            <xs:fractionDigits value="0"/>
                          </xs:restriction>
                        </xs:simpleType>
                      </xs:attribute>
                      <xs:attribute name="bezupl_prij" use="optional">
                        <xs:annotation>
                          <xs:documentation>uvede se, zda byla uskutečněna se spojenou osobou transakce přijetí bezúplatného plnění. Za bezúplatné plnění se nepovažují reklamní a propagační předměty dle § 25 odst. 1 písm. t) zákona.&lt;br /&gt;A - ano&lt;br /&gt;N - ne</xs:documentation>
                        </xs:annotation>
                        <xs:simpleType>
                          <xs:restriction base="xs:string">
                            <xs:minLength value="0"/>
                            <xs:maxLength value="1"/>
                          </xs:restriction>
                        </xs:simpleType>
                      </xs:attribute>
                      <xs:attribute name="zasoby_sl2" use="optional">
                        <xs:annotation>
                          <xs:documentation>Zásoby materiálu, výrobků a zboží - Pořizovací cena (nákup). Vyplní se v tis. Kč</xs:documentation>
                        </xs:annotation>
                        <xs:simpleType>
                          <xs:restriction base="xs:decimal">
                            <xs:totalDigits value="14"/>
                            <xs:fractionDigits value="0"/>
                          </xs:restriction>
                        </xs:simpleType>
                      </xs:attribute>
                      <xs:attribute name="bezupl_pos" use="optional">
                        <xs:annotation>
                          <xs:documentation>uvede se, zda byla uskutečněna se spojenou osobou transakce poskytnutí bezúplatného plnění. Za bezúplatné plnění se nepovažují reklamní a propagační předměty dle § 25 odst. 1 písm. t) zákona.&lt;br /&gt;A - ano&lt;br /&gt;N - ne</xs:documentation>
                        </xs:annotation>
                        <xs:simpleType>
                          <xs:restriction base="xs:string">
                            <xs:minLength value="0"/>
                            <xs:maxLength value="1"/>
                          </xs:restriction>
                        </xs:simpleType>
                      </xs:attribute>
                      <xs:attribute name="ost_vlkap_sl1" use="optional">
                        <xs:annotation>
                          <xs:documentation>Ostatní složky vlastního kapitálu - Zvýšení. Vyplní se v tis. Kč</xs:documentation>
                        </xs:annotation>
                        <xs:simpleType>
                          <xs:restriction base="xs:decimal">
                            <xs:totalDigits value="14"/>
                            <xs:fractionDigits value="0"/>
                          </xs:restriction>
                        </xs:simpleType>
                      </xs:attribute>
                      <xs:attribute name="krzav_sl1" use="optional">
                        <xs:annotation>
                          <xs:documentation>Krátkodobé závazky - Stav ke konci aktuálního období. Vyplní se v tis. Kč</xs:documentation>
                        </xs:annotation>
                        <xs:simpleType>
                          <xs:restriction base="xs:decimal">
                            <xs:totalDigits value="14"/>
                            <xs:fractionDigits value="0"/>
                          </xs:restriction>
                        </xs:simpleType>
                      </xs:attribute>
                      <xs:attribute name="uver_sl2" use="optional">
                        <xs:annotation>
                          <xs:documentation>Úvěrové finanční nástroje - Vyplacené. Vyplní se v tis. Kč</xs:documentation>
                        </xs:annotation>
                        <xs:simpleType>
                          <xs:restriction base="xs:decimal">
                            <xs:totalDigits value="14"/>
                            <xs:fractionDigits value="0"/>
                          </xs:restriction>
                        </xs:simpleType>
                      </xs:attribute>
                      <xs:attribute name="cashpool" use="optional">
                        <xs:annotation>
                          <xs:documentation>(vnitroskupinové sdružování finančních prostředků) – uvede se, zda daňový subjekt využívá cash-pooling.&lt;br /&gt;A - ano&lt;br /&gt;N - ne</xs:documentation>
                        </xs:annotation>
                        <xs:simpleType>
                          <xs:restriction base="xs:string">
                            <xs:minLength value="0"/>
                            <xs:maxLength value="1"/>
                          </xs:restriction>
                        </xs:simpleType>
                      </xs:attribute>
                      <xs:attribute name="dlpohl_sl1" use="optional">
                        <xs:annotation>
                          <xs:documentation>Dlouhodobé pohledávky - Stav ke konci aktuálního období. Vyplní se v tis. Kč</xs:documentation>
                        </xs:annotation>
                        <xs:simpleType>
                          <xs:restriction base="xs:decimal">
                            <xs:totalDigits value="14"/>
                            <xs:fractionDigits value="0"/>
                          </xs:restriction>
                        </xs:simpleType>
                      </xs:attribute>
                      <xs:attribute name="ost_trans_sl2" use="optional">
                        <xs:annotation>
                          <xs:documentation>Celkový objem ostatních transakcí - Náklad. Vyplní se v tis. Kč</xs:documentation>
                        </xs:annotation>
                        <xs:simpleType>
                          <xs:restriction base="xs:decimal">
                            <xs:totalDigits value="14"/>
                            <xs:fractionDigits value="0"/>
                          </xs:restriction>
                        </xs:simpleType>
                      </xs:attribute>
                      <xs:attribute name="ost_trans_sl1" use="optional">
                        <xs:annotation>
                          <xs:documentation>Celkový objem ostatních transakcí - Výnos. Vyplní se v tis. Kč</xs:documentation>
                        </xs:annotation>
                        <xs:simpleType>
                          <xs:restriction base="xs:decimal">
                            <xs:totalDigits value="14"/>
                            <xs:fractionDigits value="0"/>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 minOccurs="0" name="Predepsa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OPISPUV){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styles" Target="styles.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externalLink" Target="externalLinks/externalLink1.xml" /><Relationship Id="rId25" Type="http://schemas.openxmlformats.org/officeDocument/2006/relationships/sharedStrings" Target="sharedStrings.xml" /><Relationship Id="rId28" Type="http://schemas.openxmlformats.org/officeDocument/2006/relationships/externalLink" Target="externalLinks/externalLink3.xml" /><Relationship Id="rId27" Type="http://schemas.openxmlformats.org/officeDocument/2006/relationships/externalLink" Target="externalLinks/externalLink2.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xmlMaps" Target="xmlMaps.xml" /><Relationship Id="rId7" Type="http://schemas.openxmlformats.org/officeDocument/2006/relationships/worksheet" Target="worksheets/sheet6.xml" /><Relationship Id="rId8" Type="http://schemas.openxmlformats.org/officeDocument/2006/relationships/worksheet" Target="worksheets/sheet7.xml" /><Relationship Id="rId30" Type="http://schemas.openxmlformats.org/officeDocument/2006/relationships/calcChain" Target="calcChain.xml" /><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worksheet" Target="worksheets/sheet12.xml" /><Relationship Id="rId12" Type="http://schemas.openxmlformats.org/officeDocument/2006/relationships/worksheet" Target="worksheets/sheet11.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6"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microsoft.com/office/2006/relationships/xlExternalLinkPath/xlPathMissing" Target="&#269;innosti" TargetMode="External" /></Relationships>
</file>

<file path=xl/externalLinks/_rels/externalLink2.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činnosti"/>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51" name="Tabulka51" displayName="Tabulka51" ref="J2:BP3" tableType="xml" totalsRowShown="0" headerRowDxfId="171">
  <autoFilter ref="J2:BP3"/>
  <tableColumns count="59">
    <tableColumn id="1" uniqueName="d_hospvysl" name="d_hospvysl" dataDxfId="170">
      <calculatedColumnFormula>TEXT('2'!C6,"DD.MM.RRRR")</calculatedColumnFormula>
      <xmlColumnPr mapId="1" xpath="/Pisemnost/DPPDP7/VetaO/@d_hospvysl" xmlDataType="string"/>
    </tableColumn>
    <tableColumn id="2" uniqueName="kc_ii10_10" name="kc_ii10_10" dataDxfId="169">
      <calculatedColumnFormula>'2'!E5</calculatedColumnFormula>
      <xmlColumnPr mapId="1" xpath="/Pisemnost/DPPDP7/VetaO/@kc_ii10_10" xmlDataType="decimal"/>
    </tableColumn>
    <tableColumn id="3" uniqueName="kc_ii110_100" name="kc_ii110_100" dataDxfId="168">
      <calculatedColumnFormula>'2'!E17</calculatedColumnFormula>
      <xmlColumnPr mapId="1" xpath="/Pisemnost/DPPDP7/VetaO/@kc_ii110_100" xmlDataType="decimal"/>
    </tableColumn>
    <tableColumn id="4" uniqueName="kc_ii111_101" name="kc_ii111_101">
      <calculatedColumnFormula>'2'!E18</calculatedColumnFormula>
      <xmlColumnPr mapId="1" xpath="/Pisemnost/DPPDP7/VetaO/@kc_ii111_101" xmlDataType="decimal"/>
    </tableColumn>
    <tableColumn id="5" uniqueName="kc_ii120_110" name="kc_ii120_110">
      <calculatedColumnFormula>'2'!E19</calculatedColumnFormula>
      <xmlColumnPr mapId="1" xpath="/Pisemnost/DPPDP7/VetaO/@kc_ii120_110" xmlDataType="decimal"/>
    </tableColumn>
    <tableColumn id="6" uniqueName="kc_ii130_120" name="kc_ii130_120">
      <calculatedColumnFormula>'2'!E23</calculatedColumnFormula>
      <xmlColumnPr mapId="1" xpath="/Pisemnost/DPPDP7/VetaO/@kc_ii130_120" xmlDataType="decimal"/>
    </tableColumn>
    <tableColumn id="7" uniqueName="kc_ii140_130" name="kc_ii140_130">
      <calculatedColumnFormula>'2'!E24</calculatedColumnFormula>
      <xmlColumnPr mapId="1" xpath="/Pisemnost/DPPDP7/VetaO/@kc_ii140_130" xmlDataType="decimal"/>
    </tableColumn>
    <tableColumn id="8" uniqueName="kc_ii150_140" name="kc_ii150_140">
      <calculatedColumnFormula>'2'!E25</calculatedColumnFormula>
      <xmlColumnPr mapId="1" xpath="/Pisemnost/DPPDP7/VetaO/@kc_ii150_140" xmlDataType="decimal"/>
    </tableColumn>
    <tableColumn id="9" uniqueName="kc_ii170_150" name="kc_ii170_150">
      <calculatedColumnFormula>'2'!E26</calculatedColumnFormula>
      <xmlColumnPr mapId="1" xpath="/Pisemnost/DPPDP7/VetaO/@kc_ii170_150" xmlDataType="decimal"/>
    </tableColumn>
    <tableColumn id="10" uniqueName="kc_ii180_160" name="kc_ii180_160">
      <calculatedColumnFormula>'2'!E27</calculatedColumnFormula>
      <xmlColumnPr mapId="1" xpath="/Pisemnost/DPPDP7/VetaO/@kc_ii180_160" xmlDataType="decimal"/>
    </tableColumn>
    <tableColumn id="11" uniqueName="kc_ii181_161" name="kc_ii181_161">
      <calculatedColumnFormula>'2'!E28</calculatedColumnFormula>
      <xmlColumnPr mapId="1" xpath="/Pisemnost/DPPDP7/VetaO/@kc_ii181_161" xmlDataType="decimal"/>
    </tableColumn>
    <tableColumn id="12" uniqueName="kc_ii182_162" name="kc_ii182_162">
      <calculatedColumnFormula>'2'!E29</calculatedColumnFormula>
      <xmlColumnPr mapId="1" xpath="/Pisemnost/DPPDP7/VetaO/@kc_ii182_162" xmlDataType="decimal"/>
    </tableColumn>
    <tableColumn id="13" uniqueName="kc_ii190_170" name="kc_ii190_170">
      <calculatedColumnFormula>'2'!E30</calculatedColumnFormula>
      <xmlColumnPr mapId="1" xpath="/Pisemnost/DPPDP7/VetaO/@kc_ii190_170" xmlDataType="decimal"/>
    </tableColumn>
    <tableColumn id="14" uniqueName="kc_ii200_200" name="kc_ii200_200">
      <calculatedColumnFormula>'7'!C3</calculatedColumnFormula>
      <xmlColumnPr mapId="1" xpath="/Pisemnost/DPPDP7/VetaO/@kc_ii200_200" xmlDataType="decimal"/>
    </tableColumn>
    <tableColumn id="15" uniqueName="kc_ii201_201" name="kc_ii201_201">
      <calculatedColumnFormula>'7'!C4</calculatedColumnFormula>
      <xmlColumnPr mapId="1" xpath="/Pisemnost/DPPDP7/VetaO/@kc_ii201_201" xmlDataType="decimal"/>
    </tableColumn>
    <tableColumn id="16" uniqueName="kc_ii210_230" name="kc_ii210_230">
      <calculatedColumnFormula>IF('7'!C10&lt;&gt;0,'7'!C10,"")</calculatedColumnFormula>
      <xmlColumnPr mapId="1" xpath="/Pisemnost/DPPDP7/VetaO/@kc_ii210_230" xmlDataType="decimal"/>
    </tableColumn>
    <tableColumn id="17" uniqueName="kc_ii220_240" name="kc_ii220_240">
      <calculatedColumnFormula>IF('7'!C11&lt;&gt;0,'7'!C11,"")</calculatedColumnFormula>
      <xmlColumnPr mapId="1" xpath="/Pisemnost/DPPDP7/VetaO/@kc_ii220_240" xmlDataType="decimal"/>
    </tableColumn>
    <tableColumn id="18" uniqueName="kc_ii221_241" name="kc_ii221_241">
      <calculatedColumnFormula>IF('7'!C12&lt;&gt;0,'7'!C12,"")</calculatedColumnFormula>
      <xmlColumnPr mapId="1" xpath="/Pisemnost/DPPDP7/VetaO/@kc_ii221_241" xmlDataType="decimal"/>
    </tableColumn>
    <tableColumn id="19" uniqueName="kc_ii230_250" name="kc_ii230_250">
      <calculatedColumnFormula>IF('7'!C15&lt;&gt;0,'7'!C15,"")</calculatedColumnFormula>
      <xmlColumnPr mapId="1" xpath="/Pisemnost/DPPDP7/VetaO/@kc_ii230_250" xmlDataType="decimal"/>
    </tableColumn>
    <tableColumn id="20" uniqueName="kc_ii231_251" name="kc_ii231_251">
      <calculatedColumnFormula>IF('7'!C17&lt;&gt;0,'7'!C17,"")</calculatedColumnFormula>
      <xmlColumnPr mapId="1" xpath="/Pisemnost/DPPDP7/VetaO/@kc_ii231_251" xmlDataType="decimal"/>
    </tableColumn>
    <tableColumn id="21" uniqueName="kc_ii240_260" name="kc_ii240_260">
      <calculatedColumnFormula>IF('7'!C18&lt;&gt;0,'7'!C18,"")</calculatedColumnFormula>
      <xmlColumnPr mapId="1" xpath="/Pisemnost/DPPDP7/VetaO/@kc_ii240_260" xmlDataType="decimal"/>
    </tableColumn>
    <tableColumn id="22" uniqueName="kc_ii250_210" name="kc_ii250_210">
      <calculatedColumnFormula>'7'!C5</calculatedColumnFormula>
      <xmlColumnPr mapId="1" xpath="/Pisemnost/DPPDP7/VetaO/@kc_ii250_210" xmlDataType="decimal"/>
    </tableColumn>
    <tableColumn id="23" uniqueName="kc_ii260_270" name="kc_ii260_270">
      <calculatedColumnFormula>IF('7'!C19&lt;&gt;0,'7'!C19,"")</calculatedColumnFormula>
      <xmlColumnPr mapId="1" xpath="/Pisemnost/DPPDP7/VetaO/@kc_ii260_270" xmlDataType="decimal"/>
    </tableColumn>
    <tableColumn id="24" uniqueName="kc_ii270_280" name="kc_ii270_280" dataDxfId="167">
      <calculatedColumnFormula>IF(AND('7'!C21&lt;&gt;0,Tabulka51[kc_ii_220]&gt;0),'7'!C21*100,"")</calculatedColumnFormula>
      <xmlColumnPr mapId="1" xpath="/Pisemnost/DPPDP7/VetaO/@kc_ii270_280" xmlDataType="decimal"/>
    </tableColumn>
    <tableColumn id="25" uniqueName="kc_ii280_290" name="kc_ii280_290">
      <calculatedColumnFormula>IF('7'!C22&lt;&gt;0,'7'!C22,"")</calculatedColumnFormula>
      <xmlColumnPr mapId="1" xpath="/Pisemnost/DPPDP7/VetaO/@kc_ii280_290" xmlDataType="decimal"/>
    </tableColumn>
    <tableColumn id="26" uniqueName="kc_ii290_300" name="kc_ii290_300">
      <calculatedColumnFormula>IF('7'!C24&lt;&gt;0,'7'!C24,"")</calculatedColumnFormula>
      <xmlColumnPr mapId="1" xpath="/Pisemnost/DPPDP7/VetaO/@kc_ii290_300" xmlDataType="decimal"/>
    </tableColumn>
    <tableColumn id="27" uniqueName="kc_ii291_301" name="kc_ii291_301">
      <calculatedColumnFormula>IF('7'!C25&lt;&gt;0,'7'!C25,"")</calculatedColumnFormula>
      <xmlColumnPr mapId="1" xpath="/Pisemnost/DPPDP7/VetaO/@kc_ii291_301" xmlDataType="decimal"/>
    </tableColumn>
    <tableColumn id="28" uniqueName="kc_ii300_310" name="kc_ii300_310">
      <calculatedColumnFormula>IF('7'!C26&lt;&gt;0,'7'!C26,"")</calculatedColumnFormula>
      <xmlColumnPr mapId="1" xpath="/Pisemnost/DPPDP7/VetaO/@kc_ii300_310" xmlDataType="decimal"/>
    </tableColumn>
    <tableColumn id="29" uniqueName="kc_ii30_20" name="kc_ii30_20">
      <calculatedColumnFormula>'2'!E9</calculatedColumnFormula>
      <xmlColumnPr mapId="1" xpath="/Pisemnost/DPPDP7/VetaO/@kc_ii30_20" xmlDataType="decimal"/>
    </tableColumn>
    <tableColumn id="30" uniqueName="kc_ii310_320" name="kc_ii310_320">
      <calculatedColumnFormula>IF('7'!C28&lt;&gt;0,'7'!C28,"")</calculatedColumnFormula>
      <xmlColumnPr mapId="1" xpath="/Pisemnost/DPPDP7/VetaO/@kc_ii310_320" xmlDataType="decimal"/>
    </tableColumn>
    <tableColumn id="31" uniqueName="kc_ii320_330" name="kc_ii320_330">
      <calculatedColumnFormula>IF(Tabulka51[kc_ii_220]&gt;0,'7'!C29,"")</calculatedColumnFormula>
      <xmlColumnPr mapId="1" xpath="/Pisemnost/DPPDP7/VetaO/@kc_ii320_330" xmlDataType="decimal"/>
    </tableColumn>
    <tableColumn id="32" uniqueName="kc_ii40_30" name="kc_ii40_30">
      <calculatedColumnFormula>'2'!E10</calculatedColumnFormula>
      <xmlColumnPr mapId="1" xpath="/Pisemnost/DPPDP7/VetaO/@kc_ii40_30" xmlDataType="decimal"/>
    </tableColumn>
    <tableColumn id="33" uniqueName="kc_ii50_40" name="kc_ii50_40">
      <calculatedColumnFormula>'2'!E11</calculatedColumnFormula>
      <xmlColumnPr mapId="1" xpath="/Pisemnost/DPPDP7/VetaO/@kc_ii50_40" xmlDataType="decimal"/>
    </tableColumn>
    <tableColumn id="34" uniqueName="kc_ii60_50" name="kc_ii60_50">
      <calculatedColumnFormula>'2'!E12</calculatedColumnFormula>
      <xmlColumnPr mapId="1" xpath="/Pisemnost/DPPDP7/VetaO/@kc_ii60_50" xmlDataType="decimal"/>
    </tableColumn>
    <tableColumn id="35" uniqueName="kc_ii71_61" name="kc_ii71_61">
      <calculatedColumnFormula>'2'!E13</calculatedColumnFormula>
      <xmlColumnPr mapId="1" xpath="/Pisemnost/DPPDP7/VetaO/@kc_ii71_61" xmlDataType="decimal"/>
    </tableColumn>
    <tableColumn id="36" uniqueName="kc_ii72_62" name="kc_ii72_62">
      <calculatedColumnFormula>'2'!E14</calculatedColumnFormula>
      <xmlColumnPr mapId="1" xpath="/Pisemnost/DPPDP7/VetaO/@kc_ii72_62" xmlDataType="decimal"/>
    </tableColumn>
    <tableColumn id="37" uniqueName="kc_ii80_70" name="kc_ii80_70">
      <calculatedColumnFormula>'2'!E15</calculatedColumnFormula>
      <xmlColumnPr mapId="1" xpath="/Pisemnost/DPPDP7/VetaO/@kc_ii80_70" xmlDataType="decimal"/>
    </tableColumn>
    <tableColumn id="38" uniqueName="kc_ii_109" name="kc_ii_109">
      <calculatedColumnFormula>'2'!E19</calculatedColumnFormula>
      <xmlColumnPr mapId="1" xpath="/Pisemnost/DPPDP7/VetaO/@kc_ii_109" xmlDataType="decimal"/>
    </tableColumn>
    <tableColumn id="39" uniqueName="kc_ii_111" name="kc_ii_111">
      <calculatedColumnFormula>'2'!E21</calculatedColumnFormula>
      <xmlColumnPr mapId="1" xpath="/Pisemnost/DPPDP7/VetaO/@kc_ii_111" xmlDataType="decimal"/>
    </tableColumn>
    <tableColumn id="40" uniqueName="kc_ii_112" name="kc_ii_112">
      <calculatedColumnFormula>'2'!E22</calculatedColumnFormula>
      <xmlColumnPr mapId="1" xpath="/Pisemnost/DPPDP7/VetaO/@kc_ii_112" xmlDataType="decimal"/>
    </tableColumn>
    <tableColumn id="41" uniqueName="kc_ii_220" name="kc_ii_220">
      <calculatedColumnFormula>'7'!C6</calculatedColumnFormula>
      <xmlColumnPr mapId="1" xpath="/Pisemnost/DPPDP7/VetaO/@kc_ii_220" xmlDataType="decimal"/>
    </tableColumn>
    <tableColumn id="42" uniqueName="kc_ii_242" name="kc_ii_242">
      <calculatedColumnFormula>IF('7'!C13&lt;&gt;0,'7'!C13,"")</calculatedColumnFormula>
      <xmlColumnPr mapId="1" xpath="/Pisemnost/DPPDP7/VetaO/@kc_ii_242" xmlDataType="decimal"/>
    </tableColumn>
    <tableColumn id="43" uniqueName="kc_ii_243" name="kc_ii_243">
      <calculatedColumnFormula>IF('7'!C14&lt;&gt;0,'7'!C14,"")</calculatedColumnFormula>
      <xmlColumnPr mapId="1" xpath="/Pisemnost/DPPDP7/VetaO/@kc_ii_243" xmlDataType="decimal"/>
    </tableColumn>
    <tableColumn id="44" uniqueName="kc_ii_331" name="kc_ii_331">
      <calculatedColumnFormula>'7'!C31</calculatedColumnFormula>
      <xmlColumnPr mapId="1" xpath="/Pisemnost/DPPDP7/VetaO/@kc_ii_331" xmlDataType="decimal"/>
    </tableColumn>
    <tableColumn id="45" uniqueName="kc_ii_332" name="kc_ii_332" dataDxfId="166">
      <calculatedColumnFormula>'7'!C32*100</calculatedColumnFormula>
      <xmlColumnPr mapId="1" xpath="/Pisemnost/DPPDP7/VetaO/@kc_ii_332" xmlDataType="decimal"/>
    </tableColumn>
    <tableColumn id="46" uniqueName="kc_ii_333" name="kc_ii_333">
      <calculatedColumnFormula>'7'!C33</calculatedColumnFormula>
      <xmlColumnPr mapId="1" xpath="/Pisemnost/DPPDP7/VetaO/@kc_ii_333" xmlDataType="decimal"/>
    </tableColumn>
    <tableColumn id="47" uniqueName="kc_ii_334" name="kc_ii_334">
      <calculatedColumnFormula>'7'!C34</calculatedColumnFormula>
      <xmlColumnPr mapId="1" xpath="/Pisemnost/DPPDP7/VetaO/@kc_ii_334" xmlDataType="decimal"/>
    </tableColumn>
    <tableColumn id="48" uniqueName="kc_ii_335" name="kc_ii_335">
      <calculatedColumnFormula>'7'!C35</calculatedColumnFormula>
      <xmlColumnPr mapId="1" xpath="/Pisemnost/DPPDP7/VetaO/@kc_ii_335" xmlDataType="decimal"/>
    </tableColumn>
    <tableColumn id="49" uniqueName="kc_ii_340" name="kc_ii_340">
      <calculatedColumnFormula>'7'!C37</calculatedColumnFormula>
      <xmlColumnPr mapId="1" xpath="/Pisemnost/DPPDP7/VetaO/@kc_ii_340" xmlDataType="decimal"/>
    </tableColumn>
    <tableColumn id="50" uniqueName="kc_ii_360" name="kc_ii_360">
      <calculatedColumnFormula>'7'!C40</calculatedColumnFormula>
      <xmlColumnPr mapId="1" xpath="/Pisemnost/DPPDP7/VetaO/@kc_ii_360" xmlDataType="decimal"/>
    </tableColumn>
    <tableColumn id="51" uniqueName="por_c_fondu" name="por_c_fondu">
      <xmlColumnPr mapId="1" xpath="/Pisemnost/DPPDP7/VetaO/@por_c_fondu" xmlDataType="decimal"/>
    </tableColumn>
    <tableColumn id="52" uniqueName="text_ii182_162" name="text_ii182_162">
      <calculatedColumnFormula>'2'!B29</calculatedColumnFormula>
      <xmlColumnPr mapId="1" xpath="/Pisemnost/DPPDP7/VetaO/@text_ii182_162" xmlDataType="string"/>
    </tableColumn>
    <tableColumn id="53" uniqueName="text_ii221_241" name="text_ii221_241" dataDxfId="165">
      <calculatedColumnFormula>IF('7'!B12&lt;&gt;0,'7'!B12,"")</calculatedColumnFormula>
      <xmlColumnPr mapId="1" xpath="/Pisemnost/DPPDP7/VetaO/@text_ii221_241" xmlDataType="string"/>
    </tableColumn>
    <tableColumn id="54" uniqueName="text_ii291_301" name="text_ii291_301" dataDxfId="164">
      <calculatedColumnFormula>IF('7'!B25&lt;&gt;0,'7'!B25,"")</calculatedColumnFormula>
      <xmlColumnPr mapId="1" xpath="/Pisemnost/DPPDP7/VetaO/@text_ii291_301" xmlDataType="string"/>
    </tableColumn>
    <tableColumn id="55" uniqueName="text_ii72_62" name="text_ii72_62">
      <calculatedColumnFormula>'2'!B14</calculatedColumnFormula>
      <xmlColumnPr mapId="1" xpath="/Pisemnost/DPPDP7/VetaO/@text_ii72_62" xmlDataType="string"/>
    </tableColumn>
    <tableColumn id="56" uniqueName="f_ico" name="f_ico" dataDxfId="163">
      <xmlColumnPr mapId="1" xpath="/Pisemnost/DPPDP7/VetaO/@f_ico" xmlDataType="string"/>
    </tableColumn>
    <tableColumn id="57" uniqueName="f_zvl_pr" name="f_zvl_pr" dataDxfId="162">
      <xmlColumnPr mapId="1" xpath="/Pisemnost/DPPDP7/VetaO/@f_zvl_pr" xmlDataType="decimal"/>
    </tableColumn>
    <tableColumn id="58" uniqueName="f_zkrobchjm" name="f_zkrobchjm" dataDxfId="161">
      <xmlColumnPr mapId="1" xpath="/Pisemnost/DPPDP7/VetaO/@f_zkrobchjm" xmlDataType="string"/>
    </tableColumn>
    <tableColumn id="59" uniqueName="c_listu" name="c_listu" dataDxfId="160">
      <xmlColumnPr mapId="1" xpath="/Pisemnost/DPPDP7/VetaO/@c_listu" xmlDataType="decimal"/>
    </tableColumn>
  </tableColumns>
  <tableStyleInfo name="TableStyleMedium2" showFirstColumn="0" showLastColumn="0" showRowStripes="1" showColumnStripes="0"/>
</table>
</file>

<file path=xl/tables/table10.xml><?xml version="1.0" encoding="utf-8"?>
<table xmlns="http://schemas.openxmlformats.org/spreadsheetml/2006/main" id="79" name="Tabulka79" displayName="Tabulka79" ref="A118:G119" tableType="xml" totalsRowShown="0" headerRowDxfId="101">
  <autoFilter ref="A118:G119"/>
  <tableColumns count="7">
    <tableColumn id="1" uniqueName="c_listu" name="c_listu">
      <calculatedColumnFormula>Tabulka51[c_listu]</calculatedColumnFormula>
      <xmlColumnPr mapId="1" xpath="/Pisemnost/DPPDP7/VetaM/@c_listu" xmlDataType="decimal"/>
    </tableColumn>
    <tableColumn id="2" uniqueName="kc_castii220_351c" name="kc_castii220_351c">
      <xmlColumnPr mapId="1" xpath="/Pisemnost/DPPDP7/VetaM/@kc_castii220_351c" xmlDataType="decimal"/>
    </tableColumn>
    <tableColumn id="3" uniqueName="kc_dpp_f1" name="kc_dpp_f1" dataDxfId="100">
      <calculatedColumnFormula>'6'!D9</calculatedColumnFormula>
      <xmlColumnPr mapId="1" xpath="/Pisemnost/DPPDP7/VetaM/@kc_dpp_f1" xmlDataType="decimal"/>
    </tableColumn>
    <tableColumn id="4" uniqueName="kc_dpp_f2" name="kc_dpp_f2" dataDxfId="99">
      <calculatedColumnFormula>'6'!D10</calculatedColumnFormula>
      <xmlColumnPr mapId="1" xpath="/Pisemnost/DPPDP7/VetaM/@kc_dpp_f2" xmlDataType="decimal"/>
    </tableColumn>
    <tableColumn id="5" uniqueName="kc_dpp_f4" name="kc_dpp_f4" dataDxfId="98">
      <calculatedColumnFormula>'6'!D12</calculatedColumnFormula>
      <xmlColumnPr mapId="1" xpath="/Pisemnost/DPPDP7/VetaM/@kc_dpp_f4" xmlDataType="decimal"/>
    </tableColumn>
    <tableColumn id="6" uniqueName="kc_dpp_h1_35ab" name="kc_dpp_h1_35ab" dataDxfId="97">
      <calculatedColumnFormula>'6'!D13</calculatedColumnFormula>
      <xmlColumnPr mapId="1" xpath="/Pisemnost/DPPDP7/VetaM/@kc_dpp_h1_35ab" xmlDataType="decimal"/>
    </tableColumn>
    <tableColumn id="7" uniqueName="kc_dpp_h4_351c" name="kc_dpp_h4_351c" dataDxfId="96">
      <xmlColumnPr mapId="1" xpath="/Pisemnost/DPPDP7/VetaM/@kc_dpp_h4_351c" xmlDataType="decimal"/>
    </tableColumn>
  </tableColumns>
  <tableStyleInfo name="TableStyleMedium2" showFirstColumn="0" showLastColumn="0" showRowStripes="1" showColumnStripes="0"/>
</table>
</file>

<file path=xl/tables/table11.xml><?xml version="1.0" encoding="utf-8"?>
<table xmlns="http://schemas.openxmlformats.org/spreadsheetml/2006/main" id="80" name="Tabulka80" displayName="Tabulka80" ref="A124:G125" tableType="xml" totalsRowShown="0" headerRowDxfId="95">
  <autoFilter ref="A124:G125"/>
  <tableColumns count="7">
    <tableColumn id="1" uniqueName="c_listu" name="c_listu">
      <calculatedColumnFormula>Tabulka51[c_listu]</calculatedColumnFormula>
      <xmlColumnPr mapId="1" xpath="/Pisemnost/DPPDP7/VetaN/@c_listu" xmlDataType="decimal"/>
    </tableColumn>
    <tableColumn id="2" uniqueName="kc_dppd17_g17" name="kc_dppd17_g17" dataDxfId="94">
      <calculatedColumnFormula>IF('6'!D21&lt;&gt;0,'6'!D21,"")</calculatedColumnFormula>
      <xmlColumnPr mapId="1" xpath="/Pisemnost/DPPDP7/VetaN/@kc_dppd17_g17" xmlDataType="decimal"/>
    </tableColumn>
    <tableColumn id="3" uniqueName="poc_zvl_pr_i" name="poc_zvl_pr_i">
      <xmlColumnPr mapId="1" xpath="/Pisemnost/DPPDP7/VetaN/@poc_zvl_pr_i" xmlDataType="decimal"/>
    </tableColumn>
    <tableColumn id="4" uniqueName="pr1i_1" name="pr1i_1" dataDxfId="93">
      <calculatedColumnFormula>IF('6'!D17&lt;&gt;0,'6'!D17,"")</calculatedColumnFormula>
      <xmlColumnPr mapId="1" xpath="/Pisemnost/DPPDP7/VetaN/@pr1i_1" xmlDataType="decimal"/>
    </tableColumn>
    <tableColumn id="5" uniqueName="pr1i_2" name="pr1i_2" dataDxfId="92">
      <calculatedColumnFormula>IF('6'!D18&lt;&gt;0,'6'!D18,"")</calculatedColumnFormula>
      <xmlColumnPr mapId="1" xpath="/Pisemnost/DPPDP7/VetaN/@pr1i_2" xmlDataType="decimal"/>
    </tableColumn>
    <tableColumn id="6" uniqueName="pr1i_3" name="pr1i_3" dataDxfId="91">
      <calculatedColumnFormula>IF('6'!D19&lt;&gt;0,'6'!D19,"")</calculatedColumnFormula>
      <xmlColumnPr mapId="1" xpath="/Pisemnost/DPPDP7/VetaN/@pr1i_3" xmlDataType="decimal"/>
    </tableColumn>
    <tableColumn id="7" uniqueName="pr1i_4" name="pr1i_4" dataDxfId="90">
      <calculatedColumnFormula>IF('6'!D20&lt;&gt;0,'6'!D20,"")</calculatedColumnFormula>
      <xmlColumnPr mapId="1" xpath="/Pisemnost/DPPDP7/VetaN/@pr1i_4" xmlDataType="decimal"/>
    </tableColumn>
  </tableColumns>
  <tableStyleInfo name="TableStyleMedium2" showFirstColumn="0" showLastColumn="0" showRowStripes="1" showColumnStripes="0"/>
</table>
</file>

<file path=xl/tables/table12.xml><?xml version="1.0" encoding="utf-8"?>
<table xmlns="http://schemas.openxmlformats.org/spreadsheetml/2006/main" id="81" name="Tabulka81" displayName="Tabulka81" ref="A130:Y131" totalsRowShown="0" headerRowDxfId="89">
  <autoFilter ref="A130:Y131"/>
  <tableColumns count="25">
    <tableColumn id="1" name="c_listu">
      <calculatedColumnFormula>Tabulka51[c_listu]</calculatedColumnFormula>
    </tableColumn>
    <tableColumn id="2" name="pr1j_sl_2_r1" dataDxfId="88">
      <calculatedColumnFormula>IF('6'!C27&lt;&gt;0,'6'!C27,"")</calculatedColumnFormula>
    </tableColumn>
    <tableColumn id="3" name="pr1j_sl_2_r2" dataDxfId="87">
      <calculatedColumnFormula>IF('6'!C28&lt;&gt;0,'6'!C28,"")</calculatedColumnFormula>
    </tableColumn>
    <tableColumn id="4" name="pr1j_sl_2_r3" dataDxfId="86">
      <calculatedColumnFormula>IF('6'!C29&lt;&gt;0,'6'!C29,"")</calculatedColumnFormula>
    </tableColumn>
    <tableColumn id="5" name="pr1j_sl_2_r4" dataDxfId="85">
      <calculatedColumnFormula>IF('6'!C30&lt;&gt;0,'6'!C30,"")</calculatedColumnFormula>
    </tableColumn>
    <tableColumn id="6" name="pr1j_sl_2_r5" dataDxfId="84">
      <calculatedColumnFormula>IF('6'!C31&lt;&gt;0,'6'!C31,"")</calculatedColumnFormula>
    </tableColumn>
    <tableColumn id="7" name="pr1j_sl_2_r6" dataDxfId="83">
      <calculatedColumnFormula>IF('6'!C32&lt;&gt;0,'6'!C32,"")</calculatedColumnFormula>
    </tableColumn>
    <tableColumn id="8" name="pr1j_sl_2_r7" dataDxfId="82">
      <calculatedColumnFormula>IF('6'!C33&lt;&gt;0,'6'!C33,"")</calculatedColumnFormula>
    </tableColumn>
    <tableColumn id="9" name="pr1j_sl_2_r9" dataDxfId="81">
      <calculatedColumnFormula>IF('6'!C35&lt;&gt;0,'6'!C35,"")</calculatedColumnFormula>
    </tableColumn>
    <tableColumn id="10" name="pr1j_sl_3_r1" dataDxfId="80">
      <calculatedColumnFormula>IF('6'!D27&lt;&gt;0,'6'!D27,"")</calculatedColumnFormula>
    </tableColumn>
    <tableColumn id="11" name="pr1j_sl_3_r2" dataDxfId="79">
      <calculatedColumnFormula>IF('6'!D28&lt;&gt;0,'6'!D28,"")</calculatedColumnFormula>
    </tableColumn>
    <tableColumn id="12" name="pr1j_sl_3_r3" dataDxfId="78">
      <calculatedColumnFormula>IF('6'!D29&lt;&gt;0,'6'!D29,"")</calculatedColumnFormula>
    </tableColumn>
    <tableColumn id="13" name="pr1j_sl_3_r4" dataDxfId="77">
      <calculatedColumnFormula>IF('6'!D30&lt;&gt;0,'6'!D30,"")</calculatedColumnFormula>
    </tableColumn>
    <tableColumn id="14" name="pr1j_sl_3_r5" dataDxfId="76">
      <calculatedColumnFormula>IF('6'!D31&lt;&gt;0,'6'!D31,"")</calculatedColumnFormula>
    </tableColumn>
    <tableColumn id="15" name="pr1j_sl_3_r6" dataDxfId="75">
      <calculatedColumnFormula>IF('6'!D32&lt;&gt;0,'6'!D32,"")</calculatedColumnFormula>
    </tableColumn>
    <tableColumn id="16" name="pr1j_sl_3_r7" dataDxfId="74">
      <calculatedColumnFormula>IF('6'!D33&lt;&gt;0,'6'!D33,"")</calculatedColumnFormula>
    </tableColumn>
    <tableColumn id="17" name="pr1j_sl_3_r9" dataDxfId="73">
      <calculatedColumnFormula>IF('6'!D35&lt;&gt;0,'6'!D35,"")</calculatedColumnFormula>
    </tableColumn>
    <tableColumn id="18" name="pr1j_sl_4_r1" dataDxfId="72">
      <calculatedColumnFormula>IF('6'!E27&lt;&gt;0,'6'!E27,"")</calculatedColumnFormula>
    </tableColumn>
    <tableColumn id="19" name="pr1j_sl_4_r2" dataDxfId="71">
      <calculatedColumnFormula>IF('6'!E28&lt;&gt;0,'6'!E28,"")</calculatedColumnFormula>
    </tableColumn>
    <tableColumn id="20" name="pr1j_sl_4_r3" dataDxfId="70">
      <calculatedColumnFormula>IF('6'!E29&lt;&gt;0,'6'!E29,"")</calculatedColumnFormula>
    </tableColumn>
    <tableColumn id="21" name="pr1j_sl_4_r4" dataDxfId="69">
      <calculatedColumnFormula>IF('6'!E30&lt;&gt;0,'6'!E30,"")</calculatedColumnFormula>
    </tableColumn>
    <tableColumn id="22" name="pr1j_sl_4_r5" dataDxfId="68">
      <calculatedColumnFormula>IF('6'!E31&lt;&gt;0,'6'!E31,"")</calculatedColumnFormula>
    </tableColumn>
    <tableColumn id="23" name="pr1j_sl_4_r6" dataDxfId="67">
      <calculatedColumnFormula>IF('6'!E32&lt;&gt;0,'6'!E32,"")</calculatedColumnFormula>
    </tableColumn>
    <tableColumn id="24" name="pr1j_sl_4_r7" dataDxfId="66">
      <calculatedColumnFormula>IF('6'!E33&lt;&gt;0,'6'!E33,"")</calculatedColumnFormula>
    </tableColumn>
    <tableColumn id="25" name="pr1j_sl_4_r9" dataDxfId="65">
      <calculatedColumnFormula>IF('6'!E35&lt;&gt;0,'6'!E35,"")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82" name="Tabulka82" displayName="Tabulka82" ref="A136:C137" tableType="xml" totalsRowShown="0" headerRowDxfId="64">
  <autoFilter ref="A136:C137"/>
  <tableColumns count="3">
    <tableColumn id="1" uniqueName="c_listu" name="c_listu">
      <calculatedColumnFormula>Tabulka51[c_listu]</calculatedColumnFormula>
      <xmlColumnPr mapId="1" xpath="/Pisemnost/DPPDP7/VetaS/@c_listu" xmlDataType="decimal"/>
    </tableColumn>
    <tableColumn id="2" uniqueName="kc_dpp_i1" name="kc_dpp_i1" dataDxfId="63">
      <calculatedColumnFormula>'6'!D39</calculatedColumnFormula>
      <xmlColumnPr mapId="1" xpath="/Pisemnost/DPPDP7/VetaS/@kc_dpp_i1" xmlDataType="decimal"/>
    </tableColumn>
    <tableColumn id="3" uniqueName="poc_zam" name="poc_zam" dataDxfId="62">
      <calculatedColumnFormula>'6'!D40</calculatedColumnFormula>
      <xmlColumnPr mapId="1" xpath="/Pisemnost/DPPDP7/VetaS/@poc_zam" xmlDataType="decimal"/>
    </tableColumn>
  </tableColumns>
  <tableStyleInfo name="TableStyleMedium2" showFirstColumn="0" showLastColumn="0" showRowStripes="1" showColumnStripes="0"/>
</table>
</file>

<file path=xl/tables/table14.xml><?xml version="1.0" encoding="utf-8"?>
<table xmlns="http://schemas.openxmlformats.org/spreadsheetml/2006/main" id="83" name="Tabulka83" displayName="Tabulka83" ref="A142:F143" tableType="xml" totalsRowShown="0" headerRowDxfId="61">
  <autoFilter ref="A142:F143"/>
  <tableColumns count="6">
    <tableColumn id="1" uniqueName="c_radku" name="c_listu" dataDxfId="60">
      <calculatedColumnFormula>Tabulka51[c_listu]</calculatedColumnFormula>
      <xmlColumnPr mapId="1" xpath="/Pisemnost/DPPDP7/VetaR/@c_radku" xmlDataType="string"/>
    </tableColumn>
    <tableColumn id="2" uniqueName="c_listu" name="c_radku">
      <xmlColumnPr mapId="1" xpath="/Pisemnost/DPPDP7/VetaR/@c_listu" xmlDataType="decimal"/>
    </tableColumn>
    <tableColumn id="3" uniqueName="kod_sekce" name="kod_sekce">
      <xmlColumnPr mapId="1" xpath="/Pisemnost/DPPDP7/VetaR/@kod_sekce" xmlDataType="string"/>
    </tableColumn>
    <tableColumn id="4" uniqueName="poradi" name="poradi">
      <xmlColumnPr mapId="1" xpath="/Pisemnost/DPPDP7/VetaR/@poradi" xmlDataType="decimal"/>
    </tableColumn>
    <tableColumn id="5" uniqueName="radek" name="radek">
      <xmlColumnPr mapId="1" xpath="/Pisemnost/DPPDP7/VetaR/@radek" xmlDataType="string"/>
    </tableColumn>
    <tableColumn id="6" uniqueName="t_prilohy" name="t_prilohy">
      <xmlColumnPr mapId="1" xpath="/Pisemnost/DPPDP7/VetaR/@t_prilohy" xmlDataType="string"/>
    </tableColumn>
  </tableColumns>
  <tableStyleInfo name="TableStyleMedium2" showFirstColumn="0" showLastColumn="0" showRowStripes="1" showColumnStripes="0"/>
</table>
</file>

<file path=xl/tables/table15.xml><?xml version="1.0" encoding="utf-8"?>
<table xmlns="http://schemas.openxmlformats.org/spreadsheetml/2006/main" id="63" name="Tabulka63" displayName="Tabulka63" ref="A208:A209" tableType="xml" insertRow="1" totalsRowShown="0" headerRowDxfId="59">
  <autoFilter ref="A208:A209"/>
  <tableColumns count="1">
    <tableColumn id="1" uniqueName="c_listu" name="c_listu">
      <xmlColumnPr mapId="1" xpath="/Pisemnost/DPPDP7/VetaZ/@c_listu" xmlDataType="decimal"/>
    </tableColumn>
  </tableColumns>
  <tableStyleInfo name="TableStyleMedium2" showFirstColumn="0" showLastColumn="0" showRowStripes="1" showColumnStripes="0"/>
</table>
</file>

<file path=xl/tables/table16.xml><?xml version="1.0" encoding="utf-8"?>
<table xmlns="http://schemas.openxmlformats.org/spreadsheetml/2006/main" id="64" name="Tabulka64" displayName="Tabulka64" ref="A567:A568" insertRow="1" totalsRowShown="0" headerRowDxfId="58">
  <autoFilter ref="A567:A568"/>
  <tableColumns count="1">
    <tableColumn id="1" name="cislo"/>
  </tableColumns>
  <tableStyleInfo name="TableStyleMedium2" showFirstColumn="0" showLastColumn="0" showRowStripes="1" showColumnStripes="0"/>
</table>
</file>

<file path=xl/tables/table17.xml><?xml version="1.0" encoding="utf-8"?>
<table xmlns="http://schemas.openxmlformats.org/spreadsheetml/2006/main" id="57" name="Tabulka57" displayName="Tabulka57" ref="A561:AJ562" totalsRowShown="0" headerRowDxfId="57" dataDxfId="56">
  <autoFilter ref="A561:AJ562"/>
  <tableColumns count="36">
    <tableColumn id="1" name="bezupl_pos" dataDxfId="55">
      <calculatedColumnFormula>IF(Př_12I!E35="ANO",IF(Př_12I!F35="NE","","A"),"N")</calculatedColumnFormula>
    </tableColumn>
    <tableColumn id="2" name="bezupl_prij" dataDxfId="54">
      <calculatedColumnFormula>IF(Př_12I!E36="ANO",IF(Př_12I!F36="NE","","A"),"N")</calculatedColumnFormula>
    </tableColumn>
    <tableColumn id="3" name="cashpool" dataDxfId="53">
      <calculatedColumnFormula>IF(Př_12I!E37="ANO",IF(Př_12I!F37="NE","","A"),"N")</calculatedColumnFormula>
    </tableColumn>
    <tableColumn id="4" name="dlpohl_sl1" dataDxfId="52">
      <calculatedColumnFormula>IF(Př_12I!E42&lt;&gt;0,Př_12I!E42,"")</calculatedColumnFormula>
    </tableColumn>
    <tableColumn id="5" name="dlpohl_sl2" dataDxfId="51">
      <calculatedColumnFormula>IF(Př_12I!F42&lt;&gt;0,Př_12I!F42,"")</calculatedColumnFormula>
    </tableColumn>
    <tableColumn id="6" name="dlzav_sl1" dataDxfId="50">
      <calculatedColumnFormula>IF(Př_12I!E43&lt;&gt;0,Př_12I!E43,"")</calculatedColumnFormula>
    </tableColumn>
    <tableColumn id="7" name="dlzav_sl2" dataDxfId="49">
      <calculatedColumnFormula>IF(Př_12I!F43&lt;&gt;0,Př_12I!F43,"")</calculatedColumnFormula>
    </tableColumn>
    <tableColumn id="8" name="fin_sl1" dataDxfId="48">
      <calculatedColumnFormula>IF(Př_12I!E18&lt;&gt;0,Př_12I!E18,"")</calculatedColumnFormula>
    </tableColumn>
    <tableColumn id="9" name="fin_sl2" dataDxfId="47">
      <calculatedColumnFormula>IF(Př_12I!F18&lt;&gt;0,Př_12I!F18,"")</calculatedColumnFormula>
    </tableColumn>
    <tableColumn id="10" name="hmot_sl1" dataDxfId="46">
      <calculatedColumnFormula>IF(Př_12I!E17&lt;&gt;0,Př_12I!E17,"")</calculatedColumnFormula>
    </tableColumn>
    <tableColumn id="11" name="hmot_sl2" dataDxfId="45">
      <calculatedColumnFormula>IF(Př_12I!F17&lt;&gt;0,Př_12I!F17,"")</calculatedColumnFormula>
    </tableColumn>
    <tableColumn id="12" name="ic_spojos" dataDxfId="44">
      <calculatedColumnFormula>IF(Př_12I!A10&lt;&gt;"",Př_12I!A10,"")</calculatedColumnFormula>
    </tableColumn>
    <tableColumn id="13" name="krpohl_sl1" dataDxfId="43">
      <calculatedColumnFormula>IF(Př_12I!E44&lt;&gt;0,Př_12I!E44,"")</calculatedColumnFormula>
    </tableColumn>
    <tableColumn id="14" name="krpohl_sl2" dataDxfId="42">
      <calculatedColumnFormula>IF(Př_12I!F44&lt;&gt;0,Př_12I!F44,"")</calculatedColumnFormula>
    </tableColumn>
    <tableColumn id="15" name="krzav_sl1" dataDxfId="41">
      <calculatedColumnFormula>IF(Př_12I!E45&lt;&gt;0,Př_12I!E45,"")</calculatedColumnFormula>
    </tableColumn>
    <tableColumn id="16" name="krzav_sl2" dataDxfId="40">
      <calculatedColumnFormula>IF(Př_12I!F45&lt;&gt;0,Př_12I!F45,"")</calculatedColumnFormula>
    </tableColumn>
    <tableColumn id="17" name="licence_sl1" dataDxfId="39">
      <calculatedColumnFormula>IF(Př_12I!E24&lt;&gt;0,Př_12I!E24,"")</calculatedColumnFormula>
    </tableColumn>
    <tableColumn id="18" name="licence_sl2" dataDxfId="38">
      <calculatedColumnFormula>IF(Př_12I!F24&lt;&gt;0,Př_12I!F24,"")</calculatedColumnFormula>
    </tableColumn>
    <tableColumn id="19" name="naz_spojos" dataDxfId="37">
      <calculatedColumnFormula>IF(Př_12I!A6&lt;&gt;"",Př_12I!A6,"")</calculatedColumnFormula>
    </tableColumn>
    <tableColumn id="20" name="nehm_sl1" dataDxfId="36">
      <calculatedColumnFormula>IF(Př_12I!E16&lt;&gt;0,Př_12I!E16,"")</calculatedColumnFormula>
    </tableColumn>
    <tableColumn id="21" name="nehm_sl2" dataDxfId="35">
      <calculatedColumnFormula>IF(Př_12I!F16&lt;&gt;0,Př_12I!F16,"")</calculatedColumnFormula>
    </tableColumn>
    <tableColumn id="22" name="ost_trans_sl1" dataDxfId="34">
      <calculatedColumnFormula>IF(Př_12I!E33&lt;&gt;0,Př_12I!E33,"")</calculatedColumnFormula>
    </tableColumn>
    <tableColumn id="23" name="ost_trans_sl2" dataDxfId="33">
      <calculatedColumnFormula>IF(Př_12I!F33&lt;&gt;0,Př_12I!F33,"")</calculatedColumnFormula>
    </tableColumn>
    <tableColumn id="24" name="ost_vlkap_sl1" dataDxfId="32">
      <calculatedColumnFormula>IF(Př_12I!E26&lt;&gt;0,Př_12I!E26,"")</calculatedColumnFormula>
    </tableColumn>
    <tableColumn id="25" name="ost_vlkap_sl2" dataDxfId="31">
      <calculatedColumnFormula>IF(Př_12I!F26&lt;&gt;0,Př_12I!F26,"")</calculatedColumnFormula>
    </tableColumn>
    <tableColumn id="26" name="podil_sl1" dataDxfId="30">
      <calculatedColumnFormula>IF(Př_12I!E31&lt;&gt;0,Př_12I!E31,"")</calculatedColumnFormula>
    </tableColumn>
    <tableColumn id="27" name="podil_sl2" dataDxfId="29">
      <calculatedColumnFormula>IF(Př_12I!F31&lt;&gt;0,Př_12I!F31,"")</calculatedColumnFormula>
    </tableColumn>
    <tableColumn id="28" name="sluzby_sl1" dataDxfId="28">
      <calculatedColumnFormula>IF(Př_12I!E23&lt;&gt;0,Př_12I!E23,"")</calculatedColumnFormula>
    </tableColumn>
    <tableColumn id="29" name="sluzby_sl2" dataDxfId="27">
      <calculatedColumnFormula>IF(Př_12I!F23&lt;&gt;0,Př_12I!F23,"")</calculatedColumnFormula>
    </tableColumn>
    <tableColumn id="30" name="stat_spojos" dataDxfId="26">
      <calculatedColumnFormula>IF(Př_12I!D12&lt;&gt;"",Př_12I!D12,"")</calculatedColumnFormula>
    </tableColumn>
    <tableColumn id="31" name="urok_sl1" dataDxfId="25">
      <calculatedColumnFormula>IF(Př_12I!E25&lt;&gt;0,Př_12I!E25,"")</calculatedColumnFormula>
    </tableColumn>
    <tableColumn id="32" name="urok_sl2" dataDxfId="24">
      <calculatedColumnFormula>IF(Př_12I!F25&lt;&gt;0,Př_12I!F25,"")</calculatedColumnFormula>
    </tableColumn>
    <tableColumn id="33" name="uver_sl1" dataDxfId="23">
      <calculatedColumnFormula>IF(Př_12I!E30&lt;&gt;0,Př_12I!E30,"")</calculatedColumnFormula>
    </tableColumn>
    <tableColumn id="34" name="uver_sl2" dataDxfId="22">
      <calculatedColumnFormula>IF(Př_12I!F30&lt;&gt;0,Př_12I!F30,"")</calculatedColumnFormula>
    </tableColumn>
    <tableColumn id="35" name="zasoby_sl1" dataDxfId="21">
      <calculatedColumnFormula>IF(Př_12I!E19&lt;&gt;0,Př_12I!E19,"")</calculatedColumnFormula>
    </tableColumn>
    <tableColumn id="36" name="zasoby_sl2" dataDxfId="20">
      <calculatedColumnFormula>IF(Př_12I!F19&lt;&gt;0,Př_12I!F19,"")</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id="58" name="Tabulka58" displayName="Tabulka58" ref="A214:F280" tableType="xml" totalsRowShown="0" headerRowDxfId="19" dataDxfId="18">
  <autoFilter ref="A214:F280"/>
  <tableColumns count="6">
    <tableColumn id="1" uniqueName="c_listu" name="c_listu" dataDxfId="17">
      <calculatedColumnFormula>$B$212</calculatedColumnFormula>
      <xmlColumnPr mapId="1" xpath="/Pisemnost/DPPDP7/VetaUA/@c_listu" xmlDataType="decimal"/>
    </tableColumn>
    <tableColumn id="2" uniqueName="c_radku" name="c_radku" dataDxfId="16">
      <calculatedColumnFormula>IF($B$38="P",Účetní_závěrka!C12,H215)</calculatedColumnFormula>
      <xmlColumnPr mapId="1" xpath="/Pisemnost/DPPDP7/VetaUA/@c_radku" xmlDataType="decimal"/>
    </tableColumn>
    <tableColumn id="3" uniqueName="kc_brutto" name="kc_brutto" dataDxfId="15">
      <calculatedColumnFormula>Účetní_závěrka!D12</calculatedColumnFormula>
      <xmlColumnPr mapId="1" xpath="/Pisemnost/DPPDP7/VetaUA/@kc_brutto" xmlDataType="decimal"/>
    </tableColumn>
    <tableColumn id="4" uniqueName="kc_korekce" name="kc_korekce" dataDxfId="14">
      <calculatedColumnFormula>ABS(Účetní_závěrka!E12)</calculatedColumnFormula>
      <xmlColumnPr mapId="1" xpath="/Pisemnost/DPPDP7/VetaUA/@kc_korekce" xmlDataType="decimal"/>
    </tableColumn>
    <tableColumn id="5" uniqueName="kc_netto" name="kc_netto" dataDxfId="13">
      <calculatedColumnFormula>Účetní_závěrka!F12</calculatedColumnFormula>
      <xmlColumnPr mapId="1" xpath="/Pisemnost/DPPDP7/VetaUA/@kc_netto" xmlDataType="decimal"/>
    </tableColumn>
    <tableColumn id="6" uniqueName="kc_netto_min" name="kc_netto_min" dataDxfId="12">
      <calculatedColumnFormula>Účetní_závěrka!G12</calculatedColumnFormula>
      <xmlColumnPr mapId="1" xpath="/Pisemnost/DPPDP7/VetaUA/@kc_netto_min" xmlDataType="decimal"/>
    </tableColumn>
  </tableColumns>
  <tableStyleInfo name="TableStyleMedium2" showFirstColumn="0" showLastColumn="0" showRowStripes="1" showColumnStripes="0"/>
</table>
</file>

<file path=xl/tables/table19.xml><?xml version="1.0" encoding="utf-8"?>
<table xmlns="http://schemas.openxmlformats.org/spreadsheetml/2006/main" id="60" name="Tabulka60" displayName="Tabulka60" ref="A355:D413" tableType="xml" totalsRowShown="0" headerRowDxfId="11" dataDxfId="10">
  <autoFilter ref="A355:D413"/>
  <tableColumns count="4">
    <tableColumn id="1" uniqueName="c_listu" name="c_listu" dataDxfId="9">
      <calculatedColumnFormula>$B$353</calculatedColumnFormula>
      <xmlColumnPr mapId="1" xpath="/Pisemnost/DPPDP7/VetaUD/@c_listu" xmlDataType="decimal"/>
    </tableColumn>
    <tableColumn id="2" uniqueName="c_radku" name="c_radku" dataDxfId="8">
      <calculatedColumnFormula>IF($B$38="P",F356,G356)</calculatedColumnFormula>
      <xmlColumnPr mapId="1" xpath="/Pisemnost/DPPDP7/VetaUD/@c_radku" xmlDataType="decimal"/>
    </tableColumn>
    <tableColumn id="3" uniqueName="kc_min" name="kc_min" dataDxfId="7">
      <calculatedColumnFormula>Účetní_závěrka!L12</calculatedColumnFormula>
      <xmlColumnPr mapId="1" xpath="/Pisemnost/DPPDP7/VetaUD/@kc_min" xmlDataType="decimal"/>
    </tableColumn>
    <tableColumn id="4" uniqueName="kc_sled" name="kc_sled" dataDxfId="6">
      <calculatedColumnFormula>Účetní_závěrka!K12</calculatedColumnFormula>
      <xmlColumnPr mapId="1" xpath="/Pisemnost/DPPDP7/VetaUD/@kc_sled" xmlDataType="decimal"/>
    </tableColumn>
  </tableColumns>
  <tableStyleInfo name="TableStyleMedium2" showFirstColumn="0" showLastColumn="0" showRowStripes="1" showColumnStripes="0"/>
</table>
</file>

<file path=xl/tables/table2.xml><?xml version="1.0" encoding="utf-8"?>
<table xmlns="http://schemas.openxmlformats.org/spreadsheetml/2006/main" id="61" name="Tabulka61" displayName="Tabulka61" ref="A52:C64" tableType="xml" totalsRowShown="0">
  <autoFilter ref="A52:C64"/>
  <tableColumns count="3">
    <tableColumn id="1" uniqueName="c_listu" name="c_listu" dataDxfId="159">
      <calculatedColumnFormula>1</calculatedColumnFormula>
      <xmlColumnPr mapId="1" xpath="/Pisemnost/DPPDP7/VetaU/@c_listu" xmlDataType="decimal"/>
    </tableColumn>
    <tableColumn id="2" uniqueName="naz_uc_skup" name="naz_uc_skup" dataDxfId="158">
      <calculatedColumnFormula>IF('3'!B10:C10&lt;&gt;"",'3'!B10:C10,"")</calculatedColumnFormula>
      <xmlColumnPr mapId="1" xpath="/Pisemnost/DPPDP7/VetaU/@naz_uc_skup" xmlDataType="string"/>
    </tableColumn>
    <tableColumn id="3" uniqueName="kc_1a" name="kc_1a" dataDxfId="157">
      <calculatedColumnFormula>IF(ISNUMBER('3'!D10),'3'!D10,"")</calculatedColumnFormula>
      <xmlColumnPr mapId="1" xpath="/Pisemnost/DPPDP7/VetaU/@kc_1a" xmlDataType="decimal"/>
    </tableColumn>
  </tableColumns>
  <tableStyleInfo name="TableStyleMedium2" showFirstColumn="0" showLastColumn="0" showRowStripes="1" showColumnStripes="0"/>
</table>
</file>

<file path=xl/tables/table20.xml><?xml version="1.0" encoding="utf-8"?>
<table xmlns="http://schemas.openxmlformats.org/spreadsheetml/2006/main" id="65" name="Tabulka65" displayName="Tabulka65" ref="A284:D345" tableType="xml" totalsRowShown="0" headerRowDxfId="5" dataDxfId="4">
  <autoFilter ref="A284:D345"/>
  <tableColumns count="4">
    <tableColumn id="1" uniqueName="c_listu" name="c_listu" dataDxfId="3">
      <calculatedColumnFormula>$B$282</calculatedColumnFormula>
      <xmlColumnPr mapId="1" xpath="/Pisemnost/DPPDP7/VetaUB/@c_listu" xmlDataType="decimal"/>
    </tableColumn>
    <tableColumn id="2" uniqueName="c_radku" name="c_radku" dataDxfId="2">
      <calculatedColumnFormula>IF($B$38="P",Účetní_závěrka!C81,F285)</calculatedColumnFormula>
      <xmlColumnPr mapId="1" xpath="/Pisemnost/DPPDP7/VetaUB/@c_radku" xmlDataType="decimal"/>
    </tableColumn>
    <tableColumn id="3" uniqueName="kc_min" name="kc_min" dataDxfId="1">
      <calculatedColumnFormula>Účetní_závěrka!E81</calculatedColumnFormula>
      <xmlColumnPr mapId="1" xpath="/Pisemnost/DPPDP7/VetaUB/@kc_min" xmlDataType="decimal"/>
    </tableColumn>
    <tableColumn id="4" uniqueName="kc_sled" name="kc_sled" dataDxfId="0">
      <calculatedColumnFormula>Účetní_závěrka!D81</calculatedColumnFormula>
      <xmlColumnPr mapId="1" xpath="/Pisemnost/DPPDP7/VetaUB/@kc_sled" xmlDataType="decimal"/>
    </tableColumn>
  </tableColumns>
  <tableStyleInfo name="TableStyleMedium2" showFirstColumn="0" showLastColumn="0" showRowStripes="1" showColumnStripes="0"/>
</table>
</file>

<file path=xl/tables/table3.xml><?xml version="1.0" encoding="utf-8"?>
<table xmlns="http://schemas.openxmlformats.org/spreadsheetml/2006/main" id="62" name="Tabulka62" displayName="Tabulka62" ref="A69:B70" tableType="xml" totalsRowShown="0">
  <autoFilter ref="A69:B70"/>
  <tableColumns count="2">
    <tableColumn id="1" uniqueName="c_listu" name="c_listu">
      <calculatedColumnFormula>A53</calculatedColumnFormula>
      <xmlColumnPr mapId="1" xpath="/Pisemnost/DPPDP7/VetaE/@c_listu" xmlDataType="decimal"/>
    </tableColumn>
    <tableColumn id="2" uniqueName="kc_dpp_a12" name="kc_dpp_a12">
      <calculatedColumnFormula>IF(ISNUMBER('3'!D22),'3'!D22,"")</calculatedColumnFormula>
      <xmlColumnPr mapId="1" xpath="/Pisemnost/DPPDP7/VetaE/@kc_dpp_a12" xmlDataType="decimal"/>
    </tableColumn>
  </tableColumns>
  <tableStyleInfo name="TableStyleMedium2" showFirstColumn="0" showLastColumn="0" showRowStripes="1" showColumnStripes="0"/>
</table>
</file>

<file path=xl/tables/table4.xml><?xml version="1.0" encoding="utf-8"?>
<table xmlns="http://schemas.openxmlformats.org/spreadsheetml/2006/main" id="66" name="Tabulka66" displayName="Tabulka66" ref="A75:L76" tableType="xml" totalsRowShown="0" headerRowDxfId="156">
  <autoFilter ref="A75:L76"/>
  <tableColumns count="12">
    <tableColumn id="1" uniqueName="c_listu" name="c_listu">
      <calculatedColumnFormula>Tabulka51[c_listu]</calculatedColumnFormula>
      <xmlColumnPr mapId="1" xpath="/Pisemnost/DPPDP7/VetaF/@c_listu" xmlDataType="decimal"/>
    </tableColumn>
    <tableColumn id="2" uniqueName="kc_dpp_b10" name="kc_dpp_b10" dataDxfId="155">
      <calculatedColumnFormula>IF(ISNUMBER('3'!D41),'3'!D41,"")</calculatedColumnFormula>
      <xmlColumnPr mapId="1" xpath="/Pisemnost/DPPDP7/VetaF/@kc_dpp_b10" xmlDataType="decimal"/>
    </tableColumn>
    <tableColumn id="3" uniqueName="kc_dpp_b6" name="kc_dpp_b6" dataDxfId="154">
      <calculatedColumnFormula>IF(ISNUMBER('3'!D35),'3'!D35,"")</calculatedColumnFormula>
      <xmlColumnPr mapId="1" xpath="/Pisemnost/DPPDP7/VetaF/@kc_dpp_b6" xmlDataType="decimal"/>
    </tableColumn>
    <tableColumn id="4" uniqueName="kc_dpp_b_6odsk" name="kc_dpp_b_6odsk" dataDxfId="153">
      <calculatedColumnFormula>IF(ISNUMBER('3'!D34),'3'!D34,"")</calculatedColumnFormula>
      <xmlColumnPr mapId="1" xpath="/Pisemnost/DPPDP7/VetaF/@kc_dpp_b_6odsk" xmlDataType="decimal"/>
    </tableColumn>
    <tableColumn id="5" uniqueName="kc_dpp_b_ohm_30_6" name="kc_dpp_b_ohm_30_6" dataDxfId="152">
      <calculatedColumnFormula>IF(ISNUMBER('3'!D36),'3'!D36,"")</calculatedColumnFormula>
      <xmlColumnPr mapId="1" xpath="/Pisemnost/DPPDP7/VetaF/@kc_dpp_b_ohm_30_6" xmlDataType="decimal"/>
    </tableColumn>
    <tableColumn id="6" uniqueName="kc_dpp_b_onm" name="kc_dpp_b_onm" dataDxfId="151">
      <calculatedColumnFormula>IF(ISNUMBER('3'!D37),'3'!D37,"")</calculatedColumnFormula>
      <xmlColumnPr mapId="1" xpath="/Pisemnost/DPPDP7/VetaF/@kc_dpp_b_onm" xmlDataType="decimal"/>
    </tableColumn>
    <tableColumn id="7" uniqueName="kc_dppb1" name="kc_dppb1" dataDxfId="150">
      <calculatedColumnFormula>IF(ISNUMBER('3'!D28),'3'!D28,"")</calculatedColumnFormula>
      <xmlColumnPr mapId="1" xpath="/Pisemnost/DPPDP7/VetaF/@kc_dppb1" xmlDataType="decimal"/>
    </tableColumn>
    <tableColumn id="8" uniqueName="kc_dppb2" name="kc_dppb2" dataDxfId="149">
      <calculatedColumnFormula>IF(ISNUMBER('3'!D30),'3'!D30,"")</calculatedColumnFormula>
      <xmlColumnPr mapId="1" xpath="/Pisemnost/DPPDP7/VetaF/@kc_dppb2" xmlDataType="decimal"/>
    </tableColumn>
    <tableColumn id="9" uniqueName="kc_dppb3" name="kc_dppb3" dataDxfId="148">
      <calculatedColumnFormula>IF(ISNUMBER('3'!D31),'3'!D31,"")</calculatedColumnFormula>
      <xmlColumnPr mapId="1" xpath="/Pisemnost/DPPDP7/VetaF/@kc_dppb3" xmlDataType="decimal"/>
    </tableColumn>
    <tableColumn id="10" uniqueName="kc_dppb4" name="kc_dppb4" dataDxfId="147">
      <calculatedColumnFormula>IF(ISNUMBER('3'!D32),'3'!D32,"")</calculatedColumnFormula>
      <xmlColumnPr mapId="1" xpath="/Pisemnost/DPPDP7/VetaF/@kc_dppb4" xmlDataType="decimal"/>
    </tableColumn>
    <tableColumn id="11" uniqueName="kc_dppb5" name="kc_dppb5" dataDxfId="146">
      <calculatedColumnFormula>IF(ISNUMBER('3'!D33),'3'!D33,"")</calculatedColumnFormula>
      <xmlColumnPr mapId="1" xpath="/Pisemnost/DPPDP7/VetaF/@kc_dppb5" xmlDataType="decimal"/>
    </tableColumn>
    <tableColumn id="12" uniqueName="kc_dppb6_b8" name="kc_dppb6_b8" dataDxfId="145">
      <calculatedColumnFormula>IF('3'!D38&lt;&gt;0,'3'!D38,"")</calculatedColumnFormula>
      <xmlColumnPr mapId="1" xpath="/Pisemnost/DPPDP7/VetaF/@kc_dppb6_b8" xmlDataType="decimal"/>
    </tableColumn>
  </tableColumns>
  <tableStyleInfo name="TableStyleMedium2" showFirstColumn="0" showLastColumn="0" showRowStripes="1" showColumnStripes="0"/>
</table>
</file>

<file path=xl/tables/table5.xml><?xml version="1.0" encoding="utf-8"?>
<table xmlns="http://schemas.openxmlformats.org/spreadsheetml/2006/main" id="68" name="Tabulka68" displayName="Tabulka68" ref="A81:AB82" tableType="xml" totalsRowShown="0" headerRowDxfId="144">
  <autoFilter ref="A81:AB82"/>
  <tableColumns count="28">
    <tableColumn id="1" uniqueName="c_listu" name="c_listu">
      <calculatedColumnFormula>Tabulka51[c_listu]</calculatedColumnFormula>
      <xmlColumnPr mapId="1" xpath="/Pisemnost/DPPDP7/VetaG/@c_listu" xmlDataType="decimal"/>
    </tableColumn>
    <tableColumn id="2" uniqueName="kc_dpp_c10" name="kc_dpp_c10" dataDxfId="143">
      <calculatedColumnFormula>IF(ISNUMBER('4'!E19),'4'!E19,"")</calculatedColumnFormula>
      <xmlColumnPr mapId="1" xpath="/Pisemnost/DPPDP7/VetaG/@kc_dpp_c10" xmlDataType="decimal"/>
    </tableColumn>
    <tableColumn id="3" uniqueName="kc_dpp_c11" name="kc_dpp_c11" dataDxfId="142">
      <calculatedColumnFormula>IF(ISNUMBER('4'!E20),'4'!E20,"")</calculatedColumnFormula>
      <xmlColumnPr mapId="1" xpath="/Pisemnost/DPPDP7/VetaG/@kc_dpp_c11" xmlDataType="decimal"/>
    </tableColumn>
    <tableColumn id="4" uniqueName="kc_dpp_c12" name="kc_dpp_c12" dataDxfId="141">
      <calculatedColumnFormula>IF(ISNUMBER('4'!E21),'4'!E21,"")</calculatedColumnFormula>
      <xmlColumnPr mapId="1" xpath="/Pisemnost/DPPDP7/VetaG/@kc_dpp_c12" xmlDataType="decimal"/>
    </tableColumn>
    <tableColumn id="5" uniqueName="kc_dpp_c13" name="kc_dpp_c13" dataDxfId="140">
      <calculatedColumnFormula>IF(ISNUMBER('4'!E22),'4'!E22,"")</calculatedColumnFormula>
      <xmlColumnPr mapId="1" xpath="/Pisemnost/DPPDP7/VetaG/@kc_dpp_c13" xmlDataType="decimal"/>
    </tableColumn>
    <tableColumn id="6" uniqueName="kc_dpp_c14" name="kc_dpp_c14" dataDxfId="139">
      <calculatedColumnFormula>IF(ISNUMBER('4'!E23),'4'!E23,"")</calculatedColumnFormula>
      <xmlColumnPr mapId="1" xpath="/Pisemnost/DPPDP7/VetaG/@kc_dpp_c14" xmlDataType="decimal"/>
    </tableColumn>
    <tableColumn id="7" uniqueName="kc_dpp_c16" name="kc_dpp_c16" dataDxfId="138">
      <calculatedColumnFormula>IF(ISNUMBER('4'!E30),'4'!E30,"")</calculatedColumnFormula>
      <xmlColumnPr mapId="1" xpath="/Pisemnost/DPPDP7/VetaG/@kc_dpp_c16" xmlDataType="decimal"/>
    </tableColumn>
    <tableColumn id="8" uniqueName="kc_dpp_c17" name="kc_dpp_c17" dataDxfId="137">
      <calculatedColumnFormula>IF(ISNUMBER('4'!E31),'4'!E31,"")</calculatedColumnFormula>
      <xmlColumnPr mapId="1" xpath="/Pisemnost/DPPDP7/VetaG/@kc_dpp_c17" xmlDataType="decimal"/>
    </tableColumn>
    <tableColumn id="9" uniqueName="kc_dpp_c18" name="kc_dpp_c18" dataDxfId="136">
      <calculatedColumnFormula>IF(ISNUMBER('5'!F2),'5'!F2,"")</calculatedColumnFormula>
      <xmlColumnPr mapId="1" xpath="/Pisemnost/DPPDP7/VetaG/@kc_dpp_c18" xmlDataType="decimal"/>
    </tableColumn>
    <tableColumn id="10" uniqueName="kc_dpp_c19" name="kc_dpp_c19" dataDxfId="135">
      <calculatedColumnFormula>IF(ISNUMBER('5'!F3),'5'!F3,"")</calculatedColumnFormula>
      <xmlColumnPr mapId="1" xpath="/Pisemnost/DPPDP7/VetaG/@kc_dpp_c19" xmlDataType="decimal"/>
    </tableColumn>
    <tableColumn id="11" uniqueName="kc_dpp_c20" name="kc_dpp_c20" dataDxfId="134">
      <calculatedColumnFormula>IF(ISNUMBER('5'!F5),'5'!F5,"")</calculatedColumnFormula>
      <xmlColumnPr mapId="1" xpath="/Pisemnost/DPPDP7/VetaG/@kc_dpp_c20" xmlDataType="decimal"/>
    </tableColumn>
    <tableColumn id="12" uniqueName="kc_dpp_c21" name="kc_dpp_c21" dataDxfId="133">
      <calculatedColumnFormula>IF(ISNUMBER('5'!F6),'5'!F6,"")</calculatedColumnFormula>
      <xmlColumnPr mapId="1" xpath="/Pisemnost/DPPDP7/VetaG/@kc_dpp_c21" xmlDataType="decimal"/>
    </tableColumn>
    <tableColumn id="13" uniqueName="kc_dpp_c22" name="kc_dpp_c22" dataDxfId="132">
      <calculatedColumnFormula>IF(ISNUMBER('5'!F7),'5'!F7,"")</calculatedColumnFormula>
      <xmlColumnPr mapId="1" xpath="/Pisemnost/DPPDP7/VetaG/@kc_dpp_c22" xmlDataType="decimal"/>
    </tableColumn>
    <tableColumn id="14" uniqueName="kc_dpp_c3" name="kc_dpp_c3" dataDxfId="131">
      <calculatedColumnFormula>IF(ISNUMBER('4'!E7),'4'!E7,"")</calculatedColumnFormula>
      <xmlColumnPr mapId="1" xpath="/Pisemnost/DPPDP7/VetaG/@kc_dpp_c3" xmlDataType="decimal"/>
    </tableColumn>
    <tableColumn id="15" uniqueName="kc_dpp_c4" name="kc_dpp_c4" dataDxfId="130">
      <calculatedColumnFormula>IF(ISNUMBER('4'!E8),'4'!E8,"")</calculatedColumnFormula>
      <xmlColumnPr mapId="1" xpath="/Pisemnost/DPPDP7/VetaG/@kc_dpp_c4" xmlDataType="decimal"/>
    </tableColumn>
    <tableColumn id="16" uniqueName="kc_dpp_c5" name="kc_dpp_c5" dataDxfId="129">
      <calculatedColumnFormula>IF(ISNUMBER('4'!E9),'4'!E9,"")</calculatedColumnFormula>
      <xmlColumnPr mapId="1" xpath="/Pisemnost/DPPDP7/VetaG/@kc_dpp_c5" xmlDataType="decimal"/>
    </tableColumn>
    <tableColumn id="17" uniqueName="kc_dpp_c6" name="kc_dpp_c6" dataDxfId="128">
      <calculatedColumnFormula>IF(ISNUMBER('4'!E10),'4'!E10,"")</calculatedColumnFormula>
      <xmlColumnPr mapId="1" xpath="/Pisemnost/DPPDP7/VetaG/@kc_dpp_c6" xmlDataType="decimal"/>
    </tableColumn>
    <tableColumn id="18" uniqueName="kc_dpp_c7" name="kc_dpp_c7" dataDxfId="127">
      <calculatedColumnFormula>IF(ISNUMBER('4'!E11),'4'!E11,"")</calculatedColumnFormula>
      <xmlColumnPr mapId="1" xpath="/Pisemnost/DPPDP7/VetaG/@kc_dpp_c7" xmlDataType="decimal"/>
    </tableColumn>
    <tableColumn id="19" uniqueName="kc_dpp_c8" name="kc_dpp_c8" dataDxfId="126">
      <calculatedColumnFormula>IF(ISNUMBER('4'!E16),'4'!E16,"")</calculatedColumnFormula>
      <xmlColumnPr mapId="1" xpath="/Pisemnost/DPPDP7/VetaG/@kc_dpp_c8" xmlDataType="decimal"/>
    </tableColumn>
    <tableColumn id="20" uniqueName="kc_dpp_c9" name="kc_dpp_c9" dataDxfId="125">
      <calculatedColumnFormula>IF(ISNUMBER('4'!E18),'4'!E18,"")</calculatedColumnFormula>
      <xmlColumnPr mapId="1" xpath="/Pisemnost/DPPDP7/VetaG/@kc_dpp_c9" xmlDataType="decimal"/>
    </tableColumn>
    <tableColumn id="21" uniqueName="kc_dpp_c_5a1" name="kc_dpp_c_5a1" dataDxfId="124">
      <calculatedColumnFormula>IF(ISNUMBER('4'!E25),'4'!E25,"")</calculatedColumnFormula>
      <xmlColumnPr mapId="1" xpath="/Pisemnost/DPPDP7/VetaG/@kc_dpp_c_5a1" xmlDataType="decimal"/>
    </tableColumn>
    <tableColumn id="22" uniqueName="kc_dpp_c_5a2" name="kc_dpp_c_5a2" dataDxfId="123">
      <calculatedColumnFormula>IF(ISNUMBER('4'!E26),'4'!E26,"")</calculatedColumnFormula>
      <xmlColumnPr mapId="1" xpath="/Pisemnost/DPPDP7/VetaG/@kc_dpp_c_5a2" xmlDataType="decimal"/>
    </tableColumn>
    <tableColumn id="23" uniqueName="kc_dpp_c_5a3" name="kc_dpp_c_5a3" dataDxfId="122">
      <calculatedColumnFormula>IF(ISNUMBER('4'!E27),'4'!E27,"")</calculatedColumnFormula>
      <xmlColumnPr mapId="1" xpath="/Pisemnost/DPPDP7/VetaG/@kc_dpp_c_5a3" xmlDataType="decimal"/>
    </tableColumn>
    <tableColumn id="24" uniqueName="kc_dpp_c_5a4" name="kc_dpp_c_5a4" dataDxfId="121">
      <calculatedColumnFormula>IF(ISNUMBER('4'!E28),'4'!E28,"")</calculatedColumnFormula>
      <xmlColumnPr mapId="1" xpath="/Pisemnost/DPPDP7/VetaG/@kc_dpp_c_5a4" xmlDataType="decimal"/>
    </tableColumn>
    <tableColumn id="25" uniqueName="kc_op8b" name="kc_op8b" dataDxfId="120">
      <calculatedColumnFormula>IF(ISNUMBER('4'!E12),'4'!E12,"")</calculatedColumnFormula>
      <xmlColumnPr mapId="1" xpath="/Pisemnost/DPPDP7/VetaG/@kc_op8b" xmlDataType="decimal"/>
    </tableColumn>
    <tableColumn id="26" uniqueName="kc_op8c" name="kc_op8c" dataDxfId="119">
      <calculatedColumnFormula>IF(ISNUMBER('4'!E14),'4'!E14,"")</calculatedColumnFormula>
      <xmlColumnPr mapId="1" xpath="/Pisemnost/DPPDP7/VetaG/@kc_op8c" xmlDataType="decimal"/>
    </tableColumn>
    <tableColumn id="27" uniqueName="kc_sop8b" name="kc_sop8b" dataDxfId="118">
      <calculatedColumnFormula>IF(ISNUMBER('4'!E13),'4'!E13,"")</calculatedColumnFormula>
      <xmlColumnPr mapId="1" xpath="/Pisemnost/DPPDP7/VetaG/@kc_sop8b" xmlDataType="decimal"/>
    </tableColumn>
    <tableColumn id="28" uniqueName="kc_sop8c" name="kc_sop8c" dataDxfId="117">
      <calculatedColumnFormula>IF(ISNUMBER('4'!E15),'4'!E15,"")</calculatedColumnFormula>
      <xmlColumnPr mapId="1" xpath="/Pisemnost/DPPDP7/VetaG/@kc_sop8c" xmlDataType="decimal"/>
    </tableColumn>
  </tableColumns>
  <tableStyleInfo name="TableStyleMedium2" showFirstColumn="0" showLastColumn="0" showRowStripes="1" showColumnStripes="0"/>
</table>
</file>

<file path=xl/tables/table6.xml><?xml version="1.0" encoding="utf-8"?>
<table xmlns="http://schemas.openxmlformats.org/spreadsheetml/2006/main" id="70" name="Tabulka70" displayName="Tabulka70" ref="A87:G95" tableType="xml" totalsRowShown="0" headerRowDxfId="116">
  <autoFilter ref="A87:G95"/>
  <tableColumns count="7">
    <tableColumn id="1" uniqueName="c_listu" name="c_listu" dataDxfId="115">
      <calculatedColumnFormula>Tabulka51[c_listu]</calculatedColumnFormula>
      <xmlColumnPr mapId="1" xpath="/Pisemnost/DPPDP7/VetaV/@c_listu" xmlDataType="decimal"/>
    </tableColumn>
    <tableColumn id="2" uniqueName="pr1e_sl_1_do" name="pr1e_sl_1_do" dataDxfId="114">
      <calculatedColumnFormula>IF('5'!C13&gt;0,TEXT('5'!C13,"DD.MM.RRRR"),"")</calculatedColumnFormula>
      <xmlColumnPr mapId="1" xpath="/Pisemnost/DPPDP7/VetaV/@pr1e_sl_1_do" xmlDataType="string"/>
    </tableColumn>
    <tableColumn id="3" uniqueName="pr1e_sl_1_od" name="pr1e_sl_1_od" dataDxfId="113">
      <calculatedColumnFormula>IF('5'!B13&gt;0,TEXT('5'!B13,"DD.MM.RRRR"),"")</calculatedColumnFormula>
      <xmlColumnPr mapId="1" xpath="/Pisemnost/DPPDP7/VetaV/@pr1e_sl_1_od" xmlDataType="string"/>
    </tableColumn>
    <tableColumn id="4" uniqueName="pr1e_sl_2" name="pr1e_sl_2" dataDxfId="112">
      <calculatedColumnFormula>IF('5'!D13&lt;&gt;"",'5'!D13,"")</calculatedColumnFormula>
      <xmlColumnPr mapId="1" xpath="/Pisemnost/DPPDP7/VetaV/@pr1e_sl_2" xmlDataType="decimal"/>
    </tableColumn>
    <tableColumn id="5" uniqueName="pr1e_sl_3" name="pr1e_sl_3" dataDxfId="111">
      <calculatedColumnFormula>IF('5'!E13&lt;&gt;"",'5'!E13,"")</calculatedColumnFormula>
      <xmlColumnPr mapId="1" xpath="/Pisemnost/DPPDP7/VetaV/@pr1e_sl_3" xmlDataType="decimal"/>
    </tableColumn>
    <tableColumn id="6" uniqueName="pr1e_sl_4" name="pr1e_sl_4" dataDxfId="110">
      <calculatedColumnFormula>IF('5'!F13&lt;&gt;"",'5'!F13,"")</calculatedColumnFormula>
      <xmlColumnPr mapId="1" xpath="/Pisemnost/DPPDP7/VetaV/@pr1e_sl_4" xmlDataType="decimal"/>
    </tableColumn>
    <tableColumn id="7" uniqueName="pr1e_sl_5" name="pr1e_sl_5" dataDxfId="109">
      <calculatedColumnFormula>IF(AND('5'!G13&lt;&gt;"",'5'!B13&gt;0),'5'!G13,"")</calculatedColumnFormula>
      <xmlColumnPr mapId="1" xpath="/Pisemnost/DPPDP7/VetaV/@pr1e_sl_5" xmlDataType="decimal"/>
    </tableColumn>
  </tableColumns>
  <tableStyleInfo name="TableStyleMedium2" showFirstColumn="0" showLastColumn="0" showRowStripes="1" showColumnStripes="0"/>
</table>
</file>

<file path=xl/tables/table7.xml><?xml version="1.0" encoding="utf-8"?>
<table xmlns="http://schemas.openxmlformats.org/spreadsheetml/2006/main" id="71" name="Tabulka71" displayName="Tabulka71" ref="A100:C101" tableType="xml" totalsRowShown="0" headerRowDxfId="108">
  <autoFilter ref="A100:C101"/>
  <tableColumns count="3">
    <tableColumn id="1" uniqueName="c_listu" name="c_listu">
      <calculatedColumnFormula>Tabulka51[c_listu]</calculatedColumnFormula>
      <xmlColumnPr mapId="1" xpath="/Pisemnost/DPPDP7/VetaI/@c_listu" xmlDataType="decimal"/>
    </tableColumn>
    <tableColumn id="2" uniqueName="kc_dppc65_d85" name="kc_dppc65_d85" dataDxfId="107">
      <calculatedColumnFormula>'5'!G21</calculatedColumnFormula>
      <xmlColumnPr mapId="1" xpath="/Pisemnost/DPPDP7/VetaI/@kc_dppc65_d85" xmlDataType="decimal"/>
    </tableColumn>
    <tableColumn id="3" uniqueName="pr1e_sl_4_celk" name="pr1e_sl_4_celk" dataDxfId="106">
      <calculatedColumnFormula>'5'!F21</calculatedColumnFormula>
      <xmlColumnPr mapId="1" xpath="/Pisemnost/DPPDP7/VetaI/@pr1e_sl_4_celk" xmlDataType="decimal"/>
    </tableColumn>
  </tableColumns>
  <tableStyleInfo name="TableStyleMedium2" showFirstColumn="0" showLastColumn="0" showRowStripes="1" showColumnStripes="0"/>
</table>
</file>

<file path=xl/tables/table8.xml><?xml version="1.0" encoding="utf-8"?>
<table xmlns="http://schemas.openxmlformats.org/spreadsheetml/2006/main" id="73" name="Tabulka73" displayName="Tabulka73" ref="A106:BB107" tableType="xml" totalsRowShown="0" headerRowDxfId="105">
  <autoFilter ref="A106:BB107"/>
  <tableColumns count="54">
    <tableColumn id="1" uniqueName="c_listu" name="c_listu">
      <calculatedColumnFormula>Tabulka51[c_listu]</calculatedColumnFormula>
      <xmlColumnPr mapId="1" xpath="/Pisemnost/DPPDP7/VetaJ/@c_listu" xmlDataType="decimal"/>
    </tableColumn>
    <tableColumn id="2" uniqueName="pr1f_9" name="pr1f_9">
      <xmlColumnPr mapId="1" xpath="/Pisemnost/DPPDP7/VetaJ/@pr1f_9" xmlDataType="decimal"/>
    </tableColumn>
    <tableColumn id="3" uniqueName="pr1f_sl_1_r1_do" name="pr1f_sl_1_r1_do">
      <calculatedColumnFormula>IF('5'!C28&lt;&gt;"",TEXT('5'!C28,"DD.MM.RRRR"),"")</calculatedColumnFormula>
      <xmlColumnPr mapId="1" xpath="/Pisemnost/DPPDP7/VetaJ/@pr1f_sl_1_r1_do" xmlDataType="string"/>
    </tableColumn>
    <tableColumn id="4" uniqueName="pr1f_sl_1_r1_od" name="pr1f_sl_1_r1_od">
      <calculatedColumnFormula>IF('5'!B28&lt;&gt;"",TEXT('5'!B28,"DD.MM.RRRR"),"")</calculatedColumnFormula>
      <xmlColumnPr mapId="1" xpath="/Pisemnost/DPPDP7/VetaJ/@pr1f_sl_1_r1_od" xmlDataType="string"/>
    </tableColumn>
    <tableColumn id="5" uniqueName="pr1f_sl_1_r2_do" name="pr1f_sl_1_r2_do">
      <calculatedColumnFormula>IF('5'!C29&lt;&gt;"",TEXT('5'!C29,"DD.MM.RRRR"),"")</calculatedColumnFormula>
      <xmlColumnPr mapId="1" xpath="/Pisemnost/DPPDP7/VetaJ/@pr1f_sl_1_r2_do" xmlDataType="string"/>
    </tableColumn>
    <tableColumn id="6" uniqueName="pr1f_sl_1_r2_od" name="pr1f_sl_1_r2_od">
      <calculatedColumnFormula>IF('5'!B29&lt;&gt;"",TEXT('5'!B29,"DD.MM.RRRR"),"")</calculatedColumnFormula>
      <xmlColumnPr mapId="1" xpath="/Pisemnost/DPPDP7/VetaJ/@pr1f_sl_1_r2_od" xmlDataType="string"/>
    </tableColumn>
    <tableColumn id="7" uniqueName="pr1f_sl_1_r3_do" name="pr1f_sl_1_r3_do">
      <calculatedColumnFormula>IF('5'!C30&lt;&gt;"",TEXT('5'!C30,"DD.MM.RRRR"),"")</calculatedColumnFormula>
      <xmlColumnPr mapId="1" xpath="/Pisemnost/DPPDP7/VetaJ/@pr1f_sl_1_r3_do" xmlDataType="string"/>
    </tableColumn>
    <tableColumn id="8" uniqueName="pr1f_sl_1_r3_od" name="pr1f_sl_1_r3_od">
      <calculatedColumnFormula>IF('5'!B30&lt;&gt;"",TEXT('5'!B30,"DD.MM.RRRR"),"")</calculatedColumnFormula>
      <xmlColumnPr mapId="1" xpath="/Pisemnost/DPPDP7/VetaJ/@pr1f_sl_1_r3_od" xmlDataType="string"/>
    </tableColumn>
    <tableColumn id="9" uniqueName="pr1f_sl_1_r4_do" name="pr1f_sl_1_r4_do">
      <calculatedColumnFormula>IF('5'!C31&lt;&gt;"",TEXT('5'!C31,"DD.MM.RRRR"),"")</calculatedColumnFormula>
      <xmlColumnPr mapId="1" xpath="/Pisemnost/DPPDP7/VetaJ/@pr1f_sl_1_r4_do" xmlDataType="string"/>
    </tableColumn>
    <tableColumn id="10" uniqueName="pr1f_sl_1_r4_od" name="pr1f_sl_1_r4_od">
      <calculatedColumnFormula>IF('5'!B31&lt;&gt;"",TEXT('5'!B31,"DD.MM.RRRR"),"")</calculatedColumnFormula>
      <xmlColumnPr mapId="1" xpath="/Pisemnost/DPPDP7/VetaJ/@pr1f_sl_1_r4_od" xmlDataType="string"/>
    </tableColumn>
    <tableColumn id="11" uniqueName="pr1f_sl_2_r1" name="pr1f_sl_2_r1">
      <calculatedColumnFormula>IF('5'!D28&lt;&gt;"",'5'!D28,"")</calculatedColumnFormula>
      <xmlColumnPr mapId="1" xpath="/Pisemnost/DPPDP7/VetaJ/@pr1f_sl_2_r1" xmlDataType="decimal"/>
    </tableColumn>
    <tableColumn id="12" uniqueName="pr1f_sl_2_r2" name="pr1f_sl_2_r2">
      <calculatedColumnFormula>IF('5'!D29&lt;&gt;"",'5'!D29,"")</calculatedColumnFormula>
      <xmlColumnPr mapId="1" xpath="/Pisemnost/DPPDP7/VetaJ/@pr1f_sl_2_r2" xmlDataType="decimal"/>
    </tableColumn>
    <tableColumn id="13" uniqueName="pr1f_sl_2_r3" name="pr1f_sl_2_r3">
      <calculatedColumnFormula>IF('5'!D30&lt;&gt;"",'5'!D30,"")</calculatedColumnFormula>
      <xmlColumnPr mapId="1" xpath="/Pisemnost/DPPDP7/VetaJ/@pr1f_sl_2_r3" xmlDataType="decimal"/>
    </tableColumn>
    <tableColumn id="14" uniqueName="pr1f_sl_2_r4" name="pr1f_sl_2_r4">
      <calculatedColumnFormula>IF('5'!D31&lt;&gt;"",'5'!D31,"")</calculatedColumnFormula>
      <xmlColumnPr mapId="1" xpath="/Pisemnost/DPPDP7/VetaJ/@pr1f_sl_2_r4" xmlDataType="decimal"/>
    </tableColumn>
    <tableColumn id="15" uniqueName="pr1f_sl_3_r1" name="pr1f_sl_3_r1">
      <calculatedColumnFormula>IF('5'!E28&lt;&gt;"",'5'!E28,"")</calculatedColumnFormula>
      <xmlColumnPr mapId="1" xpath="/Pisemnost/DPPDP7/VetaJ/@pr1f_sl_3_r1" xmlDataType="decimal"/>
    </tableColumn>
    <tableColumn id="16" uniqueName="pr1f_sl_3_r2" name="pr1f_sl_3_r2">
      <calculatedColumnFormula>IF('5'!E29&lt;&gt;"",'5'!E29,"")</calculatedColumnFormula>
      <xmlColumnPr mapId="1" xpath="/Pisemnost/DPPDP7/VetaJ/@pr1f_sl_3_r2" xmlDataType="decimal"/>
    </tableColumn>
    <tableColumn id="17" uniqueName="pr1f_sl_3_r3" name="pr1f_sl_3_r3">
      <calculatedColumnFormula>IF('5'!E30&lt;&gt;"",'5'!E30,"")</calculatedColumnFormula>
      <xmlColumnPr mapId="1" xpath="/Pisemnost/DPPDP7/VetaJ/@pr1f_sl_3_r3" xmlDataType="decimal"/>
    </tableColumn>
    <tableColumn id="18" uniqueName="pr1f_sl_3_r4" name="pr1f_sl_3_r4">
      <calculatedColumnFormula>IF('5'!E31&lt;&gt;"",'5'!E31,"")</calculatedColumnFormula>
      <xmlColumnPr mapId="1" xpath="/Pisemnost/DPPDP7/VetaJ/@pr1f_sl_3_r4" xmlDataType="decimal"/>
    </tableColumn>
    <tableColumn id="19" uniqueName="pr1f_sl_4_r1" name="pr1f_sl_4_r1">
      <calculatedColumnFormula>IF('5'!F28&lt;&gt;"",'5'!F28,"")</calculatedColumnFormula>
      <xmlColumnPr mapId="1" xpath="/Pisemnost/DPPDP7/VetaJ/@pr1f_sl_4_r1" xmlDataType="decimal"/>
    </tableColumn>
    <tableColumn id="20" uniqueName="pr1f_sl_4_r2" name="pr1f_sl_4_r2">
      <calculatedColumnFormula>IF('5'!F29&lt;&gt;"",'5'!F29,"")</calculatedColumnFormula>
      <xmlColumnPr mapId="1" xpath="/Pisemnost/DPPDP7/VetaJ/@pr1f_sl_4_r2" xmlDataType="decimal"/>
    </tableColumn>
    <tableColumn id="21" uniqueName="pr1f_sl_4_r3" name="pr1f_sl_4_r3">
      <calculatedColumnFormula>IF('5'!F30&lt;&gt;"",'5'!F30,"")</calculatedColumnFormula>
      <xmlColumnPr mapId="1" xpath="/Pisemnost/DPPDP7/VetaJ/@pr1f_sl_4_r3" xmlDataType="decimal"/>
    </tableColumn>
    <tableColumn id="22" uniqueName="pr1f_sl_4_r4" name="pr1f_sl_4_r4">
      <calculatedColumnFormula>IF('5'!F31&lt;&gt;"",'5'!F31,"")</calculatedColumnFormula>
      <xmlColumnPr mapId="1" xpath="/Pisemnost/DPPDP7/VetaJ/@pr1f_sl_4_r4" xmlDataType="decimal"/>
    </tableColumn>
    <tableColumn id="23" uniqueName="pr1f_sl_4_r5" name="pr1f_sl_4_r5">
      <calculatedColumnFormula>IF('5'!F32&lt;&gt;0,'5'!F32,"")</calculatedColumnFormula>
      <xmlColumnPr mapId="1" xpath="/Pisemnost/DPPDP7/VetaJ/@pr1f_sl_4_r5" xmlDataType="decimal"/>
    </tableColumn>
    <tableColumn id="24" uniqueName="pr1f_sl_5_r1" name="pr1f_sl_5_r1">
      <calculatedColumnFormula>IF('5'!G28&lt;&gt;0,'5'!G28,"")</calculatedColumnFormula>
      <xmlColumnPr mapId="1" xpath="/Pisemnost/DPPDP7/VetaJ/@pr1f_sl_5_r1" xmlDataType="decimal"/>
    </tableColumn>
    <tableColumn id="25" uniqueName="pr1f_sl_5_r2" name="pr1f_sl_5_r2">
      <calculatedColumnFormula>IF('5'!G29&lt;&gt;0,'5'!G29,"")</calculatedColumnFormula>
      <xmlColumnPr mapId="1" xpath="/Pisemnost/DPPDP7/VetaJ/@pr1f_sl_5_r2" xmlDataType="decimal"/>
    </tableColumn>
    <tableColumn id="26" uniqueName="pr1f_sl_5_r3" name="pr1f_sl_5_r3">
      <calculatedColumnFormula>IF('5'!G30&lt;&gt;0,'5'!G30,"")</calculatedColumnFormula>
      <xmlColumnPr mapId="1" xpath="/Pisemnost/DPPDP7/VetaJ/@pr1f_sl_5_r3" xmlDataType="decimal"/>
    </tableColumn>
    <tableColumn id="27" uniqueName="pr1f_sl_5_r4" name="pr1f_sl_5_r4">
      <calculatedColumnFormula>IF('5'!G31&lt;&gt;0,'5'!G31,"")</calculatedColumnFormula>
      <xmlColumnPr mapId="1" xpath="/Pisemnost/DPPDP7/VetaJ/@pr1f_sl_5_r4" xmlDataType="decimal"/>
    </tableColumn>
    <tableColumn id="28" uniqueName="pr1f_sl_5_r5" name="pr1f_sl_5_r5">
      <calculatedColumnFormula>IF('5'!G32&lt;&gt;0,'5'!G32,"")</calculatedColumnFormula>
      <xmlColumnPr mapId="1" xpath="/Pisemnost/DPPDP7/VetaJ/@pr1f_sl_5_r5" xmlDataType="decimal"/>
    </tableColumn>
    <tableColumn id="29" uniqueName="pr1fc_sl_1_r1_do" name="pr1fc_sl_1_r1_do">
      <calculatedColumnFormula>IF('5'!C37&lt;&gt;"",TEXT('5'!C37,"DD.MM.RRRR"),"")</calculatedColumnFormula>
      <xmlColumnPr mapId="1" xpath="/Pisemnost/DPPDP7/VetaJ/@pr1fc_sl_1_r1_do" xmlDataType="string"/>
    </tableColumn>
    <tableColumn id="30" uniqueName="pr1fc_sl_1_r1_od" name="pr1fc_sl_1_r1_od">
      <calculatedColumnFormula>IF('5'!B37&lt;&gt;"",TEXT('5'!B37,"DD.MM.RRRR"),"")</calculatedColumnFormula>
      <xmlColumnPr mapId="1" xpath="/Pisemnost/DPPDP7/VetaJ/@pr1fc_sl_1_r1_od" xmlDataType="string"/>
    </tableColumn>
    <tableColumn id="31" uniqueName="pr1fc_sl_1_r2_do" name="pr1fc_sl_1_r2_do">
      <calculatedColumnFormula>IF('5'!C38&lt;&gt;"",TEXT('5'!C38,"DD.MM.RRRR"),"")</calculatedColumnFormula>
      <xmlColumnPr mapId="1" xpath="/Pisemnost/DPPDP7/VetaJ/@pr1fc_sl_1_r2_do" xmlDataType="string"/>
    </tableColumn>
    <tableColumn id="32" uniqueName="pr1fc_sl_1_r2_od" name="pr1fc_sl_1_r2_od">
      <calculatedColumnFormula>IF('5'!B38&lt;&gt;"",TEXT('5'!B38,"DD.MM.RRRR"),"")</calculatedColumnFormula>
      <xmlColumnPr mapId="1" xpath="/Pisemnost/DPPDP7/VetaJ/@pr1fc_sl_1_r2_od" xmlDataType="string"/>
    </tableColumn>
    <tableColumn id="33" uniqueName="pr1fc_sl_1_r3_do" name="pr1fc_sl_1_r3_do">
      <calculatedColumnFormula>IF('5'!C39&lt;&gt;"",TEXT('5'!C39,"DD.MM.RRRR"),"")</calculatedColumnFormula>
      <xmlColumnPr mapId="1" xpath="/Pisemnost/DPPDP7/VetaJ/@pr1fc_sl_1_r3_do" xmlDataType="string"/>
    </tableColumn>
    <tableColumn id="34" uniqueName="pr1fc_sl_1_r3_od" name="pr1fc_sl_1_r3_od">
      <calculatedColumnFormula>IF('5'!B39&lt;&gt;"",TEXT('5'!B39,"DD.MM.RRRR"),"")</calculatedColumnFormula>
      <xmlColumnPr mapId="1" xpath="/Pisemnost/DPPDP7/VetaJ/@pr1fc_sl_1_r3_od" xmlDataType="string"/>
    </tableColumn>
    <tableColumn id="35" uniqueName="pr1fc_sl_1_r4_do" name="pr1fc_sl_1_r4_do">
      <calculatedColumnFormula>IF('5'!C40&lt;&gt;"",TEXT('5'!C40,"DD.MM.RRRR"),"")</calculatedColumnFormula>
      <xmlColumnPr mapId="1" xpath="/Pisemnost/DPPDP7/VetaJ/@pr1fc_sl_1_r4_do" xmlDataType="string"/>
    </tableColumn>
    <tableColumn id="36" uniqueName="pr1fc_sl_1_r4_od" name="pr1fc_sl_1_r4_od">
      <calculatedColumnFormula>IF('5'!B40&lt;&gt;"",TEXT('5'!B40,"DD.MM.RRRR"),"")</calculatedColumnFormula>
      <xmlColumnPr mapId="1" xpath="/Pisemnost/DPPDP7/VetaJ/@pr1fc_sl_1_r4_od" xmlDataType="string"/>
    </tableColumn>
    <tableColumn id="37" uniqueName="pr1fc_sl_2_r1" name="pr1fc_sl_2_r1">
      <calculatedColumnFormula>IF('5'!D37&lt;&gt;"",'5'!D37,"")</calculatedColumnFormula>
      <xmlColumnPr mapId="1" xpath="/Pisemnost/DPPDP7/VetaJ/@pr1fc_sl_2_r1" xmlDataType="decimal"/>
    </tableColumn>
    <tableColumn id="38" uniqueName="pr1fc_sl_2_r2" name="pr1fc_sl_2_r2">
      <calculatedColumnFormula>IF('5'!D38&lt;&gt;"",'5'!D38,"")</calculatedColumnFormula>
      <xmlColumnPr mapId="1" xpath="/Pisemnost/DPPDP7/VetaJ/@pr1fc_sl_2_r2" xmlDataType="decimal"/>
    </tableColumn>
    <tableColumn id="39" uniqueName="pr1fc_sl_2_r3" name="pr1fc_sl_2_r3">
      <calculatedColumnFormula>IF('5'!D39&lt;&gt;"",'5'!D39,"")</calculatedColumnFormula>
      <xmlColumnPr mapId="1" xpath="/Pisemnost/DPPDP7/VetaJ/@pr1fc_sl_2_r3" xmlDataType="decimal"/>
    </tableColumn>
    <tableColumn id="40" uniqueName="pr1fc_sl_2_r4" name="pr1fc_sl_2_r4">
      <calculatedColumnFormula>IF('5'!D40&lt;&gt;"",'5'!D40,"")</calculatedColumnFormula>
      <xmlColumnPr mapId="1" xpath="/Pisemnost/DPPDP7/VetaJ/@pr1fc_sl_2_r4" xmlDataType="decimal"/>
    </tableColumn>
    <tableColumn id="41" uniqueName="pr1fc_sl_3_r1" name="pr1fc_sl_3_r1">
      <calculatedColumnFormula>IF('5'!E37&lt;&gt;"",'5'!E37,"")</calculatedColumnFormula>
      <xmlColumnPr mapId="1" xpath="/Pisemnost/DPPDP7/VetaJ/@pr1fc_sl_3_r1" xmlDataType="decimal"/>
    </tableColumn>
    <tableColumn id="42" uniqueName="pr1fc_sl_3_r2" name="pr1fc_sl_3_r2">
      <calculatedColumnFormula>IF('5'!E38&lt;&gt;"",'5'!E38,"")</calculatedColumnFormula>
      <xmlColumnPr mapId="1" xpath="/Pisemnost/DPPDP7/VetaJ/@pr1fc_sl_3_r2" xmlDataType="decimal"/>
    </tableColumn>
    <tableColumn id="43" uniqueName="pr1fc_sl_3_r3" name="pr1fc_sl_3_r3">
      <calculatedColumnFormula>IF('5'!E39&lt;&gt;"",'5'!E39,"")</calculatedColumnFormula>
      <xmlColumnPr mapId="1" xpath="/Pisemnost/DPPDP7/VetaJ/@pr1fc_sl_3_r3" xmlDataType="decimal"/>
    </tableColumn>
    <tableColumn id="44" uniqueName="pr1fc_sl_3_r4" name="pr1fc_sl_3_r4">
      <calculatedColumnFormula>IF('5'!E40&lt;&gt;"",'5'!E40,"")</calculatedColumnFormula>
      <xmlColumnPr mapId="1" xpath="/Pisemnost/DPPDP7/VetaJ/@pr1fc_sl_3_r4" xmlDataType="decimal"/>
    </tableColumn>
    <tableColumn id="45" uniqueName="pr1fc_sl_4_r1" name="pr1fc_sl_4_r1">
      <calculatedColumnFormula>IF('5'!F37&lt;&gt;"",'5'!F37,"")</calculatedColumnFormula>
      <xmlColumnPr mapId="1" xpath="/Pisemnost/DPPDP7/VetaJ/@pr1fc_sl_4_r1" xmlDataType="decimal"/>
    </tableColumn>
    <tableColumn id="46" uniqueName="pr1fc_sl_4_r2" name="pr1fc_sl_4_r2">
      <calculatedColumnFormula>IF('5'!F38&lt;&gt;"",'5'!F38,"")</calculatedColumnFormula>
      <xmlColumnPr mapId="1" xpath="/Pisemnost/DPPDP7/VetaJ/@pr1fc_sl_4_r2" xmlDataType="decimal"/>
    </tableColumn>
    <tableColumn id="47" uniqueName="pr1fc_sl_4_r3" name="pr1fc_sl_4_r3">
      <calculatedColumnFormula>IF('5'!F39&lt;&gt;"",'5'!F39,"")</calculatedColumnFormula>
      <xmlColumnPr mapId="1" xpath="/Pisemnost/DPPDP7/VetaJ/@pr1fc_sl_4_r3" xmlDataType="decimal"/>
    </tableColumn>
    <tableColumn id="48" uniqueName="pr1fc_sl_4_r4" name="pr1fc_sl_4_r4">
      <calculatedColumnFormula>IF('5'!F40&lt;&gt;"",'5'!F40,"")</calculatedColumnFormula>
      <xmlColumnPr mapId="1" xpath="/Pisemnost/DPPDP7/VetaJ/@pr1fc_sl_4_r4" xmlDataType="decimal"/>
    </tableColumn>
    <tableColumn id="49" uniqueName="pr1fc_sl_4_r5" name="pr1fc_sl_4_r5">
      <calculatedColumnFormula>IF('5'!F41&lt;&gt;0,'5'!F41,"")</calculatedColumnFormula>
      <xmlColumnPr mapId="1" xpath="/Pisemnost/DPPDP7/VetaJ/@pr1fc_sl_4_r5" xmlDataType="decimal"/>
    </tableColumn>
    <tableColumn id="50" uniqueName="pr1fc_sl_5_r1" name="pr1fc_sl_5_r1">
      <calculatedColumnFormula>IF('5'!G37&lt;&gt;0,'5'!G37,"")</calculatedColumnFormula>
      <xmlColumnPr mapId="1" xpath="/Pisemnost/DPPDP7/VetaJ/@pr1fc_sl_5_r1" xmlDataType="decimal"/>
    </tableColumn>
    <tableColumn id="51" uniqueName="pr1fc_sl_5_r2" name="pr1fc_sl_5_r2">
      <calculatedColumnFormula>IF('5'!G38&lt;&gt;0,'5'!G38,"")</calculatedColumnFormula>
      <xmlColumnPr mapId="1" xpath="/Pisemnost/DPPDP7/VetaJ/@pr1fc_sl_5_r2" xmlDataType="decimal"/>
    </tableColumn>
    <tableColumn id="52" uniqueName="pr1fc_sl_5_r3" name="pr1fc_sl_5_r3">
      <calculatedColumnFormula>IF('5'!G39&lt;&gt;0,'5'!G39,"")</calculatedColumnFormula>
      <xmlColumnPr mapId="1" xpath="/Pisemnost/DPPDP7/VetaJ/@pr1fc_sl_5_r3" xmlDataType="decimal"/>
    </tableColumn>
    <tableColumn id="53" uniqueName="pr1fc_sl_5_r4" name="pr1fc_sl_5_r4">
      <calculatedColumnFormula>IF('5'!G40&lt;&gt;0,'5'!G40,"")</calculatedColumnFormula>
      <xmlColumnPr mapId="1" xpath="/Pisemnost/DPPDP7/VetaJ/@pr1fc_sl_5_r4" xmlDataType="decimal"/>
    </tableColumn>
    <tableColumn id="54" uniqueName="pr1fc_sl_5_r5" name="pr1fc_sl_5_r5">
      <calculatedColumnFormula>IF('5'!G41&lt;&gt;0,'5'!G41,"")</calculatedColumnFormula>
      <xmlColumnPr mapId="1" xpath="/Pisemnost/DPPDP7/VetaJ/@pr1fc_sl_5_r5" xmlDataType="decimal"/>
    </tableColumn>
  </tableColumns>
  <tableStyleInfo name="TableStyleMedium2" showFirstColumn="0" showLastColumn="0" showRowStripes="1" showColumnStripes="0"/>
</table>
</file>

<file path=xl/tables/table9.xml><?xml version="1.0" encoding="utf-8"?>
<table xmlns="http://schemas.openxmlformats.org/spreadsheetml/2006/main" id="78" name="Tabulka78" displayName="Tabulka78" ref="A112:C113" tableType="xml" totalsRowShown="0" headerRowDxfId="104">
  <autoFilter ref="A112:C113"/>
  <tableColumns count="3">
    <tableColumn id="1" uniqueName="c_listu" name="c_listu">
      <calculatedColumnFormula>Tabulka51[c_listu]</calculatedColumnFormula>
      <xmlColumnPr mapId="1" xpath="/Pisemnost/DPPDP7/VetaL/@c_listu" xmlDataType="decimal"/>
    </tableColumn>
    <tableColumn id="2" uniqueName="pr1g_1" name="pr1g_1" dataDxfId="103">
      <calculatedColumnFormula>IF('6'!D4&lt;&gt;0,'6'!D4,"")</calculatedColumnFormula>
      <xmlColumnPr mapId="1" xpath="/Pisemnost/DPPDP7/VetaL/@pr1g_1" xmlDataType="decimal"/>
    </tableColumn>
    <tableColumn id="3" uniqueName="pr1g_2" name="pr1g_2" dataDxfId="102">
      <calculatedColumnFormula>IF('6'!D5&lt;&gt;0,'6'!D5,"")</calculatedColumnFormula>
      <xmlColumnPr mapId="1" xpath="/Pisemnost/DPPDP7/VetaL/@pr1g_2"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c_ufo_cil">
      <xmlPr mapId="1" xpath="/Pisemnost/DPPDP7/VetaD/@c_ufo_cil" xmlDataType="decimal"/>
    </xmlCellPr>
  </singleXmlCell>
  <singleXmlCell id="2" r="B3" connectionId="0">
    <xmlCellPr id="1" uniqueName="c_pracufo">
      <xmlPr mapId="1" xpath="/Pisemnost/DPPDP7/VetaP/@c_pracufo" xmlDataType="decimal"/>
    </xmlCellPr>
  </singleXmlCell>
  <singleXmlCell id="4" r="B5" connectionId="0">
    <xmlCellPr id="1" uniqueName="cele_zo_do">
      <xmlPr mapId="1" xpath="/Pisemnost/DPPDP7/VetaD/@cele_zo_do" xmlDataType="string"/>
    </xmlCellPr>
  </singleXmlCell>
  <singleXmlCell id="5" r="B4" connectionId="0">
    <xmlCellPr id="1" uniqueName="cele_zo_od">
      <xmlPr mapId="1" xpath="/Pisemnost/DPPDP7/VetaD/@cele_zo_od" xmlDataType="string"/>
    </xmlCellPr>
  </singleXmlCell>
  <singleXmlCell id="7" r="B8" connectionId="0">
    <xmlCellPr id="1" uniqueName="dokument">
      <xmlPr mapId="1" xpath="/Pisemnost/DPPDP7/VetaD/@dokument" xmlDataType="anyType"/>
    </xmlCellPr>
  </singleXmlCell>
  <singleXmlCell id="8" r="B9" connectionId="0">
    <xmlCellPr id="1" uniqueName="k_uladis">
      <xmlPr mapId="1" xpath="/Pisemnost/DPPDP7/VetaD/@k_uladis" xmlDataType="anyType"/>
    </xmlCellPr>
  </singleXmlCell>
  <singleXmlCell id="11" r="B10" connectionId="0">
    <xmlCellPr id="1" uniqueName="kc_dppiii1">
      <xmlPr mapId="1" xpath="/Pisemnost/DPPDP7/VetaD/@kc_dppiii1" xmlDataType="decimal"/>
    </xmlCellPr>
  </singleXmlCell>
  <singleXmlCell id="12" r="B11" connectionId="0">
    <xmlCellPr id="1" uniqueName="kc_dppiv1">
      <xmlPr mapId="1" xpath="/Pisemnost/DPPDP7/VetaD/@kc_dppiv1" xmlDataType="decimal"/>
    </xmlCellPr>
  </singleXmlCell>
  <singleXmlCell id="13" r="B12" connectionId="0">
    <xmlCellPr id="1" uniqueName="kc_dppiii3">
      <xmlPr mapId="1" xpath="/Pisemnost/DPPDP7/VetaD/@kc_dppiii3" xmlDataType="decimal"/>
    </xmlCellPr>
  </singleXmlCell>
  <singleXmlCell id="14" r="B13" connectionId="0">
    <xmlCellPr id="1" uniqueName="kc_dppiv2">
      <xmlPr mapId="1" xpath="/Pisemnost/DPPDP7/VetaD/@kc_dppiv2" xmlDataType="decimal"/>
    </xmlCellPr>
  </singleXmlCell>
  <singleXmlCell id="15" r="B14" connectionId="0">
    <xmlCellPr id="1" uniqueName="kc_dppiv3">
      <xmlPr mapId="1" xpath="/Pisemnost/DPPDP7/VetaD/@kc_dppiv3" xmlDataType="decimal"/>
    </xmlCellPr>
  </singleXmlCell>
  <singleXmlCell id="16" r="B15" connectionId="0">
    <xmlCellPr id="1" uniqueName="kc_dppiv4">
      <xmlPr mapId="1" xpath="/Pisemnost/DPPDP7/VetaD/@kc_dppiv4" xmlDataType="decimal"/>
    </xmlCellPr>
  </singleXmlCell>
  <singleXmlCell id="17" r="B16" connectionId="0">
    <xmlCellPr id="1" uniqueName="kc_dppiv5">
      <xmlPr mapId="1" xpath="/Pisemnost/DPPDP7/VetaD/@kc_dppiv5" xmlDataType="decimal"/>
    </xmlCellPr>
  </singleXmlCell>
  <singleXmlCell id="18" r="B17" connectionId="0">
    <xmlCellPr id="1" uniqueName="kc_dppiv6">
      <xmlPr mapId="1" xpath="/Pisemnost/DPPDP7/VetaD/@kc_dppiv6" xmlDataType="decimal"/>
    </xmlCellPr>
  </singleXmlCell>
  <singleXmlCell id="19" r="B18" connectionId="0">
    <xmlCellPr id="1" uniqueName="kc_v_1">
      <xmlPr mapId="1" xpath="/Pisemnost/DPPDP7/VetaD/@kc_v_1" xmlDataType="decimal"/>
    </xmlCellPr>
  </singleXmlCell>
  <singleXmlCell id="20" r="B19" connectionId="0">
    <xmlCellPr id="1" uniqueName="kc_v_2">
      <xmlPr mapId="1" xpath="/Pisemnost/DPPDP7/VetaD/@kc_v_2" xmlDataType="decimal"/>
    </xmlCellPr>
  </singleXmlCell>
  <singleXmlCell id="21" r="B20" connectionId="0">
    <xmlCellPr id="1" uniqueName="kc_v_3">
      <xmlPr mapId="1" xpath="/Pisemnost/DPPDP7/VetaD/@kc_v_3" xmlDataType="decimal"/>
    </xmlCellPr>
  </singleXmlCell>
  <singleXmlCell id="22" r="B21" connectionId="0">
    <xmlCellPr id="1" uniqueName="kc_v_4">
      <xmlPr mapId="1" xpath="/Pisemnost/DPPDP7/VetaD/@kc_v_4" xmlDataType="decimal"/>
    </xmlCellPr>
  </singleXmlCell>
  <singleXmlCell id="23" r="B6" connectionId="0">
    <xmlCellPr id="1" uniqueName="d_uv">
      <xmlPr mapId="1" xpath="/Pisemnost/DPPDP7/VetaD/@d_uv" xmlDataType="string"/>
    </xmlCellPr>
  </singleXmlCell>
  <singleXmlCell id="24" r="B24" connectionId="0">
    <xmlCellPr id="1" uniqueName="spoj_zahr">
      <xmlPr mapId="1" xpath="/Pisemnost/DPPDP7/VetaD/@spoj_zahr" xmlDataType="string"/>
    </xmlCellPr>
  </singleXmlCell>
  <singleXmlCell id="25" r="B26" connectionId="0">
    <xmlCellPr id="1" uniqueName="typ_popldpp">
      <xmlPr mapId="1" xpath="/Pisemnost/DPPDP7/VetaD/@typ_popldpp" xmlDataType="string"/>
    </xmlCellPr>
  </singleXmlCell>
  <singleXmlCell id="26" r="B25" connectionId="0">
    <xmlCellPr id="1" uniqueName="typ_dapdpp">
      <xmlPr mapId="1" xpath="/Pisemnost/DPPDP7/VetaD/@typ_dapdpp" xmlDataType="string"/>
    </xmlCellPr>
  </singleXmlCell>
  <singleXmlCell id="27" r="B7" connectionId="0">
    <xmlCellPr id="1" uniqueName="dapdpp_forma">
      <xmlPr mapId="1" xpath="/Pisemnost/DPPDP7/VetaD/@dapdpp_forma" xmlDataType="string"/>
    </xmlCellPr>
  </singleXmlCell>
  <singleXmlCell id="28" r="B27" connectionId="0">
    <xmlCellPr id="1" uniqueName="typ_zo">
      <xmlPr mapId="1" xpath="/Pisemnost/DPPDP7/VetaD/@typ_zo" xmlDataType="string"/>
    </xmlCellPr>
  </singleXmlCell>
  <singleXmlCell id="29" r="B22" connectionId="0">
    <xmlCellPr id="1" uniqueName="p_pr_2od">
      <xmlPr mapId="1" xpath="/Pisemnost/DPPDP7/VetaD/@p_pr_2od" xmlDataType="decimal"/>
    </xmlCellPr>
  </singleXmlCell>
  <singleXmlCell id="30" r="B23" connectionId="0">
    <xmlCellPr id="1" uniqueName="sam_pr">
      <xmlPr mapId="1" xpath="/Pisemnost/DPPDP7/VetaD/@sam_pr" xmlDataType="decimal"/>
    </xmlCellPr>
  </singleXmlCell>
  <singleXmlCell id="31" r="B28" connectionId="0">
    <xmlCellPr id="1" uniqueName="zdobd_do">
      <xmlPr mapId="1" xpath="/Pisemnost/DPPDP7/VetaD/@zdobd_do" xmlDataType="string"/>
    </xmlCellPr>
  </singleXmlCell>
  <singleXmlCell id="32" r="B29" connectionId="0">
    <xmlCellPr id="1" uniqueName="zdobd_od">
      <xmlPr mapId="1" xpath="/Pisemnost/DPPDP7/VetaD/@zdobd_od" xmlDataType="string"/>
    </xmlCellPr>
  </singleXmlCell>
  <singleXmlCell id="33" r="B30" connectionId="0">
    <xmlCellPr id="1" uniqueName="zvl_pr">
      <xmlPr mapId="1" xpath="/Pisemnost/DPPDP7/VetaD/@zvl_pr" xmlDataType="decimal"/>
    </xmlCellPr>
  </singleXmlCell>
  <singleXmlCell id="34" r="E6" connectionId="0">
    <xmlCellPr id="1" uniqueName="c_pop">
      <xmlPr mapId="1" xpath="/Pisemnost/DPPDP7/VetaP/@c_pop" xmlDataType="decimal"/>
    </xmlCellPr>
  </singleXmlCell>
  <singleXmlCell id="35" r="E16" connectionId="0">
    <xmlCellPr id="1" uniqueName="pbu">
      <xmlPr mapId="1" xpath="/Pisemnost/DPPDP7/VetaP/@pbu" xmlDataType="decimal"/>
    </xmlCellPr>
  </singleXmlCell>
  <singleXmlCell id="36" r="E25" connectionId="0">
    <xmlCellPr id="1" uniqueName="zast_kod">
      <xmlPr mapId="1" xpath="/Pisemnost/DPPDP7/VetaP/@zast_kod" xmlDataType="string"/>
    </xmlCellPr>
  </singleXmlCell>
  <singleXmlCell id="37" r="E3" connectionId="0">
    <xmlCellPr id="1" uniqueName="c_komds">
      <xmlPr mapId="1" xpath="/Pisemnost/DPPDP7/VetaP/@c_komds" xmlDataType="string"/>
    </xmlCellPr>
  </singleXmlCell>
  <singleXmlCell id="38" r="E29" connectionId="0">
    <xmlCellPr id="1" uniqueName="zkrobchjm">
      <xmlPr mapId="1" xpath="/Pisemnost/DPPDP7/VetaP/@zkrobchjm" xmlDataType="string"/>
    </xmlCellPr>
  </singleXmlCell>
  <singleXmlCell id="39" r="E10" connectionId="0">
    <xmlCellPr id="1" uniqueName="k_bank">
      <xmlPr mapId="1" xpath="/Pisemnost/DPPDP7/VetaP/@k_bank" xmlDataType="string"/>
    </xmlCellPr>
  </singleXmlCell>
  <singleXmlCell id="41" r="E2" connectionId="0">
    <xmlCellPr id="1" uniqueName="c_faxu">
      <xmlPr mapId="1" xpath="/Pisemnost/DPPDP7/VetaP/@c_faxu" xmlDataType="string"/>
    </xmlCellPr>
  </singleXmlCell>
  <singleXmlCell id="42" r="E8" connectionId="0">
    <xmlCellPr id="1" uniqueName="c_telef">
      <xmlPr mapId="1" xpath="/Pisemnost/DPPDP7/VetaP/@c_telef" xmlDataType="string"/>
    </xmlCellPr>
  </singleXmlCell>
  <singleXmlCell id="43" r="E9" connectionId="0">
    <xmlCellPr id="1" uniqueName="dic">
      <xmlPr mapId="1" xpath="/Pisemnost/DPPDP7/VetaP/@dic" xmlDataType="string"/>
    </xmlCellPr>
  </singleXmlCell>
  <singleXmlCell id="44" r="E17" connectionId="0">
    <xmlCellPr id="1" uniqueName="psc">
      <xmlPr mapId="1" xpath="/Pisemnost/DPPDP7/VetaP/@psc" xmlDataType="string"/>
    </xmlCellPr>
  </singleXmlCell>
  <singleXmlCell id="45" r="E11" connectionId="0">
    <xmlCellPr id="1" uniqueName="k_stat">
      <xmlPr mapId="1" xpath="/Pisemnost/DPPDP7/VetaP/@k_stat" xmlDataType="string"/>
    </xmlCellPr>
  </singleXmlCell>
  <singleXmlCell id="46" r="E28" connectionId="0">
    <xmlCellPr id="1" uniqueName="zast_typ">
      <xmlPr mapId="1" xpath="/Pisemnost/DPPDP7/VetaP/@zast_typ" xmlDataType="string"/>
    </xmlCellPr>
  </singleXmlCell>
  <singleXmlCell id="47" r="E20" connectionId="0">
    <xmlCellPr id="1" uniqueName="ulice">
      <xmlPr mapId="1" xpath="/Pisemnost/DPPDP7/VetaP/@ulice" xmlDataType="string"/>
    </xmlCellPr>
  </singleXmlCell>
  <singleXmlCell id="48" r="E19" connectionId="0">
    <xmlCellPr id="1" uniqueName="stat">
      <xmlPr mapId="1" xpath="/Pisemnost/DPPDP7/VetaP/@stat" xmlDataType="string"/>
    </xmlCellPr>
  </singleXmlCell>
  <singleXmlCell id="49" r="E12" connectionId="0">
    <xmlCellPr id="1" uniqueName="naz_obce">
      <xmlPr mapId="1" xpath="/Pisemnost/DPPDP7/VetaP/@naz_obce" xmlDataType="string"/>
    </xmlCellPr>
  </singleXmlCell>
  <singleXmlCell id="86" r="B172" connectionId="0">
    <xmlCellPr id="1" uniqueName="pr1hr1_ir6">
      <xmlPr mapId="1" xpath="/Pisemnost/DPPDP7/VetaW/@pr1hr1_ir6" xmlDataType="decimal"/>
    </xmlCellPr>
  </singleXmlCell>
  <singleXmlCell id="87" r="B162" connectionId="0">
    <xmlCellPr id="1" uniqueName="pr1hr1_iir2">
      <xmlPr mapId="1" xpath="/Pisemnost/DPPDP7/VetaW/@pr1hr1_iir2" xmlDataType="decimal"/>
    </xmlCellPr>
  </singleXmlCell>
  <singleXmlCell id="88" r="B154" connectionId="0">
    <xmlCellPr id="1" uniqueName="pr1hr1_iibr1">
      <xmlPr mapId="1" xpath="/Pisemnost/DPPDP7/VetaW/@pr1hr1_iibr1" xmlDataType="decimal"/>
    </xmlCellPr>
  </singleXmlCell>
  <singleXmlCell id="89" r="B153" connectionId="0">
    <xmlCellPr id="1" uniqueName="pr1hr1_iiar7">
      <xmlPr mapId="1" xpath="/Pisemnost/DPPDP7/VetaW/@pr1hr1_iiar7" xmlDataType="decimal"/>
    </xmlCellPr>
  </singleXmlCell>
  <singleXmlCell id="90" r="B181" connectionId="0">
    <xmlCellPr id="1" uniqueName="pr1hr1_roz_dat">
      <xmlPr mapId="1" xpath="/Pisemnost/DPPDP7/VetaW/@pr1hr1_roz_dat" xmlDataType="string"/>
    </xmlCellPr>
  </singleXmlCell>
  <singleXmlCell id="91" r="B166" connectionId="0">
    <xmlCellPr id="1" uniqueName="pr1hr1_iit1_sl2">
      <xmlPr mapId="1" xpath="/Pisemnost/DPPDP7/VetaW/@pr1hr1_iit1_sl2" xmlDataType="decimal"/>
    </xmlCellPr>
  </singleXmlCell>
  <singleXmlCell id="92" r="B180" connectionId="0">
    <xmlCellPr id="1" uniqueName="pr1hr1_roz_c_p">
      <xmlPr mapId="1" xpath="/Pisemnost/DPPDP7/VetaW/@pr1hr1_roz_c_p" xmlDataType="decimal"/>
    </xmlCellPr>
  </singleXmlCell>
  <singleXmlCell id="93" r="B183" connectionId="0">
    <xmlCellPr id="1" uniqueName="pr_vyp35a_sniznar">
      <xmlPr mapId="1" xpath="/Pisemnost/DPPDP7/VetaW/@pr_vyp35a_sniznar" xmlDataType="decimal"/>
    </xmlCellPr>
  </singleXmlCell>
  <singleXmlCell id="94" r="B150" connectionId="0">
    <xmlCellPr id="1" uniqueName="pr1hr1_iiar2">
      <xmlPr mapId="1" xpath="/Pisemnost/DPPDP7/VetaW/@pr1hr1_iiar2" xmlDataType="decimal"/>
    </xmlCellPr>
  </singleXmlCell>
  <singleXmlCell id="95" r="B161" connectionId="0">
    <xmlCellPr id="1" uniqueName="pr1hr1_iir1">
      <xmlPr mapId="1" xpath="/Pisemnost/DPPDP7/VetaW/@pr1hr1_iir1" xmlDataType="decimal"/>
    </xmlCellPr>
  </singleXmlCell>
  <singleXmlCell id="96" r="B179" connectionId="0">
    <xmlCellPr id="1" uniqueName="pr1hr1_roz_c">
      <xmlPr mapId="1" xpath="/Pisemnost/DPPDP7/VetaW/@pr1hr1_roz_c" xmlDataType="decimal"/>
    </xmlCellPr>
  </singleXmlCell>
  <singleXmlCell id="97" r="B174" connectionId="0">
    <xmlCellPr id="1" uniqueName="pr1hr1_it1_sl0">
      <xmlPr mapId="1" xpath="/Pisemnost/DPPDP7/VetaW/@pr1hr1_it1_sl0" xmlDataType="string"/>
    </xmlCellPr>
  </singleXmlCell>
  <singleXmlCell id="98" r="B176" connectionId="0">
    <xmlCellPr id="1" uniqueName="pr1hr1_it1_sl2">
      <xmlPr mapId="1" xpath="/Pisemnost/DPPDP7/VetaW/@pr1hr1_it1_sl2" xmlDataType="decimal"/>
    </xmlCellPr>
  </singleXmlCell>
  <singleXmlCell id="99" r="B184" connectionId="0">
    <xmlCellPr id="1" uniqueName="pr_vyp35a_vyslslv">
      <xmlPr mapId="1" xpath="/Pisemnost/DPPDP7/VetaW/@pr_vyp35a_vyslslv" xmlDataType="decimal"/>
    </xmlCellPr>
  </singleXmlCell>
  <singleXmlCell id="100" r="B160" connectionId="0">
    <xmlCellPr id="1" uniqueName="pr1hr1_iibr9">
      <xmlPr mapId="1" xpath="/Pisemnost/DPPDP7/VetaW/@pr1hr1_iibr9" xmlDataType="decimal"/>
    </xmlCellPr>
  </singleXmlCell>
  <singleXmlCell id="101" r="B149" connectionId="0">
    <xmlCellPr id="1" uniqueName="pr1hr1_iiar1">
      <xmlPr mapId="1" xpath="/Pisemnost/DPPDP7/VetaW/@pr1hr1_iiar1" xmlDataType="decimal"/>
    </xmlCellPr>
  </singleXmlCell>
  <singleXmlCell id="102" r="B170" connectionId="0">
    <xmlCellPr id="1" uniqueName="pr1hr1_ir2">
      <xmlPr mapId="1" xpath="/Pisemnost/DPPDP7/VetaW/@pr1hr1_ir2" xmlDataType="decimal"/>
    </xmlCellPr>
  </singleXmlCell>
  <singleXmlCell id="103" r="B164" connectionId="0">
    <xmlCellPr id="1" uniqueName="pr1hr1_iit1_sl0">
      <xmlPr mapId="1" xpath="/Pisemnost/DPPDP7/VetaW/@pr1hr1_iit1_sl0" xmlDataType="string"/>
    </xmlCellPr>
  </singleXmlCell>
  <singleXmlCell id="105" r="B151" connectionId="0">
    <xmlCellPr id="1" uniqueName="pr1hr1_iiar5">
      <xmlPr mapId="1" xpath="/Pisemnost/DPPDP7/VetaW/@pr1hr1_iiar5" xmlDataType="decimal"/>
    </xmlCellPr>
  </singleXmlCell>
  <singleXmlCell id="106" r="B182" connectionId="0">
    <xmlCellPr id="1" uniqueName="pr_vyp35a_porus">
      <xmlPr mapId="1" xpath="/Pisemnost/DPPDP7/VetaW/@pr_vyp35a_porus" xmlDataType="decimal"/>
    </xmlCellPr>
  </singleXmlCell>
  <singleXmlCell id="107" r="B148" connectionId="0">
    <xmlCellPr id="1" uniqueName="c_listu">
      <xmlPr mapId="1" xpath="/Pisemnost/DPPDP7/VetaW/@c_listu" xmlDataType="decimal"/>
    </xmlCellPr>
  </singleXmlCell>
  <singleXmlCell id="108" r="B152" connectionId="0">
    <xmlCellPr id="1" uniqueName="pr1hr1_iiar6">
      <xmlPr mapId="1" xpath="/Pisemnost/DPPDP7/VetaW/@pr1hr1_iiar6" xmlDataType="decimal"/>
    </xmlCellPr>
  </singleXmlCell>
  <singleXmlCell id="109" r="B168" connectionId="0">
    <xmlCellPr id="1" uniqueName="pr1hr1_iit1_sl4">
      <xmlPr mapId="1" xpath="/Pisemnost/DPPDP7/VetaW/@pr1hr1_iit1_sl4" xmlDataType="decimal"/>
    </xmlCellPr>
  </singleXmlCell>
  <singleXmlCell id="110" r="B163" connectionId="0">
    <xmlCellPr id="1" uniqueName="pr1hr1_iir3">
      <xmlPr mapId="1" xpath="/Pisemnost/DPPDP7/VetaW/@pr1hr1_iir3" xmlDataType="decimal"/>
    </xmlCellPr>
  </singleXmlCell>
  <singleXmlCell id="111" r="B169" connectionId="0">
    <xmlCellPr id="1" uniqueName="pr1hr1_ir1">
      <xmlPr mapId="1" xpath="/Pisemnost/DPPDP7/VetaW/@pr1hr1_ir1" xmlDataType="decimal"/>
    </xmlCellPr>
  </singleXmlCell>
  <singleXmlCell id="112" r="B158" connectionId="0">
    <xmlCellPr id="1" uniqueName="pr1hr1_iibr7">
      <xmlPr mapId="1" xpath="/Pisemnost/DPPDP7/VetaW/@pr1hr1_iibr7" xmlDataType="decimal"/>
    </xmlCellPr>
  </singleXmlCell>
  <singleXmlCell id="113" r="B177" connectionId="0">
    <xmlCellPr id="1" uniqueName="pr1hr1_it1_sl3">
      <xmlPr mapId="1" xpath="/Pisemnost/DPPDP7/VetaW/@pr1hr1_it1_sl3" xmlDataType="decimal"/>
    </xmlCellPr>
  </singleXmlCell>
  <singleXmlCell id="114" r="B171" connectionId="0">
    <xmlCellPr id="1" uniqueName="pr1hr1_ir5">
      <xmlPr mapId="1" xpath="/Pisemnost/DPPDP7/VetaW/@pr1hr1_ir5" xmlDataType="decimal"/>
    </xmlCellPr>
  </singleXmlCell>
  <singleXmlCell id="115" r="B186" connectionId="0">
    <xmlCellPr id="1" uniqueName="pr_vyp35b_sniznar">
      <xmlPr mapId="1" xpath="/Pisemnost/DPPDP7/VetaW/@pr_vyp35b_sniznar" xmlDataType="decimal"/>
    </xmlCellPr>
  </singleXmlCell>
  <singleXmlCell id="116" r="B173" connectionId="0">
    <xmlCellPr id="1" uniqueName="pr1hr1_ir7">
      <xmlPr mapId="1" xpath="/Pisemnost/DPPDP7/VetaW/@pr1hr1_ir7" xmlDataType="decimal"/>
    </xmlCellPr>
  </singleXmlCell>
  <singleXmlCell id="117" r="B175" connectionId="0">
    <xmlCellPr id="1" uniqueName="pr1hr1_it1_sl1">
      <xmlPr mapId="1" xpath="/Pisemnost/DPPDP7/VetaW/@pr1hr1_it1_sl1" xmlDataType="decimal"/>
    </xmlCellPr>
  </singleXmlCell>
  <singleXmlCell id="118" r="B165" connectionId="0">
    <xmlCellPr id="1" uniqueName="pr1hr1_iit1_sl1">
      <xmlPr mapId="1" xpath="/Pisemnost/DPPDP7/VetaW/@pr1hr1_iit1_sl1" xmlDataType="decimal"/>
    </xmlCellPr>
  </singleXmlCell>
  <singleXmlCell id="119" r="B178" connectionId="0">
    <xmlCellPr id="1" uniqueName="pr1hr1_it1_sl4">
      <xmlPr mapId="1" xpath="/Pisemnost/DPPDP7/VetaW/@pr1hr1_it1_sl4" xmlDataType="decimal"/>
    </xmlCellPr>
  </singleXmlCell>
  <singleXmlCell id="120" r="B167" connectionId="0">
    <xmlCellPr id="1" uniqueName="pr1hr1_iit1_sl3">
      <xmlPr mapId="1" xpath="/Pisemnost/DPPDP7/VetaW/@pr1hr1_iit1_sl3" xmlDataType="decimal"/>
    </xmlCellPr>
  </singleXmlCell>
  <singleXmlCell id="121" r="B185" connectionId="0">
    <xmlCellPr id="1" uniqueName="pr_vyp35b_porus">
      <xmlPr mapId="1" xpath="/Pisemnost/DPPDP7/VetaW/@pr_vyp35b_porus" xmlDataType="decimal"/>
    </xmlCellPr>
  </singleXmlCell>
  <singleXmlCell id="122" r="B187" connectionId="0">
    <xmlCellPr id="1" uniqueName="pr_vyp35b_vyslslv">
      <xmlPr mapId="1" xpath="/Pisemnost/DPPDP7/VetaW/@pr_vyp35b_vyslslv" xmlDataType="decimal"/>
    </xmlCellPr>
  </singleXmlCell>
  <singleXmlCell id="123" r="B156" connectionId="0">
    <xmlCellPr id="1" uniqueName="pr1hr1_iibr5">
      <xmlPr mapId="1" xpath="/Pisemnost/DPPDP7/VetaW/@pr1hr1_iibr5" xmlDataType="decimal"/>
    </xmlCellPr>
  </singleXmlCell>
  <singleXmlCell id="124" r="B157" connectionId="0">
    <xmlCellPr id="1" uniqueName="pr1hr1_iibr6">
      <xmlPr mapId="1" xpath="/Pisemnost/DPPDP7/VetaW/@pr1hr1_iibr6" xmlDataType="decimal"/>
    </xmlCellPr>
  </singleXmlCell>
  <singleXmlCell id="125" r="B159" connectionId="0">
    <xmlCellPr id="1" uniqueName="pr1hr1_iibr8">
      <xmlPr mapId="1" xpath="/Pisemnost/DPPDP7/VetaW/@pr1hr1_iibr8" xmlDataType="decimal"/>
    </xmlCellPr>
  </singleXmlCell>
  <singleXmlCell id="126" r="B155" connectionId="0">
    <xmlCellPr id="1" uniqueName="pr1hr1_iibr2">
      <xmlPr mapId="1" xpath="/Pisemnost/DPPDP7/VetaW/@pr1hr1_iibr2" xmlDataType="decimal"/>
    </xmlCellPr>
  </singleXmlCell>
  <singleXmlCell id="3" r="E23" connectionId="0">
    <xmlCellPr id="1" uniqueName="zast_ic">
      <xmlPr mapId="1" xpath="/Pisemnost/DPPDP7/VetaP/@zast_ic" xmlDataType="string"/>
    </xmlCellPr>
  </singleXmlCell>
  <singleXmlCell id="6" r="E22" connectionId="0">
    <xmlCellPr id="1" uniqueName="zast_ev_cislo">
      <xmlPr mapId="1" xpath="/Pisemnost/DPPDP7/VetaP/@zast_ev_cislo" xmlDataType="string"/>
    </xmlCellPr>
  </singleXmlCell>
  <singleXmlCell id="9" r="E21" connectionId="0">
    <xmlCellPr id="1" uniqueName="zast_dat_nar">
      <xmlPr mapId="1" xpath="/Pisemnost/DPPDP7/VetaP/@zast_dat_nar" xmlDataType="string"/>
    </xmlCellPr>
  </singleXmlCell>
  <singleXmlCell id="10" r="E26" connectionId="0">
    <xmlCellPr id="1" uniqueName="zast_nazev">
      <xmlPr mapId="1" xpath="/Pisemnost/DPPDP7/VetaP/@zast_nazev" xmlDataType="string"/>
    </xmlCellPr>
  </singleXmlCell>
  <singleXmlCell id="40" r="E24" connectionId="0">
    <xmlCellPr id="1" uniqueName="zast_jmeno">
      <xmlPr mapId="1" xpath="/Pisemnost/DPPDP7/VetaP/@zast_jmeno" xmlDataType="string"/>
    </xmlCellPr>
  </singleXmlCell>
  <singleXmlCell id="50" r="E27" connectionId="0">
    <xmlCellPr id="1" uniqueName="zast_prijmeni">
      <xmlPr mapId="1" xpath="/Pisemnost/DPPDP7/VetaP/@zast_prijmeni" xmlDataType="string"/>
    </xmlCellPr>
  </singleXmlCell>
  <singleXmlCell id="52" r="E18" connectionId="0">
    <xmlCellPr id="1" uniqueName="rod_c">
      <xmlPr mapId="1" xpath="/Pisemnost/DPPDP7/VetaP/@rod_c" xmlDataType="string"/>
    </xmlCellPr>
  </singleXmlCell>
  <singleXmlCell id="53" r="E15" connectionId="0">
    <xmlCellPr id="1" uniqueName="opr_prijmeni">
      <xmlPr mapId="1" xpath="/Pisemnost/DPPDP7/VetaP/@opr_prijmeni" xmlDataType="string"/>
    </xmlCellPr>
  </singleXmlCell>
  <singleXmlCell id="54" r="E14" connectionId="0">
    <xmlCellPr id="1" uniqueName="opr_postaveni">
      <xmlPr mapId="1" xpath="/Pisemnost/DPPDP7/VetaP/@opr_postaveni" xmlDataType="string"/>
    </xmlCellPr>
  </singleXmlCell>
  <singleXmlCell id="55" r="E13" connectionId="0">
    <xmlCellPr id="1" uniqueName="opr_jmeno">
      <xmlPr mapId="1" xpath="/Pisemnost/DPPDP7/VetaP/@opr_jmeno" xmlDataType="string"/>
    </xmlCellPr>
  </singleXmlCell>
  <singleXmlCell id="59" r="B32" connectionId="0">
    <xmlCellPr id="1" uniqueName="c_nace">
      <xmlPr mapId="1" xpath="/Pisemnost/DPPDP7/VetaD/@c_nace" xmlDataType="decimal"/>
    </xmlCellPr>
  </singleXmlCell>
  <singleXmlCell id="67" r="B31" connectionId="0">
    <xmlCellPr id="1" uniqueName="dan_por">
      <xmlPr mapId="1" xpath="/Pisemnost/DPPDP7/VetaD/@dan_por" xmlDataType="string"/>
    </xmlCellPr>
  </singleXmlCell>
  <singleXmlCell id="69" r="B33" connectionId="0">
    <xmlCellPr id="1" uniqueName="kc_dppiii2">
      <xmlPr mapId="1" xpath="/Pisemnost/DPPDP7/VetaD/@kc_dppiii2" xmlDataType="decimal"/>
    </xmlCellPr>
  </singleXmlCell>
  <singleXmlCell id="72" r="B36" connectionId="0">
    <xmlCellPr id="1" uniqueName="uc_zav">
      <xmlPr mapId="1" xpath="/Pisemnost/DPPDP7/VetaD/@uc_zav" xmlDataType="string"/>
    </xmlCellPr>
  </singleXmlCell>
  <singleXmlCell id="74" r="B37" connectionId="0">
    <xmlCellPr id="1" uniqueName="audit">
      <xmlPr mapId="1" xpath="/Pisemnost/DPPDP7/VetaD/@audit" xmlDataType="string"/>
    </xmlCellPr>
  </singleXmlCell>
  <singleXmlCell id="56" r="E5" connectionId="0">
    <xmlCellPr id="1" uniqueName="c_orient">
      <xmlPr mapId="1" xpath="/Pisemnost/DPPDP7/VetaP/@c_orient" xmlDataType="string"/>
    </xmlCellPr>
  </singleXmlCell>
  <singleXmlCell id="75" r="B34" connectionId="0">
    <xmlCellPr id="1" uniqueName="uv_vyhl">
      <xmlPr mapId="1" xpath="/Pisemnost/DPPDP7/VetaD/@uv_vyhl" xmlDataType="decimal"/>
    </xmlCellPr>
  </singleXmlCell>
  <singleXmlCell id="76" r="B35" connectionId="0">
    <xmlCellPr id="1" uniqueName="uv_podpis">
      <xmlPr mapId="1" xpath="/Pisemnost/DPPDP7/VetaD/@uv_podpis" xmlDataType="string"/>
    </xmlCellPr>
  </singleXmlCell>
  <singleXmlCell id="77" r="B38" connectionId="0">
    <xmlCellPr id="1" uniqueName="uv_rozsah">
      <xmlPr mapId="1" xpath="/Pisemnost/DPPDP7/VetaD/@uv_rozsah"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3.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comments" Target="../comments19.xml" /><Relationship Id="rId2" Type="http://schemas.openxmlformats.org/officeDocument/2006/relationships/vmlDrawing" Target="../drawings/vmlDrawing4.vml" /><Relationship Id="rId3"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1" Type="http://schemas.openxmlformats.org/officeDocument/2006/relationships/hyperlink" Target="http://apl.czso.cz/iSMS/klasstru.jsp?kodcis=80004" TargetMode="Externa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11" Type="http://schemas.openxmlformats.org/officeDocument/2006/relationships/table" Target="../tables/table11.xml" /><Relationship Id="rId22" Type="http://schemas.openxmlformats.org/officeDocument/2006/relationships/printerSettings" Target="../printerSettings/printerSettings2.bin" /><Relationship Id="rId10" Type="http://schemas.openxmlformats.org/officeDocument/2006/relationships/table" Target="../tables/table10.xml" /><Relationship Id="rId21" Type="http://schemas.openxmlformats.org/officeDocument/2006/relationships/tableSingleCells" Target="../tables/tableSingleCells1.xml" /><Relationship Id="rId13" Type="http://schemas.openxmlformats.org/officeDocument/2006/relationships/table" Target="../tables/table13.xml" /><Relationship Id="rId12" Type="http://schemas.openxmlformats.org/officeDocument/2006/relationships/table" Target="../tables/table12.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5" Type="http://schemas.openxmlformats.org/officeDocument/2006/relationships/table" Target="../tables/table5.xml" /><Relationship Id="rId19" Type="http://schemas.openxmlformats.org/officeDocument/2006/relationships/table" Target="../tables/table19.xml" /><Relationship Id="rId6" Type="http://schemas.openxmlformats.org/officeDocument/2006/relationships/table" Target="../tables/table6.xml" /><Relationship Id="rId18" Type="http://schemas.openxmlformats.org/officeDocument/2006/relationships/table" Target="../tables/table18.xml" /><Relationship Id="rId7" Type="http://schemas.openxmlformats.org/officeDocument/2006/relationships/table" Target="../tables/table7.xml" /><Relationship Id="rId8" Type="http://schemas.openxmlformats.org/officeDocument/2006/relationships/table" Target="../tables/table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business.center.cz/business/sablony/s110-ucetni-zaverka-v-plnem-rozsahu.aspx"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13" sqref="A13:K13"/>
    </sheetView>
  </sheetViews>
  <sheetFormatPr defaultRowHeight="12.75"/>
  <cols>
    <col min="12" max="12" width="9.142857142857142" style="5"/>
    <col min="13" max="13" width="90.71428571428571" style="5" customWidth="1"/>
    <col min="14" max="31" width="9.142857142857142" style="5"/>
  </cols>
  <sheetData>
    <row r="1" spans="1:13" ht="12.75">
      <c r="A1" s="104"/>
      <c r="B1" s="104"/>
      <c r="C1" s="104"/>
      <c r="D1" s="104"/>
      <c r="E1" s="104"/>
      <c r="F1" s="104"/>
      <c r="G1" s="104"/>
      <c r="H1" s="104"/>
      <c r="I1" s="104"/>
      <c r="J1" s="104"/>
      <c r="K1" s="104"/>
      <c r="M1" s="515" t="s">
        <v>558</v>
      </c>
    </row>
    <row r="2" spans="1:13" ht="12.75">
      <c r="A2" s="104"/>
      <c r="B2" s="104"/>
      <c r="C2" s="104"/>
      <c r="D2" s="104"/>
      <c r="E2" s="104"/>
      <c r="F2" s="104"/>
      <c r="G2" s="104"/>
      <c r="H2" s="104"/>
      <c r="I2" s="104"/>
      <c r="J2" s="104"/>
      <c r="K2" s="104"/>
      <c r="M2" s="515"/>
    </row>
    <row r="3" spans="1:13" ht="12.75">
      <c r="A3" s="104"/>
      <c r="B3" s="104"/>
      <c r="C3" s="104"/>
      <c r="D3" s="104"/>
      <c r="E3" s="104"/>
      <c r="F3" s="104"/>
      <c r="G3" s="104"/>
      <c r="H3" s="104"/>
      <c r="I3" s="104"/>
      <c r="J3" s="104"/>
      <c r="K3" s="104"/>
      <c r="M3" s="515"/>
    </row>
    <row r="4" spans="1:13" ht="12.75">
      <c r="A4" s="104"/>
      <c r="B4" s="104"/>
      <c r="C4" s="104"/>
      <c r="D4" s="104"/>
      <c r="E4" s="104"/>
      <c r="F4" s="104"/>
      <c r="G4" s="104"/>
      <c r="H4" s="104"/>
      <c r="I4" s="104"/>
      <c r="J4" s="104"/>
      <c r="K4" s="104"/>
      <c r="M4" s="108" t="s">
        <v>559</v>
      </c>
    </row>
    <row r="5" spans="1:13" ht="12.75">
      <c r="A5" s="104"/>
      <c r="B5" s="104"/>
      <c r="C5" s="104"/>
      <c r="D5" s="104"/>
      <c r="E5" s="104"/>
      <c r="F5" s="104"/>
      <c r="G5" s="104"/>
      <c r="H5" s="104"/>
      <c r="I5" s="104"/>
      <c r="J5" s="104"/>
      <c r="K5" s="104"/>
      <c r="M5" s="508" t="s">
        <v>114</v>
      </c>
    </row>
    <row r="6" spans="1:13" ht="12.75">
      <c r="A6" s="104"/>
      <c r="B6" s="104"/>
      <c r="C6" s="104"/>
      <c r="D6" s="104"/>
      <c r="E6" s="104"/>
      <c r="F6" s="104"/>
      <c r="G6" s="104"/>
      <c r="H6" s="104"/>
      <c r="I6" s="104"/>
      <c r="J6" s="104"/>
      <c r="K6" s="104"/>
      <c r="M6" s="508"/>
    </row>
    <row r="7" spans="1:13" ht="12.75">
      <c r="A7" s="104"/>
      <c r="B7" s="104"/>
      <c r="C7" s="104"/>
      <c r="D7" s="104"/>
      <c r="E7" s="104"/>
      <c r="F7" s="104"/>
      <c r="G7" s="104"/>
      <c r="H7" s="104"/>
      <c r="I7" s="104"/>
      <c r="J7" s="104"/>
      <c r="K7" s="104"/>
      <c r="M7" s="508"/>
    </row>
    <row r="8" spans="1:13" ht="18">
      <c r="A8" s="516" t="s">
        <v>2659</v>
      </c>
      <c r="B8" s="517"/>
      <c r="C8" s="517"/>
      <c r="D8" s="517"/>
      <c r="E8" s="517"/>
      <c r="F8" s="517"/>
      <c r="G8" s="517"/>
      <c r="H8" s="517"/>
      <c r="I8" s="517"/>
      <c r="J8" s="517"/>
      <c r="K8" s="517"/>
      <c r="M8" s="508"/>
    </row>
    <row r="9" spans="1:13" ht="12.75">
      <c r="A9" s="104"/>
      <c r="B9" s="104"/>
      <c r="C9" s="104"/>
      <c r="D9" s="104"/>
      <c r="E9" s="104"/>
      <c r="F9" s="104"/>
      <c r="G9" s="104"/>
      <c r="H9" s="104"/>
      <c r="I9" s="104"/>
      <c r="J9" s="104"/>
      <c r="K9" s="104"/>
      <c r="M9" s="508"/>
    </row>
    <row r="10" spans="1:13" ht="12.75">
      <c r="A10" s="104"/>
      <c r="B10" s="104"/>
      <c r="C10" s="104"/>
      <c r="D10" s="104"/>
      <c r="E10" s="104"/>
      <c r="F10" s="104"/>
      <c r="G10" s="104"/>
      <c r="H10" s="104"/>
      <c r="I10" s="104"/>
      <c r="J10" s="104"/>
      <c r="K10" s="104"/>
      <c r="M10" s="108" t="s">
        <v>560</v>
      </c>
    </row>
    <row r="11" spans="1:13" ht="63.75">
      <c r="A11" s="518" t="s">
        <v>537</v>
      </c>
      <c r="B11" s="518"/>
      <c r="C11" s="518"/>
      <c r="D11" s="518"/>
      <c r="E11" s="518"/>
      <c r="F11" s="518"/>
      <c r="G11" s="518"/>
      <c r="H11" s="518"/>
      <c r="I11" s="518"/>
      <c r="J11" s="518"/>
      <c r="K11" s="518"/>
      <c r="M11" s="505" t="s">
        <v>55</v>
      </c>
    </row>
    <row r="12" spans="1:13" ht="12.75">
      <c r="A12" s="104"/>
      <c r="B12" s="104"/>
      <c r="C12" s="104"/>
      <c r="D12" s="104"/>
      <c r="E12" s="104"/>
      <c r="F12" s="104"/>
      <c r="G12" s="104"/>
      <c r="H12" s="104"/>
      <c r="I12" s="104"/>
      <c r="J12" s="104"/>
      <c r="K12" s="104"/>
      <c r="M12" s="108" t="s">
        <v>56</v>
      </c>
    </row>
    <row r="13" spans="1:13" ht="60" customHeight="1">
      <c r="A13" s="519" t="s">
        <v>436</v>
      </c>
      <c r="B13" s="519"/>
      <c r="C13" s="519"/>
      <c r="D13" s="519"/>
      <c r="E13" s="519"/>
      <c r="F13" s="519"/>
      <c r="G13" s="519"/>
      <c r="H13" s="519"/>
      <c r="I13" s="519"/>
      <c r="J13" s="519"/>
      <c r="K13" s="519"/>
      <c r="M13" s="508" t="s">
        <v>57</v>
      </c>
    </row>
    <row r="14" spans="1:13" ht="18">
      <c r="A14" s="519" t="s">
        <v>433</v>
      </c>
      <c r="B14" s="519"/>
      <c r="C14" s="519"/>
      <c r="D14" s="519"/>
      <c r="E14" s="519"/>
      <c r="F14" s="519"/>
      <c r="G14" s="519"/>
      <c r="H14" s="519"/>
      <c r="I14" s="519"/>
      <c r="J14" s="519"/>
      <c r="K14" s="519"/>
      <c r="M14" s="508"/>
    </row>
    <row r="15" spans="1:13" ht="18" customHeight="1">
      <c r="A15" s="520" t="s">
        <v>3776</v>
      </c>
      <c r="B15" s="520"/>
      <c r="C15" s="520"/>
      <c r="D15" s="520"/>
      <c r="E15" s="520"/>
      <c r="F15" s="520"/>
      <c r="G15" s="520"/>
      <c r="H15" s="520"/>
      <c r="I15" s="520"/>
      <c r="J15" s="520"/>
      <c r="K15" s="520"/>
      <c r="M15" s="508"/>
    </row>
    <row r="16" spans="1:13" ht="18" customHeight="1">
      <c r="A16" s="521"/>
      <c r="B16" s="521"/>
      <c r="C16" s="521"/>
      <c r="D16" s="521"/>
      <c r="E16" s="521"/>
      <c r="F16" s="521"/>
      <c r="G16" s="521"/>
      <c r="H16" s="521"/>
      <c r="I16" s="521"/>
      <c r="J16" s="521"/>
      <c r="K16" s="521"/>
      <c r="M16" s="108" t="s">
        <v>2660</v>
      </c>
    </row>
    <row r="17" spans="1:13" ht="36" customHeight="1">
      <c r="A17" s="511" t="s">
        <v>3783</v>
      </c>
      <c r="B17" s="512"/>
      <c r="C17" s="512"/>
      <c r="D17" s="512"/>
      <c r="E17" s="512"/>
      <c r="F17" s="512"/>
      <c r="G17" s="512"/>
      <c r="H17" s="512"/>
      <c r="I17" s="512"/>
      <c r="J17" s="512"/>
      <c r="K17" s="512"/>
      <c r="M17" s="508" t="s">
        <v>58</v>
      </c>
    </row>
    <row r="18" spans="1:13" ht="35.1" customHeight="1">
      <c r="A18" s="513" t="s">
        <v>3784</v>
      </c>
      <c r="B18" s="513"/>
      <c r="C18" s="513"/>
      <c r="D18" s="513"/>
      <c r="E18" s="513"/>
      <c r="F18" s="513"/>
      <c r="G18" s="513"/>
      <c r="H18" s="513"/>
      <c r="I18" s="513"/>
      <c r="J18" s="513"/>
      <c r="K18" s="513"/>
      <c r="M18" s="508"/>
    </row>
    <row r="19" spans="1:13" ht="35.1" customHeight="1">
      <c r="A19" s="513" t="s">
        <v>3785</v>
      </c>
      <c r="B19" s="513"/>
      <c r="C19" s="513"/>
      <c r="D19" s="513"/>
      <c r="E19" s="513"/>
      <c r="F19" s="513"/>
      <c r="G19" s="513"/>
      <c r="H19" s="513"/>
      <c r="I19" s="513"/>
      <c r="J19" s="513"/>
      <c r="K19" s="513"/>
      <c r="M19" s="508"/>
    </row>
    <row r="20" spans="1:13" ht="35.1" customHeight="1">
      <c r="A20" s="513" t="s">
        <v>3786</v>
      </c>
      <c r="B20" s="513"/>
      <c r="C20" s="513"/>
      <c r="D20" s="513"/>
      <c r="E20" s="513"/>
      <c r="F20" s="513"/>
      <c r="G20" s="513"/>
      <c r="H20" s="513"/>
      <c r="I20" s="513"/>
      <c r="J20" s="513"/>
      <c r="K20" s="513"/>
      <c r="M20" s="108" t="s">
        <v>59</v>
      </c>
    </row>
    <row r="21" spans="1:13" ht="35.1" customHeight="1">
      <c r="A21" s="513" t="s">
        <v>3787</v>
      </c>
      <c r="B21" s="513"/>
      <c r="C21" s="513"/>
      <c r="D21" s="513"/>
      <c r="E21" s="513"/>
      <c r="F21" s="513"/>
      <c r="G21" s="513"/>
      <c r="H21" s="513"/>
      <c r="I21" s="513"/>
      <c r="J21" s="513"/>
      <c r="K21" s="513"/>
      <c r="M21" s="508" t="s">
        <v>60</v>
      </c>
    </row>
    <row r="22" spans="1:13" ht="35.1" customHeight="1">
      <c r="A22" s="514"/>
      <c r="B22" s="514"/>
      <c r="C22" s="514"/>
      <c r="D22" s="514"/>
      <c r="E22" s="514"/>
      <c r="F22" s="514"/>
      <c r="G22" s="514"/>
      <c r="H22" s="514"/>
      <c r="I22" s="514"/>
      <c r="J22" s="514"/>
      <c r="K22" s="514"/>
      <c r="M22" s="508"/>
    </row>
    <row r="23" spans="1:13" ht="12.75">
      <c r="A23" s="104"/>
      <c r="B23" s="104"/>
      <c r="C23" s="104"/>
      <c r="D23" s="104"/>
      <c r="E23" s="104"/>
      <c r="F23" s="104"/>
      <c r="G23" s="104"/>
      <c r="H23" s="104"/>
      <c r="I23" s="104"/>
      <c r="J23" s="104"/>
      <c r="K23" s="104"/>
      <c r="M23" s="109" t="s">
        <v>61</v>
      </c>
    </row>
    <row r="24" spans="1:13" ht="18" customHeight="1">
      <c r="A24" s="507" t="s">
        <v>3788</v>
      </c>
      <c r="B24" s="507"/>
      <c r="C24" s="507"/>
      <c r="D24" s="507"/>
      <c r="E24" s="507"/>
      <c r="F24" s="507"/>
      <c r="G24" s="507"/>
      <c r="H24" s="507"/>
      <c r="I24" s="507"/>
      <c r="J24" s="507"/>
      <c r="K24" s="507"/>
      <c r="M24" s="508" t="s">
        <v>113</v>
      </c>
    </row>
    <row r="25" spans="1:13" ht="18" customHeight="1">
      <c r="A25" s="507"/>
      <c r="B25" s="507"/>
      <c r="C25" s="507"/>
      <c r="D25" s="507"/>
      <c r="E25" s="507"/>
      <c r="F25" s="507"/>
      <c r="G25" s="507"/>
      <c r="H25" s="507"/>
      <c r="I25" s="507"/>
      <c r="J25" s="507"/>
      <c r="K25" s="507"/>
      <c r="M25" s="508"/>
    </row>
    <row r="26" spans="1:13" ht="18" customHeight="1">
      <c r="A26" s="507"/>
      <c r="B26" s="507"/>
      <c r="C26" s="507"/>
      <c r="D26" s="507"/>
      <c r="E26" s="507"/>
      <c r="F26" s="507"/>
      <c r="G26" s="507"/>
      <c r="H26" s="507"/>
      <c r="I26" s="507"/>
      <c r="J26" s="507"/>
      <c r="K26" s="507"/>
      <c r="M26" s="508"/>
    </row>
    <row r="27" spans="1:13" ht="12.75">
      <c r="A27" s="507"/>
      <c r="B27" s="507"/>
      <c r="C27" s="507"/>
      <c r="D27" s="507"/>
      <c r="E27" s="507"/>
      <c r="F27" s="507"/>
      <c r="G27" s="507"/>
      <c r="H27" s="507"/>
      <c r="I27" s="507"/>
      <c r="J27" s="507"/>
      <c r="K27" s="507"/>
      <c r="M27" s="508"/>
    </row>
    <row r="28" spans="1:13" ht="18" customHeight="1">
      <c r="A28" s="509" t="s">
        <v>3789</v>
      </c>
      <c r="B28" s="509"/>
      <c r="C28" s="509"/>
      <c r="D28" s="509"/>
      <c r="E28" s="509"/>
      <c r="F28" s="509"/>
      <c r="G28" s="509"/>
      <c r="H28" s="509"/>
      <c r="I28" s="509"/>
      <c r="J28" s="509"/>
      <c r="K28" s="509"/>
      <c r="M28" s="508"/>
    </row>
    <row r="29" spans="1:13" ht="32.25" customHeight="1">
      <c r="A29" s="510" t="str">
        <f>+IF(A99=2,HYPERLINK("http://business.center.cz/business/sablony/s1-priznani-k-dani-z-prijmu-pravnickych-osob.aspx"),IF(A99=3,HYPERLINK("http://www.podnikatel.cz/formulare/kategorie/dan-z-prijmu/"),HYPERLINK("http://business.center.cz/business/sablony/s1-priznani-k-dani-z-prijmu-pravnickych-osob.aspx")))</f>
        <v>http://business.center.cz/business/sablony/s1-priznani-k-dani-z-prijmu-pravnickych-osob.aspx</v>
      </c>
      <c r="B29" s="510"/>
      <c r="C29" s="510"/>
      <c r="D29" s="510"/>
      <c r="E29" s="510"/>
      <c r="F29" s="510"/>
      <c r="G29" s="510"/>
      <c r="H29" s="510"/>
      <c r="I29" s="510"/>
      <c r="J29" s="510"/>
      <c r="K29" s="510"/>
      <c r="M29" s="508"/>
    </row>
    <row r="30" spans="1:13" ht="12.75">
      <c r="A30" s="104"/>
      <c r="B30" s="104"/>
      <c r="C30" s="104"/>
      <c r="D30" s="104"/>
      <c r="E30" s="104"/>
      <c r="F30" s="104"/>
      <c r="G30" s="104"/>
      <c r="H30" s="104"/>
      <c r="I30" s="104"/>
      <c r="J30" s="104"/>
      <c r="K30" s="104"/>
      <c r="M30" s="508"/>
    </row>
    <row r="31" spans="1:13" ht="12.75">
      <c r="A31" s="104"/>
      <c r="B31" s="104"/>
      <c r="C31" s="104"/>
      <c r="D31" s="104"/>
      <c r="E31" s="104"/>
      <c r="F31" s="104"/>
      <c r="G31" s="104"/>
      <c r="H31" s="104"/>
      <c r="I31" s="104"/>
      <c r="J31" s="104"/>
      <c r="K31" s="104"/>
      <c r="M31" s="508"/>
    </row>
    <row r="32" spans="1:13" ht="12.75">
      <c r="A32" s="104"/>
      <c r="B32" s="222"/>
      <c r="C32" s="104"/>
      <c r="D32" s="104"/>
      <c r="E32" s="104"/>
      <c r="F32" s="104"/>
      <c r="G32" s="104"/>
      <c r="H32" s="104"/>
      <c r="I32" s="104"/>
      <c r="J32" s="104"/>
      <c r="K32" s="104"/>
      <c r="M32" s="508"/>
    </row>
    <row r="33" spans="1:13" ht="12.75">
      <c r="A33" s="104"/>
      <c r="B33" s="104"/>
      <c r="C33" s="104"/>
      <c r="D33" s="104"/>
      <c r="E33" s="104"/>
      <c r="F33" s="104"/>
      <c r="G33" s="104"/>
      <c r="H33" s="104"/>
      <c r="I33" s="104"/>
      <c r="J33" s="104"/>
      <c r="K33" s="104"/>
      <c r="M33" s="508"/>
    </row>
    <row r="34" spans="1:13" ht="12.75">
      <c r="A34" s="104"/>
      <c r="B34" s="104"/>
      <c r="C34" s="104"/>
      <c r="D34" s="104"/>
      <c r="E34" s="104"/>
      <c r="F34" s="104"/>
      <c r="G34" s="104"/>
      <c r="H34" s="104"/>
      <c r="I34" s="104"/>
      <c r="J34" s="104"/>
      <c r="K34" s="104"/>
      <c r="M34" s="508"/>
    </row>
    <row r="35" spans="1:13" ht="12.75">
      <c r="A35" s="104"/>
      <c r="B35" s="104"/>
      <c r="C35" s="104"/>
      <c r="D35" s="104"/>
      <c r="E35" s="104"/>
      <c r="F35" s="104"/>
      <c r="G35" s="104"/>
      <c r="H35" s="104"/>
      <c r="I35" s="104"/>
      <c r="J35" s="104"/>
      <c r="K35" s="104"/>
      <c r="M35" s="508"/>
    </row>
    <row r="36" spans="1:13" ht="12.75">
      <c r="A36" s="104"/>
      <c r="B36" s="104"/>
      <c r="C36" s="104"/>
      <c r="D36" s="104"/>
      <c r="E36" s="104"/>
      <c r="F36" s="104"/>
      <c r="G36" s="104"/>
      <c r="H36" s="104"/>
      <c r="I36" s="104"/>
      <c r="J36" s="104"/>
      <c r="K36" s="104"/>
      <c r="M36" s="508"/>
    </row>
    <row r="37" spans="1:13" ht="12.75">
      <c r="A37" s="104"/>
      <c r="B37" s="104"/>
      <c r="C37" s="104"/>
      <c r="D37" s="104"/>
      <c r="E37" s="104"/>
      <c r="F37" s="104"/>
      <c r="G37" s="104"/>
      <c r="H37" s="104"/>
      <c r="I37" s="104"/>
      <c r="J37" s="104"/>
      <c r="K37" s="104"/>
      <c r="M37" s="508"/>
    </row>
    <row r="38" spans="1:11" ht="12.75">
      <c r="A38" s="104"/>
      <c r="B38" s="104"/>
      <c r="C38" s="104"/>
      <c r="D38" s="104"/>
      <c r="E38" s="104"/>
      <c r="F38" s="104"/>
      <c r="G38" s="104"/>
      <c r="H38" s="104"/>
      <c r="I38" s="104"/>
      <c r="J38" s="104"/>
      <c r="K38" s="104"/>
    </row>
    <row r="39" spans="1:11" ht="12.75">
      <c r="A39" s="104"/>
      <c r="B39" s="104"/>
      <c r="C39" s="104"/>
      <c r="D39" s="104"/>
      <c r="E39" s="104"/>
      <c r="F39" s="104"/>
      <c r="G39" s="104"/>
      <c r="H39" s="104"/>
      <c r="I39" s="104"/>
      <c r="J39" s="104"/>
      <c r="K39" s="104"/>
    </row>
    <row r="40" spans="1:11" ht="12.75">
      <c r="A40" s="5"/>
      <c r="B40" s="5"/>
      <c r="C40" s="5"/>
      <c r="D40" s="5"/>
      <c r="E40" s="5"/>
      <c r="F40" s="5"/>
      <c r="G40" s="5"/>
      <c r="H40" s="5"/>
      <c r="I40" s="5"/>
      <c r="J40" s="5"/>
      <c r="K40" s="5"/>
    </row>
    <row r="41" spans="1:11" ht="12.75">
      <c r="A41" s="5"/>
      <c r="B41" s="5"/>
      <c r="C41" s="5"/>
      <c r="D41" s="5"/>
      <c r="E41" s="5"/>
      <c r="F41" s="5"/>
      <c r="G41" s="5"/>
      <c r="H41" s="5"/>
      <c r="I41" s="5"/>
      <c r="J41" s="5"/>
      <c r="K41" s="5"/>
    </row>
    <row r="42" spans="1:11" ht="12.75">
      <c r="A42" s="5"/>
      <c r="B42" s="5"/>
      <c r="C42" s="5"/>
      <c r="D42" s="5"/>
      <c r="E42" s="5"/>
      <c r="F42" s="5"/>
      <c r="G42" s="5"/>
      <c r="H42" s="5"/>
      <c r="I42" s="5"/>
      <c r="J42" s="5"/>
      <c r="K42" s="5"/>
    </row>
    <row r="43" spans="1:11" ht="12.75">
      <c r="A43" s="5"/>
      <c r="B43" s="5"/>
      <c r="C43" s="5"/>
      <c r="D43" s="5"/>
      <c r="E43" s="5"/>
      <c r="F43" s="5"/>
      <c r="G43" s="5"/>
      <c r="H43" s="5"/>
      <c r="I43" s="5"/>
      <c r="J43" s="5"/>
      <c r="K43" s="5"/>
    </row>
    <row r="44" spans="1:11" ht="12.75">
      <c r="A44" s="5"/>
      <c r="B44" s="5"/>
      <c r="C44" s="5"/>
      <c r="D44" s="5"/>
      <c r="E44" s="5"/>
      <c r="F44" s="5"/>
      <c r="G44" s="5"/>
      <c r="H44" s="5"/>
      <c r="I44" s="5"/>
      <c r="J44" s="5"/>
      <c r="K44" s="5"/>
    </row>
    <row r="45" spans="1:11" ht="12.75">
      <c r="A45" s="5"/>
      <c r="B45" s="5"/>
      <c r="C45" s="5"/>
      <c r="D45" s="5"/>
      <c r="E45" s="5"/>
      <c r="F45" s="5"/>
      <c r="G45" s="5"/>
      <c r="H45" s="5"/>
      <c r="I45" s="5"/>
      <c r="J45" s="5"/>
      <c r="K45" s="5"/>
    </row>
    <row r="46" spans="1:11" ht="12.75">
      <c r="A46" s="5"/>
      <c r="B46" s="5"/>
      <c r="C46" s="5"/>
      <c r="D46" s="5"/>
      <c r="E46" s="5"/>
      <c r="F46" s="5"/>
      <c r="G46" s="5"/>
      <c r="H46" s="5"/>
      <c r="I46" s="5"/>
      <c r="J46" s="5"/>
      <c r="K46" s="5"/>
    </row>
    <row r="47" spans="1:11" ht="12.75">
      <c r="A47" s="5"/>
      <c r="B47" s="5"/>
      <c r="C47" s="5"/>
      <c r="D47" s="5"/>
      <c r="E47" s="5"/>
      <c r="F47" s="5"/>
      <c r="G47" s="5"/>
      <c r="H47" s="5"/>
      <c r="I47" s="5"/>
      <c r="J47" s="5"/>
      <c r="K47" s="5"/>
    </row>
    <row r="48" spans="1:11" ht="12.75">
      <c r="A48" s="5"/>
      <c r="B48" s="5"/>
      <c r="C48" s="5"/>
      <c r="D48" s="5"/>
      <c r="E48" s="5"/>
      <c r="F48" s="5"/>
      <c r="G48" s="5"/>
      <c r="H48" s="5"/>
      <c r="I48" s="5"/>
      <c r="J48" s="5"/>
      <c r="K48" s="5"/>
    </row>
    <row r="49" s="5" customFormat="1" ht="12.75"/>
    <row r="50" s="5" customFormat="1" ht="12.75"/>
    <row r="51" s="5" customFormat="1" ht="12.75"/>
    <row r="52" s="5" customFormat="1" ht="12.75"/>
    <row r="53" s="5" customFormat="1" ht="12.75"/>
    <row r="54" s="5" customFormat="1" ht="12.75"/>
    <row r="55" s="5" customFormat="1" ht="12.75"/>
    <row r="56" s="5" customFormat="1" ht="12.75"/>
    <row r="57" s="5" customFormat="1" ht="12.75"/>
    <row r="58" s="5" customFormat="1" ht="12.75"/>
    <row r="59" s="5" customFormat="1" ht="12.75"/>
    <row r="60" s="5" customFormat="1" ht="12.75"/>
    <row r="61" s="5" customFormat="1" ht="12.75"/>
    <row r="62" s="5" customFormat="1" ht="12.75"/>
    <row r="63" s="5" customFormat="1" ht="12.75"/>
    <row r="64" s="5" customFormat="1" ht="12.75"/>
    <row r="65" s="5" customFormat="1" ht="12.75"/>
    <row r="66" s="5" customFormat="1" ht="12.75"/>
    <row r="67" s="5" customFormat="1" ht="12.75"/>
    <row r="68" s="5" customFormat="1" ht="12.75"/>
    <row r="69" s="5" customFormat="1" ht="12.75"/>
    <row r="70" s="5" customFormat="1" ht="12.75"/>
    <row r="71" s="5" customFormat="1" ht="12.75"/>
    <row r="72" s="5" customFormat="1" ht="12.75"/>
    <row r="73" s="5" customFormat="1" ht="12.75"/>
    <row r="74" s="5" customFormat="1" ht="12.75"/>
    <row r="75" s="5" customFormat="1" ht="12.75"/>
    <row r="76" s="5" customFormat="1" ht="12.75"/>
    <row r="77" s="5" customFormat="1" ht="12.75"/>
    <row r="78" s="5" customFormat="1" ht="12.75"/>
    <row r="79" s="5" customFormat="1" ht="12.75"/>
    <row r="80" s="5" customFormat="1" ht="12.75"/>
    <row r="81" s="5" customFormat="1" ht="12.75"/>
    <row r="82" s="5" customFormat="1" ht="12.75"/>
    <row r="83" s="5" customFormat="1" ht="12.75"/>
    <row r="84" s="5" customFormat="1" ht="12.75"/>
    <row r="85" s="5" customFormat="1" ht="12.75"/>
    <row r="86" s="5" customFormat="1" ht="12.75"/>
    <row r="87" s="5" customFormat="1" ht="12.75"/>
    <row r="88" s="5" customFormat="1" ht="12.75"/>
    <row r="89" s="5" customFormat="1" ht="12.75"/>
    <row r="90" s="5" customFormat="1" ht="12.75"/>
    <row r="91" s="5" customFormat="1" ht="12.75"/>
    <row r="92" s="5" customFormat="1" ht="12.75"/>
    <row r="93" s="5" customFormat="1" ht="12.75"/>
    <row r="94" s="5" customFormat="1" ht="12.75"/>
    <row r="95" s="5" customFormat="1" ht="12.75"/>
    <row r="96" s="5" customFormat="1" ht="12.75"/>
    <row r="97" s="5" customFormat="1" ht="12.75"/>
    <row r="98" s="5" customFormat="1" ht="12.75"/>
    <row r="99" spans="1:1" s="5" customFormat="1" ht="12.75">
      <c r="A99" s="412">
        <v>1</v>
      </c>
    </row>
    <row r="100" spans="1:1" s="5" customFormat="1" ht="12.75">
      <c r="A100" s="219" t="s">
        <v>532</v>
      </c>
    </row>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sheetData>
  <sheetProtection algorithmName="SHA-512" hashValue="N1Cc+gggzoxJlr7iyxxjAptUT8hsA9DL+6iAJbNMNhy8ptkCRY6eN/L16z92SE0hVcqbzmeTcG2dXby7aL4BqA==" saltValue="Do9osvfe59XeSBVK+gtRWQ==" spinCount="100000" sheet="1" objects="1" scenarios="1"/>
  <mergeCells count="20">
    <mergeCell ref="M1:M3"/>
    <mergeCell ref="M5:M9"/>
    <mergeCell ref="A8:K8"/>
    <mergeCell ref="A11:K11"/>
    <mergeCell ref="A13:K13"/>
    <mergeCell ref="M13:M15"/>
    <mergeCell ref="A14:K14"/>
    <mergeCell ref="A15:K16"/>
    <mergeCell ref="A24:K27"/>
    <mergeCell ref="M24:M37"/>
    <mergeCell ref="A28:K28"/>
    <mergeCell ref="A29:K29"/>
    <mergeCell ref="A17:K17"/>
    <mergeCell ref="M17:M19"/>
    <mergeCell ref="A18:K18"/>
    <mergeCell ref="A19:K19"/>
    <mergeCell ref="A20:K20"/>
    <mergeCell ref="A21:K21"/>
    <mergeCell ref="M21:M22"/>
    <mergeCell ref="A22:K22"/>
  </mergeCells>
  <printOptions horizontalCentered="1" verticalCentered="1"/>
  <pageMargins left="0.3937007874015748" right="0.3937007874015748" top="0.5905511811023623" bottom="0.3937007874015748" header="0.5118110236220472" footer="0.5118110236220472"/>
  <pageSetup orientation="portrait" paperSize="9" scale="96" r:id="rId2"/>
  <headerFooter alignWithMargins="0"/>
  <rowBreaks count="1" manualBreakCount="1">
    <brk id="31" max="10" man="1"/>
  </rowBreaks>
  <colBreaks count="1" manualBreakCount="1">
    <brk id="1" max="38" man="1"/>
  </col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J86"/>
  <sheetViews>
    <sheetView showOutlineSymbols="0" workbookViewId="0" topLeftCell="A1">
      <selection pane="topLeft" activeCell="L32" sqref="L32"/>
    </sheetView>
  </sheetViews>
  <sheetFormatPr defaultRowHeight="12.75"/>
  <cols>
    <col min="1" max="1" width="7" style="4" customWidth="1"/>
    <col min="2" max="3" width="12.714285714285714" style="4" customWidth="1"/>
    <col min="4" max="7" width="17.714285714285715" style="4" customWidth="1"/>
    <col min="8" max="16384" width="9.142857142857142" style="5"/>
  </cols>
  <sheetData>
    <row r="1" spans="1:8" ht="15.95" customHeight="1" thickBot="1">
      <c r="A1" s="758" t="s">
        <v>232</v>
      </c>
      <c r="B1" s="556"/>
      <c r="C1" s="556"/>
      <c r="D1" s="556"/>
      <c r="E1" s="556"/>
      <c r="F1" s="556"/>
      <c r="G1" s="556"/>
      <c r="H1" s="4"/>
    </row>
    <row r="2" spans="1:10" ht="24" customHeight="1">
      <c r="A2" s="85">
        <v>25.0</v>
      </c>
      <c r="B2" s="759" t="s">
        <v>327</v>
      </c>
      <c r="C2" s="760"/>
      <c r="D2" s="760"/>
      <c r="E2" s="761"/>
      <c r="F2" s="299" t="s">
        <v>254</v>
      </c>
      <c r="G2" s="293"/>
      <c r="H2" s="4"/>
      <c r="I2" s="4"/>
      <c r="J2" s="4"/>
    </row>
    <row r="3" spans="1:10" ht="24" customHeight="1" thickBot="1">
      <c r="A3" s="83">
        <v>26.0</v>
      </c>
      <c r="B3" s="727" t="s">
        <v>328</v>
      </c>
      <c r="C3" s="762"/>
      <c r="D3" s="762"/>
      <c r="E3" s="701"/>
      <c r="F3" s="86" t="s">
        <v>254</v>
      </c>
      <c r="G3" s="294"/>
      <c r="H3" s="4"/>
      <c r="I3" s="4"/>
      <c r="J3" s="4"/>
    </row>
    <row r="4" spans="1:7" ht="15.95" customHeight="1" thickBot="1">
      <c r="A4" s="777" t="s">
        <v>249</v>
      </c>
      <c r="B4" s="778"/>
      <c r="C4" s="778"/>
      <c r="D4" s="778"/>
      <c r="E4" s="778"/>
      <c r="F4" s="778"/>
      <c r="G4" s="778"/>
    </row>
    <row r="5" spans="1:9" ht="24" customHeight="1">
      <c r="A5" s="28">
        <v>27.0</v>
      </c>
      <c r="B5" s="780" t="s">
        <v>358</v>
      </c>
      <c r="C5" s="781"/>
      <c r="D5" s="781"/>
      <c r="E5" s="782"/>
      <c r="F5" s="291" t="s">
        <v>254</v>
      </c>
      <c r="G5" s="296"/>
      <c r="H5" s="4"/>
      <c r="I5" s="4"/>
    </row>
    <row r="6" spans="1:9" ht="24" customHeight="1">
      <c r="A6" s="32">
        <v>28.0</v>
      </c>
      <c r="B6" s="783" t="s">
        <v>426</v>
      </c>
      <c r="C6" s="784"/>
      <c r="D6" s="784"/>
      <c r="E6" s="785"/>
      <c r="F6" s="181" t="s">
        <v>254</v>
      </c>
      <c r="G6" s="297"/>
      <c r="H6" s="4"/>
      <c r="I6" s="4"/>
    </row>
    <row r="7" spans="1:9" ht="24" customHeight="1" thickBot="1">
      <c r="A7" s="78" t="s">
        <v>530</v>
      </c>
      <c r="B7" s="786" t="s">
        <v>329</v>
      </c>
      <c r="C7" s="787"/>
      <c r="D7" s="787"/>
      <c r="E7" s="788"/>
      <c r="F7" s="292" t="s">
        <v>254</v>
      </c>
      <c r="G7" s="298"/>
      <c r="H7" s="4"/>
      <c r="I7" s="4"/>
    </row>
    <row r="8" spans="1:7" ht="15.95" customHeight="1">
      <c r="A8" s="779" t="s">
        <v>523</v>
      </c>
      <c r="B8" s="641"/>
      <c r="C8" s="641"/>
      <c r="D8" s="641"/>
      <c r="E8" s="641"/>
      <c r="F8" s="641"/>
      <c r="G8" s="641"/>
    </row>
    <row r="9" spans="1:8" s="36" customFormat="1" ht="39" customHeight="1" thickBot="1">
      <c r="A9" s="789" t="s">
        <v>541</v>
      </c>
      <c r="B9" s="790"/>
      <c r="C9" s="790"/>
      <c r="D9" s="790"/>
      <c r="E9" s="790"/>
      <c r="F9" s="790"/>
      <c r="G9" s="790"/>
      <c r="H9" s="221"/>
    </row>
    <row r="10" spans="1:7" s="93" customFormat="1" ht="12" customHeight="1">
      <c r="A10" s="684" t="s">
        <v>258</v>
      </c>
      <c r="B10" s="764" t="s">
        <v>412</v>
      </c>
      <c r="C10" s="765"/>
      <c r="D10" s="764" t="s">
        <v>444</v>
      </c>
      <c r="E10" s="764" t="s">
        <v>413</v>
      </c>
      <c r="F10" s="769"/>
      <c r="G10" s="770"/>
    </row>
    <row r="11" spans="1:7" ht="39.95" customHeight="1">
      <c r="A11" s="763"/>
      <c r="B11" s="766"/>
      <c r="C11" s="767"/>
      <c r="D11" s="768"/>
      <c r="E11" s="304" t="s">
        <v>416</v>
      </c>
      <c r="F11" s="94" t="s">
        <v>414</v>
      </c>
      <c r="G11" s="95" t="s">
        <v>415</v>
      </c>
    </row>
    <row r="12" spans="1:7" ht="14.1" customHeight="1">
      <c r="A12" s="32">
        <v>0.0</v>
      </c>
      <c r="B12" s="792">
        <v>1.0</v>
      </c>
      <c r="C12" s="793"/>
      <c r="D12" s="295">
        <v>2.0</v>
      </c>
      <c r="E12" s="295">
        <v>3.0</v>
      </c>
      <c r="F12" s="177">
        <v>4.0</v>
      </c>
      <c r="G12" s="178">
        <v>5.0</v>
      </c>
    </row>
    <row r="13" spans="1:7" ht="15" customHeight="1">
      <c r="A13" s="32">
        <v>1.0</v>
      </c>
      <c r="B13" s="179">
        <f>+'1'!F24</f>
        <v>41640.0</v>
      </c>
      <c r="C13" s="180">
        <f>+'1'!H24</f>
        <v>42004.0</v>
      </c>
      <c r="D13" s="181">
        <f>+IF('7'!C6&lt;0,-'7'!C6,0)</f>
        <v>0.0</v>
      </c>
      <c r="E13" s="181">
        <v>0.0</v>
      </c>
      <c r="F13" s="63">
        <v>0.0</v>
      </c>
      <c r="G13" s="90">
        <f t="shared" si="0" ref="G13:G20">+D13-E13-F13</f>
        <v>0.0</v>
      </c>
    </row>
    <row r="14" spans="1:7" ht="15" customHeight="1">
      <c r="A14" s="32">
        <v>2.0</v>
      </c>
      <c r="B14" s="182"/>
      <c r="C14" s="182"/>
      <c r="D14" s="181"/>
      <c r="E14" s="181"/>
      <c r="F14" s="63"/>
      <c r="G14" s="90">
        <f t="shared" si="0"/>
        <v>0.0</v>
      </c>
    </row>
    <row r="15" spans="1:7" ht="15" customHeight="1">
      <c r="A15" s="32">
        <v>3.0</v>
      </c>
      <c r="B15" s="182"/>
      <c r="C15" s="182"/>
      <c r="D15" s="181"/>
      <c r="E15" s="181"/>
      <c r="F15" s="63"/>
      <c r="G15" s="90">
        <f t="shared" si="0"/>
        <v>0.0</v>
      </c>
    </row>
    <row r="16" spans="1:7" ht="15" customHeight="1">
      <c r="A16" s="32">
        <v>4.0</v>
      </c>
      <c r="B16" s="182"/>
      <c r="C16" s="182"/>
      <c r="D16" s="181"/>
      <c r="E16" s="181"/>
      <c r="F16" s="63"/>
      <c r="G16" s="90">
        <f t="shared" si="0"/>
        <v>0.0</v>
      </c>
    </row>
    <row r="17" spans="1:7" ht="15" customHeight="1">
      <c r="A17" s="32">
        <v>5.0</v>
      </c>
      <c r="B17" s="182"/>
      <c r="C17" s="182"/>
      <c r="D17" s="181"/>
      <c r="E17" s="181"/>
      <c r="F17" s="63"/>
      <c r="G17" s="90">
        <f t="shared" si="0"/>
        <v>0.0</v>
      </c>
    </row>
    <row r="18" spans="1:7" ht="15" customHeight="1">
      <c r="A18" s="32">
        <v>6.0</v>
      </c>
      <c r="B18" s="182"/>
      <c r="C18" s="182"/>
      <c r="D18" s="181"/>
      <c r="E18" s="181"/>
      <c r="F18" s="63"/>
      <c r="G18" s="90">
        <f t="shared" si="0"/>
        <v>0.0</v>
      </c>
    </row>
    <row r="19" spans="1:7" ht="15" customHeight="1">
      <c r="A19" s="32">
        <v>7.0</v>
      </c>
      <c r="B19" s="182"/>
      <c r="C19" s="182"/>
      <c r="D19" s="181"/>
      <c r="E19" s="181"/>
      <c r="F19" s="63"/>
      <c r="G19" s="90">
        <f t="shared" si="0"/>
        <v>0.0</v>
      </c>
    </row>
    <row r="20" spans="1:7" ht="15" customHeight="1">
      <c r="A20" s="32">
        <v>8.0</v>
      </c>
      <c r="B20" s="182"/>
      <c r="C20" s="182"/>
      <c r="D20" s="181"/>
      <c r="E20" s="181"/>
      <c r="F20" s="63"/>
      <c r="G20" s="90">
        <f t="shared" si="0"/>
        <v>0.0</v>
      </c>
    </row>
    <row r="21" spans="1:7" ht="15" customHeight="1" thickBot="1">
      <c r="A21" s="34">
        <v>9.0</v>
      </c>
      <c r="B21" s="775" t="s">
        <v>260</v>
      </c>
      <c r="C21" s="776"/>
      <c r="D21" s="776"/>
      <c r="E21" s="776"/>
      <c r="F21" s="65">
        <f>SUM(F13:F20)</f>
        <v>0.0</v>
      </c>
      <c r="G21" s="183">
        <f>SUM(G13:G20)</f>
        <v>0.0</v>
      </c>
    </row>
    <row r="22" spans="1:7" ht="15" customHeight="1">
      <c r="A22" s="702" t="s">
        <v>545</v>
      </c>
      <c r="B22" s="774"/>
      <c r="C22" s="774"/>
      <c r="D22" s="774"/>
      <c r="E22" s="774"/>
      <c r="F22" s="774"/>
      <c r="G22" s="774"/>
    </row>
    <row r="23" spans="1:7" ht="15" customHeight="1">
      <c r="A23" s="771" t="s">
        <v>442</v>
      </c>
      <c r="B23" s="772"/>
      <c r="C23" s="772"/>
      <c r="D23" s="772"/>
      <c r="E23" s="772"/>
      <c r="F23" s="772"/>
      <c r="G23" s="772"/>
    </row>
    <row r="24" spans="1:8" ht="15" customHeight="1" thickBot="1">
      <c r="A24" s="773" t="s">
        <v>452</v>
      </c>
      <c r="B24" s="556"/>
      <c r="C24" s="556"/>
      <c r="D24" s="556"/>
      <c r="E24" s="556"/>
      <c r="F24" s="556"/>
      <c r="G24" s="556"/>
      <c r="H24" s="4"/>
    </row>
    <row r="25" spans="1:8" ht="15" customHeight="1">
      <c r="A25" s="684" t="s">
        <v>258</v>
      </c>
      <c r="B25" s="764" t="s">
        <v>443</v>
      </c>
      <c r="C25" s="765"/>
      <c r="D25" s="764" t="s">
        <v>446</v>
      </c>
      <c r="E25" s="764" t="s">
        <v>447</v>
      </c>
      <c r="F25" s="769"/>
      <c r="G25" s="770"/>
      <c r="H25" s="4"/>
    </row>
    <row r="26" spans="1:8" ht="48" customHeight="1">
      <c r="A26" s="763"/>
      <c r="B26" s="766"/>
      <c r="C26" s="767"/>
      <c r="D26" s="768"/>
      <c r="E26" s="304" t="s">
        <v>448</v>
      </c>
      <c r="F26" s="94" t="s">
        <v>449</v>
      </c>
      <c r="G26" s="95" t="s">
        <v>450</v>
      </c>
      <c r="H26" s="4"/>
    </row>
    <row r="27" spans="1:8" ht="12.75">
      <c r="A27" s="32">
        <v>0.0</v>
      </c>
      <c r="B27" s="792">
        <v>1.0</v>
      </c>
      <c r="C27" s="793"/>
      <c r="D27" s="295">
        <v>2.0</v>
      </c>
      <c r="E27" s="295">
        <v>3.0</v>
      </c>
      <c r="F27" s="177">
        <v>4.0</v>
      </c>
      <c r="G27" s="178">
        <v>5.0</v>
      </c>
      <c r="H27" s="4"/>
    </row>
    <row r="28" spans="1:8" ht="15" customHeight="1">
      <c r="A28" s="32">
        <v>1.0</v>
      </c>
      <c r="B28" s="179"/>
      <c r="C28" s="180"/>
      <c r="D28" s="181"/>
      <c r="E28" s="181"/>
      <c r="F28" s="63"/>
      <c r="G28" s="90">
        <f>+D28-E28-F28</f>
        <v>0.0</v>
      </c>
      <c r="H28" s="4"/>
    </row>
    <row r="29" spans="1:8" ht="15" customHeight="1">
      <c r="A29" s="32">
        <v>2.0</v>
      </c>
      <c r="B29" s="182"/>
      <c r="C29" s="182"/>
      <c r="D29" s="181"/>
      <c r="E29" s="181"/>
      <c r="F29" s="63"/>
      <c r="G29" s="90">
        <f>+D29-E29-F29</f>
        <v>0.0</v>
      </c>
      <c r="H29" s="4"/>
    </row>
    <row r="30" spans="1:8" ht="15" customHeight="1">
      <c r="A30" s="32">
        <v>3.0</v>
      </c>
      <c r="B30" s="182"/>
      <c r="C30" s="182"/>
      <c r="D30" s="181"/>
      <c r="E30" s="181"/>
      <c r="F30" s="63"/>
      <c r="G30" s="90">
        <f>+D30-E30-F30</f>
        <v>0.0</v>
      </c>
      <c r="H30" s="4"/>
    </row>
    <row r="31" spans="1:8" ht="15" customHeight="1">
      <c r="A31" s="32">
        <v>4.0</v>
      </c>
      <c r="B31" s="182"/>
      <c r="C31" s="182"/>
      <c r="D31" s="181"/>
      <c r="E31" s="181"/>
      <c r="F31" s="63"/>
      <c r="G31" s="90">
        <f>+D31-E31-F31</f>
        <v>0.0</v>
      </c>
      <c r="H31" s="4"/>
    </row>
    <row r="32" spans="1:8" ht="15" customHeight="1" thickBot="1">
      <c r="A32" s="34">
        <v>5.0</v>
      </c>
      <c r="B32" s="791" t="s">
        <v>260</v>
      </c>
      <c r="C32" s="776"/>
      <c r="D32" s="776"/>
      <c r="E32" s="776"/>
      <c r="F32" s="86">
        <f>+SUM(F28:F31)</f>
        <v>0.0</v>
      </c>
      <c r="G32" s="305">
        <f>+SUM(G28:G31)</f>
        <v>0.0</v>
      </c>
      <c r="H32" s="4"/>
    </row>
    <row r="33" spans="1:8" ht="15" customHeight="1" thickBot="1">
      <c r="A33" s="773" t="s">
        <v>453</v>
      </c>
      <c r="B33" s="556"/>
      <c r="C33" s="556"/>
      <c r="D33" s="556"/>
      <c r="E33" s="556"/>
      <c r="F33" s="556"/>
      <c r="G33" s="556"/>
      <c r="H33" s="4"/>
    </row>
    <row r="34" spans="1:8" ht="15" customHeight="1">
      <c r="A34" s="684" t="s">
        <v>258</v>
      </c>
      <c r="B34" s="764" t="s">
        <v>451</v>
      </c>
      <c r="C34" s="765"/>
      <c r="D34" s="764" t="s">
        <v>445</v>
      </c>
      <c r="E34" s="764" t="s">
        <v>447</v>
      </c>
      <c r="F34" s="769"/>
      <c r="G34" s="770"/>
      <c r="H34" s="4"/>
    </row>
    <row r="35" spans="1:8" ht="48" customHeight="1">
      <c r="A35" s="763"/>
      <c r="B35" s="766"/>
      <c r="C35" s="767"/>
      <c r="D35" s="768"/>
      <c r="E35" s="304" t="s">
        <v>448</v>
      </c>
      <c r="F35" s="94" t="s">
        <v>449</v>
      </c>
      <c r="G35" s="95" t="s">
        <v>450</v>
      </c>
      <c r="H35" s="4"/>
    </row>
    <row r="36" spans="1:8" ht="12.95" customHeight="1">
      <c r="A36" s="32">
        <v>0.0</v>
      </c>
      <c r="B36" s="792">
        <v>1.0</v>
      </c>
      <c r="C36" s="793"/>
      <c r="D36" s="295">
        <v>2.0</v>
      </c>
      <c r="E36" s="295">
        <v>3.0</v>
      </c>
      <c r="F36" s="177">
        <v>4.0</v>
      </c>
      <c r="G36" s="178">
        <v>5.0</v>
      </c>
      <c r="H36" s="4"/>
    </row>
    <row r="37" spans="1:8" ht="15" customHeight="1">
      <c r="A37" s="32">
        <v>1.0</v>
      </c>
      <c r="B37" s="179"/>
      <c r="C37" s="180"/>
      <c r="D37" s="181"/>
      <c r="E37" s="181"/>
      <c r="F37" s="63"/>
      <c r="G37" s="90">
        <f>+D37-E37-F37</f>
        <v>0.0</v>
      </c>
      <c r="H37" s="4"/>
    </row>
    <row r="38" spans="1:8" ht="15" customHeight="1">
      <c r="A38" s="32">
        <v>2.0</v>
      </c>
      <c r="B38" s="182"/>
      <c r="C38" s="182"/>
      <c r="D38" s="181"/>
      <c r="E38" s="181"/>
      <c r="F38" s="63"/>
      <c r="G38" s="90">
        <f>+D38-E38-F38</f>
        <v>0.0</v>
      </c>
      <c r="H38" s="4"/>
    </row>
    <row r="39" spans="1:8" ht="15" customHeight="1">
      <c r="A39" s="32">
        <v>3.0</v>
      </c>
      <c r="B39" s="182"/>
      <c r="C39" s="182"/>
      <c r="D39" s="181"/>
      <c r="E39" s="181"/>
      <c r="F39" s="63"/>
      <c r="G39" s="90">
        <f>+D39-E39-F39</f>
        <v>0.0</v>
      </c>
      <c r="H39" s="4"/>
    </row>
    <row r="40" spans="1:8" ht="15" customHeight="1">
      <c r="A40" s="32">
        <v>4.0</v>
      </c>
      <c r="B40" s="182"/>
      <c r="C40" s="182"/>
      <c r="D40" s="181"/>
      <c r="E40" s="181"/>
      <c r="F40" s="63"/>
      <c r="G40" s="90">
        <f>+D40-E40-F40</f>
        <v>0.0</v>
      </c>
      <c r="H40" s="4"/>
    </row>
    <row r="41" spans="1:8" ht="15" customHeight="1" thickBot="1">
      <c r="A41" s="34">
        <v>5.0</v>
      </c>
      <c r="B41" s="791" t="s">
        <v>260</v>
      </c>
      <c r="C41" s="776"/>
      <c r="D41" s="776"/>
      <c r="E41" s="776"/>
      <c r="F41" s="86">
        <f>+SUM(F37:F40)</f>
        <v>0.0</v>
      </c>
      <c r="G41" s="305">
        <f>+SUM(G37:G40)</f>
        <v>0.0</v>
      </c>
      <c r="H41" s="4"/>
    </row>
    <row r="42" spans="1:8" ht="12" customHeight="1">
      <c r="A42" s="696">
        <v>5.0</v>
      </c>
      <c r="B42" s="697"/>
      <c r="C42" s="697"/>
      <c r="D42" s="697"/>
      <c r="E42" s="697"/>
      <c r="F42" s="697"/>
      <c r="G42" s="697"/>
      <c r="H42" s="4"/>
    </row>
    <row r="43" spans="8:8" ht="12.75">
      <c r="H43" s="4"/>
    </row>
    <row r="44" spans="8:8" ht="12.75">
      <c r="H44" s="4"/>
    </row>
    <row r="45" spans="8:8" ht="12.75">
      <c r="H45" s="4"/>
    </row>
    <row r="46" spans="8:8" ht="12.75">
      <c r="H46" s="4"/>
    </row>
    <row r="47" spans="8:8" ht="12.75">
      <c r="H47" s="4"/>
    </row>
    <row r="48" spans="8:8" ht="12.75">
      <c r="H48" s="4"/>
    </row>
    <row r="49" spans="8:8" ht="12.75">
      <c r="H49" s="4"/>
    </row>
    <row r="50" spans="8:8" ht="12.75">
      <c r="H50" s="4"/>
    </row>
    <row r="51" spans="8:8" ht="12.75">
      <c r="H51" s="4"/>
    </row>
    <row r="52" spans="8:8" ht="12.75">
      <c r="H52" s="4"/>
    </row>
    <row r="53" spans="8:8" ht="12.75">
      <c r="H53" s="4"/>
    </row>
    <row r="54" spans="8:8" ht="12.75">
      <c r="H54" s="4"/>
    </row>
    <row r="55" spans="8:8" ht="12.75">
      <c r="H55" s="4"/>
    </row>
    <row r="56" spans="8:8" ht="12.75">
      <c r="H56" s="4"/>
    </row>
    <row r="57" spans="8:8" ht="12.75">
      <c r="H57" s="4"/>
    </row>
    <row r="58" spans="8:8" ht="12.75">
      <c r="H58" s="4"/>
    </row>
    <row r="59" spans="8:8" ht="12.75">
      <c r="H59" s="4"/>
    </row>
    <row r="60" spans="8:8" ht="12.75">
      <c r="H60" s="4"/>
    </row>
    <row r="61" spans="8:8" ht="12.75">
      <c r="H61" s="4"/>
    </row>
    <row r="62" spans="8:8" ht="12.75">
      <c r="H62" s="4"/>
    </row>
    <row r="63" spans="8:8" ht="12.75">
      <c r="H63" s="4"/>
    </row>
    <row r="64" spans="8:8" ht="12.75">
      <c r="H64" s="4"/>
    </row>
    <row r="65" spans="8:8" ht="12.75">
      <c r="H65" s="4"/>
    </row>
    <row r="66" spans="8:8" ht="12.75">
      <c r="H66" s="4"/>
    </row>
    <row r="67" spans="8:8" ht="12.75">
      <c r="H67" s="4"/>
    </row>
    <row r="68" spans="8:8" ht="12.75">
      <c r="H68" s="4"/>
    </row>
    <row r="69" spans="8:8" ht="12.75">
      <c r="H69" s="4"/>
    </row>
    <row r="70" spans="8:8" ht="12.75">
      <c r="H70" s="4"/>
    </row>
    <row r="71" spans="8:8" ht="12.75">
      <c r="H71" s="4"/>
    </row>
    <row r="72" spans="8:8" ht="12.75">
      <c r="H72" s="4"/>
    </row>
    <row r="73" spans="8:8" ht="12.75">
      <c r="H73" s="4"/>
    </row>
    <row r="74" spans="8:8" ht="12.75">
      <c r="H74" s="4"/>
    </row>
    <row r="75" spans="8:8" ht="12.75">
      <c r="H75" s="4"/>
    </row>
    <row r="76" spans="8:8" ht="12.75">
      <c r="H76" s="4"/>
    </row>
    <row r="77" spans="8:8" ht="12.75">
      <c r="H77" s="4"/>
    </row>
    <row r="78" spans="8:8" ht="12.75">
      <c r="H78" s="4"/>
    </row>
    <row r="79" spans="8:8" ht="12.75">
      <c r="H79" s="4"/>
    </row>
    <row r="80" spans="8:8" ht="12.75">
      <c r="H80" s="4"/>
    </row>
    <row r="81" spans="8:8" ht="12.75">
      <c r="H81" s="4"/>
    </row>
    <row r="82" spans="8:8" ht="12.75">
      <c r="H82" s="4"/>
    </row>
    <row r="83" spans="8:8" ht="12.75">
      <c r="H83" s="4"/>
    </row>
    <row r="84" spans="8:8" ht="12.75">
      <c r="H84" s="4"/>
    </row>
    <row r="85" spans="8:8" ht="12.75">
      <c r="H85" s="4"/>
    </row>
    <row r="86" spans="8:8" ht="12.75">
      <c r="H86" s="4"/>
    </row>
  </sheetData>
  <sheetProtection algorithmName="SHA-512" hashValue="cm65zFdh1IKZD9nqHQOd2jjAvWusJZuuTpMnlt+rMqkMqYMQhCTEUOz010gAElEDphe1no4p4oei3dmrw5OJLg==" saltValue="tNUZhydP9D6PiA84o32o0g==" spinCount="100000" sheet="1" objects="1" scenarios="1"/>
  <mergeCells count="32">
    <mergeCell ref="A9:G9"/>
    <mergeCell ref="A42:G42"/>
    <mergeCell ref="E25:G25"/>
    <mergeCell ref="B25:C26"/>
    <mergeCell ref="D25:D26"/>
    <mergeCell ref="A25:A26"/>
    <mergeCell ref="B32:E32"/>
    <mergeCell ref="A33:G33"/>
    <mergeCell ref="B27:C27"/>
    <mergeCell ref="B36:C36"/>
    <mergeCell ref="B41:E41"/>
    <mergeCell ref="B10:C11"/>
    <mergeCell ref="A10:A11"/>
    <mergeCell ref="B12:C12"/>
    <mergeCell ref="E10:G10"/>
    <mergeCell ref="D10:D11"/>
    <mergeCell ref="A1:G1"/>
    <mergeCell ref="B2:E2"/>
    <mergeCell ref="B3:E3"/>
    <mergeCell ref="A34:A35"/>
    <mergeCell ref="B34:C35"/>
    <mergeCell ref="D34:D35"/>
    <mergeCell ref="E34:G34"/>
    <mergeCell ref="A23:G23"/>
    <mergeCell ref="A24:G24"/>
    <mergeCell ref="A22:G22"/>
    <mergeCell ref="B21:E21"/>
    <mergeCell ref="A4:G4"/>
    <mergeCell ref="A8:G8"/>
    <mergeCell ref="B5:E5"/>
    <mergeCell ref="B6:E6"/>
    <mergeCell ref="B7:E7"/>
  </mergeCells>
  <printOptions horizontalCentered="1" verticalCentered="1"/>
  <pageMargins left="0.1968503937007874" right="0.1968503937007874" top="0.3937007874015748" bottom="0.3937007874015748" header="0.31496062992125984" footer="0.31496062992125984"/>
  <pageSetup horizontalDpi="300" verticalDpi="300" orientation="portrait" paperSize="9" scale="9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sheetPr>
  <dimension ref="A1:E41"/>
  <sheetViews>
    <sheetView showOutlineSymbols="0" workbookViewId="0" topLeftCell="A1">
      <selection pane="topLeft" activeCell="L32" sqref="L32"/>
    </sheetView>
  </sheetViews>
  <sheetFormatPr defaultRowHeight="12.75"/>
  <cols>
    <col min="1" max="1" width="6.714285714285714" style="4" customWidth="1"/>
    <col min="2" max="2" width="39.142857142857146" style="4" customWidth="1"/>
    <col min="3" max="5" width="17.714285714285715" style="4" customWidth="1"/>
    <col min="6" max="16384" width="9.142857142857142" style="5"/>
  </cols>
  <sheetData>
    <row r="1" spans="1:5" ht="26.1" customHeight="1" thickBot="1">
      <c r="A1" s="794" t="s">
        <v>454</v>
      </c>
      <c r="B1" s="795"/>
      <c r="C1" s="795"/>
      <c r="D1" s="795"/>
      <c r="E1" s="795"/>
    </row>
    <row r="2" spans="1:5" ht="12" customHeight="1">
      <c r="A2" s="715" t="s">
        <v>258</v>
      </c>
      <c r="B2" s="705" t="s">
        <v>262</v>
      </c>
      <c r="C2" s="800"/>
      <c r="D2" s="711" t="s">
        <v>280</v>
      </c>
      <c r="E2" s="799"/>
    </row>
    <row r="3" spans="1:5" ht="12" customHeight="1">
      <c r="A3" s="803"/>
      <c r="B3" s="801"/>
      <c r="C3" s="802"/>
      <c r="D3" s="168" t="s">
        <v>259</v>
      </c>
      <c r="E3" s="166" t="s">
        <v>296</v>
      </c>
    </row>
    <row r="4" spans="1:5" ht="36" customHeight="1">
      <c r="A4" s="27">
        <v>1.0</v>
      </c>
      <c r="B4" s="643" t="s">
        <v>455</v>
      </c>
      <c r="C4" s="804"/>
      <c r="D4" s="51">
        <v>0.0</v>
      </c>
      <c r="E4" s="39"/>
    </row>
    <row r="5" spans="1:5" ht="27" customHeight="1" thickBot="1">
      <c r="A5" s="34">
        <v>2.0</v>
      </c>
      <c r="B5" s="786" t="s">
        <v>456</v>
      </c>
      <c r="C5" s="798"/>
      <c r="D5" s="86">
        <v>0.0</v>
      </c>
      <c r="E5" s="21"/>
    </row>
    <row r="6" spans="1:5" ht="12" customHeight="1" thickBot="1">
      <c r="A6" s="796" t="s">
        <v>429</v>
      </c>
      <c r="B6" s="797"/>
      <c r="C6" s="797"/>
      <c r="D6" s="797"/>
      <c r="E6" s="797"/>
    </row>
    <row r="7" spans="1:5" ht="12" customHeight="1">
      <c r="A7" s="715" t="s">
        <v>258</v>
      </c>
      <c r="B7" s="705" t="s">
        <v>262</v>
      </c>
      <c r="C7" s="800"/>
      <c r="D7" s="711" t="s">
        <v>280</v>
      </c>
      <c r="E7" s="799"/>
    </row>
    <row r="8" spans="1:5" ht="12" customHeight="1">
      <c r="A8" s="803"/>
      <c r="B8" s="801"/>
      <c r="C8" s="802"/>
      <c r="D8" s="168" t="s">
        <v>259</v>
      </c>
      <c r="E8" s="166" t="s">
        <v>296</v>
      </c>
    </row>
    <row r="9" spans="1:5" ht="17.1" customHeight="1">
      <c r="A9" s="32">
        <v>1.0</v>
      </c>
      <c r="B9" s="662" t="s">
        <v>427</v>
      </c>
      <c r="C9" s="664"/>
      <c r="D9" s="51">
        <v>0.0</v>
      </c>
      <c r="E9" s="20"/>
    </row>
    <row r="10" spans="1:5" ht="17.1" customHeight="1">
      <c r="A10" s="32">
        <v>2.0</v>
      </c>
      <c r="B10" s="662" t="s">
        <v>428</v>
      </c>
      <c r="C10" s="664"/>
      <c r="D10" s="51">
        <v>0.0</v>
      </c>
      <c r="E10" s="20"/>
    </row>
    <row r="11" spans="1:5" ht="17.1" customHeight="1">
      <c r="A11" s="87">
        <v>3.0</v>
      </c>
      <c r="B11" s="662" t="s">
        <v>550</v>
      </c>
      <c r="C11" s="664"/>
      <c r="D11" s="213" t="s">
        <v>549</v>
      </c>
      <c r="E11" s="215" t="s">
        <v>549</v>
      </c>
    </row>
    <row r="12" spans="1:5" ht="17.1" customHeight="1">
      <c r="A12" s="27">
        <v>4.0</v>
      </c>
      <c r="B12" s="662" t="s">
        <v>546</v>
      </c>
      <c r="C12" s="664"/>
      <c r="D12" s="51">
        <f>SUM(D9:D10)</f>
        <v>0.0</v>
      </c>
      <c r="E12" s="39"/>
    </row>
    <row r="13" spans="1:5" ht="17.1" customHeight="1" thickBot="1">
      <c r="A13" s="34" t="s">
        <v>531</v>
      </c>
      <c r="B13" s="653" t="s">
        <v>430</v>
      </c>
      <c r="C13" s="701"/>
      <c r="D13" s="86">
        <v>0.0</v>
      </c>
      <c r="E13" s="21"/>
    </row>
    <row r="14" spans="1:5" ht="14.25" thickBot="1">
      <c r="A14" s="810" t="s">
        <v>330</v>
      </c>
      <c r="B14" s="556"/>
      <c r="C14" s="811" t="s">
        <v>555</v>
      </c>
      <c r="D14" s="812"/>
      <c r="E14" s="184"/>
    </row>
    <row r="15" spans="1:5" ht="12" customHeight="1">
      <c r="A15" s="715" t="s">
        <v>258</v>
      </c>
      <c r="B15" s="705" t="s">
        <v>262</v>
      </c>
      <c r="C15" s="800"/>
      <c r="D15" s="711" t="s">
        <v>280</v>
      </c>
      <c r="E15" s="799"/>
    </row>
    <row r="16" spans="1:5" ht="12" customHeight="1">
      <c r="A16" s="803"/>
      <c r="B16" s="801"/>
      <c r="C16" s="802"/>
      <c r="D16" s="168" t="s">
        <v>259</v>
      </c>
      <c r="E16" s="166" t="s">
        <v>296</v>
      </c>
    </row>
    <row r="17" spans="1:5" ht="26.1" customHeight="1">
      <c r="A17" s="87" t="s">
        <v>252</v>
      </c>
      <c r="B17" s="634" t="s">
        <v>250</v>
      </c>
      <c r="C17" s="636"/>
      <c r="D17" s="89">
        <v>0.0</v>
      </c>
      <c r="E17" s="20"/>
    </row>
    <row r="18" spans="1:5" ht="26.1" customHeight="1">
      <c r="A18" s="87" t="s">
        <v>524</v>
      </c>
      <c r="B18" s="634" t="s">
        <v>233</v>
      </c>
      <c r="C18" s="636"/>
      <c r="D18" s="88">
        <f>+Př_I!E12</f>
        <v>0.0</v>
      </c>
      <c r="E18" s="39"/>
    </row>
    <row r="19" spans="1:5" ht="26.1" customHeight="1">
      <c r="A19" s="87" t="s">
        <v>525</v>
      </c>
      <c r="B19" s="634" t="s">
        <v>556</v>
      </c>
      <c r="C19" s="636"/>
      <c r="D19" s="88">
        <f>+Př_I!E16</f>
        <v>0.0</v>
      </c>
      <c r="E19" s="39"/>
    </row>
    <row r="20" spans="1:5" ht="26.1" customHeight="1">
      <c r="A20" s="87">
        <v>4.0</v>
      </c>
      <c r="B20" s="634" t="s">
        <v>401</v>
      </c>
      <c r="C20" s="636"/>
      <c r="D20" s="88">
        <f>+D19+D17</f>
        <v>0.0</v>
      </c>
      <c r="E20" s="39"/>
    </row>
    <row r="21" spans="1:5" ht="35.1" customHeight="1" thickBot="1">
      <c r="A21" s="87">
        <v>5.0</v>
      </c>
      <c r="B21" s="634" t="s">
        <v>431</v>
      </c>
      <c r="C21" s="636"/>
      <c r="D21" s="88">
        <f>MAX(+D18-D19,0)+MAX('7'!C28-'6'!D20,0)</f>
        <v>0.0</v>
      </c>
      <c r="E21" s="39"/>
    </row>
    <row r="22" spans="1:5" ht="14.25" thickBot="1">
      <c r="A22" s="796" t="s">
        <v>331</v>
      </c>
      <c r="B22" s="778"/>
      <c r="C22" s="778"/>
      <c r="D22" s="778"/>
      <c r="E22" s="778"/>
    </row>
    <row r="23" spans="1:5" ht="12" customHeight="1">
      <c r="A23" s="805" t="s">
        <v>258</v>
      </c>
      <c r="B23" s="185" t="s">
        <v>299</v>
      </c>
      <c r="C23" s="185" t="s">
        <v>263</v>
      </c>
      <c r="D23" s="185" t="s">
        <v>263</v>
      </c>
      <c r="E23" s="186" t="s">
        <v>266</v>
      </c>
    </row>
    <row r="24" spans="1:5" ht="12" customHeight="1">
      <c r="A24" s="806"/>
      <c r="B24" s="187" t="s">
        <v>234</v>
      </c>
      <c r="C24" s="187" t="s">
        <v>264</v>
      </c>
      <c r="D24" s="187" t="s">
        <v>265</v>
      </c>
      <c r="E24" s="188" t="s">
        <v>267</v>
      </c>
    </row>
    <row r="25" spans="1:5" ht="12" customHeight="1">
      <c r="A25" s="807"/>
      <c r="B25" s="187" t="s">
        <v>300</v>
      </c>
      <c r="C25" s="187"/>
      <c r="D25" s="187"/>
      <c r="E25" s="188" t="s">
        <v>268</v>
      </c>
    </row>
    <row r="26" spans="1:5" ht="12" customHeight="1">
      <c r="A26" s="32">
        <v>0.0</v>
      </c>
      <c r="B26" s="177">
        <v>1.0</v>
      </c>
      <c r="C26" s="177">
        <v>2.0</v>
      </c>
      <c r="D26" s="177">
        <v>3.0</v>
      </c>
      <c r="E26" s="178">
        <v>4.0</v>
      </c>
    </row>
    <row r="27" spans="1:5" ht="17.1" customHeight="1">
      <c r="A27" s="91">
        <v>1.0</v>
      </c>
      <c r="B27" s="59" t="s">
        <v>235</v>
      </c>
      <c r="C27" s="63">
        <v>0.0</v>
      </c>
      <c r="D27" s="63">
        <v>0.0</v>
      </c>
      <c r="E27" s="90">
        <f t="shared" si="0" ref="E27:E35">+C27+D27</f>
        <v>0.0</v>
      </c>
    </row>
    <row r="28" spans="1:5" ht="26.1" customHeight="1">
      <c r="A28" s="27">
        <v>2.0</v>
      </c>
      <c r="B28" s="67" t="s">
        <v>236</v>
      </c>
      <c r="C28" s="63">
        <v>0.0</v>
      </c>
      <c r="D28" s="63">
        <v>0.0</v>
      </c>
      <c r="E28" s="90">
        <f t="shared" si="0"/>
        <v>0.0</v>
      </c>
    </row>
    <row r="29" spans="1:5" ht="26.1" customHeight="1">
      <c r="A29" s="27">
        <v>3.0</v>
      </c>
      <c r="B29" s="306" t="s">
        <v>457</v>
      </c>
      <c r="C29" s="63">
        <v>0.0</v>
      </c>
      <c r="D29" s="63">
        <v>0.0</v>
      </c>
      <c r="E29" s="90">
        <f>+C29+D29</f>
        <v>0.0</v>
      </c>
    </row>
    <row r="30" spans="1:5" ht="26.1" customHeight="1">
      <c r="A30" s="27">
        <v>4.0</v>
      </c>
      <c r="B30" s="67" t="s">
        <v>458</v>
      </c>
      <c r="C30" s="63">
        <v>0.0</v>
      </c>
      <c r="D30" s="63">
        <v>0.0</v>
      </c>
      <c r="E30" s="90">
        <f>+C30+D30</f>
        <v>0.0</v>
      </c>
    </row>
    <row r="31" spans="1:5" ht="26.1" customHeight="1">
      <c r="A31" s="27">
        <v>5.0</v>
      </c>
      <c r="B31" s="54" t="s">
        <v>459</v>
      </c>
      <c r="C31" s="63">
        <v>0.0</v>
      </c>
      <c r="D31" s="63">
        <v>0.0</v>
      </c>
      <c r="E31" s="90">
        <f t="shared" si="0"/>
        <v>0.0</v>
      </c>
    </row>
    <row r="32" spans="1:5" ht="36" customHeight="1">
      <c r="A32" s="32">
        <v>6.0</v>
      </c>
      <c r="B32" s="54" t="s">
        <v>460</v>
      </c>
      <c r="C32" s="63">
        <v>0.0</v>
      </c>
      <c r="D32" s="63">
        <v>0.0</v>
      </c>
      <c r="E32" s="90">
        <f t="shared" si="0"/>
        <v>0.0</v>
      </c>
    </row>
    <row r="33" spans="1:5" ht="26.1" customHeight="1">
      <c r="A33" s="32">
        <v>7.0</v>
      </c>
      <c r="B33" s="67" t="s">
        <v>542</v>
      </c>
      <c r="C33" s="63">
        <v>0.0</v>
      </c>
      <c r="D33" s="63">
        <v>0.0</v>
      </c>
      <c r="E33" s="90">
        <f t="shared" si="0"/>
        <v>0.0</v>
      </c>
    </row>
    <row r="34" spans="1:5" ht="17.1" customHeight="1">
      <c r="A34" s="32">
        <v>8.0</v>
      </c>
      <c r="B34" s="214" t="s">
        <v>550</v>
      </c>
      <c r="C34" s="213" t="s">
        <v>549</v>
      </c>
      <c r="D34" s="213" t="s">
        <v>549</v>
      </c>
      <c r="E34" s="215" t="s">
        <v>549</v>
      </c>
    </row>
    <row r="35" spans="1:5" ht="26.1" customHeight="1" thickBot="1">
      <c r="A35" s="34">
        <v>9.0</v>
      </c>
      <c r="B35" s="92" t="s">
        <v>251</v>
      </c>
      <c r="C35" s="79">
        <v>0.0</v>
      </c>
      <c r="D35" s="79">
        <v>0.0</v>
      </c>
      <c r="E35" s="99">
        <f t="shared" si="0"/>
        <v>0.0</v>
      </c>
    </row>
    <row r="36" spans="1:5" ht="13.5" thickBot="1">
      <c r="A36" s="110" t="s">
        <v>301</v>
      </c>
      <c r="B36" s="153"/>
      <c r="C36" s="153"/>
      <c r="D36" s="153"/>
      <c r="E36" s="153"/>
    </row>
    <row r="37" spans="1:5" ht="12" customHeight="1">
      <c r="A37" s="715" t="s">
        <v>258</v>
      </c>
      <c r="B37" s="808" t="s">
        <v>262</v>
      </c>
      <c r="C37" s="102" t="s">
        <v>283</v>
      </c>
      <c r="D37" s="711" t="s">
        <v>284</v>
      </c>
      <c r="E37" s="799"/>
    </row>
    <row r="38" spans="1:5" ht="12" customHeight="1">
      <c r="A38" s="803"/>
      <c r="B38" s="809"/>
      <c r="C38" s="103" t="s">
        <v>282</v>
      </c>
      <c r="D38" s="168" t="s">
        <v>259</v>
      </c>
      <c r="E38" s="166" t="s">
        <v>296</v>
      </c>
    </row>
    <row r="39" spans="1:5" ht="18" customHeight="1">
      <c r="A39" s="17">
        <v>1.0</v>
      </c>
      <c r="B39" s="18" t="s">
        <v>417</v>
      </c>
      <c r="C39" s="96" t="s">
        <v>276</v>
      </c>
      <c r="D39" s="63">
        <v>0.0</v>
      </c>
      <c r="E39" s="20"/>
    </row>
    <row r="40" spans="1:5" ht="26.1" customHeight="1" thickBot="1">
      <c r="A40" s="97">
        <v>2.0</v>
      </c>
      <c r="B40" s="105" t="s">
        <v>539</v>
      </c>
      <c r="C40" s="96" t="s">
        <v>371</v>
      </c>
      <c r="D40" s="79">
        <v>0.0</v>
      </c>
      <c r="E40" s="98"/>
    </row>
    <row r="41" spans="1:5" ht="12" customHeight="1">
      <c r="A41" s="721">
        <v>6.0</v>
      </c>
      <c r="B41" s="721"/>
      <c r="C41" s="721"/>
      <c r="D41" s="721"/>
      <c r="E41" s="721"/>
    </row>
  </sheetData>
  <sheetProtection algorithmName="SHA-512" hashValue="qcAc3dbkgMFDfgqqXgrV5g+M4Mv1qwStTWThRg7mMUBt8Db++ZtfYiRJk96lBUsahs/iSDvYMT2PtUprDOjGAg==" saltValue="LRosEhj5fz4OZODFiHcmfg==" spinCount="100000" sheet="1" objects="1" scenarios="1"/>
  <mergeCells count="31">
    <mergeCell ref="B10:C10"/>
    <mergeCell ref="B11:C11"/>
    <mergeCell ref="B12:C12"/>
    <mergeCell ref="B13:C13"/>
    <mergeCell ref="B20:C20"/>
    <mergeCell ref="A14:B14"/>
    <mergeCell ref="B17:C17"/>
    <mergeCell ref="B18:C18"/>
    <mergeCell ref="C14:D14"/>
    <mergeCell ref="A41:E41"/>
    <mergeCell ref="B15:C16"/>
    <mergeCell ref="A22:E22"/>
    <mergeCell ref="D37:E37"/>
    <mergeCell ref="D15:E15"/>
    <mergeCell ref="A23:A25"/>
    <mergeCell ref="A15:A16"/>
    <mergeCell ref="B37:B38"/>
    <mergeCell ref="B19:C19"/>
    <mergeCell ref="A37:A38"/>
    <mergeCell ref="B21:C21"/>
    <mergeCell ref="A1:E1"/>
    <mergeCell ref="A6:E6"/>
    <mergeCell ref="B9:C9"/>
    <mergeCell ref="B5:C5"/>
    <mergeCell ref="D2:E2"/>
    <mergeCell ref="D7:E7"/>
    <mergeCell ref="B2:C3"/>
    <mergeCell ref="A2:A3"/>
    <mergeCell ref="A7:A8"/>
    <mergeCell ref="B7:C8"/>
    <mergeCell ref="B4:C4"/>
  </mergeCells>
  <printOptions horizontalCentered="1" verticalCentered="1"/>
  <pageMargins left="0.1968503937007874" right="0.1968503937007874" top="0.4330708661417323" bottom="0.3937007874015748" header="0.31496062992125984" footer="0.31496062992125984"/>
  <pageSetup horizontalDpi="300" verticalDpi="300" orientation="portrait" paperSize="9"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D59"/>
  <sheetViews>
    <sheetView showOutlineSymbols="0" workbookViewId="0" topLeftCell="A1">
      <selection pane="topLeft" activeCell="L32" sqref="L32"/>
    </sheetView>
  </sheetViews>
  <sheetFormatPr defaultRowHeight="12.75"/>
  <cols>
    <col min="1" max="1" width="6.714285714285714" style="5" customWidth="1"/>
    <col min="2" max="2" width="59.57142857142857" style="4" customWidth="1"/>
    <col min="3" max="4" width="17.714285714285715" style="4" customWidth="1"/>
    <col min="5" max="16384" width="9.142857142857142" style="5"/>
  </cols>
  <sheetData>
    <row r="1" spans="1:4" s="45" customFormat="1" ht="12" customHeight="1">
      <c r="A1" s="813" t="s">
        <v>258</v>
      </c>
      <c r="B1" s="815"/>
      <c r="C1" s="817" t="s">
        <v>280</v>
      </c>
      <c r="D1" s="818"/>
    </row>
    <row r="2" spans="1:4" s="45" customFormat="1" ht="12" customHeight="1">
      <c r="A2" s="814"/>
      <c r="B2" s="816"/>
      <c r="C2" s="189" t="s">
        <v>259</v>
      </c>
      <c r="D2" s="178" t="s">
        <v>296</v>
      </c>
    </row>
    <row r="3" spans="1:4" ht="68.1" customHeight="1">
      <c r="A3" s="58">
        <v>200.0</v>
      </c>
      <c r="B3" s="66" t="s">
        <v>432</v>
      </c>
      <c r="C3" s="64">
        <f>+'2'!E5+'2'!E15-'2'!E30</f>
        <v>0.0</v>
      </c>
      <c r="D3" s="39"/>
    </row>
    <row r="4" spans="1:4" ht="17.1" customHeight="1">
      <c r="A4" s="27">
        <v>201.0</v>
      </c>
      <c r="B4" s="57" t="s">
        <v>343</v>
      </c>
      <c r="C4" s="51">
        <v>0.0</v>
      </c>
      <c r="D4" s="39"/>
    </row>
    <row r="5" spans="1:4" ht="21.95" customHeight="1">
      <c r="A5" s="27" t="s">
        <v>344</v>
      </c>
      <c r="B5" s="67" t="s">
        <v>418</v>
      </c>
      <c r="C5" s="51">
        <v>0.0</v>
      </c>
      <c r="D5" s="39"/>
    </row>
    <row r="6" spans="1:4" ht="68.1" customHeight="1" thickBot="1">
      <c r="A6" s="27">
        <v>220.0</v>
      </c>
      <c r="B6" s="54" t="s">
        <v>237</v>
      </c>
      <c r="C6" s="52">
        <f>C3-C4-C5</f>
        <v>0.0</v>
      </c>
      <c r="D6" s="39"/>
    </row>
    <row r="7" spans="1:4" ht="3" customHeight="1" thickBot="1">
      <c r="A7" s="659"/>
      <c r="B7" s="778"/>
      <c r="C7" s="778"/>
      <c r="D7" s="778"/>
    </row>
    <row r="8" spans="1:4" ht="12" customHeight="1">
      <c r="A8" s="813" t="s">
        <v>258</v>
      </c>
      <c r="B8" s="815"/>
      <c r="C8" s="817" t="s">
        <v>280</v>
      </c>
      <c r="D8" s="818"/>
    </row>
    <row r="9" spans="1:4" ht="12" customHeight="1">
      <c r="A9" s="814"/>
      <c r="B9" s="816"/>
      <c r="C9" s="189" t="s">
        <v>259</v>
      </c>
      <c r="D9" s="178" t="s">
        <v>296</v>
      </c>
    </row>
    <row r="10" spans="1:4" ht="17.1" customHeight="1">
      <c r="A10" s="58">
        <v>230.0</v>
      </c>
      <c r="B10" s="59" t="s">
        <v>345</v>
      </c>
      <c r="C10" s="64">
        <f>+'5'!F21</f>
        <v>0.0</v>
      </c>
      <c r="D10" s="307"/>
    </row>
    <row r="11" spans="1:4" ht="36" customHeight="1">
      <c r="A11" s="27">
        <v>240.0</v>
      </c>
      <c r="B11" s="54" t="s">
        <v>519</v>
      </c>
      <c r="C11" s="51">
        <v>0.0</v>
      </c>
      <c r="D11" s="39"/>
    </row>
    <row r="12" spans="1:4" ht="17.1" customHeight="1">
      <c r="A12" s="27">
        <v>241.0</v>
      </c>
      <c r="B12" s="190"/>
      <c r="C12" s="51">
        <v>0.0</v>
      </c>
      <c r="D12" s="39"/>
    </row>
    <row r="13" spans="1:4" ht="36" customHeight="1">
      <c r="A13" s="27">
        <v>242.0</v>
      </c>
      <c r="B13" s="54" t="s">
        <v>461</v>
      </c>
      <c r="C13" s="51">
        <f>+'5'!F32</f>
        <v>0.0</v>
      </c>
      <c r="D13" s="39"/>
    </row>
    <row r="14" spans="1:4" ht="21.95" customHeight="1">
      <c r="A14" s="27">
        <v>243.0</v>
      </c>
      <c r="B14" s="54" t="s">
        <v>462</v>
      </c>
      <c r="C14" s="51">
        <f>+'5'!F41</f>
        <v>0.0</v>
      </c>
      <c r="D14" s="39"/>
    </row>
    <row r="15" spans="1:4" ht="48" customHeight="1" thickBot="1">
      <c r="A15" s="27">
        <v>250.0</v>
      </c>
      <c r="B15" s="54" t="s">
        <v>463</v>
      </c>
      <c r="C15" s="52">
        <f>MAX(+C6-C10-C11-C12-C13-C14,0)</f>
        <v>0.0</v>
      </c>
      <c r="D15" s="39"/>
    </row>
    <row r="16" spans="1:4" ht="3" customHeight="1" thickBot="1">
      <c r="A16" s="659"/>
      <c r="B16" s="778"/>
      <c r="C16" s="778"/>
      <c r="D16" s="778"/>
    </row>
    <row r="17" spans="1:4" ht="21.95" customHeight="1">
      <c r="A17" s="55">
        <v>251.0</v>
      </c>
      <c r="B17" s="56" t="s">
        <v>464</v>
      </c>
      <c r="C17" s="53">
        <v>0.0</v>
      </c>
      <c r="D17" s="167"/>
    </row>
    <row r="18" spans="1:4" ht="21.95" customHeight="1">
      <c r="A18" s="27">
        <v>260.0</v>
      </c>
      <c r="B18" s="67" t="s">
        <v>465</v>
      </c>
      <c r="C18" s="51">
        <f>FLOOR(+MIN(0.1*C15,'6'!D4),1)</f>
        <v>0.0</v>
      </c>
      <c r="D18" s="39"/>
    </row>
    <row r="19" spans="1:4" ht="48" customHeight="1" thickBot="1">
      <c r="A19" s="27">
        <v>270.0</v>
      </c>
      <c r="B19" s="69" t="s">
        <v>405</v>
      </c>
      <c r="C19" s="52">
        <f>MAX(+ROUND(+C15-C17-C18-499.9,-3),0)</f>
        <v>0.0</v>
      </c>
      <c r="D19" s="39"/>
    </row>
    <row r="20" spans="1:4" ht="3" customHeight="1" thickBot="1">
      <c r="A20" s="659"/>
      <c r="B20" s="778"/>
      <c r="C20" s="778"/>
      <c r="D20" s="778"/>
    </row>
    <row r="21" spans="1:4" ht="21.95" customHeight="1">
      <c r="A21" s="55">
        <v>280.0</v>
      </c>
      <c r="B21" s="56" t="s">
        <v>402</v>
      </c>
      <c r="C21" s="70">
        <v>0.19</v>
      </c>
      <c r="D21" s="167"/>
    </row>
    <row r="22" spans="1:4" ht="17.1" customHeight="1" thickBot="1">
      <c r="A22" s="27">
        <v>290.0</v>
      </c>
      <c r="B22" s="57" t="s">
        <v>552</v>
      </c>
      <c r="C22" s="52">
        <f>+C21*C19</f>
        <v>0.0</v>
      </c>
      <c r="D22" s="39"/>
    </row>
    <row r="23" spans="1:4" ht="3" customHeight="1" thickBot="1">
      <c r="A23" s="659"/>
      <c r="B23" s="778"/>
      <c r="C23" s="778"/>
      <c r="D23" s="778"/>
    </row>
    <row r="24" spans="1:4" ht="21.95" customHeight="1">
      <c r="A24" s="55">
        <v>300.0</v>
      </c>
      <c r="B24" s="56" t="s">
        <v>520</v>
      </c>
      <c r="C24" s="68">
        <f>+MIN(C22,'6'!D13+'6'!D12)</f>
        <v>0.0</v>
      </c>
      <c r="D24" s="167"/>
    </row>
    <row r="25" spans="1:4" ht="17.1" customHeight="1">
      <c r="A25" s="27">
        <v>301.0</v>
      </c>
      <c r="B25" s="190"/>
      <c r="C25" s="51">
        <v>0.0</v>
      </c>
      <c r="D25" s="39"/>
    </row>
    <row r="26" spans="1:4" ht="17.1" customHeight="1" thickBot="1">
      <c r="A26" s="27">
        <v>310.0</v>
      </c>
      <c r="B26" s="57" t="s">
        <v>419</v>
      </c>
      <c r="C26" s="52">
        <f>+C22-C24-C25</f>
        <v>0.0</v>
      </c>
      <c r="D26" s="39"/>
    </row>
    <row r="27" spans="1:4" ht="3" customHeight="1" thickBot="1">
      <c r="A27" s="659"/>
      <c r="B27" s="778"/>
      <c r="C27" s="778"/>
      <c r="D27" s="778"/>
    </row>
    <row r="28" spans="1:4" ht="21.95" customHeight="1">
      <c r="A28" s="55">
        <v>320.0</v>
      </c>
      <c r="B28" s="71" t="s">
        <v>389</v>
      </c>
      <c r="C28" s="53">
        <v>0.0</v>
      </c>
      <c r="D28" s="167"/>
    </row>
    <row r="29" spans="1:4" ht="17.1" customHeight="1" thickBot="1">
      <c r="A29" s="27">
        <v>330.0</v>
      </c>
      <c r="B29" s="42" t="s">
        <v>346</v>
      </c>
      <c r="C29" s="52">
        <f>+C26-C28</f>
        <v>0.0</v>
      </c>
      <c r="D29" s="39"/>
    </row>
    <row r="30" spans="1:4" ht="3" customHeight="1" thickBot="1">
      <c r="A30" s="659"/>
      <c r="B30" s="778"/>
      <c r="C30" s="778"/>
      <c r="D30" s="778"/>
    </row>
    <row r="31" spans="1:4" ht="17.1" customHeight="1">
      <c r="A31" s="55" t="s">
        <v>347</v>
      </c>
      <c r="B31" s="73" t="s">
        <v>359</v>
      </c>
      <c r="C31" s="53">
        <v>0.0</v>
      </c>
      <c r="D31" s="167"/>
    </row>
    <row r="32" spans="1:4" ht="17.1" customHeight="1">
      <c r="A32" s="27">
        <v>332.0</v>
      </c>
      <c r="B32" s="43" t="s">
        <v>403</v>
      </c>
      <c r="C32" s="72">
        <v>0.15</v>
      </c>
      <c r="D32" s="39"/>
    </row>
    <row r="33" spans="1:4" ht="21.95" customHeight="1">
      <c r="A33" s="27">
        <v>333.0</v>
      </c>
      <c r="B33" s="43" t="s">
        <v>557</v>
      </c>
      <c r="C33" s="52">
        <f>+ROUND(C31*C32+0.49,0)</f>
        <v>0.0</v>
      </c>
      <c r="D33" s="39"/>
    </row>
    <row r="34" spans="1:4" ht="21.95" customHeight="1">
      <c r="A34" s="27" t="s">
        <v>348</v>
      </c>
      <c r="B34" s="43" t="s">
        <v>404</v>
      </c>
      <c r="C34" s="51">
        <v>0.0</v>
      </c>
      <c r="D34" s="39"/>
    </row>
    <row r="35" spans="1:4" ht="21.95" customHeight="1" thickBot="1">
      <c r="A35" s="27">
        <v>335.0</v>
      </c>
      <c r="B35" s="74" t="s">
        <v>390</v>
      </c>
      <c r="C35" s="52">
        <f>+C33-C34</f>
        <v>0.0</v>
      </c>
      <c r="D35" s="39"/>
    </row>
    <row r="36" spans="1:4" ht="3.75" customHeight="1" thickBot="1">
      <c r="A36" s="659"/>
      <c r="B36" s="778"/>
      <c r="C36" s="778"/>
      <c r="D36" s="778"/>
    </row>
    <row r="37" spans="1:4" ht="8.45" customHeight="1">
      <c r="A37" s="826">
        <v>340.0</v>
      </c>
      <c r="B37" s="820" t="s">
        <v>302</v>
      </c>
      <c r="C37" s="824">
        <f>+C29+C35</f>
        <v>0.0</v>
      </c>
      <c r="D37" s="822"/>
    </row>
    <row r="38" spans="1:4" ht="8.45" customHeight="1" thickBot="1">
      <c r="A38" s="827"/>
      <c r="B38" s="821"/>
      <c r="C38" s="825"/>
      <c r="D38" s="823"/>
    </row>
    <row r="39" spans="1:4" ht="4.5" customHeight="1" thickBot="1">
      <c r="A39" s="659"/>
      <c r="B39" s="778"/>
      <c r="C39" s="778"/>
      <c r="D39" s="778"/>
    </row>
    <row r="40" spans="1:4" ht="21.95" customHeight="1" thickBot="1">
      <c r="A40" s="31">
        <v>360.0</v>
      </c>
      <c r="B40" s="44" t="s">
        <v>382</v>
      </c>
      <c r="C40" s="64">
        <f>+C37-C35</f>
        <v>0.0</v>
      </c>
      <c r="D40" s="191"/>
    </row>
    <row r="41" spans="1:4" ht="12" customHeight="1">
      <c r="A41" s="696">
        <v>7.0</v>
      </c>
      <c r="B41" s="819"/>
      <c r="C41" s="819"/>
      <c r="D41" s="819"/>
    </row>
    <row r="42" spans="1:1" ht="12.75">
      <c r="A42" s="4"/>
    </row>
    <row r="43" spans="1:1" ht="12.75">
      <c r="A43" s="4"/>
    </row>
    <row r="44" spans="1:1" ht="12.75">
      <c r="A44" s="4"/>
    </row>
    <row r="45" spans="1:1" ht="12.75">
      <c r="A45" s="4"/>
    </row>
    <row r="46" spans="1:1" ht="12.75">
      <c r="A46" s="4"/>
    </row>
    <row r="47" spans="1:1" ht="12.75">
      <c r="A47" s="4"/>
    </row>
    <row r="48" spans="1:1" ht="12.75">
      <c r="A48" s="4"/>
    </row>
    <row r="49" spans="1:1" ht="12.75">
      <c r="A49" s="4"/>
    </row>
    <row r="50" spans="1:1" ht="12.75">
      <c r="A50" s="4"/>
    </row>
    <row r="51" spans="1:1" ht="12.75">
      <c r="A51" s="4"/>
    </row>
    <row r="52" spans="1:1" ht="12.75">
      <c r="A52" s="4"/>
    </row>
    <row r="53" spans="1:1" ht="12.75">
      <c r="A53" s="4"/>
    </row>
    <row r="54" spans="1:1" ht="12.75">
      <c r="A54" s="4"/>
    </row>
    <row r="55" spans="1:1" ht="12.75">
      <c r="A55" s="4"/>
    </row>
    <row r="56" spans="1:1" ht="12.75">
      <c r="A56" s="4"/>
    </row>
    <row r="57" spans="1:1" ht="12.75">
      <c r="A57" s="4"/>
    </row>
    <row r="58" spans="1:1" ht="12.75">
      <c r="A58" s="4"/>
    </row>
    <row r="59" spans="1:1" ht="12.75">
      <c r="A59" s="4"/>
    </row>
  </sheetData>
  <sheetProtection algorithmName="SHA-512" hashValue="TcC0Em3pBFMosn5Y/rSMpGCnq39T3G79ulyhN2q+7zdZhsMRQWMOYQFoKNbdh2JWSvqh1vpR6encw32SemnCHA==" saltValue="owHHs+rgKa7Atwu+Zq1LNA==" spinCount="100000" sheet="1" objects="1" scenarios="1"/>
  <mergeCells count="19">
    <mergeCell ref="A16:D16"/>
    <mergeCell ref="A7:D7"/>
    <mergeCell ref="A30:D30"/>
    <mergeCell ref="A8:A9"/>
    <mergeCell ref="B8:B9"/>
    <mergeCell ref="C8:D8"/>
    <mergeCell ref="A41:D41"/>
    <mergeCell ref="A1:A2"/>
    <mergeCell ref="A27:D27"/>
    <mergeCell ref="A23:D23"/>
    <mergeCell ref="B37:B38"/>
    <mergeCell ref="A36:D36"/>
    <mergeCell ref="A39:D39"/>
    <mergeCell ref="D37:D38"/>
    <mergeCell ref="A20:D20"/>
    <mergeCell ref="C37:C38"/>
    <mergeCell ref="A37:A38"/>
    <mergeCell ref="C1:D1"/>
    <mergeCell ref="B1:B2"/>
  </mergeCells>
  <printOptions horizontalCentered="1" verticalCentered="1"/>
  <pageMargins left="0.1968503937007874" right="0.1968503937007874" top="0.3937007874015748" bottom="0.3937007874015748" header="0.31496062992125984" footer="0.31496062992125984"/>
  <pageSetup horizontalDpi="300" verticalDpi="300"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G77"/>
  <sheetViews>
    <sheetView showOutlineSymbols="0" workbookViewId="0" topLeftCell="A7">
      <selection pane="topLeft" activeCell="D26" sqref="D26:G26"/>
    </sheetView>
  </sheetViews>
  <sheetFormatPr defaultRowHeight="12.75"/>
  <cols>
    <col min="1" max="1" width="6.714285714285714" style="5" customWidth="1"/>
    <col min="2" max="2" width="20.714285714285715" style="4" customWidth="1"/>
    <col min="3" max="3" width="6.714285714285714" style="4" customWidth="1"/>
    <col min="4" max="4" width="30.714285714285715" style="4" customWidth="1"/>
    <col min="5" max="5" width="17.714285714285715" style="4" customWidth="1"/>
    <col min="6" max="6" width="4.714285714285714" style="4" customWidth="1"/>
    <col min="7" max="7" width="13.714285714285714" style="4" customWidth="1"/>
    <col min="8" max="16384" width="9.142857142857142" style="5"/>
  </cols>
  <sheetData>
    <row r="1" spans="1:7" ht="13.5" customHeight="1" thickBot="1">
      <c r="A1" s="843" t="s">
        <v>565</v>
      </c>
      <c r="B1" s="556"/>
      <c r="C1" s="556"/>
      <c r="D1" s="556"/>
      <c r="E1" s="556"/>
      <c r="F1" s="556"/>
      <c r="G1" s="556"/>
    </row>
    <row r="2" spans="1:7" ht="12" customHeight="1">
      <c r="A2" s="715" t="s">
        <v>258</v>
      </c>
      <c r="B2" s="845" t="s">
        <v>262</v>
      </c>
      <c r="C2" s="846"/>
      <c r="D2" s="847"/>
      <c r="E2" s="711" t="s">
        <v>280</v>
      </c>
      <c r="F2" s="851"/>
      <c r="G2" s="852"/>
    </row>
    <row r="3" spans="1:7" ht="12" customHeight="1">
      <c r="A3" s="844"/>
      <c r="B3" s="848"/>
      <c r="C3" s="849"/>
      <c r="D3" s="850"/>
      <c r="E3" s="165" t="s">
        <v>259</v>
      </c>
      <c r="F3" s="839" t="s">
        <v>296</v>
      </c>
      <c r="G3" s="840"/>
    </row>
    <row r="4" spans="1:7" ht="15.95" customHeight="1">
      <c r="A4" s="17">
        <v>1.0</v>
      </c>
      <c r="B4" s="662" t="s">
        <v>550</v>
      </c>
      <c r="C4" s="663"/>
      <c r="D4" s="664"/>
      <c r="E4" s="236" t="s">
        <v>549</v>
      </c>
      <c r="F4" s="835" t="s">
        <v>549</v>
      </c>
      <c r="G4" s="836"/>
    </row>
    <row r="5" spans="1:7" ht="15.95" customHeight="1">
      <c r="A5" s="17">
        <v>2.0</v>
      </c>
      <c r="B5" s="662" t="s">
        <v>550</v>
      </c>
      <c r="C5" s="663"/>
      <c r="D5" s="664"/>
      <c r="E5" s="236" t="s">
        <v>549</v>
      </c>
      <c r="F5" s="835" t="s">
        <v>549</v>
      </c>
      <c r="G5" s="836"/>
    </row>
    <row r="6" spans="1:7" ht="15.95" customHeight="1" thickBot="1">
      <c r="A6" s="19">
        <v>3.0</v>
      </c>
      <c r="B6" s="662" t="s">
        <v>550</v>
      </c>
      <c r="C6" s="663"/>
      <c r="D6" s="664"/>
      <c r="E6" s="237" t="s">
        <v>549</v>
      </c>
      <c r="F6" s="835" t="s">
        <v>549</v>
      </c>
      <c r="G6" s="836"/>
    </row>
    <row r="7" spans="1:7" ht="13.5" customHeight="1" thickBot="1">
      <c r="A7" s="853" t="s">
        <v>286</v>
      </c>
      <c r="B7" s="778"/>
      <c r="C7" s="778"/>
      <c r="D7" s="778"/>
      <c r="E7" s="778"/>
      <c r="F7" s="778"/>
      <c r="G7" s="778"/>
    </row>
    <row r="8" spans="1:7" ht="12" customHeight="1">
      <c r="A8" s="715" t="s">
        <v>258</v>
      </c>
      <c r="B8" s="845" t="s">
        <v>262</v>
      </c>
      <c r="C8" s="846"/>
      <c r="D8" s="847"/>
      <c r="E8" s="711" t="s">
        <v>280</v>
      </c>
      <c r="F8" s="851"/>
      <c r="G8" s="852"/>
    </row>
    <row r="9" spans="1:7" ht="12" customHeight="1">
      <c r="A9" s="844"/>
      <c r="B9" s="848"/>
      <c r="C9" s="849"/>
      <c r="D9" s="850"/>
      <c r="E9" s="165" t="s">
        <v>259</v>
      </c>
      <c r="F9" s="839" t="s">
        <v>296</v>
      </c>
      <c r="G9" s="840"/>
    </row>
    <row r="10" spans="1:7" ht="15.95" customHeight="1">
      <c r="A10" s="17">
        <v>1.0</v>
      </c>
      <c r="B10" s="662" t="s">
        <v>543</v>
      </c>
      <c r="C10" s="663"/>
      <c r="D10" s="664"/>
      <c r="E10" s="75">
        <v>0.0</v>
      </c>
      <c r="F10" s="835"/>
      <c r="G10" s="836"/>
    </row>
    <row r="11" spans="1:7" ht="15.95" customHeight="1">
      <c r="A11" s="17">
        <v>2.0</v>
      </c>
      <c r="B11" s="662" t="s">
        <v>566</v>
      </c>
      <c r="C11" s="663"/>
      <c r="D11" s="664"/>
      <c r="E11" s="75">
        <v>0.0</v>
      </c>
      <c r="F11" s="835"/>
      <c r="G11" s="836"/>
    </row>
    <row r="12" spans="1:7" ht="15.95" customHeight="1">
      <c r="A12" s="17">
        <v>3.0</v>
      </c>
      <c r="B12" s="662" t="s">
        <v>287</v>
      </c>
      <c r="C12" s="663"/>
      <c r="D12" s="664"/>
      <c r="E12" s="75">
        <v>0.0</v>
      </c>
      <c r="F12" s="835"/>
      <c r="G12" s="836"/>
    </row>
    <row r="13" spans="1:7" ht="15.95" customHeight="1">
      <c r="A13" s="17">
        <v>4.0</v>
      </c>
      <c r="B13" s="662" t="s">
        <v>288</v>
      </c>
      <c r="C13" s="663"/>
      <c r="D13" s="664"/>
      <c r="E13" s="75">
        <v>0.0</v>
      </c>
      <c r="F13" s="835"/>
      <c r="G13" s="836"/>
    </row>
    <row r="14" spans="1:7" ht="15.95" customHeight="1">
      <c r="A14" s="17">
        <v>5.0</v>
      </c>
      <c r="B14" s="662" t="s">
        <v>291</v>
      </c>
      <c r="C14" s="663"/>
      <c r="D14" s="664"/>
      <c r="E14" s="75">
        <v>0.0</v>
      </c>
      <c r="F14" s="835"/>
      <c r="G14" s="836"/>
    </row>
    <row r="15" spans="1:7" ht="15.95" customHeight="1" thickBot="1">
      <c r="A15" s="19">
        <v>6.0</v>
      </c>
      <c r="B15" s="653" t="s">
        <v>292</v>
      </c>
      <c r="C15" s="762"/>
      <c r="D15" s="701"/>
      <c r="E15" s="76">
        <v>0.0</v>
      </c>
      <c r="F15" s="835"/>
      <c r="G15" s="836"/>
    </row>
    <row r="16" spans="1:7" ht="13.5" customHeight="1" thickBot="1">
      <c r="A16" s="853" t="s">
        <v>293</v>
      </c>
      <c r="B16" s="778"/>
      <c r="C16" s="778"/>
      <c r="D16" s="778"/>
      <c r="E16" s="778"/>
      <c r="F16" s="778"/>
      <c r="G16" s="778"/>
    </row>
    <row r="17" spans="1:7" ht="12" customHeight="1">
      <c r="A17" s="715" t="s">
        <v>258</v>
      </c>
      <c r="B17" s="845" t="s">
        <v>262</v>
      </c>
      <c r="C17" s="846"/>
      <c r="D17" s="847"/>
      <c r="E17" s="711" t="s">
        <v>280</v>
      </c>
      <c r="F17" s="851"/>
      <c r="G17" s="852"/>
    </row>
    <row r="18" spans="1:7" ht="12" customHeight="1">
      <c r="A18" s="844"/>
      <c r="B18" s="848"/>
      <c r="C18" s="849"/>
      <c r="D18" s="850"/>
      <c r="E18" s="165" t="s">
        <v>259</v>
      </c>
      <c r="F18" s="839" t="s">
        <v>296</v>
      </c>
      <c r="G18" s="840"/>
    </row>
    <row r="19" spans="1:7" ht="15.95" customHeight="1">
      <c r="A19" s="46">
        <v>1.0</v>
      </c>
      <c r="B19" s="662" t="s">
        <v>372</v>
      </c>
      <c r="C19" s="857"/>
      <c r="D19" s="858"/>
      <c r="E19" s="75">
        <v>0.0</v>
      </c>
      <c r="F19" s="835"/>
      <c r="G19" s="836"/>
    </row>
    <row r="20" spans="1:7" ht="15.95" customHeight="1">
      <c r="A20" s="46" t="s">
        <v>253</v>
      </c>
      <c r="B20" s="18" t="s">
        <v>373</v>
      </c>
      <c r="C20" s="47"/>
      <c r="D20" s="48"/>
      <c r="E20" s="77">
        <v>0.0</v>
      </c>
      <c r="F20" s="835"/>
      <c r="G20" s="836"/>
    </row>
    <row r="21" spans="1:7" ht="15.95" customHeight="1">
      <c r="A21" s="46" t="s">
        <v>551</v>
      </c>
      <c r="B21" s="634" t="s">
        <v>238</v>
      </c>
      <c r="C21" s="635"/>
      <c r="D21" s="636"/>
      <c r="E21" s="52">
        <v>0.0</v>
      </c>
      <c r="F21" s="835"/>
      <c r="G21" s="836"/>
    </row>
    <row r="22" spans="1:7" ht="11.1" customHeight="1">
      <c r="A22" s="859">
        <v>4.0</v>
      </c>
      <c r="B22" s="841" t="s">
        <v>569</v>
      </c>
      <c r="C22" s="842"/>
      <c r="D22" s="804"/>
      <c r="E22" s="861">
        <f>IF(EXACT(MID('1'!E11,1,1),"d"),0,-'7'!C37+'8'!E19+'8'!E20+'8'!E21)</f>
        <v>0.0</v>
      </c>
      <c r="F22" s="867"/>
      <c r="G22" s="868"/>
    </row>
    <row r="23" spans="1:7" ht="11.1" customHeight="1" thickBot="1">
      <c r="A23" s="860"/>
      <c r="B23" s="865" t="s">
        <v>0</v>
      </c>
      <c r="C23" s="556"/>
      <c r="D23" s="866"/>
      <c r="E23" s="862"/>
      <c r="F23" s="869"/>
      <c r="G23" s="870"/>
    </row>
    <row r="24" spans="1:7" ht="27" customHeight="1" thickBot="1">
      <c r="A24" s="889" t="s">
        <v>239</v>
      </c>
      <c r="B24" s="890"/>
      <c r="C24" s="890"/>
      <c r="D24" s="890"/>
      <c r="E24" s="890"/>
      <c r="F24" s="890"/>
      <c r="G24" s="890"/>
    </row>
    <row r="25" spans="1:7" ht="12" customHeight="1">
      <c r="A25" s="897" t="s">
        <v>466</v>
      </c>
      <c r="B25" s="898"/>
      <c r="C25" s="899" t="s">
        <v>467</v>
      </c>
      <c r="D25" s="900"/>
      <c r="E25" s="900"/>
      <c r="F25" s="900"/>
      <c r="G25" s="901"/>
    </row>
    <row r="26" spans="1:7" ht="15.95" customHeight="1">
      <c r="A26" s="905"/>
      <c r="B26" s="906"/>
      <c r="C26" s="203"/>
      <c r="D26" s="902"/>
      <c r="E26" s="903"/>
      <c r="F26" s="903"/>
      <c r="G26" s="904"/>
    </row>
    <row r="27" spans="1:7" ht="12" customHeight="1">
      <c r="A27" s="907" t="s">
        <v>159</v>
      </c>
      <c r="B27" s="908"/>
      <c r="C27" s="908"/>
      <c r="D27" s="908"/>
      <c r="E27" s="908"/>
      <c r="F27" s="908"/>
      <c r="G27" s="909"/>
    </row>
    <row r="28" spans="1:7" ht="15.95" customHeight="1">
      <c r="A28" s="886" t="str">
        <f>+CONCATENATE(ZAKL_DATA!D20," ",ZAKL_DATA!D21," ",ZAKL_DATA!D22)</f>
        <v xml:space="preserve">  </v>
      </c>
      <c r="B28" s="887"/>
      <c r="C28" s="887"/>
      <c r="D28" s="887"/>
      <c r="E28" s="887"/>
      <c r="F28" s="887"/>
      <c r="G28" s="888"/>
    </row>
    <row r="29" spans="1:7" ht="12" customHeight="1">
      <c r="A29" s="894" t="s">
        <v>160</v>
      </c>
      <c r="B29" s="895"/>
      <c r="C29" s="895"/>
      <c r="D29" s="895"/>
      <c r="E29" s="895"/>
      <c r="F29" s="895"/>
      <c r="G29" s="896"/>
    </row>
    <row r="30" spans="1:7" ht="15.95" customHeight="1">
      <c r="A30" s="891"/>
      <c r="B30" s="892"/>
      <c r="C30" s="892"/>
      <c r="D30" s="892"/>
      <c r="E30" s="892"/>
      <c r="F30" s="892"/>
      <c r="G30" s="893"/>
    </row>
    <row r="31" spans="1:7" ht="12" customHeight="1">
      <c r="A31" s="914" t="s">
        <v>161</v>
      </c>
      <c r="B31" s="915"/>
      <c r="C31" s="915"/>
      <c r="D31" s="915"/>
      <c r="E31" s="915"/>
      <c r="F31" s="915"/>
      <c r="G31" s="916"/>
    </row>
    <row r="32" spans="1:7" ht="12" customHeight="1">
      <c r="A32" s="925" t="s">
        <v>162</v>
      </c>
      <c r="B32" s="926"/>
      <c r="C32" s="926"/>
      <c r="D32" s="926"/>
      <c r="E32" s="926"/>
      <c r="F32" s="926"/>
      <c r="G32" s="904"/>
    </row>
    <row r="33" spans="1:7" ht="12" customHeight="1">
      <c r="A33" s="917" t="s">
        <v>163</v>
      </c>
      <c r="B33" s="918"/>
      <c r="C33" s="918"/>
      <c r="D33" s="918"/>
      <c r="E33" s="918"/>
      <c r="F33" s="918"/>
      <c r="G33" s="919"/>
    </row>
    <row r="34" spans="1:7" ht="15.95" customHeight="1">
      <c r="A34" s="886" t="str">
        <f>+CONCATENATE(ZAKL_DATA!D14," ",ZAKL_DATA!D15," ",ZAKL_DATA!D16," - ",ZAKL_DATA!D17)</f>
        <v xml:space="preserve">   - </v>
      </c>
      <c r="B34" s="887"/>
      <c r="C34" s="887"/>
      <c r="D34" s="887"/>
      <c r="E34" s="887"/>
      <c r="F34" s="887"/>
      <c r="G34" s="927"/>
    </row>
    <row r="35" spans="1:7" ht="8.1" customHeight="1" thickBot="1">
      <c r="A35" s="920"/>
      <c r="B35" s="921"/>
      <c r="C35" s="921"/>
      <c r="D35" s="921"/>
      <c r="E35" s="921"/>
      <c r="F35" s="921"/>
      <c r="G35" s="922"/>
    </row>
    <row r="36" spans="1:7" ht="8.1" customHeight="1" thickBot="1">
      <c r="A36" s="923"/>
      <c r="B36" s="923"/>
      <c r="C36" s="923"/>
      <c r="D36" s="923"/>
      <c r="E36" s="923"/>
      <c r="F36" s="923"/>
      <c r="G36" s="924"/>
    </row>
    <row r="37" spans="1:7" ht="17.25" customHeight="1">
      <c r="A37" s="873" t="s">
        <v>468</v>
      </c>
      <c r="B37" s="874"/>
      <c r="C37" s="874"/>
      <c r="D37" s="874"/>
      <c r="E37" s="874"/>
      <c r="F37" s="874"/>
      <c r="G37" s="875"/>
    </row>
    <row r="38" spans="1:7" ht="14.1" customHeight="1">
      <c r="A38" s="912" t="s">
        <v>269</v>
      </c>
      <c r="B38" s="913"/>
      <c r="C38" s="910" t="s">
        <v>360</v>
      </c>
      <c r="D38" s="911"/>
      <c r="E38" s="876" t="s">
        <v>469</v>
      </c>
      <c r="F38" s="876"/>
      <c r="G38" s="877"/>
    </row>
    <row r="39" spans="1:7" ht="15.95" customHeight="1">
      <c r="A39" s="871">
        <f ca="1">+TODAY()</f>
        <v>42179.0</v>
      </c>
      <c r="B39" s="872"/>
      <c r="C39" s="911"/>
      <c r="D39" s="911"/>
      <c r="E39" s="878"/>
      <c r="F39" s="879"/>
      <c r="G39" s="880"/>
    </row>
    <row r="40" spans="1:7" ht="20.1" customHeight="1">
      <c r="A40" s="884"/>
      <c r="B40" s="885"/>
      <c r="C40" s="911"/>
      <c r="D40" s="911"/>
      <c r="E40" s="881"/>
      <c r="F40" s="882"/>
      <c r="G40" s="883"/>
    </row>
    <row r="41" spans="1:7" ht="9.95" customHeight="1" thickBot="1">
      <c r="A41" s="832"/>
      <c r="B41" s="833"/>
      <c r="C41" s="833"/>
      <c r="D41" s="833"/>
      <c r="E41" s="833"/>
      <c r="F41" s="833"/>
      <c r="G41" s="834"/>
    </row>
    <row r="42" spans="1:7" ht="9" customHeight="1">
      <c r="A42" s="192" t="s">
        <v>308</v>
      </c>
      <c r="B42" s="153"/>
      <c r="C42" s="153"/>
      <c r="D42" s="155"/>
      <c r="E42" s="153"/>
      <c r="F42" s="153"/>
      <c r="G42" s="153"/>
    </row>
    <row r="43" spans="1:7" ht="9" customHeight="1">
      <c r="A43" s="193" t="s">
        <v>309</v>
      </c>
      <c r="B43" s="153"/>
      <c r="C43" s="153"/>
      <c r="D43" s="837"/>
      <c r="E43" s="838"/>
      <c r="F43" s="195"/>
      <c r="G43" s="828"/>
    </row>
    <row r="44" spans="1:7" ht="9" customHeight="1">
      <c r="A44" s="193" t="s">
        <v>310</v>
      </c>
      <c r="B44" s="153"/>
      <c r="C44" s="153"/>
      <c r="D44" s="838"/>
      <c r="E44" s="838"/>
      <c r="F44" s="195"/>
      <c r="G44" s="829"/>
    </row>
    <row r="45" spans="1:7" ht="9" customHeight="1">
      <c r="A45" s="193" t="s">
        <v>240</v>
      </c>
      <c r="B45" s="153"/>
      <c r="C45" s="153"/>
      <c r="D45" s="196"/>
      <c r="E45" s="194"/>
      <c r="F45" s="194"/>
      <c r="G45" s="196"/>
    </row>
    <row r="46" spans="1:7" ht="9" customHeight="1">
      <c r="A46" s="193" t="s">
        <v>241</v>
      </c>
      <c r="B46" s="153"/>
      <c r="C46" s="153"/>
      <c r="D46" s="196"/>
      <c r="E46" s="194"/>
      <c r="F46" s="194"/>
      <c r="G46" s="196"/>
    </row>
    <row r="47" spans="1:7" ht="9" customHeight="1">
      <c r="A47" s="193" t="s">
        <v>242</v>
      </c>
      <c r="B47" s="153"/>
      <c r="C47" s="153"/>
      <c r="D47" s="196"/>
      <c r="E47" s="194"/>
      <c r="F47" s="194"/>
      <c r="G47" s="196"/>
    </row>
    <row r="48" spans="1:7" ht="30" customHeight="1">
      <c r="A48" s="864" t="s">
        <v>470</v>
      </c>
      <c r="B48" s="549"/>
      <c r="C48" s="549"/>
      <c r="D48" s="549"/>
      <c r="E48" s="549"/>
      <c r="F48" s="549"/>
      <c r="G48" s="549"/>
    </row>
    <row r="49" spans="1:7" ht="39.95" customHeight="1">
      <c r="A49" s="863" t="s">
        <v>471</v>
      </c>
      <c r="B49" s="831"/>
      <c r="C49" s="831"/>
      <c r="D49" s="831"/>
      <c r="E49" s="831"/>
      <c r="F49" s="831"/>
      <c r="G49" s="831"/>
    </row>
    <row r="50" spans="1:7" ht="30" customHeight="1">
      <c r="A50" s="830" t="s">
        <v>472</v>
      </c>
      <c r="B50" s="831"/>
      <c r="C50" s="831"/>
      <c r="D50" s="831"/>
      <c r="E50" s="831"/>
      <c r="F50" s="831"/>
      <c r="G50" s="831"/>
    </row>
    <row r="51" spans="1:7" ht="20.1" customHeight="1">
      <c r="A51" s="863" t="s">
        <v>2</v>
      </c>
      <c r="B51" s="831"/>
      <c r="C51" s="831"/>
      <c r="D51" s="831"/>
      <c r="E51" s="831"/>
      <c r="F51" s="831"/>
      <c r="G51" s="831"/>
    </row>
    <row r="52" spans="1:7" ht="20.1" customHeight="1">
      <c r="A52" s="863" t="s">
        <v>526</v>
      </c>
      <c r="B52" s="831"/>
      <c r="C52" s="831"/>
      <c r="D52" s="831"/>
      <c r="E52" s="831"/>
      <c r="F52" s="831"/>
      <c r="G52" s="831"/>
    </row>
    <row r="53" spans="1:7" ht="9" customHeight="1">
      <c r="A53" s="863" t="s">
        <v>1</v>
      </c>
      <c r="B53" s="831"/>
      <c r="C53" s="831"/>
      <c r="D53" s="831"/>
      <c r="E53" s="831"/>
      <c r="F53" s="831"/>
      <c r="G53" s="831"/>
    </row>
    <row r="54" spans="1:7" ht="12" customHeight="1">
      <c r="A54" s="855" t="str">
        <f>+'1'!A54:L54</f>
        <v>Formulář zpracovala ASPEKT HM, daňová, účetní a auditorská kancelář, www.danovapriznani.cz, business.center.cz</v>
      </c>
      <c r="B54" s="856"/>
      <c r="C54" s="856"/>
      <c r="D54" s="856"/>
      <c r="E54" s="856"/>
      <c r="F54" s="856"/>
      <c r="G54" s="856"/>
    </row>
    <row r="55" spans="1:7" ht="12" customHeight="1">
      <c r="A55" s="854">
        <v>8.0</v>
      </c>
      <c r="B55" s="854"/>
      <c r="C55" s="854"/>
      <c r="D55" s="854"/>
      <c r="E55" s="854"/>
      <c r="F55" s="854"/>
      <c r="G55" s="854"/>
    </row>
    <row r="56" spans="1:1" ht="12.75">
      <c r="A56" s="4"/>
    </row>
    <row r="57" spans="1:1" ht="12.75">
      <c r="A57" s="4"/>
    </row>
    <row r="58" spans="1:1" ht="12.75">
      <c r="A58" s="4"/>
    </row>
    <row r="59" spans="1:1" ht="12.75">
      <c r="A59" s="4"/>
    </row>
    <row r="60" spans="1:1" ht="12.75">
      <c r="A60" s="4"/>
    </row>
    <row r="61" spans="1:1" ht="12.75">
      <c r="A61" s="4"/>
    </row>
    <row r="62" spans="1:1" ht="12.75">
      <c r="A62" s="4"/>
    </row>
    <row r="63" spans="1:1" ht="12.75">
      <c r="A63" s="4"/>
    </row>
    <row r="64" spans="1:1" ht="12.75">
      <c r="A64" s="4"/>
    </row>
    <row r="65" spans="1:1" ht="12.75">
      <c r="A65" s="4"/>
    </row>
    <row r="66" spans="1:1" ht="12.75">
      <c r="A66" s="4"/>
    </row>
    <row r="67" spans="1:1" ht="12.75">
      <c r="A67" s="4"/>
    </row>
    <row r="68" spans="1:1" ht="12.75">
      <c r="A68" s="4"/>
    </row>
    <row r="69" spans="1:1" ht="12.75">
      <c r="A69" s="4"/>
    </row>
    <row r="70" spans="1:1" ht="12.75">
      <c r="A70" s="4"/>
    </row>
    <row r="71" spans="1:1" ht="12.75">
      <c r="A71" s="4"/>
    </row>
    <row r="72" spans="1:1" ht="12.75">
      <c r="A72" s="4"/>
    </row>
    <row r="73" spans="1:1" ht="12.75">
      <c r="A73" s="4"/>
    </row>
    <row r="74" spans="1:1" ht="12.75">
      <c r="A74" s="4"/>
    </row>
    <row r="75" spans="1:1" ht="12.75">
      <c r="A75" s="4"/>
    </row>
    <row r="76" spans="1:1" ht="12.75">
      <c r="A76" s="4"/>
    </row>
    <row r="77" spans="1:1" ht="12.75" thickBot="1">
      <c r="A77" s="4"/>
    </row>
  </sheetData>
  <sheetProtection algorithmName="SHA-512" hashValue="cwu5RPCIPYxN7qR/BUds+CaoX1N3DRQFx3kxBibzZ2jSUSP1rof1eA9gokD6tPrHsF45ie1i40EnkuGJBPCoiQ==" saltValue="ZlKgGhubaTEuDZ/OliXyvg==" spinCount="100000" sheet="1" objects="1" scenarios="1"/>
  <mergeCells count="76">
    <mergeCell ref="A33:G33"/>
    <mergeCell ref="A35:G35"/>
    <mergeCell ref="A36:G36"/>
    <mergeCell ref="A32:G32"/>
    <mergeCell ref="A34:G34"/>
    <mergeCell ref="A17:A18"/>
    <mergeCell ref="B17:D18"/>
    <mergeCell ref="B15:D15"/>
    <mergeCell ref="A16:G16"/>
    <mergeCell ref="E17:G17"/>
    <mergeCell ref="F20:G20"/>
    <mergeCell ref="A53:G53"/>
    <mergeCell ref="A28:G28"/>
    <mergeCell ref="A24:G24"/>
    <mergeCell ref="B21:D21"/>
    <mergeCell ref="A30:G30"/>
    <mergeCell ref="A29:G29"/>
    <mergeCell ref="A25:B25"/>
    <mergeCell ref="C25:G25"/>
    <mergeCell ref="D26:G26"/>
    <mergeCell ref="A26:B26"/>
    <mergeCell ref="A27:G27"/>
    <mergeCell ref="C38:D40"/>
    <mergeCell ref="A52:G52"/>
    <mergeCell ref="A38:B38"/>
    <mergeCell ref="A31:G31"/>
    <mergeCell ref="A55:G55"/>
    <mergeCell ref="A54:G54"/>
    <mergeCell ref="B19:D19"/>
    <mergeCell ref="A22:A23"/>
    <mergeCell ref="E22:E23"/>
    <mergeCell ref="A49:G49"/>
    <mergeCell ref="A51:G51"/>
    <mergeCell ref="A48:G48"/>
    <mergeCell ref="B23:D23"/>
    <mergeCell ref="F22:G23"/>
    <mergeCell ref="F21:G21"/>
    <mergeCell ref="A39:B39"/>
    <mergeCell ref="A37:G37"/>
    <mergeCell ref="E38:G38"/>
    <mergeCell ref="E39:G40"/>
    <mergeCell ref="A40:B40"/>
    <mergeCell ref="B8:D9"/>
    <mergeCell ref="B4:D4"/>
    <mergeCell ref="B5:D5"/>
    <mergeCell ref="F14:G14"/>
    <mergeCell ref="F15:G15"/>
    <mergeCell ref="F4:G4"/>
    <mergeCell ref="F5:G5"/>
    <mergeCell ref="F6:G6"/>
    <mergeCell ref="B6:D6"/>
    <mergeCell ref="A7:G7"/>
    <mergeCell ref="A8:A9"/>
    <mergeCell ref="F9:G9"/>
    <mergeCell ref="E8:G8"/>
    <mergeCell ref="A1:G1"/>
    <mergeCell ref="A2:A3"/>
    <mergeCell ref="B2:D3"/>
    <mergeCell ref="E2:G2"/>
    <mergeCell ref="F3:G3"/>
    <mergeCell ref="G43:G44"/>
    <mergeCell ref="A50:G50"/>
    <mergeCell ref="B10:D10"/>
    <mergeCell ref="B11:D11"/>
    <mergeCell ref="B12:D12"/>
    <mergeCell ref="B13:D13"/>
    <mergeCell ref="B14:D14"/>
    <mergeCell ref="A41:G41"/>
    <mergeCell ref="F11:G11"/>
    <mergeCell ref="F10:G10"/>
    <mergeCell ref="F12:G12"/>
    <mergeCell ref="F13:G13"/>
    <mergeCell ref="D43:E44"/>
    <mergeCell ref="F18:G18"/>
    <mergeCell ref="B22:D22"/>
    <mergeCell ref="F19:G19"/>
  </mergeCells>
  <printOptions horizontalCentered="1" verticalCentered="1"/>
  <pageMargins left="0.1968503937007874" right="0.1968503937007874" top="0.3937007874015748" bottom="0.3937007874015748" header="0.31496062992125984" footer="0.31496062992125984"/>
  <pageSetup horizontalDpi="300" verticalDpi="300" orientation="portrait" paperSize="9" scale="9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pageSetUpPr fitToPage="1"/>
  </sheetPr>
  <dimension ref="A1:AU37"/>
  <sheetViews>
    <sheetView workbookViewId="0" topLeftCell="A1">
      <selection pane="topLeft" activeCell="N30" sqref="N30"/>
    </sheetView>
  </sheetViews>
  <sheetFormatPr defaultRowHeight="12.75"/>
  <cols>
    <col min="3" max="3" width="34.714285714285715" customWidth="1"/>
    <col min="4" max="4" width="9.428571428571429" customWidth="1"/>
    <col min="5" max="5" width="16.714285714285715" customWidth="1"/>
    <col min="6" max="7" width="8.714285714285714" customWidth="1"/>
    <col min="8" max="47" width="9.142857142857142" style="5"/>
  </cols>
  <sheetData>
    <row r="1" spans="1:7" ht="12.75">
      <c r="A1" s="948" t="s">
        <v>53</v>
      </c>
      <c r="B1" s="949"/>
      <c r="C1" s="949"/>
      <c r="D1" s="949"/>
      <c r="E1" s="949"/>
      <c r="F1" s="949"/>
      <c r="G1" s="949"/>
    </row>
    <row r="2" spans="1:7" ht="12.75">
      <c r="A2" s="928" t="s">
        <v>62</v>
      </c>
      <c r="B2" s="928"/>
      <c r="C2" s="928"/>
      <c r="D2" s="928"/>
      <c r="E2" s="928"/>
      <c r="F2" s="928"/>
      <c r="G2" s="928"/>
    </row>
    <row r="3" spans="1:47" s="111" customFormat="1" ht="15.95" customHeight="1">
      <c r="A3" s="950" t="str">
        <f>+CONCATENATE('1'!A9:E9)</f>
        <v/>
      </c>
      <c r="B3" s="951"/>
      <c r="C3" s="952"/>
      <c r="D3" s="953"/>
      <c r="E3" s="953"/>
      <c r="F3" s="953"/>
      <c r="G3" s="95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row>
    <row r="4" spans="1:7" ht="5.1" customHeight="1">
      <c r="A4" s="935"/>
      <c r="B4" s="936"/>
      <c r="C4" s="936"/>
      <c r="D4" s="936"/>
      <c r="E4" s="936"/>
      <c r="F4" s="936"/>
      <c r="G4" s="936"/>
    </row>
    <row r="5" spans="1:7" ht="24" customHeight="1">
      <c r="A5" s="944" t="s">
        <v>63</v>
      </c>
      <c r="B5" s="944"/>
      <c r="C5" s="945"/>
      <c r="D5" s="946"/>
      <c r="E5" s="947"/>
      <c r="F5" s="227" t="s">
        <v>64</v>
      </c>
      <c r="G5" s="228"/>
    </row>
    <row r="6" spans="1:7" ht="5.1" customHeight="1">
      <c r="A6" s="935"/>
      <c r="B6" s="936"/>
      <c r="C6" s="936"/>
      <c r="D6" s="936"/>
      <c r="E6" s="936"/>
      <c r="F6" s="936"/>
      <c r="G6" s="936"/>
    </row>
    <row r="7" spans="1:7" ht="13.5" thickBot="1">
      <c r="A7" s="954" t="s">
        <v>82</v>
      </c>
      <c r="B7" s="954"/>
      <c r="C7" s="954"/>
      <c r="D7" s="954"/>
      <c r="E7" s="954"/>
      <c r="F7" s="954"/>
      <c r="G7" s="954"/>
    </row>
    <row r="8" spans="1:47" s="113" customFormat="1" ht="14.1" customHeight="1">
      <c r="A8" s="955" t="s">
        <v>258</v>
      </c>
      <c r="B8" s="957" t="s">
        <v>262</v>
      </c>
      <c r="C8" s="957"/>
      <c r="D8" s="957"/>
      <c r="E8" s="959" t="s">
        <v>280</v>
      </c>
      <c r="F8" s="959"/>
      <c r="G8" s="960"/>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row>
    <row r="9" spans="1:47" s="113" customFormat="1" ht="14.1" customHeight="1">
      <c r="A9" s="956"/>
      <c r="B9" s="958"/>
      <c r="C9" s="958"/>
      <c r="D9" s="958"/>
      <c r="E9" s="230" t="s">
        <v>259</v>
      </c>
      <c r="F9" s="941" t="s">
        <v>296</v>
      </c>
      <c r="G9" s="942"/>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row>
    <row r="10" spans="1:47" s="113" customFormat="1" ht="24" customHeight="1">
      <c r="A10" s="229">
        <v>1.0</v>
      </c>
      <c r="B10" s="943" t="s">
        <v>65</v>
      </c>
      <c r="C10" s="943"/>
      <c r="D10" s="943"/>
      <c r="E10" s="231">
        <f>+'7'!C26</f>
        <v>0.0</v>
      </c>
      <c r="F10" s="941"/>
      <c r="G10" s="942"/>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row>
    <row r="11" spans="1:47" s="113" customFormat="1" ht="24" customHeight="1">
      <c r="A11" s="229">
        <v>2.0</v>
      </c>
      <c r="B11" s="943" t="s">
        <v>66</v>
      </c>
      <c r="C11" s="943"/>
      <c r="D11" s="943"/>
      <c r="E11" s="231">
        <f>+'7'!C6</f>
        <v>0.0</v>
      </c>
      <c r="F11" s="941"/>
      <c r="G11" s="942"/>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row>
    <row r="12" spans="1:47" s="113" customFormat="1" ht="24" customHeight="1">
      <c r="A12" s="229">
        <v>3.0</v>
      </c>
      <c r="B12" s="943" t="s">
        <v>67</v>
      </c>
      <c r="C12" s="943"/>
      <c r="D12" s="943"/>
      <c r="E12" s="232">
        <v>0.0</v>
      </c>
      <c r="F12" s="941"/>
      <c r="G12" s="942"/>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s="113" customFormat="1" ht="24" customHeight="1">
      <c r="A13" s="229">
        <v>4.0</v>
      </c>
      <c r="B13" s="943" t="s">
        <v>68</v>
      </c>
      <c r="C13" s="943"/>
      <c r="D13" s="943"/>
      <c r="E13" s="232">
        <v>0.0</v>
      </c>
      <c r="F13" s="941"/>
      <c r="G13" s="942"/>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row>
    <row r="14" spans="1:47" s="113" customFormat="1" ht="24" customHeight="1">
      <c r="A14" s="229">
        <v>5.0</v>
      </c>
      <c r="B14" s="943" t="s">
        <v>69</v>
      </c>
      <c r="C14" s="943"/>
      <c r="D14" s="943"/>
      <c r="E14" s="232">
        <v>0.0</v>
      </c>
      <c r="F14" s="941"/>
      <c r="G14" s="942"/>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row>
    <row r="15" spans="1:47" s="113" customFormat="1" ht="24" customHeight="1">
      <c r="A15" s="229">
        <v>6.0</v>
      </c>
      <c r="B15" s="943" t="s">
        <v>70</v>
      </c>
      <c r="C15" s="943"/>
      <c r="D15" s="943"/>
      <c r="E15" s="232">
        <v>0.0</v>
      </c>
      <c r="F15" s="941"/>
      <c r="G15" s="942"/>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row>
    <row r="16" spans="1:47" s="113" customFormat="1" ht="36" customHeight="1" thickBot="1">
      <c r="A16" s="233">
        <v>7.0</v>
      </c>
      <c r="B16" s="939" t="s">
        <v>71</v>
      </c>
      <c r="C16" s="940"/>
      <c r="D16" s="234" t="s">
        <v>72</v>
      </c>
      <c r="E16" s="235">
        <f>IF(E15&gt;0,IF(E11&gt;0,CEILING(MIN(E10*E15/E11,E12),1),0),0)</f>
        <v>0.0</v>
      </c>
      <c r="F16" s="937"/>
      <c r="G16" s="938"/>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row>
    <row r="17" spans="1:47" s="113" customFormat="1" ht="8.1" customHeight="1">
      <c r="A17" s="935"/>
      <c r="B17" s="936"/>
      <c r="C17" s="936"/>
      <c r="D17" s="936"/>
      <c r="E17" s="936"/>
      <c r="F17" s="936"/>
      <c r="G17" s="9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row>
    <row r="18" spans="1:47" s="113" customFormat="1" ht="12.75">
      <c r="A18" s="928" t="s">
        <v>83</v>
      </c>
      <c r="B18" s="928"/>
      <c r="C18" s="928"/>
      <c r="D18" s="928"/>
      <c r="E18" s="928"/>
      <c r="F18" s="928"/>
      <c r="G18" s="928"/>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row>
    <row r="19" spans="1:47" s="113" customFormat="1" ht="8.1" customHeight="1">
      <c r="A19" s="928"/>
      <c r="B19" s="928"/>
      <c r="C19" s="928"/>
      <c r="D19" s="928"/>
      <c r="E19" s="928"/>
      <c r="F19" s="928"/>
      <c r="G19" s="928"/>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row>
    <row r="20" spans="1:47" s="113" customFormat="1" ht="72" customHeight="1">
      <c r="A20" s="929" t="s">
        <v>476</v>
      </c>
      <c r="B20" s="928"/>
      <c r="C20" s="928"/>
      <c r="D20" s="928"/>
      <c r="E20" s="928"/>
      <c r="F20" s="928"/>
      <c r="G20" s="928"/>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row>
    <row r="21" spans="1:47" s="113" customFormat="1" ht="8.1" customHeight="1">
      <c r="A21" s="928"/>
      <c r="B21" s="928"/>
      <c r="C21" s="928"/>
      <c r="D21" s="928"/>
      <c r="E21" s="928"/>
      <c r="F21" s="928"/>
      <c r="G21" s="928"/>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row>
    <row r="22" spans="1:47" s="113" customFormat="1" ht="24" customHeight="1">
      <c r="A22" s="929" t="s">
        <v>73</v>
      </c>
      <c r="B22" s="928"/>
      <c r="C22" s="928"/>
      <c r="D22" s="928"/>
      <c r="E22" s="928"/>
      <c r="F22" s="928"/>
      <c r="G22" s="928"/>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row>
    <row r="23" spans="1:47" s="113" customFormat="1" ht="24" customHeight="1">
      <c r="A23" s="929" t="s">
        <v>74</v>
      </c>
      <c r="B23" s="928"/>
      <c r="C23" s="928"/>
      <c r="D23" s="928"/>
      <c r="E23" s="928"/>
      <c r="F23" s="928"/>
      <c r="G23" s="928"/>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row>
    <row r="24" spans="1:47" s="113" customFormat="1" ht="56.25" customHeight="1">
      <c r="A24" s="929" t="s">
        <v>84</v>
      </c>
      <c r="B24" s="928"/>
      <c r="C24" s="928"/>
      <c r="D24" s="928"/>
      <c r="E24" s="928"/>
      <c r="F24" s="928"/>
      <c r="G24" s="928"/>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row>
    <row r="25" spans="1:47" s="113" customFormat="1" ht="24" customHeight="1">
      <c r="A25" s="929" t="s">
        <v>76</v>
      </c>
      <c r="B25" s="928"/>
      <c r="C25" s="928"/>
      <c r="D25" s="928"/>
      <c r="E25" s="928"/>
      <c r="F25" s="928"/>
      <c r="G25" s="928"/>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row>
    <row r="26" spans="1:47" s="113" customFormat="1" ht="12.75">
      <c r="A26" s="928" t="s">
        <v>77</v>
      </c>
      <c r="B26" s="928"/>
      <c r="C26" s="928"/>
      <c r="D26" s="928"/>
      <c r="E26" s="928"/>
      <c r="F26" s="928"/>
      <c r="G26" s="928"/>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row>
    <row r="27" spans="1:47" s="113" customFormat="1" ht="24" customHeight="1">
      <c r="A27" s="929" t="s">
        <v>78</v>
      </c>
      <c r="B27" s="928"/>
      <c r="C27" s="928"/>
      <c r="D27" s="928"/>
      <c r="E27" s="928"/>
      <c r="F27" s="928"/>
      <c r="G27" s="928"/>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row>
    <row r="28" spans="1:47" s="113" customFormat="1" ht="36" customHeight="1">
      <c r="A28" s="929" t="s">
        <v>85</v>
      </c>
      <c r="B28" s="928"/>
      <c r="C28" s="928"/>
      <c r="D28" s="928"/>
      <c r="E28" s="928"/>
      <c r="F28" s="928"/>
      <c r="G28" s="928"/>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row>
    <row r="29" spans="1:47" s="113" customFormat="1" ht="24" customHeight="1">
      <c r="A29" s="929" t="s">
        <v>79</v>
      </c>
      <c r="B29" s="928"/>
      <c r="C29" s="928"/>
      <c r="D29" s="928"/>
      <c r="E29" s="928"/>
      <c r="F29" s="928"/>
      <c r="G29" s="928"/>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row>
    <row r="30" spans="1:47" s="113" customFormat="1" ht="36" customHeight="1">
      <c r="A30" s="929" t="s">
        <v>86</v>
      </c>
      <c r="B30" s="928"/>
      <c r="C30" s="928"/>
      <c r="D30" s="928"/>
      <c r="E30" s="928"/>
      <c r="F30" s="928"/>
      <c r="G30" s="928"/>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row>
    <row r="31" spans="1:47" s="113" customFormat="1" ht="27.95" customHeight="1">
      <c r="A31" s="929" t="s">
        <v>80</v>
      </c>
      <c r="B31" s="928"/>
      <c r="C31" s="928"/>
      <c r="D31" s="928"/>
      <c r="E31" s="928"/>
      <c r="F31" s="928"/>
      <c r="G31" s="928"/>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row>
    <row r="32" spans="1:47" s="113" customFormat="1" ht="15.95" customHeight="1">
      <c r="A32" s="928" t="s">
        <v>81</v>
      </c>
      <c r="B32" s="928"/>
      <c r="C32" s="928"/>
      <c r="D32" s="928"/>
      <c r="E32" s="928"/>
      <c r="F32" s="928"/>
      <c r="G32" s="928"/>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row>
    <row r="33" spans="1:47" s="113" customFormat="1" ht="8.1" customHeight="1">
      <c r="A33" s="928"/>
      <c r="B33" s="928"/>
      <c r="C33" s="928"/>
      <c r="D33" s="928"/>
      <c r="E33" s="928"/>
      <c r="F33" s="928"/>
      <c r="G33" s="928"/>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row>
    <row r="34" spans="1:47" s="113" customFormat="1" ht="86.25" customHeight="1">
      <c r="A34" s="929" t="s">
        <v>87</v>
      </c>
      <c r="B34" s="928"/>
      <c r="C34" s="928"/>
      <c r="D34" s="928"/>
      <c r="E34" s="928"/>
      <c r="F34" s="928"/>
      <c r="G34" s="928"/>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row>
    <row r="35" spans="1:47" s="113" customFormat="1" ht="8.1" customHeight="1">
      <c r="A35" s="928"/>
      <c r="B35" s="928"/>
      <c r="C35" s="928"/>
      <c r="D35" s="928"/>
      <c r="E35" s="928"/>
      <c r="F35" s="928"/>
      <c r="G35" s="928"/>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row>
    <row r="36" spans="1:47" s="113" customFormat="1" ht="24" customHeight="1">
      <c r="A36" s="934"/>
      <c r="B36" s="524"/>
      <c r="C36" s="524"/>
      <c r="D36" s="932" t="s">
        <v>478</v>
      </c>
      <c r="E36" s="933"/>
      <c r="F36" s="933"/>
      <c r="G36" s="933"/>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row>
    <row r="37" spans="1:47" s="113" customFormat="1" ht="12.75">
      <c r="A37" s="930" t="s">
        <v>477</v>
      </c>
      <c r="B37" s="930"/>
      <c r="C37" s="931"/>
      <c r="D37" s="931"/>
      <c r="E37" s="931"/>
      <c r="F37" s="931"/>
      <c r="G37" s="931"/>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row>
    <row r="38" s="36" customFormat="1" ht="12.75"/>
    <row r="39" s="36" customFormat="1" ht="12.75"/>
    <row r="40" s="36" customFormat="1" ht="12.75"/>
    <row r="41" s="36" customFormat="1" ht="12.75"/>
    <row r="42" s="36" customFormat="1" ht="12.75"/>
    <row r="43" s="36" customFormat="1" ht="12.75"/>
    <row r="44" s="36" customFormat="1" ht="12.75"/>
    <row r="45" s="36" customFormat="1" ht="12.75"/>
    <row r="46" s="36" customFormat="1" ht="12.75"/>
    <row r="47" s="36" customFormat="1" ht="12.75"/>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5" customFormat="1" ht="12.75"/>
    <row r="96" s="5" customFormat="1" ht="12.75"/>
    <row r="97" s="5" customFormat="1" ht="12.75"/>
    <row r="98" s="5" customFormat="1" ht="12.75"/>
    <row r="99" s="5" customFormat="1" ht="12.75"/>
    <row r="100" s="5" customFormat="1" ht="12.75"/>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row r="175" s="5" customFormat="1" ht="12.75"/>
    <row r="176" s="5" customFormat="1" ht="12.75"/>
    <row r="177" s="5" customFormat="1" ht="12.75"/>
    <row r="178" s="5" customFormat="1" ht="12.75"/>
    <row r="179" s="5" customFormat="1" ht="12.75"/>
    <row r="180" s="5" customFormat="1" ht="12.75"/>
    <row r="181" s="5" customFormat="1" ht="12.75"/>
    <row r="182" s="5" customFormat="1" ht="12.75"/>
    <row r="183" s="5" customFormat="1" ht="12.75"/>
    <row r="184" s="5" customFormat="1" ht="12.75"/>
    <row r="185" s="5" customFormat="1" ht="12.75"/>
    <row r="186" s="5" customFormat="1" ht="12.75"/>
    <row r="187" s="5" customFormat="1" ht="12.75"/>
    <row r="188" s="5" customFormat="1" ht="12.75"/>
    <row r="189" s="5" customFormat="1" ht="12.75"/>
    <row r="190" s="5" customFormat="1" ht="12.75"/>
    <row r="191" s="5" customFormat="1" ht="12.75"/>
    <row r="192" s="5" customFormat="1" ht="12.75"/>
    <row r="193" s="5" customFormat="1" ht="12.75"/>
    <row r="194" s="5" customFormat="1" ht="12.75"/>
    <row r="195" s="5" customFormat="1" ht="12.75"/>
    <row r="196" s="5" customFormat="1" ht="12.75"/>
    <row r="197" s="5" customFormat="1" ht="12.75"/>
    <row r="198" s="5" customFormat="1" ht="12.75"/>
    <row r="199" s="5" customFormat="1" ht="12.75"/>
    <row r="200" s="5" customFormat="1" ht="12.75"/>
    <row r="201" s="5" customFormat="1" ht="12.75"/>
    <row r="202" s="5" customFormat="1" ht="12.75"/>
    <row r="203" s="5" customFormat="1" ht="12.75"/>
    <row r="204" s="5" customFormat="1" ht="12.75"/>
    <row r="205" s="5" customFormat="1" ht="12.75"/>
    <row r="206" s="5" customFormat="1" ht="12.75"/>
    <row r="207" s="5" customFormat="1" ht="12.75"/>
    <row r="208" s="5" customFormat="1" ht="12.75"/>
    <row r="209" s="5" customFormat="1" ht="12.75"/>
    <row r="210" s="5" customFormat="1" ht="12.75"/>
    <row r="211" s="5" customFormat="1" ht="12.75"/>
    <row r="212" s="5" customFormat="1" ht="12.75"/>
    <row r="213" s="5" customFormat="1" ht="12.75"/>
    <row r="214" s="5" customFormat="1" ht="12.75"/>
    <row r="215" s="5" customFormat="1" ht="12.75"/>
    <row r="216" s="5" customFormat="1" ht="12.75"/>
    <row r="217" s="5" customFormat="1" ht="12.75"/>
    <row r="218" s="5" customFormat="1" ht="12.75"/>
    <row r="219" s="5" customFormat="1" ht="12.75"/>
    <row r="220" s="5" customFormat="1" ht="12.75"/>
    <row r="221" s="5" customFormat="1" ht="12.75"/>
    <row r="222" s="5" customFormat="1" ht="12.75"/>
    <row r="223" s="5" customFormat="1" ht="12.75"/>
    <row r="224" s="5" customFormat="1" ht="12.75"/>
    <row r="225" s="5" customFormat="1" ht="12.75"/>
    <row r="226" s="5" customFormat="1" ht="12.75"/>
    <row r="227" s="5" customFormat="1" ht="12.75"/>
    <row r="228" s="5" customFormat="1" ht="12.75"/>
    <row r="229" s="5" customFormat="1" ht="12.75"/>
    <row r="230" s="5" customFormat="1" ht="12.75"/>
    <row r="231" s="5" customFormat="1" ht="12.75"/>
    <row r="232" s="5" customFormat="1" ht="12.75"/>
    <row r="233" s="5" customFormat="1" ht="12.75"/>
    <row r="234" s="5" customFormat="1" ht="12.75"/>
    <row r="235" s="5" customFormat="1" ht="12.75"/>
    <row r="236" s="5" customFormat="1" ht="12.75"/>
    <row r="237" s="5" customFormat="1" ht="12.75"/>
    <row r="238" s="5" customFormat="1" ht="12.75"/>
    <row r="239" s="5" customFormat="1" ht="12.75"/>
    <row r="240" s="5" customFormat="1" ht="12.75"/>
    <row r="241" s="5" customFormat="1" ht="12.75"/>
    <row r="242" s="5" customFormat="1" ht="12.75"/>
    <row r="243" s="5" customFormat="1" ht="12.75"/>
    <row r="244" s="5" customFormat="1" ht="12.75"/>
    <row r="245" s="5" customFormat="1" ht="12.75"/>
    <row r="246" s="5" customFormat="1" ht="12.75"/>
    <row r="247" s="5" customFormat="1" ht="12.75"/>
    <row r="248" s="5" customFormat="1" ht="12.75"/>
    <row r="249" s="5" customFormat="1" ht="12.75"/>
    <row r="250" s="5" customFormat="1" ht="12.75"/>
    <row r="251" s="5" customFormat="1" ht="12.75"/>
    <row r="252" s="5" customFormat="1" ht="12.75"/>
    <row r="253" s="5" customFormat="1" ht="12.75"/>
    <row r="254" s="5" customFormat="1" ht="12.75"/>
    <row r="255" s="5" customFormat="1" ht="12.75"/>
    <row r="256" s="5" customFormat="1" ht="12.75"/>
    <row r="257" s="5" customFormat="1" ht="12.75"/>
    <row r="258" s="5" customFormat="1" ht="12.75"/>
    <row r="259" s="5" customFormat="1" ht="12.75"/>
    <row r="260" s="5" customFormat="1" ht="12.75"/>
  </sheetData>
  <sheetProtection algorithmName="SHA-512" hashValue="OH+yMnImhMYEyjGRD4zzQz39ujyyeJTiBhqS9gpz12vnVRpF6dlMybxqKuJ/tBJOYJXlI3Y8kLsYAOuj3Q9vdA==" saltValue="MJIWeTWFkizRgT4MuAUSww==" spinCount="100000" sheet="1" objects="1" scenarios="1"/>
  <mergeCells count="49">
    <mergeCell ref="A5:C5"/>
    <mergeCell ref="D5:E5"/>
    <mergeCell ref="B13:D13"/>
    <mergeCell ref="A6:G6"/>
    <mergeCell ref="A1:G1"/>
    <mergeCell ref="A2:G2"/>
    <mergeCell ref="A3:B3"/>
    <mergeCell ref="C3:G3"/>
    <mergeCell ref="A4:G4"/>
    <mergeCell ref="A7:G7"/>
    <mergeCell ref="A8:A9"/>
    <mergeCell ref="B8:D9"/>
    <mergeCell ref="E8:G8"/>
    <mergeCell ref="F9:G9"/>
    <mergeCell ref="F14:G14"/>
    <mergeCell ref="F15:G15"/>
    <mergeCell ref="B10:D10"/>
    <mergeCell ref="B11:D11"/>
    <mergeCell ref="B12:D12"/>
    <mergeCell ref="B15:D15"/>
    <mergeCell ref="F10:G10"/>
    <mergeCell ref="F11:G11"/>
    <mergeCell ref="F12:G12"/>
    <mergeCell ref="F13:G13"/>
    <mergeCell ref="B14:D14"/>
    <mergeCell ref="A17:G17"/>
    <mergeCell ref="A18:G18"/>
    <mergeCell ref="A19:G19"/>
    <mergeCell ref="F16:G16"/>
    <mergeCell ref="A21:G21"/>
    <mergeCell ref="A20:G20"/>
    <mergeCell ref="B16:C16"/>
    <mergeCell ref="A22:G22"/>
    <mergeCell ref="A23:G23"/>
    <mergeCell ref="A24:G24"/>
    <mergeCell ref="A25:G25"/>
    <mergeCell ref="A30:G30"/>
    <mergeCell ref="A37:G37"/>
    <mergeCell ref="A33:G33"/>
    <mergeCell ref="A34:G34"/>
    <mergeCell ref="A35:G35"/>
    <mergeCell ref="D36:G36"/>
    <mergeCell ref="A36:C36"/>
    <mergeCell ref="A32:G32"/>
    <mergeCell ref="A26:G26"/>
    <mergeCell ref="A27:G27"/>
    <mergeCell ref="A28:G28"/>
    <mergeCell ref="A29:G29"/>
    <mergeCell ref="A31:G31"/>
  </mergeCells>
  <printOptions horizontalCentered="1" verticalCentered="1"/>
  <pageMargins left="0.3937007874015748" right="0.3937007874015748" top="0.3937007874015748" bottom="0.3937007874015748" header="0.5118110236220472" footer="0.5118110236220472"/>
  <pageSetup orientation="portrait" paperSize="9" scale="95"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pageSetUpPr fitToPage="1"/>
  </sheetPr>
  <dimension ref="A1:AV48"/>
  <sheetViews>
    <sheetView workbookViewId="0" topLeftCell="A1">
      <selection pane="topLeft" activeCell="N30" sqref="N30"/>
    </sheetView>
  </sheetViews>
  <sheetFormatPr defaultRowHeight="12.75"/>
  <cols>
    <col min="1" max="1" width="10.857142857142858" customWidth="1"/>
    <col min="2" max="4" width="15.714285714285714" customWidth="1"/>
    <col min="5" max="5" width="6.714285714285714" customWidth="1"/>
    <col min="6" max="7" width="18.714285714285715" customWidth="1"/>
    <col min="8" max="48" width="9.142857142857142" style="5"/>
  </cols>
  <sheetData>
    <row r="1" spans="1:7" ht="15">
      <c r="A1" s="984" t="s">
        <v>3</v>
      </c>
      <c r="B1" s="984"/>
      <c r="C1" s="984"/>
      <c r="D1" s="984"/>
      <c r="E1" s="984"/>
      <c r="F1" s="984"/>
      <c r="G1" s="984"/>
    </row>
    <row r="2" spans="1:7" ht="12.75">
      <c r="A2" s="985" t="s">
        <v>62</v>
      </c>
      <c r="B2" s="549"/>
      <c r="C2" s="549"/>
      <c r="D2" s="549"/>
      <c r="E2" s="549"/>
      <c r="F2" s="549"/>
      <c r="G2" s="549"/>
    </row>
    <row r="3" spans="1:48" s="113" customFormat="1" ht="18" customHeight="1">
      <c r="A3" s="986" t="str">
        <f>+Př_I!A3</f>
        <v/>
      </c>
      <c r="B3" s="987"/>
      <c r="C3" s="238"/>
      <c r="D3" s="238"/>
      <c r="E3" s="238"/>
      <c r="F3" s="238"/>
      <c r="G3" s="238"/>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row>
    <row r="4" spans="1:7" ht="12.75">
      <c r="A4" s="988"/>
      <c r="B4" s="988"/>
      <c r="C4" s="988"/>
      <c r="D4" s="988"/>
      <c r="E4" s="988"/>
      <c r="F4" s="988"/>
      <c r="G4" s="988"/>
    </row>
    <row r="5" spans="1:7" ht="15.75">
      <c r="A5" s="989" t="s">
        <v>4</v>
      </c>
      <c r="B5" s="989"/>
      <c r="C5" s="989"/>
      <c r="D5" s="989"/>
      <c r="E5" s="989"/>
      <c r="F5" s="989"/>
      <c r="G5" s="989"/>
    </row>
    <row r="6" spans="1:7" ht="15.75">
      <c r="A6" s="989" t="s">
        <v>5</v>
      </c>
      <c r="B6" s="989"/>
      <c r="C6" s="989"/>
      <c r="D6" s="989"/>
      <c r="E6" s="989"/>
      <c r="F6" s="989"/>
      <c r="G6" s="989"/>
    </row>
    <row r="7" spans="1:7" ht="15.75">
      <c r="A7" s="989" t="s">
        <v>6</v>
      </c>
      <c r="B7" s="989"/>
      <c r="C7" s="989"/>
      <c r="D7" s="989"/>
      <c r="E7" s="989"/>
      <c r="F7" s="989"/>
      <c r="G7" s="989"/>
    </row>
    <row r="8" spans="1:7" ht="12.75">
      <c r="A8" s="964"/>
      <c r="B8" s="964"/>
      <c r="C8" s="964"/>
      <c r="D8" s="964"/>
      <c r="E8" s="964"/>
      <c r="F8" s="964"/>
      <c r="G8" s="964"/>
    </row>
    <row r="9" spans="1:7" ht="18" customHeight="1">
      <c r="A9" s="984" t="s">
        <v>7</v>
      </c>
      <c r="B9" s="990"/>
      <c r="C9" s="991"/>
      <c r="D9" s="251">
        <f>+'1'!F24</f>
        <v>41640.0</v>
      </c>
      <c r="E9" s="239" t="s">
        <v>306</v>
      </c>
      <c r="F9" s="251">
        <f>+'1'!H24</f>
        <v>42004.0</v>
      </c>
      <c r="G9" s="238"/>
    </row>
    <row r="10" spans="1:7" ht="12.75">
      <c r="A10" s="964"/>
      <c r="B10" s="964"/>
      <c r="C10" s="964"/>
      <c r="D10" s="964"/>
      <c r="E10" s="964"/>
      <c r="F10" s="964"/>
      <c r="G10" s="964"/>
    </row>
    <row r="11" spans="1:7" ht="12.75">
      <c r="A11" s="992" t="s">
        <v>8</v>
      </c>
      <c r="B11" s="993"/>
      <c r="C11" s="993"/>
      <c r="D11" s="993"/>
      <c r="E11" s="993"/>
      <c r="F11" s="993"/>
      <c r="G11" s="993"/>
    </row>
    <row r="12" spans="1:7" ht="18" customHeight="1">
      <c r="A12" s="238" t="s">
        <v>9</v>
      </c>
      <c r="B12" s="249"/>
      <c r="C12" s="240" t="s">
        <v>10</v>
      </c>
      <c r="D12" s="250"/>
      <c r="E12" s="238"/>
      <c r="F12" s="238"/>
      <c r="G12" s="238"/>
    </row>
    <row r="13" spans="1:7" ht="38.25" customHeight="1">
      <c r="A13" s="964"/>
      <c r="B13" s="964"/>
      <c r="C13" s="964"/>
      <c r="D13" s="964"/>
      <c r="E13" s="964"/>
      <c r="F13" s="964"/>
      <c r="G13" s="964"/>
    </row>
    <row r="14" spans="1:7" ht="14.25">
      <c r="A14" s="973" t="s">
        <v>27</v>
      </c>
      <c r="B14" s="973"/>
      <c r="C14" s="973"/>
      <c r="D14" s="973"/>
      <c r="E14" s="973"/>
      <c r="F14" s="973"/>
      <c r="G14" s="973"/>
    </row>
    <row r="15" spans="1:7" ht="13.5" thickBot="1">
      <c r="A15" s="966" t="s">
        <v>11</v>
      </c>
      <c r="B15" s="966"/>
      <c r="C15" s="966"/>
      <c r="D15" s="966"/>
      <c r="E15" s="966"/>
      <c r="F15" s="966"/>
      <c r="G15" s="966"/>
    </row>
    <row r="16" spans="1:7" ht="15.95" customHeight="1">
      <c r="A16" s="981" t="s">
        <v>258</v>
      </c>
      <c r="B16" s="979" t="s">
        <v>262</v>
      </c>
      <c r="C16" s="979"/>
      <c r="D16" s="979"/>
      <c r="E16" s="979"/>
      <c r="F16" s="977" t="s">
        <v>280</v>
      </c>
      <c r="G16" s="978"/>
    </row>
    <row r="17" spans="1:7" ht="15.95" customHeight="1">
      <c r="A17" s="982"/>
      <c r="B17" s="980"/>
      <c r="C17" s="980"/>
      <c r="D17" s="980"/>
      <c r="E17" s="980"/>
      <c r="F17" s="241" t="s">
        <v>259</v>
      </c>
      <c r="G17" s="242" t="s">
        <v>296</v>
      </c>
    </row>
    <row r="18" spans="1:7" ht="58.5" customHeight="1">
      <c r="A18" s="258">
        <v>1.0</v>
      </c>
      <c r="B18" s="976" t="s">
        <v>473</v>
      </c>
      <c r="C18" s="976"/>
      <c r="D18" s="976"/>
      <c r="E18" s="976"/>
      <c r="F18" s="254">
        <f>+'7'!C15-'7'!C18</f>
        <v>0.0</v>
      </c>
      <c r="G18" s="243"/>
    </row>
    <row r="19" spans="1:7" ht="27" customHeight="1">
      <c r="A19" s="258">
        <v>2.0</v>
      </c>
      <c r="B19" s="976" t="s">
        <v>12</v>
      </c>
      <c r="C19" s="976"/>
      <c r="D19" s="976"/>
      <c r="E19" s="976"/>
      <c r="F19" s="254">
        <v>0.0</v>
      </c>
      <c r="G19" s="243"/>
    </row>
    <row r="20" spans="1:7" ht="27" customHeight="1">
      <c r="A20" s="258">
        <v>3.0</v>
      </c>
      <c r="B20" s="976" t="s">
        <v>13</v>
      </c>
      <c r="C20" s="983"/>
      <c r="D20" s="983"/>
      <c r="E20" s="983"/>
      <c r="F20" s="252">
        <f>+F18-F19</f>
        <v>0.0</v>
      </c>
      <c r="G20" s="243"/>
    </row>
    <row r="21" spans="1:7" ht="27" customHeight="1">
      <c r="A21" s="258">
        <v>4.0</v>
      </c>
      <c r="B21" s="976" t="s">
        <v>14</v>
      </c>
      <c r="C21" s="976"/>
      <c r="D21" s="976"/>
      <c r="E21" s="976"/>
      <c r="F21" s="255">
        <f>+'7'!C21</f>
        <v>0.19</v>
      </c>
      <c r="G21" s="243"/>
    </row>
    <row r="22" spans="1:7" ht="27" customHeight="1">
      <c r="A22" s="258">
        <v>5.0</v>
      </c>
      <c r="B22" s="976" t="s">
        <v>15</v>
      </c>
      <c r="C22" s="976"/>
      <c r="D22" s="976"/>
      <c r="E22" s="976"/>
      <c r="F22" s="252">
        <f>FLOOR(+F20*F21,1)</f>
        <v>0.0</v>
      </c>
      <c r="G22" s="243"/>
    </row>
    <row r="23" spans="1:7" ht="34.5" customHeight="1">
      <c r="A23" s="258" t="s">
        <v>16</v>
      </c>
      <c r="B23" s="976" t="s">
        <v>17</v>
      </c>
      <c r="C23" s="976"/>
      <c r="D23" s="976"/>
      <c r="E23" s="976"/>
      <c r="F23" s="254">
        <v>0.0</v>
      </c>
      <c r="G23" s="243"/>
    </row>
    <row r="24" spans="1:7" ht="27" customHeight="1">
      <c r="A24" s="258">
        <v>7.0</v>
      </c>
      <c r="B24" s="976" t="s">
        <v>18</v>
      </c>
      <c r="C24" s="976"/>
      <c r="D24" s="976"/>
      <c r="E24" s="976"/>
      <c r="F24" s="252">
        <f>FLOOR(+F23*F21,1)</f>
        <v>0.0</v>
      </c>
      <c r="G24" s="243"/>
    </row>
    <row r="25" spans="1:7" ht="27" customHeight="1" thickBot="1">
      <c r="A25" s="286">
        <v>8.0</v>
      </c>
      <c r="B25" s="972" t="s">
        <v>19</v>
      </c>
      <c r="C25" s="972"/>
      <c r="D25" s="972"/>
      <c r="E25" s="972"/>
      <c r="F25" s="253">
        <f>+F22-F24</f>
        <v>0.0</v>
      </c>
      <c r="G25" s="244"/>
    </row>
    <row r="26" spans="1:7" ht="24.75" customHeight="1">
      <c r="A26" s="965" t="s">
        <v>20</v>
      </c>
      <c r="B26" s="966"/>
      <c r="C26" s="966"/>
      <c r="D26" s="966"/>
      <c r="E26" s="966"/>
      <c r="F26" s="966"/>
      <c r="G26" s="966"/>
    </row>
    <row r="27" spans="1:7" ht="39.75" customHeight="1">
      <c r="A27" s="964"/>
      <c r="B27" s="964"/>
      <c r="C27" s="964"/>
      <c r="D27" s="964"/>
      <c r="E27" s="964"/>
      <c r="F27" s="964"/>
      <c r="G27" s="964"/>
    </row>
    <row r="28" spans="1:7" ht="13.5" thickBot="1">
      <c r="A28" s="973" t="s">
        <v>28</v>
      </c>
      <c r="B28" s="973"/>
      <c r="C28" s="973"/>
      <c r="D28" s="973"/>
      <c r="E28" s="973"/>
      <c r="F28" s="973"/>
      <c r="G28" s="973"/>
    </row>
    <row r="29" spans="1:7" ht="55.5" customHeight="1">
      <c r="A29" s="245" t="s">
        <v>21</v>
      </c>
      <c r="B29" s="974" t="s">
        <v>22</v>
      </c>
      <c r="C29" s="975"/>
      <c r="D29" s="974" t="s">
        <v>23</v>
      </c>
      <c r="E29" s="975"/>
      <c r="F29" s="246" t="s">
        <v>24</v>
      </c>
      <c r="G29" s="247" t="s">
        <v>25</v>
      </c>
    </row>
    <row r="30" spans="1:48" s="261" customFormat="1" ht="11.25">
      <c r="A30" s="258">
        <v>0.0</v>
      </c>
      <c r="B30" s="961">
        <v>1.0</v>
      </c>
      <c r="C30" s="961"/>
      <c r="D30" s="961">
        <v>2.0</v>
      </c>
      <c r="E30" s="961"/>
      <c r="F30" s="259">
        <v>3.0</v>
      </c>
      <c r="G30" s="260">
        <v>4.0</v>
      </c>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row>
    <row r="31" spans="1:7" ht="27" customHeight="1" thickBot="1">
      <c r="A31" s="256">
        <v>0.0</v>
      </c>
      <c r="B31" s="962">
        <v>0.0</v>
      </c>
      <c r="C31" s="963"/>
      <c r="D31" s="962">
        <v>0.0</v>
      </c>
      <c r="E31" s="963"/>
      <c r="F31" s="253">
        <f>+B31-D31</f>
        <v>0.0</v>
      </c>
      <c r="G31" s="257">
        <v>0.0</v>
      </c>
    </row>
    <row r="32" spans="1:7" ht="47.25" customHeight="1">
      <c r="A32" s="965" t="s">
        <v>26</v>
      </c>
      <c r="B32" s="966"/>
      <c r="C32" s="966"/>
      <c r="D32" s="966"/>
      <c r="E32" s="966"/>
      <c r="F32" s="966"/>
      <c r="G32" s="966"/>
    </row>
    <row r="33" spans="1:7" ht="30.75" customHeight="1">
      <c r="A33" s="964"/>
      <c r="B33" s="964"/>
      <c r="C33" s="964"/>
      <c r="D33" s="964"/>
      <c r="E33" s="964"/>
      <c r="F33" s="964"/>
      <c r="G33" s="964"/>
    </row>
    <row r="34" spans="1:7" ht="12.95" customHeight="1">
      <c r="A34" s="967" t="s">
        <v>474</v>
      </c>
      <c r="B34" s="968"/>
      <c r="C34" s="968"/>
      <c r="D34" s="969" t="s">
        <v>475</v>
      </c>
      <c r="E34" s="970"/>
      <c r="F34" s="970"/>
      <c r="G34" s="970"/>
    </row>
    <row r="35" spans="1:7" ht="12.95" customHeight="1">
      <c r="A35" s="971"/>
      <c r="B35" s="971"/>
      <c r="C35" s="971"/>
      <c r="D35" s="970"/>
      <c r="E35" s="970"/>
      <c r="F35" s="970"/>
      <c r="G35" s="970"/>
    </row>
    <row r="36" spans="1:7" ht="12.75">
      <c r="A36" s="964">
        <v>1.0</v>
      </c>
      <c r="B36" s="964"/>
      <c r="C36" s="964"/>
      <c r="D36" s="964"/>
      <c r="E36" s="964"/>
      <c r="F36" s="964"/>
      <c r="G36" s="964"/>
    </row>
    <row r="37" spans="1:7" ht="12.75">
      <c r="A37" s="5"/>
      <c r="B37" s="5"/>
      <c r="C37" s="5"/>
      <c r="D37" s="5"/>
      <c r="E37" s="5"/>
      <c r="F37" s="5"/>
      <c r="G37" s="5"/>
    </row>
    <row r="38" spans="1:7" ht="12.75">
      <c r="A38" s="5"/>
      <c r="B38" s="5"/>
      <c r="C38" s="5"/>
      <c r="D38" s="5"/>
      <c r="E38" s="5"/>
      <c r="F38" s="5"/>
      <c r="G38" s="5"/>
    </row>
    <row r="39" spans="1:7" ht="12.75">
      <c r="A39" s="5"/>
      <c r="B39" s="5"/>
      <c r="C39" s="5"/>
      <c r="D39" s="5"/>
      <c r="E39" s="5"/>
      <c r="F39" s="5"/>
      <c r="G39" s="5"/>
    </row>
    <row r="40" spans="1:7" ht="12.75">
      <c r="A40" s="5"/>
      <c r="B40" s="5"/>
      <c r="C40" s="5"/>
      <c r="D40" s="5"/>
      <c r="E40" s="5"/>
      <c r="F40" s="5"/>
      <c r="G40" s="5"/>
    </row>
    <row r="41" spans="1:7" ht="12.75">
      <c r="A41" s="5"/>
      <c r="B41" s="5"/>
      <c r="C41" s="5"/>
      <c r="D41" s="5"/>
      <c r="E41" s="5"/>
      <c r="F41" s="5"/>
      <c r="G41" s="5"/>
    </row>
    <row r="42" spans="1:7" ht="12.75">
      <c r="A42" s="5"/>
      <c r="B42" s="5"/>
      <c r="C42" s="5"/>
      <c r="D42" s="5"/>
      <c r="E42" s="5"/>
      <c r="F42" s="5"/>
      <c r="G42" s="5"/>
    </row>
    <row r="43" spans="1:7" ht="12.75">
      <c r="A43" s="5"/>
      <c r="B43" s="5"/>
      <c r="C43" s="5"/>
      <c r="D43" s="5"/>
      <c r="E43" s="5"/>
      <c r="F43" s="5"/>
      <c r="G43" s="5"/>
    </row>
    <row r="44" spans="1:7" ht="12.75">
      <c r="A44" s="5"/>
      <c r="B44" s="5"/>
      <c r="C44" s="5"/>
      <c r="D44" s="5"/>
      <c r="E44" s="5"/>
      <c r="F44" s="5"/>
      <c r="G44" s="5"/>
    </row>
    <row r="45" spans="1:7" ht="12.75">
      <c r="A45" s="5"/>
      <c r="B45" s="5"/>
      <c r="C45" s="5"/>
      <c r="D45" s="5"/>
      <c r="E45" s="5"/>
      <c r="F45" s="5"/>
      <c r="G45" s="5"/>
    </row>
    <row r="46" spans="1:7" ht="12.75">
      <c r="A46" s="5"/>
      <c r="B46" s="5"/>
      <c r="C46" s="5"/>
      <c r="D46" s="5"/>
      <c r="E46" s="5"/>
      <c r="F46" s="5"/>
      <c r="G46" s="5"/>
    </row>
    <row r="47" spans="1:7" ht="12.75">
      <c r="A47" s="5"/>
      <c r="B47" s="5"/>
      <c r="C47" s="5"/>
      <c r="D47" s="5"/>
      <c r="E47" s="5"/>
      <c r="F47" s="5"/>
      <c r="G47" s="5"/>
    </row>
    <row r="48" spans="1:7" ht="12.75">
      <c r="A48" s="5"/>
      <c r="B48" s="5"/>
      <c r="C48" s="5"/>
      <c r="D48" s="5"/>
      <c r="E48" s="5"/>
      <c r="F48" s="5"/>
      <c r="G48" s="5"/>
    </row>
    <row r="49" s="5" customFormat="1" ht="12.75"/>
    <row r="50" s="5" customFormat="1" ht="12.75"/>
    <row r="51" s="5" customFormat="1" ht="12.75"/>
    <row r="52" s="5" customFormat="1" ht="12.75"/>
    <row r="53" s="5" customFormat="1" ht="12.75"/>
    <row r="54" s="5" customFormat="1" ht="12.75"/>
    <row r="55" s="5" customFormat="1" ht="12.75"/>
    <row r="56" s="5" customFormat="1" ht="12.75"/>
    <row r="57" s="5" customFormat="1" ht="12.75"/>
    <row r="58" s="5" customFormat="1" ht="12.75"/>
    <row r="59" s="5" customFormat="1" ht="12.75"/>
    <row r="60" s="5" customFormat="1" ht="12.75"/>
    <row r="61" s="5" customFormat="1" ht="12.75"/>
    <row r="62" s="5" customFormat="1" ht="12.75"/>
    <row r="63" s="5" customFormat="1" ht="12.75"/>
    <row r="64" s="5" customFormat="1" ht="12.75"/>
    <row r="65" s="5" customFormat="1" ht="12.75"/>
    <row r="66" s="5" customFormat="1" ht="12.75"/>
    <row r="67" s="5" customFormat="1" ht="12.75"/>
    <row r="68" s="5" customFormat="1" ht="12.75"/>
    <row r="69" s="5" customFormat="1" ht="12.75"/>
    <row r="70" s="5" customFormat="1" ht="12.75"/>
    <row r="71" s="5" customFormat="1" ht="12.75"/>
    <row r="72" s="5" customFormat="1" ht="12.75"/>
    <row r="73" s="5" customFormat="1" ht="12.75"/>
    <row r="74" s="5" customFormat="1" ht="12.75"/>
    <row r="75" s="5" customFormat="1" ht="12.75"/>
    <row r="76" s="5" customFormat="1" ht="12.75"/>
    <row r="77" s="5" customFormat="1" ht="12.75"/>
    <row r="78" s="5" customFormat="1" ht="12.75"/>
    <row r="79" s="5" customFormat="1" ht="12.75"/>
    <row r="80" s="5" customFormat="1" ht="12.75"/>
    <row r="81" s="5" customFormat="1" ht="12.75"/>
    <row r="82" s="5" customFormat="1" ht="12.75"/>
    <row r="83" s="5" customFormat="1" ht="12.75"/>
    <row r="84" s="5" customFormat="1" ht="12.75"/>
    <row r="85" s="5" customFormat="1" ht="12.75"/>
    <row r="86" s="5" customFormat="1" ht="12.75"/>
    <row r="87" s="5" customFormat="1" ht="12.75"/>
    <row r="88" s="5" customFormat="1" ht="12.75"/>
    <row r="89" s="5" customFormat="1" ht="12.75"/>
    <row r="90" s="5" customFormat="1" ht="12.75"/>
    <row r="91" s="5" customFormat="1" ht="12.75"/>
    <row r="92" s="5" customFormat="1" ht="12.75"/>
    <row r="93" s="5" customFormat="1" ht="12.75"/>
    <row r="94" s="5" customFormat="1" ht="12.75"/>
    <row r="95" s="5" customFormat="1" ht="12.75"/>
    <row r="96" s="5" customFormat="1" ht="12.75"/>
    <row r="97" s="5" customFormat="1" ht="12.75"/>
    <row r="98" s="5" customFormat="1" ht="12.75"/>
    <row r="99" s="5" customFormat="1" ht="12.75"/>
    <row r="100" s="5" customFormat="1" ht="12.75"/>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sheetData>
  <sheetProtection algorithmName="SHA-512" hashValue="av79RZ7KNT/OLclp5oLL37GXPSHEz+rBVMx+6L0FgcZYOa+VVJsEtX2+8CQhQmL8G3aNrj586993ZVpm8k7mFw==" saltValue="UbudrF4caMtbFEb2RPWWTw==" spinCount="100000" sheet="1" objects="1" scenarios="1"/>
  <mergeCells count="40">
    <mergeCell ref="A13:G13"/>
    <mergeCell ref="A1:G1"/>
    <mergeCell ref="A2:G2"/>
    <mergeCell ref="A3:B3"/>
    <mergeCell ref="A4:G4"/>
    <mergeCell ref="A5:G5"/>
    <mergeCell ref="A6:G6"/>
    <mergeCell ref="A7:G7"/>
    <mergeCell ref="A8:G8"/>
    <mergeCell ref="A9:C9"/>
    <mergeCell ref="A10:G10"/>
    <mergeCell ref="A11:G11"/>
    <mergeCell ref="B24:E24"/>
    <mergeCell ref="A14:G14"/>
    <mergeCell ref="A15:G15"/>
    <mergeCell ref="F16:G16"/>
    <mergeCell ref="B16:E17"/>
    <mergeCell ref="A16:A17"/>
    <mergeCell ref="B18:E18"/>
    <mergeCell ref="B19:E19"/>
    <mergeCell ref="B20:E20"/>
    <mergeCell ref="B21:E21"/>
    <mergeCell ref="B22:E22"/>
    <mergeCell ref="B23:E23"/>
    <mergeCell ref="B25:E25"/>
    <mergeCell ref="A26:G26"/>
    <mergeCell ref="A27:G27"/>
    <mergeCell ref="A28:G28"/>
    <mergeCell ref="B29:C29"/>
    <mergeCell ref="D29:E29"/>
    <mergeCell ref="B30:C30"/>
    <mergeCell ref="D30:E30"/>
    <mergeCell ref="B31:C31"/>
    <mergeCell ref="D31:E31"/>
    <mergeCell ref="A36:G36"/>
    <mergeCell ref="A32:G32"/>
    <mergeCell ref="A33:G33"/>
    <mergeCell ref="A34:C34"/>
    <mergeCell ref="D34:G35"/>
    <mergeCell ref="A35:C35"/>
  </mergeCells>
  <printOptions horizontalCentered="1"/>
  <pageMargins left="0.1968503937007874" right="0.1968503937007874" top="0.3937007874015748" bottom="0.3937007874015748" header="0.5118110236220472" footer="0.5118110236220472"/>
  <pageSetup orientation="portrait" paperSize="9" scale="96"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pageSetUpPr fitToPage="1"/>
  </sheetPr>
  <dimension ref="A1:AJ40"/>
  <sheetViews>
    <sheetView workbookViewId="0" topLeftCell="A1">
      <selection pane="topLeft" activeCell="N30" sqref="N30"/>
    </sheetView>
  </sheetViews>
  <sheetFormatPr defaultRowHeight="12.75"/>
  <cols>
    <col min="1" max="1" width="11.857142857142858" style="113" customWidth="1"/>
    <col min="2" max="2" width="28.714285714285715" style="113" customWidth="1"/>
    <col min="3" max="3" width="30.142857142857142" style="113" customWidth="1"/>
    <col min="4" max="5" width="18.714285714285715" style="113" customWidth="1"/>
    <col min="6" max="36" width="9.142857142857142" style="36"/>
    <col min="37" max="16384" width="9.142857142857142" style="113"/>
  </cols>
  <sheetData>
    <row r="1" spans="1:5" ht="15" thickBot="1">
      <c r="A1" s="994" t="s">
        <v>54</v>
      </c>
      <c r="B1" s="549"/>
      <c r="C1" s="549"/>
      <c r="D1" s="549"/>
      <c r="E1" s="549"/>
    </row>
    <row r="2" spans="1:5" ht="12.75">
      <c r="A2" s="981" t="s">
        <v>258</v>
      </c>
      <c r="B2" s="979" t="s">
        <v>262</v>
      </c>
      <c r="C2" s="979"/>
      <c r="D2" s="977" t="s">
        <v>280</v>
      </c>
      <c r="E2" s="978"/>
    </row>
    <row r="3" spans="1:5" ht="12.75">
      <c r="A3" s="982"/>
      <c r="B3" s="995"/>
      <c r="C3" s="995"/>
      <c r="D3" s="241" t="s">
        <v>259</v>
      </c>
      <c r="E3" s="242" t="s">
        <v>296</v>
      </c>
    </row>
    <row r="4" spans="1:5" ht="18" customHeight="1">
      <c r="A4" s="258">
        <v>1.0</v>
      </c>
      <c r="B4" s="999" t="s">
        <v>29</v>
      </c>
      <c r="C4" s="1000"/>
      <c r="D4" s="254">
        <v>0.0</v>
      </c>
      <c r="E4" s="243"/>
    </row>
    <row r="5" spans="1:5" ht="18" customHeight="1">
      <c r="A5" s="258">
        <v>2.0</v>
      </c>
      <c r="B5" s="1001" t="s">
        <v>30</v>
      </c>
      <c r="C5" s="1001"/>
      <c r="D5" s="254">
        <v>0.0</v>
      </c>
      <c r="E5" s="243"/>
    </row>
    <row r="6" spans="1:5" ht="18" customHeight="1">
      <c r="A6" s="258">
        <v>3.0</v>
      </c>
      <c r="B6" s="1001" t="s">
        <v>31</v>
      </c>
      <c r="C6" s="1001"/>
      <c r="D6" s="252">
        <f>+D4-D5</f>
        <v>0.0</v>
      </c>
      <c r="E6" s="243"/>
    </row>
    <row r="7" spans="1:5" ht="26.1" customHeight="1">
      <c r="A7" s="258" t="s">
        <v>423</v>
      </c>
      <c r="B7" s="976" t="s">
        <v>32</v>
      </c>
      <c r="C7" s="980"/>
      <c r="D7" s="254">
        <v>0.0</v>
      </c>
      <c r="E7" s="243"/>
    </row>
    <row r="8" spans="1:5" ht="26.1" customHeight="1">
      <c r="A8" s="258">
        <v>5.0</v>
      </c>
      <c r="B8" s="976" t="s">
        <v>424</v>
      </c>
      <c r="C8" s="1001"/>
      <c r="D8" s="254">
        <v>0.0</v>
      </c>
      <c r="E8" s="243"/>
    </row>
    <row r="9" spans="1:5" ht="18" customHeight="1" thickBot="1">
      <c r="A9" s="286">
        <v>6.0</v>
      </c>
      <c r="B9" s="1002" t="s">
        <v>33</v>
      </c>
      <c r="C9" s="1002"/>
      <c r="D9" s="253">
        <f>+D6-D8</f>
        <v>0.0</v>
      </c>
      <c r="E9" s="244"/>
    </row>
    <row r="10" spans="1:5" ht="23.25" customHeight="1">
      <c r="A10" s="1003" t="s">
        <v>34</v>
      </c>
      <c r="B10" s="1004"/>
      <c r="C10" s="1004"/>
      <c r="D10" s="1004"/>
      <c r="E10" s="1004"/>
    </row>
    <row r="11" spans="1:5" ht="5.1" customHeight="1">
      <c r="A11" s="997"/>
      <c r="B11" s="997"/>
      <c r="C11" s="997"/>
      <c r="D11" s="997"/>
      <c r="E11" s="997"/>
    </row>
    <row r="12" spans="1:5" ht="12.75">
      <c r="A12" s="996" t="s">
        <v>35</v>
      </c>
      <c r="B12" s="997"/>
      <c r="C12" s="997"/>
      <c r="D12" s="997"/>
      <c r="E12" s="997"/>
    </row>
    <row r="13" spans="1:5" ht="13.5" thickBot="1">
      <c r="A13" s="998" t="s">
        <v>11</v>
      </c>
      <c r="B13" s="998"/>
      <c r="C13" s="998"/>
      <c r="D13" s="998"/>
      <c r="E13" s="998"/>
    </row>
    <row r="14" spans="1:5" ht="12.75">
      <c r="A14" s="981" t="s">
        <v>258</v>
      </c>
      <c r="B14" s="979" t="s">
        <v>262</v>
      </c>
      <c r="C14" s="979"/>
      <c r="D14" s="977" t="s">
        <v>280</v>
      </c>
      <c r="E14" s="978"/>
    </row>
    <row r="15" spans="1:5" ht="12.75">
      <c r="A15" s="982"/>
      <c r="B15" s="995"/>
      <c r="C15" s="995"/>
      <c r="D15" s="241" t="s">
        <v>259</v>
      </c>
      <c r="E15" s="242" t="s">
        <v>296</v>
      </c>
    </row>
    <row r="16" spans="1:5" ht="60.75" customHeight="1">
      <c r="A16" s="258">
        <v>1.0</v>
      </c>
      <c r="B16" s="999" t="s">
        <v>36</v>
      </c>
      <c r="C16" s="1000"/>
      <c r="D16" s="252">
        <f>+'7'!C15-'7'!C18</f>
        <v>0.0</v>
      </c>
      <c r="E16" s="243"/>
    </row>
    <row r="17" spans="1:5" ht="26.25" customHeight="1">
      <c r="A17" s="258">
        <v>2.0</v>
      </c>
      <c r="B17" s="999" t="s">
        <v>12</v>
      </c>
      <c r="C17" s="1000"/>
      <c r="D17" s="254">
        <v>0.0</v>
      </c>
      <c r="E17" s="243"/>
    </row>
    <row r="18" spans="1:5" ht="21.95" customHeight="1">
      <c r="A18" s="258">
        <v>3.0</v>
      </c>
      <c r="B18" s="999" t="s">
        <v>37</v>
      </c>
      <c r="C18" s="1007"/>
      <c r="D18" s="252">
        <f>+D16-D17</f>
        <v>0.0</v>
      </c>
      <c r="E18" s="243"/>
    </row>
    <row r="19" spans="1:5" ht="21.95" customHeight="1">
      <c r="A19" s="258">
        <v>4.0</v>
      </c>
      <c r="B19" s="999" t="s">
        <v>38</v>
      </c>
      <c r="C19" s="1000"/>
      <c r="D19" s="255">
        <f>+'7'!C21</f>
        <v>0.19</v>
      </c>
      <c r="E19" s="243"/>
    </row>
    <row r="20" spans="1:5" ht="24.75" customHeight="1" thickBot="1">
      <c r="A20" s="286">
        <v>5.0</v>
      </c>
      <c r="B20" s="1005" t="s">
        <v>39</v>
      </c>
      <c r="C20" s="1006"/>
      <c r="D20" s="253">
        <f>FLOOR(+D18*D19,1)</f>
        <v>0.0</v>
      </c>
      <c r="E20" s="244"/>
    </row>
    <row r="21" spans="1:5" ht="5.1" customHeight="1">
      <c r="A21" s="997"/>
      <c r="B21" s="997"/>
      <c r="C21" s="997"/>
      <c r="D21" s="997"/>
      <c r="E21" s="997"/>
    </row>
    <row r="22" spans="1:5" ht="12.75">
      <c r="A22" s="996" t="s">
        <v>50</v>
      </c>
      <c r="B22" s="997"/>
      <c r="C22" s="997"/>
      <c r="D22" s="997"/>
      <c r="E22" s="997"/>
    </row>
    <row r="23" spans="1:5" ht="12.75">
      <c r="A23" s="248" t="s">
        <v>40</v>
      </c>
      <c r="B23" s="248"/>
      <c r="C23" s="248"/>
      <c r="D23" s="248"/>
      <c r="E23" s="248"/>
    </row>
    <row r="24" spans="1:5" ht="13.5" thickBot="1">
      <c r="A24" s="1008" t="s">
        <v>41</v>
      </c>
      <c r="B24" s="1008"/>
      <c r="C24" s="1008"/>
      <c r="D24" s="1008"/>
      <c r="E24" s="1008"/>
    </row>
    <row r="25" spans="1:5" ht="12.75">
      <c r="A25" s="981" t="s">
        <v>258</v>
      </c>
      <c r="B25" s="979" t="s">
        <v>262</v>
      </c>
      <c r="C25" s="979"/>
      <c r="D25" s="977" t="s">
        <v>280</v>
      </c>
      <c r="E25" s="978"/>
    </row>
    <row r="26" spans="1:5" ht="12.75">
      <c r="A26" s="982"/>
      <c r="B26" s="995"/>
      <c r="C26" s="995"/>
      <c r="D26" s="241" t="s">
        <v>259</v>
      </c>
      <c r="E26" s="242" t="s">
        <v>296</v>
      </c>
    </row>
    <row r="27" spans="1:5" ht="60" customHeight="1">
      <c r="A27" s="258">
        <v>1.0</v>
      </c>
      <c r="B27" s="999" t="s">
        <v>42</v>
      </c>
      <c r="C27" s="1000"/>
      <c r="D27" s="287">
        <v>0.0</v>
      </c>
      <c r="E27" s="243"/>
    </row>
    <row r="28" spans="1:5" ht="26.1" customHeight="1">
      <c r="A28" s="258">
        <v>2.0</v>
      </c>
      <c r="B28" s="999" t="s">
        <v>12</v>
      </c>
      <c r="C28" s="1000"/>
      <c r="D28" s="254">
        <v>0.0</v>
      </c>
      <c r="E28" s="243"/>
    </row>
    <row r="29" spans="1:5" ht="26.1" customHeight="1">
      <c r="A29" s="258">
        <v>3.0</v>
      </c>
      <c r="B29" s="999" t="s">
        <v>43</v>
      </c>
      <c r="C29" s="1007"/>
      <c r="D29" s="252">
        <f>+D27-D28</f>
        <v>0.0</v>
      </c>
      <c r="E29" s="243"/>
    </row>
    <row r="30" spans="1:5" ht="26.1" customHeight="1">
      <c r="A30" s="258">
        <v>4.0</v>
      </c>
      <c r="B30" s="999" t="s">
        <v>44</v>
      </c>
      <c r="C30" s="1000"/>
      <c r="D30" s="255">
        <f>+'7'!C21</f>
        <v>0.19</v>
      </c>
      <c r="E30" s="243"/>
    </row>
    <row r="31" spans="1:5" ht="26.1" customHeight="1">
      <c r="A31" s="258">
        <v>5.0</v>
      </c>
      <c r="B31" s="999" t="s">
        <v>45</v>
      </c>
      <c r="C31" s="1000"/>
      <c r="D31" s="264">
        <f>FLOOR(+D29*D30,1)</f>
        <v>0.0</v>
      </c>
      <c r="E31" s="243"/>
    </row>
    <row r="32" spans="1:5" ht="26.1" customHeight="1">
      <c r="A32" s="258">
        <v>6.0</v>
      </c>
      <c r="B32" s="999" t="s">
        <v>46</v>
      </c>
      <c r="C32" s="1000"/>
      <c r="D32" s="266">
        <v>0.0</v>
      </c>
      <c r="E32" s="243"/>
    </row>
    <row r="33" spans="1:5" ht="26.1" customHeight="1" thickBot="1">
      <c r="A33" s="286">
        <v>7.0</v>
      </c>
      <c r="B33" s="1005" t="s">
        <v>47</v>
      </c>
      <c r="C33" s="1006"/>
      <c r="D33" s="265">
        <f>FLOOR(+D31*D32,1)</f>
        <v>0.0</v>
      </c>
      <c r="E33" s="244"/>
    </row>
    <row r="34" spans="1:5" ht="5.1" customHeight="1">
      <c r="A34" s="997"/>
      <c r="B34" s="997"/>
      <c r="C34" s="997"/>
      <c r="D34" s="997"/>
      <c r="E34" s="997"/>
    </row>
    <row r="35" spans="1:5" ht="13.5" thickBot="1">
      <c r="A35" s="996" t="s">
        <v>52</v>
      </c>
      <c r="B35" s="997"/>
      <c r="C35" s="997"/>
      <c r="D35" s="997"/>
      <c r="E35" s="997"/>
    </row>
    <row r="36" spans="1:5" ht="44.25" customHeight="1">
      <c r="A36" s="245" t="s">
        <v>21</v>
      </c>
      <c r="B36" s="246" t="s">
        <v>48</v>
      </c>
      <c r="C36" s="246" t="s">
        <v>23</v>
      </c>
      <c r="D36" s="246" t="s">
        <v>24</v>
      </c>
      <c r="E36" s="247" t="s">
        <v>25</v>
      </c>
    </row>
    <row r="37" spans="1:36" s="226" customFormat="1" ht="11.25">
      <c r="A37" s="258">
        <v>0.0</v>
      </c>
      <c r="B37" s="259">
        <v>1.0</v>
      </c>
      <c r="C37" s="259">
        <v>2.0</v>
      </c>
      <c r="D37" s="259">
        <v>3.0</v>
      </c>
      <c r="E37" s="260">
        <v>4.0</v>
      </c>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row>
    <row r="38" spans="1:5" ht="26.1" customHeight="1" thickBot="1">
      <c r="A38" s="256">
        <v>0.0</v>
      </c>
      <c r="B38" s="263">
        <v>0.0</v>
      </c>
      <c r="C38" s="263">
        <v>0.0</v>
      </c>
      <c r="D38" s="253">
        <f>+B38-C38</f>
        <v>0.0</v>
      </c>
      <c r="E38" s="257">
        <v>0.0</v>
      </c>
    </row>
    <row r="39" spans="1:5" ht="47.25" customHeight="1">
      <c r="A39" s="1009" t="s">
        <v>49</v>
      </c>
      <c r="B39" s="1009"/>
      <c r="C39" s="1009"/>
      <c r="D39" s="1009"/>
      <c r="E39" s="1009"/>
    </row>
    <row r="40" spans="1:5" ht="15" customHeight="1">
      <c r="A40" s="1010">
        <v>2.0</v>
      </c>
      <c r="B40" s="1011"/>
      <c r="C40" s="1011"/>
      <c r="D40" s="1011"/>
      <c r="E40" s="1011"/>
    </row>
    <row r="41" s="36" customFormat="1" ht="12.75"/>
    <row r="42" s="36" customFormat="1" ht="12.75"/>
    <row r="43" s="36" customFormat="1" ht="12.75"/>
    <row r="44" s="36" customFormat="1" ht="12.75"/>
    <row r="45" s="36" customFormat="1" ht="12.75"/>
    <row r="46" s="36" customFormat="1" ht="12.75"/>
    <row r="47" s="36" customFormat="1" ht="12.75"/>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36" customFormat="1" ht="12.75"/>
    <row r="106" s="36" customFormat="1" ht="12.75"/>
    <row r="107" s="36" customFormat="1" ht="12.75"/>
    <row r="108" s="36" customFormat="1" ht="12.75"/>
    <row r="109" s="36" customFormat="1" ht="12.75"/>
    <row r="110" s="36" customFormat="1" ht="12.75"/>
    <row r="111" s="36" customFormat="1" ht="12.75"/>
    <row r="112" s="36" customFormat="1" ht="12.75"/>
    <row r="113" s="36" customFormat="1" ht="12.75"/>
    <row r="114" s="36" customFormat="1" ht="12.75"/>
    <row r="115" s="36" customFormat="1" ht="12.75"/>
    <row r="116" s="36" customFormat="1" ht="12.75"/>
    <row r="117" s="36" customFormat="1" ht="12.75"/>
    <row r="118" s="36" customFormat="1" ht="12.75"/>
    <row r="119" s="36" customFormat="1" ht="12.75"/>
    <row r="120" s="36" customFormat="1" ht="12.75"/>
    <row r="121" s="36" customFormat="1" ht="12.75"/>
    <row r="122" s="36" customFormat="1" ht="12.75"/>
    <row r="123" s="36" customFormat="1" ht="12.75"/>
    <row r="124" s="36" customFormat="1" ht="12.75"/>
    <row r="125" s="36" customFormat="1" ht="12.75"/>
    <row r="126" s="36" customFormat="1" ht="12.75"/>
    <row r="127" s="36" customFormat="1" ht="12.75"/>
    <row r="128" s="36" customFormat="1" ht="12.75"/>
    <row r="129" s="36" customFormat="1" ht="12.75"/>
    <row r="130" s="36" customFormat="1" ht="12.75"/>
    <row r="131" s="36" customFormat="1" ht="12.75"/>
    <row r="132" s="36" customFormat="1" ht="12.75"/>
    <row r="133" s="36" customFormat="1" ht="12.75"/>
    <row r="134" s="36" customFormat="1" ht="12.75"/>
    <row r="135" s="36" customFormat="1" ht="12.75"/>
    <row r="136" s="36" customFormat="1" ht="12.75"/>
    <row r="137" s="36" customFormat="1" ht="12.75"/>
    <row r="138" s="36" customFormat="1" ht="12.75"/>
    <row r="139" s="36" customFormat="1" ht="12.75"/>
    <row r="140" s="36" customFormat="1" ht="12.75"/>
    <row r="141" s="36" customFormat="1" ht="12.75"/>
    <row r="142" s="36" customFormat="1" ht="12.75"/>
    <row r="143" s="36" customFormat="1" ht="12.75"/>
    <row r="144" s="36" customFormat="1" ht="12.75"/>
    <row r="145" s="36" customFormat="1" ht="12.75"/>
    <row r="146" s="36" customFormat="1" ht="12.75"/>
    <row r="147" s="36" customFormat="1" ht="12.75"/>
    <row r="148" s="36" customFormat="1" ht="12.75"/>
    <row r="149" s="36" customFormat="1" ht="12.75"/>
    <row r="150" s="36" customFormat="1" ht="12.75"/>
    <row r="151" s="36" customFormat="1" ht="12.75"/>
    <row r="152" s="36" customFormat="1" ht="12.75"/>
    <row r="153" s="36" customFormat="1" ht="12.75"/>
    <row r="154" s="36" customFormat="1" ht="12.75"/>
    <row r="155" s="36" customFormat="1" ht="12.75"/>
    <row r="156" s="36" customFormat="1" ht="12.75"/>
    <row r="157" s="36" customFormat="1" ht="12.75"/>
    <row r="158" s="36" customFormat="1" ht="12.75"/>
    <row r="159" s="36" customFormat="1" ht="12.75"/>
    <row r="160" s="36" customFormat="1" ht="12.75"/>
    <row r="161" s="36" customFormat="1" ht="12.75"/>
    <row r="162" s="36" customFormat="1" ht="12.75"/>
    <row r="163" s="36" customFormat="1" ht="12.75"/>
    <row r="164" s="36" customFormat="1" ht="12.75"/>
    <row r="165" s="36" customFormat="1" ht="12.75"/>
    <row r="166" s="36" customFormat="1" ht="12.75"/>
    <row r="167" s="36" customFormat="1" ht="12.75"/>
    <row r="168" s="36" customFormat="1" ht="12.75"/>
    <row r="169" s="36" customFormat="1" ht="12.75"/>
    <row r="170" s="36" customFormat="1" ht="12.75"/>
    <row r="171" s="36" customFormat="1" ht="12.75"/>
    <row r="172" s="36" customFormat="1" ht="12.75"/>
    <row r="173" s="36" customFormat="1" ht="12.75"/>
    <row r="174" s="36" customFormat="1" ht="12.75"/>
    <row r="175" s="36" customFormat="1" ht="12.75"/>
    <row r="176" s="36" customFormat="1" ht="12.75"/>
    <row r="177" s="36" customFormat="1" ht="12.75"/>
    <row r="178" s="36" customFormat="1" ht="12.75"/>
    <row r="179" s="36" customFormat="1" ht="12.75"/>
    <row r="180" s="36" customFormat="1" ht="12.75"/>
    <row r="181" s="36" customFormat="1" ht="12.75"/>
    <row r="182" s="36" customFormat="1" ht="12.75"/>
    <row r="183" s="36" customFormat="1" ht="12.75"/>
    <row r="184" s="36" customFormat="1" ht="12.75"/>
    <row r="185" s="36" customFormat="1" ht="12.75"/>
    <row r="186" s="36" customFormat="1" ht="12.75"/>
    <row r="187" s="36" customFormat="1" ht="12.75"/>
    <row r="188" s="36" customFormat="1" ht="12.75"/>
    <row r="189" s="36" customFormat="1" ht="12.75"/>
    <row r="190" s="36" customFormat="1" ht="12.75"/>
    <row r="191" s="36" customFormat="1" ht="12.75"/>
    <row r="192" s="36" customFormat="1" ht="12.75"/>
    <row r="193" s="36" customFormat="1" ht="12.75"/>
    <row r="194" s="36" customFormat="1" ht="12.75"/>
    <row r="195" s="36" customFormat="1" ht="12.75"/>
    <row r="196" s="36" customFormat="1" ht="12.75"/>
    <row r="197" s="36" customFormat="1" ht="12.75"/>
    <row r="198" s="36" customFormat="1" ht="12.75"/>
    <row r="199" s="36" customFormat="1" ht="12.75"/>
    <row r="200" s="36" customFormat="1" ht="12.75"/>
    <row r="201" s="36" customFormat="1" ht="12.75"/>
    <row r="202" s="36" customFormat="1" ht="12.75"/>
    <row r="203" s="36" customFormat="1" ht="12.75"/>
    <row r="204" s="36" customFormat="1" ht="12.75"/>
    <row r="205" s="36" customFormat="1" ht="12.75"/>
    <row r="206" s="36" customFormat="1" ht="12.75"/>
  </sheetData>
  <sheetProtection algorithmName="SHA-512" hashValue="5nVhcTWYoCOJIYtEl1lU9Dptfbi4mJ8575gFKrHWeKwmbiBmLS3tqCx9EQt4L3XhIT/DxNUl0myU4aX4+IwsdQ==" saltValue="Lb140AH/2YkCp73cEf4XZw==" spinCount="100000" sheet="1" objects="1" scenarios="1"/>
  <mergeCells count="39">
    <mergeCell ref="B31:C31"/>
    <mergeCell ref="A34:E34"/>
    <mergeCell ref="A35:E35"/>
    <mergeCell ref="A39:E39"/>
    <mergeCell ref="A40:E40"/>
    <mergeCell ref="B32:C32"/>
    <mergeCell ref="B33:C33"/>
    <mergeCell ref="B27:C27"/>
    <mergeCell ref="B28:C28"/>
    <mergeCell ref="B29:C29"/>
    <mergeCell ref="B30:C30"/>
    <mergeCell ref="A24:E24"/>
    <mergeCell ref="A25:A26"/>
    <mergeCell ref="B25:C26"/>
    <mergeCell ref="D25:E25"/>
    <mergeCell ref="A10:E10"/>
    <mergeCell ref="B20:C20"/>
    <mergeCell ref="A21:E21"/>
    <mergeCell ref="A22:E22"/>
    <mergeCell ref="B16:C16"/>
    <mergeCell ref="B17:C17"/>
    <mergeCell ref="B18:C18"/>
    <mergeCell ref="B19:C19"/>
    <mergeCell ref="A1:E1"/>
    <mergeCell ref="A2:A3"/>
    <mergeCell ref="B2:C3"/>
    <mergeCell ref="D2:E2"/>
    <mergeCell ref="A14:A15"/>
    <mergeCell ref="B14:C15"/>
    <mergeCell ref="A12:E12"/>
    <mergeCell ref="A13:E13"/>
    <mergeCell ref="D14:E14"/>
    <mergeCell ref="B4:C4"/>
    <mergeCell ref="B5:C5"/>
    <mergeCell ref="B9:C9"/>
    <mergeCell ref="A11:E11"/>
    <mergeCell ref="B6:C6"/>
    <mergeCell ref="B7:C7"/>
    <mergeCell ref="B8:C8"/>
  </mergeCells>
  <printOptions horizontalCentered="1" verticalCentered="1"/>
  <pageMargins left="0.1968503937007874" right="0.1968503937007874"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sheetPr>
  <dimension ref="A1:E64"/>
  <sheetViews>
    <sheetView workbookViewId="0" topLeftCell="A1">
      <selection pane="topLeft" activeCell="N30" sqref="N30"/>
    </sheetView>
  </sheetViews>
  <sheetFormatPr defaultRowHeight="12.75"/>
  <cols>
    <col min="1" max="1" width="11.857142857142858" style="113" customWidth="1"/>
    <col min="2" max="2" width="28.714285714285715" style="113" customWidth="1"/>
    <col min="3" max="3" width="34.57142857142857" style="113" customWidth="1"/>
    <col min="4" max="5" width="12.714285714285714" style="113" customWidth="1"/>
    <col min="6" max="36" width="9.142857142857142" style="36"/>
    <col min="37" max="16384" width="9.142857142857142" style="113"/>
  </cols>
  <sheetData>
    <row r="1" spans="1:5" ht="30" customHeight="1">
      <c r="A1" s="1036" t="s">
        <v>567</v>
      </c>
      <c r="B1" s="588"/>
      <c r="C1" s="588"/>
      <c r="D1" s="588"/>
      <c r="E1" s="588"/>
    </row>
    <row r="2" spans="1:5" ht="18" customHeight="1">
      <c r="A2" s="994" t="s">
        <v>332</v>
      </c>
      <c r="B2" s="549"/>
      <c r="C2" s="549"/>
      <c r="D2" s="549"/>
      <c r="E2" s="549"/>
    </row>
    <row r="3" spans="1:5" ht="18" customHeight="1" thickBot="1">
      <c r="A3" s="994" t="s">
        <v>333</v>
      </c>
      <c r="B3" s="549"/>
      <c r="C3" s="549"/>
      <c r="D3" s="549"/>
      <c r="E3" s="549"/>
    </row>
    <row r="4" spans="1:5" ht="18" customHeight="1">
      <c r="A4" s="288" t="s">
        <v>258</v>
      </c>
      <c r="B4" s="979" t="s">
        <v>334</v>
      </c>
      <c r="C4" s="979"/>
      <c r="D4" s="977" t="s">
        <v>335</v>
      </c>
      <c r="E4" s="978"/>
    </row>
    <row r="5" spans="1:5" ht="36" customHeight="1">
      <c r="A5" s="258">
        <v>1.0</v>
      </c>
      <c r="B5" s="976" t="s">
        <v>88</v>
      </c>
      <c r="C5" s="976"/>
      <c r="D5" s="1012">
        <v>0.0</v>
      </c>
      <c r="E5" s="1013"/>
    </row>
    <row r="6" spans="1:5" ht="36" customHeight="1">
      <c r="A6" s="258">
        <v>2.0</v>
      </c>
      <c r="B6" s="976" t="s">
        <v>89</v>
      </c>
      <c r="C6" s="1001"/>
      <c r="D6" s="1023">
        <v>0.0</v>
      </c>
      <c r="E6" s="1024"/>
    </row>
    <row r="7" spans="1:5" ht="36" customHeight="1" thickBot="1">
      <c r="A7" s="286">
        <v>3.0</v>
      </c>
      <c r="B7" s="972" t="s">
        <v>90</v>
      </c>
      <c r="C7" s="1002"/>
      <c r="D7" s="1014">
        <f>+ROUND(D5*D6,0)</f>
        <v>0.0</v>
      </c>
      <c r="E7" s="1031"/>
    </row>
    <row r="8" spans="1:5" ht="18" customHeight="1" thickBot="1">
      <c r="A8" s="996" t="s">
        <v>336</v>
      </c>
      <c r="B8" s="997"/>
      <c r="C8" s="997"/>
      <c r="D8" s="997"/>
      <c r="E8" s="997"/>
    </row>
    <row r="9" spans="1:5" ht="48" customHeight="1">
      <c r="A9" s="289">
        <v>4.0</v>
      </c>
      <c r="B9" s="1034" t="s">
        <v>91</v>
      </c>
      <c r="C9" s="1035"/>
      <c r="D9" s="1027">
        <v>0.0</v>
      </c>
      <c r="E9" s="1028"/>
    </row>
    <row r="10" spans="1:5" ht="36" customHeight="1">
      <c r="A10" s="258">
        <v>5.0</v>
      </c>
      <c r="B10" s="976" t="s">
        <v>92</v>
      </c>
      <c r="C10" s="976"/>
      <c r="D10" s="1021">
        <f>+ROUND(D9*D6,0)</f>
        <v>0.0</v>
      </c>
      <c r="E10" s="1022"/>
    </row>
    <row r="11" spans="1:5" ht="60" customHeight="1">
      <c r="A11" s="258">
        <v>6.0</v>
      </c>
      <c r="B11" s="976" t="s">
        <v>93</v>
      </c>
      <c r="C11" s="976"/>
      <c r="D11" s="1012">
        <v>0.0</v>
      </c>
      <c r="E11" s="1013"/>
    </row>
    <row r="12" spans="1:5" ht="60" customHeight="1">
      <c r="A12" s="258">
        <v>7.0</v>
      </c>
      <c r="B12" s="976" t="s">
        <v>93</v>
      </c>
      <c r="C12" s="983"/>
      <c r="D12" s="1012">
        <v>0.0</v>
      </c>
      <c r="E12" s="1013"/>
    </row>
    <row r="13" spans="1:5" ht="48" customHeight="1">
      <c r="A13" s="258">
        <v>8.0</v>
      </c>
      <c r="B13" s="976" t="s">
        <v>94</v>
      </c>
      <c r="C13" s="976"/>
      <c r="D13" s="1012">
        <v>0.0</v>
      </c>
      <c r="E13" s="1013"/>
    </row>
    <row r="14" spans="1:5" ht="36" customHeight="1" thickBot="1">
      <c r="A14" s="286">
        <v>9.0</v>
      </c>
      <c r="B14" s="972" t="s">
        <v>95</v>
      </c>
      <c r="C14" s="972"/>
      <c r="D14" s="1014">
        <f>+MAX(0,D10-D11-D12-D13)</f>
        <v>0.0</v>
      </c>
      <c r="E14" s="1015"/>
    </row>
    <row r="15" spans="1:5" ht="33" customHeight="1">
      <c r="A15" s="1016" t="s">
        <v>337</v>
      </c>
      <c r="B15" s="1020"/>
      <c r="C15" s="1020"/>
      <c r="D15" s="1020"/>
      <c r="E15" s="1020"/>
    </row>
    <row r="16" spans="1:5" ht="12" customHeight="1">
      <c r="A16" s="1032"/>
      <c r="B16" s="1033"/>
      <c r="C16" s="1018"/>
      <c r="D16" s="1019"/>
      <c r="E16" s="1019"/>
    </row>
    <row r="17" spans="1:5" ht="21.95" customHeight="1">
      <c r="A17" s="1016" t="s">
        <v>480</v>
      </c>
      <c r="B17" s="1017"/>
      <c r="C17" s="1018" t="s">
        <v>479</v>
      </c>
      <c r="D17" s="1019"/>
      <c r="E17" s="1019"/>
    </row>
    <row r="18" spans="1:5" ht="18" customHeight="1">
      <c r="A18" s="996" t="s">
        <v>338</v>
      </c>
      <c r="B18" s="997"/>
      <c r="C18" s="997"/>
      <c r="D18" s="997"/>
      <c r="E18" s="997"/>
    </row>
    <row r="19" spans="1:5" ht="18" customHeight="1" thickBot="1">
      <c r="A19" s="996" t="s">
        <v>339</v>
      </c>
      <c r="B19" s="997"/>
      <c r="C19" s="997"/>
      <c r="D19" s="997"/>
      <c r="E19" s="997"/>
    </row>
    <row r="20" spans="1:5" ht="18" customHeight="1">
      <c r="A20" s="288" t="s">
        <v>258</v>
      </c>
      <c r="B20" s="979" t="s">
        <v>334</v>
      </c>
      <c r="C20" s="979"/>
      <c r="D20" s="977" t="s">
        <v>335</v>
      </c>
      <c r="E20" s="978"/>
    </row>
    <row r="21" spans="1:5" ht="24" customHeight="1">
      <c r="A21" s="258">
        <v>1.0</v>
      </c>
      <c r="B21" s="976" t="s">
        <v>96</v>
      </c>
      <c r="C21" s="976"/>
      <c r="D21" s="1012">
        <v>0.0</v>
      </c>
      <c r="E21" s="1013"/>
    </row>
    <row r="22" spans="1:5" ht="18" customHeight="1">
      <c r="A22" s="258">
        <v>2.0</v>
      </c>
      <c r="B22" s="976" t="s">
        <v>97</v>
      </c>
      <c r="C22" s="976"/>
      <c r="D22" s="1023">
        <v>0.0</v>
      </c>
      <c r="E22" s="1024"/>
    </row>
    <row r="23" spans="1:5" ht="18" customHeight="1" thickBot="1">
      <c r="A23" s="286">
        <v>3.0</v>
      </c>
      <c r="B23" s="972" t="s">
        <v>112</v>
      </c>
      <c r="C23" s="1002"/>
      <c r="D23" s="1014">
        <f>+ROUND(D21*D22,0)</f>
        <v>0.0</v>
      </c>
      <c r="E23" s="1031"/>
    </row>
    <row r="24" spans="1:5" ht="18" customHeight="1" thickBot="1">
      <c r="A24" s="996" t="s">
        <v>336</v>
      </c>
      <c r="B24" s="997"/>
      <c r="C24" s="997"/>
      <c r="D24" s="997"/>
      <c r="E24" s="997"/>
    </row>
    <row r="25" spans="1:5" ht="24" customHeight="1">
      <c r="A25" s="289">
        <v>4.0</v>
      </c>
      <c r="B25" s="1025" t="s">
        <v>98</v>
      </c>
      <c r="C25" s="1026"/>
      <c r="D25" s="1027">
        <v>0.0</v>
      </c>
      <c r="E25" s="1028"/>
    </row>
    <row r="26" spans="1:5" ht="24" customHeight="1">
      <c r="A26" s="258">
        <v>5.0</v>
      </c>
      <c r="B26" s="976" t="s">
        <v>99</v>
      </c>
      <c r="C26" s="976"/>
      <c r="D26" s="1021">
        <f>+ROUND(D25*D22,0)</f>
        <v>0.0</v>
      </c>
      <c r="E26" s="1022"/>
    </row>
    <row r="27" spans="1:5" ht="60" customHeight="1">
      <c r="A27" s="258">
        <v>6.0</v>
      </c>
      <c r="B27" s="976" t="s">
        <v>93</v>
      </c>
      <c r="C27" s="976"/>
      <c r="D27" s="1012">
        <v>0.0</v>
      </c>
      <c r="E27" s="1013"/>
    </row>
    <row r="28" spans="1:5" ht="24" customHeight="1">
      <c r="A28" s="258">
        <v>7.0</v>
      </c>
      <c r="B28" s="976" t="s">
        <v>100</v>
      </c>
      <c r="C28" s="976"/>
      <c r="D28" s="1012">
        <v>0.0</v>
      </c>
      <c r="E28" s="1013"/>
    </row>
    <row r="29" spans="1:5" ht="24" customHeight="1" thickBot="1">
      <c r="A29" s="286">
        <v>8.0</v>
      </c>
      <c r="B29" s="972" t="s">
        <v>101</v>
      </c>
      <c r="C29" s="972"/>
      <c r="D29" s="1014">
        <f>+MAX(0,D26-D27-D28)</f>
        <v>0.0</v>
      </c>
      <c r="E29" s="1015"/>
    </row>
    <row r="30" spans="1:5" ht="36" customHeight="1">
      <c r="A30" s="1016" t="s">
        <v>568</v>
      </c>
      <c r="B30" s="1020"/>
      <c r="C30" s="1020"/>
      <c r="D30" s="1020"/>
      <c r="E30" s="1020"/>
    </row>
    <row r="31" spans="1:5" ht="18" customHeight="1">
      <c r="A31" s="996" t="s">
        <v>341</v>
      </c>
      <c r="B31" s="997"/>
      <c r="C31" s="997"/>
      <c r="D31" s="997"/>
      <c r="E31" s="997"/>
    </row>
    <row r="32" spans="1:5" ht="18" customHeight="1" thickBot="1">
      <c r="A32" s="996" t="s">
        <v>339</v>
      </c>
      <c r="B32" s="997"/>
      <c r="C32" s="997"/>
      <c r="D32" s="997"/>
      <c r="E32" s="997"/>
    </row>
    <row r="33" spans="1:5" ht="18" customHeight="1">
      <c r="A33" s="288" t="s">
        <v>258</v>
      </c>
      <c r="B33" s="979" t="s">
        <v>334</v>
      </c>
      <c r="C33" s="979"/>
      <c r="D33" s="977" t="s">
        <v>335</v>
      </c>
      <c r="E33" s="978"/>
    </row>
    <row r="34" spans="1:5" ht="24" customHeight="1">
      <c r="A34" s="258">
        <v>1.0</v>
      </c>
      <c r="B34" s="976" t="s">
        <v>102</v>
      </c>
      <c r="C34" s="976"/>
      <c r="D34" s="1023">
        <v>0.0</v>
      </c>
      <c r="E34" s="1024"/>
    </row>
    <row r="35" spans="1:5" ht="24" customHeight="1" thickBot="1">
      <c r="A35" s="286">
        <v>2.0</v>
      </c>
      <c r="B35" s="972" t="s">
        <v>103</v>
      </c>
      <c r="C35" s="1002"/>
      <c r="D35" s="1029">
        <v>0.0</v>
      </c>
      <c r="E35" s="1030"/>
    </row>
    <row r="36" spans="1:5" ht="18" customHeight="1" thickBot="1">
      <c r="A36" s="996" t="s">
        <v>340</v>
      </c>
      <c r="B36" s="997"/>
      <c r="C36" s="997"/>
      <c r="D36" s="997"/>
      <c r="E36" s="997"/>
    </row>
    <row r="37" spans="1:5" ht="24" customHeight="1">
      <c r="A37" s="290" t="s">
        <v>111</v>
      </c>
      <c r="B37" s="1025" t="s">
        <v>104</v>
      </c>
      <c r="C37" s="1026"/>
      <c r="D37" s="1027">
        <v>0.0</v>
      </c>
      <c r="E37" s="1028"/>
    </row>
    <row r="38" spans="1:5" ht="24" customHeight="1">
      <c r="A38" s="258">
        <v>4.0</v>
      </c>
      <c r="B38" s="976" t="s">
        <v>105</v>
      </c>
      <c r="C38" s="976"/>
      <c r="D38" s="1021">
        <f>+ROUND(D37*D34,0)</f>
        <v>0.0</v>
      </c>
      <c r="E38" s="1022"/>
    </row>
    <row r="39" spans="1:5" ht="36" customHeight="1">
      <c r="A39" s="258">
        <v>5.0</v>
      </c>
      <c r="B39" s="976" t="s">
        <v>106</v>
      </c>
      <c r="C39" s="976"/>
      <c r="D39" s="1012">
        <v>0.0</v>
      </c>
      <c r="E39" s="1013"/>
    </row>
    <row r="40" spans="1:5" ht="24" customHeight="1">
      <c r="A40" s="258">
        <v>6.0</v>
      </c>
      <c r="B40" s="976" t="s">
        <v>107</v>
      </c>
      <c r="C40" s="976"/>
      <c r="D40" s="1012">
        <v>0.0</v>
      </c>
      <c r="E40" s="1013"/>
    </row>
    <row r="41" spans="1:5" ht="36" customHeight="1">
      <c r="A41" s="258">
        <v>7.0</v>
      </c>
      <c r="B41" s="976" t="s">
        <v>108</v>
      </c>
      <c r="C41" s="976"/>
      <c r="D41" s="1012">
        <v>0.0</v>
      </c>
      <c r="E41" s="1013"/>
    </row>
    <row r="42" spans="1:5" ht="36" customHeight="1">
      <c r="A42" s="258">
        <v>8.0</v>
      </c>
      <c r="B42" s="976" t="s">
        <v>109</v>
      </c>
      <c r="C42" s="983"/>
      <c r="D42" s="1012">
        <v>0.0</v>
      </c>
      <c r="E42" s="1013"/>
    </row>
    <row r="43" spans="1:5" ht="36" customHeight="1" thickBot="1">
      <c r="A43" s="286">
        <v>9.0</v>
      </c>
      <c r="B43" s="972" t="s">
        <v>110</v>
      </c>
      <c r="C43" s="972"/>
      <c r="D43" s="1014">
        <f>+MAX(0,D38-D39-D40-D41-D42)</f>
        <v>0.0</v>
      </c>
      <c r="E43" s="1015"/>
    </row>
    <row r="44" spans="1:5" ht="36" customHeight="1">
      <c r="A44" s="1016" t="s">
        <v>337</v>
      </c>
      <c r="B44" s="1020"/>
      <c r="C44" s="1020"/>
      <c r="D44" s="1020"/>
      <c r="E44" s="1020"/>
    </row>
    <row r="45" spans="1:5" ht="12" customHeight="1">
      <c r="A45" s="1016" t="s">
        <v>308</v>
      </c>
      <c r="B45" s="1020"/>
      <c r="C45" s="1020"/>
      <c r="D45" s="1020"/>
      <c r="E45" s="1020"/>
    </row>
    <row r="46" spans="1:5" ht="36" customHeight="1">
      <c r="A46" s="1016" t="s">
        <v>342</v>
      </c>
      <c r="B46" s="1020"/>
      <c r="C46" s="1020"/>
      <c r="D46" s="1020"/>
      <c r="E46" s="1020"/>
    </row>
    <row r="47" spans="1:5" ht="23.25" customHeight="1">
      <c r="A47" s="1016" t="s">
        <v>480</v>
      </c>
      <c r="B47" s="1017"/>
      <c r="C47" s="1018" t="s">
        <v>479</v>
      </c>
      <c r="D47" s="1019"/>
      <c r="E47" s="1019"/>
    </row>
    <row r="48" spans="1:5" ht="12.75">
      <c r="A48" s="36"/>
      <c r="B48" s="36"/>
      <c r="C48" s="36"/>
      <c r="D48" s="36"/>
      <c r="E48" s="36"/>
    </row>
    <row r="49" spans="1:5" ht="12.75">
      <c r="A49" s="36"/>
      <c r="B49" s="36"/>
      <c r="C49" s="36"/>
      <c r="D49" s="36"/>
      <c r="E49" s="36"/>
    </row>
    <row r="50" spans="1:5" ht="12.75">
      <c r="A50" s="36"/>
      <c r="B50" s="36"/>
      <c r="C50" s="36"/>
      <c r="D50" s="36"/>
      <c r="E50" s="36"/>
    </row>
    <row r="51" spans="1:5" ht="12.75">
      <c r="A51" s="36"/>
      <c r="B51" s="36"/>
      <c r="C51" s="36"/>
      <c r="D51" s="36"/>
      <c r="E51" s="36"/>
    </row>
    <row r="52" spans="1:5" ht="12.75">
      <c r="A52" s="36"/>
      <c r="B52" s="36"/>
      <c r="C52" s="36"/>
      <c r="D52" s="36"/>
      <c r="E52" s="36"/>
    </row>
    <row r="53" spans="1:5" ht="12.75">
      <c r="A53" s="36"/>
      <c r="B53" s="36"/>
      <c r="C53" s="36"/>
      <c r="D53" s="36"/>
      <c r="E53" s="36"/>
    </row>
    <row r="54" spans="1:5" ht="12.75">
      <c r="A54" s="36"/>
      <c r="B54" s="36"/>
      <c r="C54" s="36"/>
      <c r="D54" s="36"/>
      <c r="E54" s="36"/>
    </row>
    <row r="55" spans="1:5" ht="12.75">
      <c r="A55" s="36"/>
      <c r="B55" s="36"/>
      <c r="C55" s="36"/>
      <c r="D55" s="36"/>
      <c r="E55" s="36"/>
    </row>
    <row r="56" spans="1:5" ht="12.75">
      <c r="A56" s="36"/>
      <c r="B56" s="36"/>
      <c r="C56" s="36"/>
      <c r="D56" s="36"/>
      <c r="E56" s="36"/>
    </row>
    <row r="57" spans="1:5" ht="12.75">
      <c r="A57" s="36"/>
      <c r="B57" s="36"/>
      <c r="C57" s="36"/>
      <c r="D57" s="36"/>
      <c r="E57" s="36"/>
    </row>
    <row r="58" spans="1:5" ht="12.75">
      <c r="A58" s="36"/>
      <c r="B58" s="36"/>
      <c r="C58" s="36"/>
      <c r="D58" s="36"/>
      <c r="E58" s="36"/>
    </row>
    <row r="59" spans="1:5" ht="12.75">
      <c r="A59" s="36"/>
      <c r="B59" s="36"/>
      <c r="C59" s="36"/>
      <c r="D59" s="36"/>
      <c r="E59" s="36"/>
    </row>
    <row r="60" spans="1:5" ht="12.75">
      <c r="A60" s="36"/>
      <c r="B60" s="36"/>
      <c r="C60" s="36"/>
      <c r="D60" s="36"/>
      <c r="E60" s="36"/>
    </row>
    <row r="61" spans="1:5" ht="12.75">
      <c r="A61" s="36"/>
      <c r="B61" s="36"/>
      <c r="C61" s="36"/>
      <c r="D61" s="36"/>
      <c r="E61" s="36"/>
    </row>
    <row r="62" spans="1:5" ht="12.75">
      <c r="A62" s="36"/>
      <c r="B62" s="36"/>
      <c r="C62" s="36"/>
      <c r="D62" s="36"/>
      <c r="E62" s="36"/>
    </row>
    <row r="63" spans="1:5" ht="12.75">
      <c r="A63" s="36"/>
      <c r="B63" s="36"/>
      <c r="C63" s="36"/>
      <c r="D63" s="36"/>
      <c r="E63" s="36"/>
    </row>
    <row r="64" spans="1:5" ht="12.75">
      <c r="A64" s="36"/>
      <c r="B64" s="36"/>
      <c r="C64" s="36"/>
      <c r="D64" s="36"/>
      <c r="E64" s="36"/>
    </row>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36" customFormat="1" ht="12.75"/>
    <row r="106" s="36" customFormat="1" ht="12.75"/>
    <row r="107" s="36" customFormat="1" ht="12.75"/>
    <row r="108" s="36" customFormat="1" ht="12.75"/>
    <row r="109" s="36" customFormat="1" ht="12.75"/>
    <row r="110" s="36" customFormat="1" ht="12.75"/>
    <row r="111" s="36" customFormat="1" ht="12.75"/>
    <row r="112" s="36" customFormat="1" ht="12.75"/>
    <row r="113" s="36" customFormat="1" ht="12.75"/>
    <row r="114" s="36" customFormat="1" ht="12.75"/>
    <row r="115" s="36" customFormat="1" ht="12.75"/>
    <row r="116" s="36" customFormat="1" ht="12.75"/>
    <row r="117" s="36" customFormat="1" ht="12.75"/>
    <row r="118" s="36" customFormat="1" ht="12.75"/>
    <row r="119" s="36" customFormat="1" ht="12.75"/>
    <row r="120" s="36" customFormat="1" ht="12.75"/>
    <row r="121" s="36" customFormat="1" ht="12.75"/>
    <row r="122" s="36" customFormat="1" ht="12.75"/>
    <row r="123" s="36" customFormat="1" ht="12.75"/>
    <row r="124" s="36" customFormat="1" ht="12.75"/>
    <row r="125" s="36" customFormat="1" ht="12.75"/>
    <row r="126" s="36" customFormat="1" ht="12.75"/>
    <row r="127" s="36" customFormat="1" ht="12.75"/>
    <row r="128" s="36" customFormat="1" ht="12.75"/>
    <row r="129" s="36" customFormat="1" ht="12.75"/>
    <row r="130" s="36" customFormat="1" ht="12.75"/>
    <row r="131" s="36" customFormat="1" ht="12.75"/>
    <row r="132" s="36" customFormat="1" ht="12.75"/>
    <row r="133" s="36" customFormat="1" ht="12.75"/>
    <row r="134" s="36" customFormat="1" ht="12.75"/>
    <row r="135" s="36" customFormat="1" ht="12.75"/>
    <row r="136" s="36" customFormat="1" ht="12.75"/>
    <row r="137" s="36" customFormat="1" ht="12.75"/>
    <row r="138" s="36" customFormat="1" ht="12.75"/>
    <row r="139" s="36" customFormat="1" ht="12.75"/>
    <row r="140" s="36" customFormat="1" ht="12.75"/>
    <row r="141" s="36" customFormat="1" ht="12.75"/>
    <row r="142" s="36" customFormat="1" ht="12.75"/>
    <row r="143" s="36" customFormat="1" ht="12.75"/>
    <row r="144" s="36" customFormat="1" ht="12.75"/>
    <row r="145" s="36" customFormat="1" ht="12.75"/>
    <row r="146" s="36" customFormat="1" ht="12.75"/>
    <row r="147" s="36" customFormat="1" ht="12.75"/>
    <row r="148" s="36" customFormat="1" ht="12.75"/>
    <row r="149" s="36" customFormat="1" ht="12.75"/>
    <row r="150" s="36" customFormat="1" ht="12.75"/>
    <row r="151" s="36" customFormat="1" ht="12.75"/>
    <row r="152" s="36" customFormat="1" ht="12.75"/>
    <row r="153" s="36" customFormat="1" ht="12.75"/>
    <row r="154" s="36" customFormat="1" ht="12.75"/>
    <row r="155" s="36" customFormat="1" ht="12.75"/>
    <row r="156" s="36" customFormat="1" ht="12.75"/>
    <row r="157" s="36" customFormat="1" ht="12.75"/>
    <row r="158" s="36" customFormat="1" ht="12.75"/>
    <row r="159" s="36" customFormat="1" ht="12.75"/>
    <row r="160" s="36" customFormat="1" ht="12.75"/>
    <row r="161" s="36" customFormat="1" ht="12.75"/>
    <row r="162" s="36" customFormat="1" ht="12.75"/>
    <row r="163" s="36" customFormat="1" ht="12.75"/>
    <row r="164" s="36" customFormat="1" ht="12.75"/>
    <row r="165" s="36" customFormat="1" ht="12.75"/>
    <row r="166" s="36" customFormat="1" ht="12.75"/>
    <row r="167" s="36" customFormat="1" ht="12.75"/>
    <row r="168" s="36" customFormat="1" ht="12.75"/>
    <row r="169" s="36" customFormat="1" ht="12.75"/>
    <row r="170" s="36" customFormat="1" ht="12.75"/>
    <row r="171" s="36" customFormat="1" ht="12.75"/>
    <row r="172" s="36" customFormat="1" ht="12.75"/>
    <row r="173" s="36" customFormat="1" ht="12.75"/>
    <row r="174" s="36" customFormat="1" ht="12.75"/>
    <row r="175" s="36" customFormat="1" ht="12.75"/>
    <row r="176" s="36" customFormat="1" ht="12.75"/>
    <row r="177" s="36" customFormat="1" ht="12.75"/>
    <row r="178" s="36" customFormat="1" ht="12.75"/>
    <row r="179" s="36" customFormat="1" ht="12.75"/>
    <row r="180" s="36" customFormat="1" ht="12.75"/>
    <row r="181" s="36" customFormat="1" ht="12.75"/>
    <row r="182" s="36" customFormat="1" ht="12.75"/>
    <row r="183" s="36" customFormat="1" ht="12.75"/>
    <row r="184" s="36" customFormat="1" ht="12.75"/>
    <row r="185" s="36" customFormat="1" ht="12.75"/>
    <row r="186" s="36" customFormat="1" ht="12.75"/>
    <row r="187" s="36" customFormat="1" ht="12.75"/>
    <row r="188" s="36" customFormat="1" ht="12.75"/>
    <row r="189" s="36" customFormat="1" ht="12.75"/>
    <row r="190" s="36" customFormat="1" ht="12.75"/>
    <row r="191" s="36" customFormat="1" ht="12.75"/>
    <row r="192" s="36" customFormat="1" ht="12.75"/>
    <row r="193" s="36" customFormat="1" ht="12.75"/>
    <row r="194" s="36" customFormat="1" ht="12.75"/>
    <row r="195" s="36" customFormat="1" ht="12.75"/>
    <row r="196" s="36" customFormat="1" ht="12.75"/>
    <row r="197" s="36" customFormat="1" ht="12.75"/>
    <row r="198" s="36" customFormat="1" ht="12.75"/>
  </sheetData>
  <sheetProtection algorithmName="SHA-512" hashValue="pe4Omd9Um7J6UcU2KOZjTC3+U8YQLO1k5optlE/p1hNOcD0sWBkEith4yPK1ABPZ0nsoxFIcPx8UDpC9dDXGkw==" saltValue="OlRcN4npF0CVP3BzseY6hA==" spinCount="100000" sheet="1" objects="1" scenarios="1"/>
  <mergeCells count="79">
    <mergeCell ref="A8:E8"/>
    <mergeCell ref="A1:E1"/>
    <mergeCell ref="B4:C4"/>
    <mergeCell ref="D4:E4"/>
    <mergeCell ref="A2:E2"/>
    <mergeCell ref="A3:E3"/>
    <mergeCell ref="B5:C5"/>
    <mergeCell ref="B7:C7"/>
    <mergeCell ref="D5:E5"/>
    <mergeCell ref="D6:E6"/>
    <mergeCell ref="D7:E7"/>
    <mergeCell ref="B6:C6"/>
    <mergeCell ref="A15:E15"/>
    <mergeCell ref="A19:E19"/>
    <mergeCell ref="B9:C9"/>
    <mergeCell ref="D9:E9"/>
    <mergeCell ref="D14:E14"/>
    <mergeCell ref="B10:C10"/>
    <mergeCell ref="B11:C11"/>
    <mergeCell ref="B12:C12"/>
    <mergeCell ref="B13:C13"/>
    <mergeCell ref="D10:E10"/>
    <mergeCell ref="D11:E11"/>
    <mergeCell ref="D12:E12"/>
    <mergeCell ref="D13:E13"/>
    <mergeCell ref="B14:C14"/>
    <mergeCell ref="B20:C20"/>
    <mergeCell ref="D29:E29"/>
    <mergeCell ref="A30:E30"/>
    <mergeCell ref="C16:E16"/>
    <mergeCell ref="D26:E26"/>
    <mergeCell ref="B27:C27"/>
    <mergeCell ref="D27:E27"/>
    <mergeCell ref="B25:C25"/>
    <mergeCell ref="B23:C23"/>
    <mergeCell ref="D20:E20"/>
    <mergeCell ref="A18:E18"/>
    <mergeCell ref="D21:E21"/>
    <mergeCell ref="A17:B17"/>
    <mergeCell ref="C17:E17"/>
    <mergeCell ref="A16:B16"/>
    <mergeCell ref="B21:C21"/>
    <mergeCell ref="B22:C22"/>
    <mergeCell ref="D23:E23"/>
    <mergeCell ref="B33:C33"/>
    <mergeCell ref="B26:C26"/>
    <mergeCell ref="A32:E32"/>
    <mergeCell ref="A24:E24"/>
    <mergeCell ref="D25:E25"/>
    <mergeCell ref="D33:E33"/>
    <mergeCell ref="A31:E31"/>
    <mergeCell ref="D22:E22"/>
    <mergeCell ref="B28:C28"/>
    <mergeCell ref="D28:E28"/>
    <mergeCell ref="B29:C29"/>
    <mergeCell ref="B34:C34"/>
    <mergeCell ref="D34:E34"/>
    <mergeCell ref="A36:E36"/>
    <mergeCell ref="B37:C37"/>
    <mergeCell ref="D37:E37"/>
    <mergeCell ref="B35:C35"/>
    <mergeCell ref="D35:E35"/>
    <mergeCell ref="B41:C41"/>
    <mergeCell ref="D41:E41"/>
    <mergeCell ref="B38:C38"/>
    <mergeCell ref="D38:E38"/>
    <mergeCell ref="B39:C39"/>
    <mergeCell ref="D39:E39"/>
    <mergeCell ref="B40:C40"/>
    <mergeCell ref="D40:E40"/>
    <mergeCell ref="B42:C42"/>
    <mergeCell ref="D42:E42"/>
    <mergeCell ref="B43:C43"/>
    <mergeCell ref="D43:E43"/>
    <mergeCell ref="A47:B47"/>
    <mergeCell ref="C47:E47"/>
    <mergeCell ref="A44:E44"/>
    <mergeCell ref="A45:E45"/>
    <mergeCell ref="A46:E46"/>
  </mergeCells>
  <printOptions horizontalCentered="1"/>
  <pageMargins left="0.1968503937007874" right="0.1968503937007874" top="0.5905511811023623" bottom="0.3937007874015748" header="0.5118110236220472" footer="0.5118110236220472"/>
  <pageSetup orientation="portrait" paperSize="9" r:id="rId1"/>
  <headerFooter alignWithMargins="0"/>
  <rowBreaks count="1" manualBreakCount="1">
    <brk id="17" max="4"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pageSetUpPr fitToPage="1"/>
  </sheetPr>
  <dimension ref="A1:AT47"/>
  <sheetViews>
    <sheetView workbookViewId="0" topLeftCell="A1">
      <selection pane="topLeft" activeCell="A4" sqref="A4:B4"/>
    </sheetView>
  </sheetViews>
  <sheetFormatPr defaultRowHeight="12.75"/>
  <cols>
    <col min="1" max="1" width="6.714285714285714" customWidth="1"/>
    <col min="2" max="2" width="35.714285714285715" customWidth="1"/>
    <col min="3" max="3" width="9.714285714285714" customWidth="1"/>
    <col min="4" max="4" width="9.428571428571429" customWidth="1"/>
    <col min="5" max="6" width="17.714285714285715" customWidth="1"/>
    <col min="7" max="46" width="9.142857142857142" style="5"/>
  </cols>
  <sheetData>
    <row r="1" spans="1:6" ht="12" customHeight="1">
      <c r="A1" s="948" t="s">
        <v>481</v>
      </c>
      <c r="B1" s="949"/>
      <c r="C1" s="949"/>
      <c r="D1" s="949"/>
      <c r="E1" s="949"/>
      <c r="F1" s="949"/>
    </row>
    <row r="2" spans="1:6" ht="12.75">
      <c r="A2" s="1046" t="s">
        <v>420</v>
      </c>
      <c r="B2" s="1046"/>
      <c r="C2" s="1046"/>
      <c r="D2" s="1046"/>
      <c r="E2" s="1046"/>
      <c r="F2" s="1046"/>
    </row>
    <row r="3" spans="1:6" ht="12.75">
      <c r="A3" s="936" t="s">
        <v>62</v>
      </c>
      <c r="B3" s="936"/>
      <c r="C3" s="936"/>
      <c r="D3" s="936"/>
      <c r="E3" s="936"/>
      <c r="F3" s="936"/>
    </row>
    <row r="4" spans="1:46" s="111" customFormat="1" ht="18" customHeight="1">
      <c r="A4" s="950" t="str">
        <f>+CONCATENATE('1'!A9:E9)</f>
        <v/>
      </c>
      <c r="B4" s="951"/>
      <c r="C4" s="1044" t="s">
        <v>482</v>
      </c>
      <c r="D4" s="1045"/>
      <c r="E4" s="1045"/>
      <c r="F4" s="1045"/>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row>
    <row r="5" spans="1:6" ht="15.95" customHeight="1" thickBot="1">
      <c r="A5" s="935" t="s">
        <v>483</v>
      </c>
      <c r="B5" s="936"/>
      <c r="C5" s="936"/>
      <c r="D5" s="936"/>
      <c r="E5" s="936"/>
      <c r="F5" s="936"/>
    </row>
    <row r="6" spans="1:6" ht="18" customHeight="1" thickBot="1">
      <c r="A6" s="1037"/>
      <c r="B6" s="1038"/>
      <c r="C6" s="1038"/>
      <c r="D6" s="1038"/>
      <c r="E6" s="1038"/>
      <c r="F6" s="1039"/>
    </row>
    <row r="7" spans="1:6" ht="5.1" customHeight="1" thickBot="1">
      <c r="A7" s="300"/>
      <c r="B7" s="301"/>
      <c r="C7" s="301"/>
      <c r="D7" s="301"/>
      <c r="E7" s="301"/>
      <c r="F7" s="301"/>
    </row>
    <row r="8" spans="1:6" ht="18" customHeight="1" thickBot="1">
      <c r="A8" s="1037"/>
      <c r="B8" s="1038"/>
      <c r="C8" s="1038"/>
      <c r="D8" s="1038"/>
      <c r="E8" s="1038"/>
      <c r="F8" s="1039"/>
    </row>
    <row r="9" spans="1:6" ht="15.95" customHeight="1" thickBot="1">
      <c r="A9" s="935" t="s">
        <v>484</v>
      </c>
      <c r="B9" s="936"/>
      <c r="C9" s="936"/>
      <c r="D9" s="936"/>
      <c r="E9" s="936"/>
      <c r="F9" s="936"/>
    </row>
    <row r="10" spans="1:6" ht="18" customHeight="1" thickBot="1">
      <c r="A10" s="1037"/>
      <c r="B10" s="1038"/>
      <c r="C10" s="1038"/>
      <c r="D10" s="1039"/>
      <c r="E10" s="1043"/>
      <c r="F10" s="936"/>
    </row>
    <row r="11" spans="1:6" ht="15.95" customHeight="1" thickBot="1">
      <c r="A11" s="935" t="s">
        <v>485</v>
      </c>
      <c r="B11" s="1040"/>
      <c r="C11" s="1040"/>
      <c r="D11" s="1040"/>
      <c r="E11" s="1040"/>
      <c r="F11" s="1040"/>
    </row>
    <row r="12" spans="1:6" ht="18" customHeight="1" thickBot="1">
      <c r="A12" s="1041"/>
      <c r="B12" s="1042"/>
      <c r="C12" s="309" t="s">
        <v>64</v>
      </c>
      <c r="D12" s="308"/>
      <c r="E12" s="1043"/>
      <c r="F12" s="936"/>
    </row>
    <row r="13" spans="1:6" ht="13.5" thickBot="1">
      <c r="A13" s="954" t="s">
        <v>494</v>
      </c>
      <c r="B13" s="954"/>
      <c r="C13" s="954"/>
      <c r="D13" s="954"/>
      <c r="E13" s="954"/>
      <c r="F13" s="954"/>
    </row>
    <row r="14" spans="1:46" s="113" customFormat="1" ht="14.1" customHeight="1">
      <c r="A14" s="955" t="s">
        <v>258</v>
      </c>
      <c r="B14" s="957" t="s">
        <v>262</v>
      </c>
      <c r="C14" s="957"/>
      <c r="D14" s="957"/>
      <c r="E14" s="959" t="s">
        <v>486</v>
      </c>
      <c r="F14" s="960"/>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row>
    <row r="15" spans="1:46" s="113" customFormat="1" ht="14.1" customHeight="1">
      <c r="A15" s="956"/>
      <c r="B15" s="958"/>
      <c r="C15" s="958"/>
      <c r="D15" s="958"/>
      <c r="E15" s="230" t="s">
        <v>487</v>
      </c>
      <c r="F15" s="302" t="s">
        <v>488</v>
      </c>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row>
    <row r="16" spans="1:46" s="113" customFormat="1" ht="20.1" customHeight="1">
      <c r="A16" s="229">
        <v>1.0</v>
      </c>
      <c r="B16" s="943" t="s">
        <v>489</v>
      </c>
      <c r="C16" s="943"/>
      <c r="D16" s="943"/>
      <c r="E16" s="232">
        <v>0.0</v>
      </c>
      <c r="F16" s="310">
        <v>0.0</v>
      </c>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row>
    <row r="17" spans="1:46" s="113" customFormat="1" ht="20.1" customHeight="1">
      <c r="A17" s="229">
        <v>2.0</v>
      </c>
      <c r="B17" s="943" t="s">
        <v>490</v>
      </c>
      <c r="C17" s="943"/>
      <c r="D17" s="943"/>
      <c r="E17" s="232">
        <v>0.0</v>
      </c>
      <c r="F17" s="310">
        <v>0.0</v>
      </c>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row>
    <row r="18" spans="1:46" s="113" customFormat="1" ht="20.1" customHeight="1">
      <c r="A18" s="229">
        <v>3.0</v>
      </c>
      <c r="B18" s="943" t="s">
        <v>491</v>
      </c>
      <c r="C18" s="943"/>
      <c r="D18" s="943"/>
      <c r="E18" s="232">
        <v>0.0</v>
      </c>
      <c r="F18" s="310">
        <v>0.0</v>
      </c>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row>
    <row r="19" spans="1:46" s="113" customFormat="1" ht="20.1" customHeight="1" thickBot="1">
      <c r="A19" s="233">
        <v>4.0</v>
      </c>
      <c r="B19" s="1047" t="s">
        <v>492</v>
      </c>
      <c r="C19" s="1047"/>
      <c r="D19" s="1047"/>
      <c r="E19" s="311">
        <v>0.0</v>
      </c>
      <c r="F19" s="312">
        <v>0.0</v>
      </c>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s="113" customFormat="1" ht="13.5" customHeight="1" thickBot="1">
      <c r="A20" s="954" t="s">
        <v>493</v>
      </c>
      <c r="B20" s="954"/>
      <c r="C20" s="954"/>
      <c r="D20" s="954"/>
      <c r="E20" s="954"/>
      <c r="F20" s="954"/>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row>
    <row r="21" spans="1:46" s="113" customFormat="1" ht="13.5" customHeight="1">
      <c r="A21" s="955" t="s">
        <v>258</v>
      </c>
      <c r="B21" s="957" t="s">
        <v>262</v>
      </c>
      <c r="C21" s="957"/>
      <c r="D21" s="957"/>
      <c r="E21" s="959" t="s">
        <v>486</v>
      </c>
      <c r="F21" s="960"/>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row>
    <row r="22" spans="1:46" s="113" customFormat="1" ht="13.5" customHeight="1">
      <c r="A22" s="956"/>
      <c r="B22" s="958"/>
      <c r="C22" s="958"/>
      <c r="D22" s="958"/>
      <c r="E22" s="230" t="s">
        <v>495</v>
      </c>
      <c r="F22" s="302" t="s">
        <v>496</v>
      </c>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row>
    <row r="23" spans="1:46" s="113" customFormat="1" ht="20.1" customHeight="1">
      <c r="A23" s="229">
        <v>1.0</v>
      </c>
      <c r="B23" s="943" t="s">
        <v>497</v>
      </c>
      <c r="C23" s="943"/>
      <c r="D23" s="943"/>
      <c r="E23" s="232">
        <v>0.0</v>
      </c>
      <c r="F23" s="310">
        <v>0.0</v>
      </c>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row>
    <row r="24" spans="1:46" s="113" customFormat="1" ht="20.1" customHeight="1">
      <c r="A24" s="229">
        <v>2.0</v>
      </c>
      <c r="B24" s="943" t="s">
        <v>498</v>
      </c>
      <c r="C24" s="943"/>
      <c r="D24" s="943"/>
      <c r="E24" s="232">
        <v>0.0</v>
      </c>
      <c r="F24" s="310">
        <v>0.0</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row>
    <row r="25" spans="1:46" s="113" customFormat="1" ht="20.1" customHeight="1">
      <c r="A25" s="229">
        <v>3.0</v>
      </c>
      <c r="B25" s="943" t="s">
        <v>499</v>
      </c>
      <c r="C25" s="943"/>
      <c r="D25" s="943"/>
      <c r="E25" s="232">
        <v>0.0</v>
      </c>
      <c r="F25" s="310">
        <v>0.0</v>
      </c>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row>
    <row r="26" spans="1:46" s="113" customFormat="1" ht="20.1" customHeight="1" thickBot="1">
      <c r="A26" s="233">
        <v>4.0</v>
      </c>
      <c r="B26" s="1047" t="s">
        <v>500</v>
      </c>
      <c r="C26" s="1047"/>
      <c r="D26" s="1047"/>
      <c r="E26" s="311">
        <v>0.0</v>
      </c>
      <c r="F26" s="312">
        <v>0.0</v>
      </c>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row>
    <row r="27" spans="1:46" s="113" customFormat="1" ht="13.5" customHeight="1" thickBot="1">
      <c r="A27" s="954" t="s">
        <v>501</v>
      </c>
      <c r="B27" s="954"/>
      <c r="C27" s="954"/>
      <c r="D27" s="954"/>
      <c r="E27" s="954"/>
      <c r="F27" s="954"/>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row>
    <row r="28" spans="1:46" s="113" customFormat="1" ht="13.5" customHeight="1">
      <c r="A28" s="955" t="s">
        <v>258</v>
      </c>
      <c r="B28" s="957" t="s">
        <v>262</v>
      </c>
      <c r="C28" s="957"/>
      <c r="D28" s="957"/>
      <c r="E28" s="959" t="s">
        <v>486</v>
      </c>
      <c r="F28" s="960"/>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row>
    <row r="29" spans="1:46" s="113" customFormat="1" ht="13.5" customHeight="1">
      <c r="A29" s="956"/>
      <c r="B29" s="958"/>
      <c r="C29" s="958"/>
      <c r="D29" s="958"/>
      <c r="E29" s="230" t="s">
        <v>495</v>
      </c>
      <c r="F29" s="302" t="s">
        <v>496</v>
      </c>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row>
    <row r="30" spans="1:46" s="113" customFormat="1" ht="20.1" customHeight="1">
      <c r="A30" s="229">
        <v>1.0</v>
      </c>
      <c r="B30" s="943" t="s">
        <v>502</v>
      </c>
      <c r="C30" s="943"/>
      <c r="D30" s="943"/>
      <c r="E30" s="232">
        <v>0.0</v>
      </c>
      <c r="F30" s="310">
        <v>0.0</v>
      </c>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row>
    <row r="31" spans="1:46" s="113" customFormat="1" ht="20.1" customHeight="1">
      <c r="A31" s="229">
        <v>2.0</v>
      </c>
      <c r="B31" s="943" t="s">
        <v>503</v>
      </c>
      <c r="C31" s="943"/>
      <c r="D31" s="943"/>
      <c r="E31" s="232">
        <v>0.0</v>
      </c>
      <c r="F31" s="310">
        <v>0.0</v>
      </c>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row>
    <row r="32" spans="1:46" s="113" customFormat="1" ht="13.5" customHeight="1">
      <c r="A32" s="1051"/>
      <c r="B32" s="663"/>
      <c r="C32" s="663"/>
      <c r="D32" s="664"/>
      <c r="E32" s="230" t="s">
        <v>504</v>
      </c>
      <c r="F32" s="302" t="s">
        <v>505</v>
      </c>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row>
    <row r="33" spans="1:46" s="113" customFormat="1" ht="20.1" customHeight="1" thickBot="1">
      <c r="A33" s="233">
        <v>4.0</v>
      </c>
      <c r="B33" s="1047" t="s">
        <v>500</v>
      </c>
      <c r="C33" s="1047"/>
      <c r="D33" s="1047"/>
      <c r="E33" s="311">
        <v>0.0</v>
      </c>
      <c r="F33" s="312">
        <v>0.0</v>
      </c>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row>
    <row r="34" spans="1:46" s="113" customFormat="1" ht="8.1" customHeight="1" thickBot="1">
      <c r="A34" s="954"/>
      <c r="B34" s="954"/>
      <c r="C34" s="954"/>
      <c r="D34" s="954"/>
      <c r="E34" s="954"/>
      <c r="F34" s="954"/>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row>
    <row r="35" spans="1:46" s="113" customFormat="1" ht="20.1" customHeight="1">
      <c r="A35" s="303">
        <v>4.0</v>
      </c>
      <c r="B35" s="1052" t="s">
        <v>506</v>
      </c>
      <c r="C35" s="1052"/>
      <c r="D35" s="1052"/>
      <c r="E35" s="315" t="s">
        <v>507</v>
      </c>
      <c r="F35" s="316" t="s">
        <v>508</v>
      </c>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row>
    <row r="36" spans="1:46" s="113" customFormat="1" ht="20.1" customHeight="1">
      <c r="A36" s="229">
        <v>5.0</v>
      </c>
      <c r="B36" s="943" t="s">
        <v>509</v>
      </c>
      <c r="C36" s="943"/>
      <c r="D36" s="943"/>
      <c r="E36" s="317" t="s">
        <v>507</v>
      </c>
      <c r="F36" s="318" t="s">
        <v>508</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row>
    <row r="37" spans="1:46" s="113" customFormat="1" ht="20.1" customHeight="1" thickBot="1">
      <c r="A37" s="233">
        <v>6.0</v>
      </c>
      <c r="B37" s="1047" t="s">
        <v>510</v>
      </c>
      <c r="C37" s="1047"/>
      <c r="D37" s="1047"/>
      <c r="E37" s="319" t="s">
        <v>507</v>
      </c>
      <c r="F37" s="320" t="s">
        <v>508</v>
      </c>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row>
    <row r="38" spans="1:46" s="113" customFormat="1" ht="13.5" customHeight="1">
      <c r="A38" s="928" t="s">
        <v>511</v>
      </c>
      <c r="B38" s="928"/>
      <c r="C38" s="928"/>
      <c r="D38" s="928"/>
      <c r="E38" s="928"/>
      <c r="F38" s="928"/>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row>
    <row r="39" spans="1:46" s="113" customFormat="1" ht="13.5" customHeight="1" thickBot="1">
      <c r="A39" s="954" t="s">
        <v>493</v>
      </c>
      <c r="B39" s="954"/>
      <c r="C39" s="954"/>
      <c r="D39" s="954"/>
      <c r="E39" s="954"/>
      <c r="F39" s="954"/>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row>
    <row r="40" spans="1:46" s="113" customFormat="1" ht="13.5" customHeight="1">
      <c r="A40" s="955" t="s">
        <v>258</v>
      </c>
      <c r="B40" s="957" t="s">
        <v>262</v>
      </c>
      <c r="C40" s="957"/>
      <c r="D40" s="957"/>
      <c r="E40" s="959" t="s">
        <v>486</v>
      </c>
      <c r="F40" s="960"/>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row>
    <row r="41" spans="1:46" s="113" customFormat="1" ht="23.1" customHeight="1">
      <c r="A41" s="956"/>
      <c r="B41" s="958"/>
      <c r="C41" s="958"/>
      <c r="D41" s="958"/>
      <c r="E41" s="313" t="s">
        <v>512</v>
      </c>
      <c r="F41" s="314" t="s">
        <v>513</v>
      </c>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row>
    <row r="42" spans="1:46" s="113" customFormat="1" ht="20.1" customHeight="1">
      <c r="A42" s="229">
        <v>1.0</v>
      </c>
      <c r="B42" s="943" t="s">
        <v>514</v>
      </c>
      <c r="C42" s="943"/>
      <c r="D42" s="943"/>
      <c r="E42" s="232">
        <v>0.0</v>
      </c>
      <c r="F42" s="310">
        <v>0.0</v>
      </c>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row>
    <row r="43" spans="1:46" s="113" customFormat="1" ht="20.1" customHeight="1">
      <c r="A43" s="229">
        <v>2.0</v>
      </c>
      <c r="B43" s="943" t="s">
        <v>515</v>
      </c>
      <c r="C43" s="943"/>
      <c r="D43" s="943"/>
      <c r="E43" s="232">
        <v>0.0</v>
      </c>
      <c r="F43" s="310">
        <v>0.0</v>
      </c>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row>
    <row r="44" spans="1:46" s="113" customFormat="1" ht="20.1" customHeight="1">
      <c r="A44" s="229">
        <v>3.0</v>
      </c>
      <c r="B44" s="943" t="s">
        <v>516</v>
      </c>
      <c r="C44" s="943"/>
      <c r="D44" s="943"/>
      <c r="E44" s="232">
        <v>0.0</v>
      </c>
      <c r="F44" s="310">
        <v>0.0</v>
      </c>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row>
    <row r="45" spans="1:46" s="113" customFormat="1" ht="20.1" customHeight="1" thickBot="1">
      <c r="A45" s="233">
        <v>4.0</v>
      </c>
      <c r="B45" s="1047" t="s">
        <v>517</v>
      </c>
      <c r="C45" s="1047"/>
      <c r="D45" s="1047"/>
      <c r="E45" s="311">
        <v>0.0</v>
      </c>
      <c r="F45" s="312">
        <v>0.0</v>
      </c>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row>
    <row r="46" spans="1:46" s="113" customFormat="1" ht="24" customHeight="1">
      <c r="A46" s="1049" t="s">
        <v>518</v>
      </c>
      <c r="B46" s="1050"/>
      <c r="C46" s="1050"/>
      <c r="D46" s="932" t="s">
        <v>478</v>
      </c>
      <c r="E46" s="933"/>
      <c r="F46" s="933"/>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row>
    <row r="47" spans="1:46" s="113" customFormat="1" ht="12.75">
      <c r="A47" s="1046">
        <v>1.0</v>
      </c>
      <c r="B47" s="1046"/>
      <c r="C47" s="1048"/>
      <c r="D47" s="1048"/>
      <c r="E47" s="1048"/>
      <c r="F47" s="1048"/>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row>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row r="175" s="5" customFormat="1" ht="12.75"/>
    <row r="176" s="5" customFormat="1" ht="12.75"/>
    <row r="177" s="5" customFormat="1" ht="12.75"/>
    <row r="178" s="5" customFormat="1" ht="12.75"/>
    <row r="179" s="5" customFormat="1" ht="12.75"/>
    <row r="180" s="5" customFormat="1" ht="12.75"/>
    <row r="181" s="5" customFormat="1" ht="12.75"/>
    <row r="182" s="5" customFormat="1" ht="12.75"/>
    <row r="183" s="5" customFormat="1" ht="12.75"/>
    <row r="184" s="5" customFormat="1" ht="12.75"/>
    <row r="185" s="5" customFormat="1" ht="12.75"/>
    <row r="186" s="5" customFormat="1" ht="12.75"/>
    <row r="187" s="5" customFormat="1" ht="12.75"/>
    <row r="188" s="5" customFormat="1" ht="12.75"/>
    <row r="189" s="5" customFormat="1" ht="12.75"/>
    <row r="190" s="5" customFormat="1" ht="12.75"/>
    <row r="191" s="5" customFormat="1" ht="12.75"/>
    <row r="192" s="5" customFormat="1" ht="12.75"/>
    <row r="193" s="5" customFormat="1" ht="12.75"/>
    <row r="194" s="5" customFormat="1" ht="12.75"/>
    <row r="195" s="5" customFormat="1" ht="12.75"/>
    <row r="196" s="5" customFormat="1" ht="12.75"/>
    <row r="197" s="5" customFormat="1" ht="12.75"/>
    <row r="198" s="5" customFormat="1" ht="12.75"/>
    <row r="199" s="5" customFormat="1" ht="12.75"/>
    <row r="200" s="5" customFormat="1" ht="12.75"/>
    <row r="201" s="5" customFormat="1" ht="12.75"/>
    <row r="202" s="5" customFormat="1" ht="12.75"/>
    <row r="203" s="5" customFormat="1" ht="12.75"/>
    <row r="204" s="5" customFormat="1" ht="12.75"/>
    <row r="205" s="5" customFormat="1" ht="12.75"/>
    <row r="206" s="5" customFormat="1" ht="12.75"/>
    <row r="207" s="5" customFormat="1" ht="12.75"/>
    <row r="208" s="5" customFormat="1" ht="12.75"/>
    <row r="209" s="5" customFormat="1" ht="12.75"/>
    <row r="210" s="5" customFormat="1" ht="12.75"/>
    <row r="211" s="5" customFormat="1" ht="12.75"/>
    <row r="212" s="5" customFormat="1" ht="12.75"/>
    <row r="213" s="5" customFormat="1" ht="12.75"/>
    <row r="214" s="5" customFormat="1" ht="12.75"/>
    <row r="215" s="5" customFormat="1" ht="12.75"/>
    <row r="216" s="5" customFormat="1" ht="12.75"/>
    <row r="217" s="5" customFormat="1" ht="12.75"/>
    <row r="218" s="5" customFormat="1" ht="12.75"/>
    <row r="219" s="5" customFormat="1" ht="12.75"/>
    <row r="220" s="5" customFormat="1" ht="12.75"/>
    <row r="221" s="5" customFormat="1" ht="12.75"/>
    <row r="222" s="5" customFormat="1" ht="12.75"/>
    <row r="223" s="5" customFormat="1" ht="12.75"/>
    <row r="224" s="5" customFormat="1" ht="12.75"/>
    <row r="225" s="5" customFormat="1" ht="12.75"/>
    <row r="226" s="5" customFormat="1" ht="12.75"/>
    <row r="227" s="5" customFormat="1" ht="12.75"/>
    <row r="228" s="5" customFormat="1" ht="12.75"/>
    <row r="229" s="5" customFormat="1" ht="12.75"/>
    <row r="230" s="5" customFormat="1" ht="12.75"/>
    <row r="231" s="5" customFormat="1" ht="12.75"/>
    <row r="232" s="5" customFormat="1" ht="12.75"/>
    <row r="233" s="5" customFormat="1" ht="12.75"/>
    <row r="234" s="5" customFormat="1" ht="12.75"/>
    <row r="235" s="5" customFormat="1" ht="12.75"/>
    <row r="236" s="5" customFormat="1" ht="12.75"/>
    <row r="237" s="5" customFormat="1" ht="12.75"/>
    <row r="238" s="5" customFormat="1" ht="12.75"/>
    <row r="239" s="5" customFormat="1" ht="12.75"/>
    <row r="240" s="5" customFormat="1" ht="12.75"/>
    <row r="241" s="5" customFormat="1" ht="12.75"/>
    <row r="242" s="5" customFormat="1" ht="12.75"/>
    <row r="243" s="5" customFormat="1" ht="12.75"/>
    <row r="244" s="5" customFormat="1" ht="12.75"/>
    <row r="245" s="5" customFormat="1" ht="12.75"/>
    <row r="246" s="5" customFormat="1" ht="12.75"/>
    <row r="247" s="5" customFormat="1" ht="12.75"/>
    <row r="248" s="5" customFormat="1" ht="12.75"/>
    <row r="249" s="5" customFormat="1" ht="12.75"/>
    <row r="250" s="5" customFormat="1" ht="12.75"/>
    <row r="251" s="5" customFormat="1" ht="12.75"/>
    <row r="252" s="5" customFormat="1" ht="12.75"/>
    <row r="253" s="5" customFormat="1" ht="12.75"/>
    <row r="254" s="5" customFormat="1" ht="12.75"/>
    <row r="255" s="5" customFormat="1" ht="12.75"/>
    <row r="256" s="5" customFormat="1" ht="12.75"/>
    <row r="257" s="5" customFormat="1" ht="12.75"/>
    <row r="258" s="5" customFormat="1" ht="12.75"/>
    <row r="259" s="5" customFormat="1" ht="12.75"/>
    <row r="260" s="5" customFormat="1" ht="12.75"/>
    <row r="261" s="5" customFormat="1" ht="12.75"/>
    <row r="262" s="5" customFormat="1" ht="12.75"/>
    <row r="263" s="5" customFormat="1" ht="12.75"/>
    <row r="264" s="5" customFormat="1" ht="12.75"/>
    <row r="265" s="5" customFormat="1" ht="12.75"/>
    <row r="266" s="5" customFormat="1" ht="12.75"/>
    <row r="267" s="5" customFormat="1" ht="12.75"/>
    <row r="268" s="5" customFormat="1" ht="12.75"/>
    <row r="269" s="5" customFormat="1" ht="12.75"/>
    <row r="270" s="5" customFormat="1" ht="12.75"/>
  </sheetData>
  <sheetProtection algorithmName="SHA-512" hashValue="b5pJsIs4rP8pcrimYANrDlKcWz5fXcUezzVBwZAKH3k3hJqqSX/3u1lYYo3Y/Z3XFui1CRSp+YbKCKqRXOHLYA==" saltValue="Gbsku2HFPoMQ9RRT4u8YNQ==" spinCount="100000" sheet="1" objects="1" scenarios="1"/>
  <mergeCells count="54">
    <mergeCell ref="B36:D36"/>
    <mergeCell ref="A38:F38"/>
    <mergeCell ref="B26:D26"/>
    <mergeCell ref="B31:D31"/>
    <mergeCell ref="B25:D25"/>
    <mergeCell ref="A28:A29"/>
    <mergeCell ref="B28:D29"/>
    <mergeCell ref="E28:F28"/>
    <mergeCell ref="B30:D30"/>
    <mergeCell ref="A32:D32"/>
    <mergeCell ref="A34:F34"/>
    <mergeCell ref="B35:D35"/>
    <mergeCell ref="B37:D37"/>
    <mergeCell ref="B33:D33"/>
    <mergeCell ref="A47:F47"/>
    <mergeCell ref="D46:F46"/>
    <mergeCell ref="A39:F39"/>
    <mergeCell ref="A46:C46"/>
    <mergeCell ref="B42:D42"/>
    <mergeCell ref="A40:A41"/>
    <mergeCell ref="B40:D41"/>
    <mergeCell ref="E40:F40"/>
    <mergeCell ref="B43:D43"/>
    <mergeCell ref="B44:D44"/>
    <mergeCell ref="B45:D45"/>
    <mergeCell ref="B19:D19"/>
    <mergeCell ref="A13:F13"/>
    <mergeCell ref="A14:A15"/>
    <mergeCell ref="B14:D15"/>
    <mergeCell ref="E14:F14"/>
    <mergeCell ref="B16:D16"/>
    <mergeCell ref="B17:D17"/>
    <mergeCell ref="B18:D18"/>
    <mergeCell ref="A1:F1"/>
    <mergeCell ref="A3:F3"/>
    <mergeCell ref="A4:B4"/>
    <mergeCell ref="C4:F4"/>
    <mergeCell ref="A2:F2"/>
    <mergeCell ref="A5:F5"/>
    <mergeCell ref="A10:D10"/>
    <mergeCell ref="A11:F11"/>
    <mergeCell ref="A12:B12"/>
    <mergeCell ref="E10:F10"/>
    <mergeCell ref="A6:F6"/>
    <mergeCell ref="A8:F8"/>
    <mergeCell ref="A9:F9"/>
    <mergeCell ref="E12:F12"/>
    <mergeCell ref="A20:F20"/>
    <mergeCell ref="A21:A22"/>
    <mergeCell ref="B21:D22"/>
    <mergeCell ref="E21:F21"/>
    <mergeCell ref="A27:F27"/>
    <mergeCell ref="B23:D23"/>
    <mergeCell ref="B24:D24"/>
  </mergeCells>
  <printOptions horizontalCentered="1" verticalCentered="1"/>
  <pageMargins left="0.1968503937007874" right="0.1968503937007874" top="0.3937007874015748" bottom="0.3937007874015748" header="0.5118110236220472" footer="0.5118110236220472"/>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AI226"/>
  <sheetViews>
    <sheetView workbookViewId="0" topLeftCell="A1">
      <pane ySplit="5" topLeftCell="A6" activePane="bottomLeft" state="frozen"/>
      <selection pane="topLeft" activeCell="A1" sqref="A1"/>
      <selection pane="bottomLeft" activeCell="B7" sqref="B7:H7"/>
    </sheetView>
  </sheetViews>
  <sheetFormatPr defaultRowHeight="12.75"/>
  <cols>
    <col min="1" max="1" width="2.7142857142857144" style="216" customWidth="1"/>
    <col min="2" max="2" width="10.714285714285714" style="205" customWidth="1"/>
    <col min="3" max="3" width="9.714285714285714" style="205" customWidth="1"/>
    <col min="4" max="4" width="11.428571428571429" style="205" customWidth="1"/>
    <col min="5" max="5" width="4.428571428571429" style="205" customWidth="1"/>
    <col min="6" max="6" width="11.428571428571429" style="205" customWidth="1"/>
    <col min="7" max="7" width="7.571428571428571" style="205" customWidth="1"/>
    <col min="8" max="8" width="40.857142857142854" style="205" customWidth="1"/>
    <col min="9" max="35" width="9.142857142857142" style="282"/>
    <col min="36" max="16384" width="9.142857142857142" style="216"/>
  </cols>
  <sheetData>
    <row r="1" spans="1:8" ht="18">
      <c r="A1" s="218"/>
      <c r="B1" s="1054" t="s">
        <v>181</v>
      </c>
      <c r="C1" s="1055"/>
      <c r="D1" s="1055"/>
      <c r="E1" s="1055"/>
      <c r="F1" s="1055"/>
      <c r="G1" s="1055"/>
      <c r="H1" s="1055"/>
    </row>
    <row r="2" spans="1:8" ht="18" customHeight="1">
      <c r="A2" s="218"/>
      <c r="B2" s="1055"/>
      <c r="C2" s="1055"/>
      <c r="D2" s="1055"/>
      <c r="E2" s="1055"/>
      <c r="F2" s="1055"/>
      <c r="G2" s="1055"/>
      <c r="H2" s="1055"/>
    </row>
    <row r="3" spans="1:8" ht="18" customHeight="1">
      <c r="A3" s="218"/>
      <c r="B3" s="1057" t="s">
        <v>167</v>
      </c>
      <c r="C3" s="1057"/>
      <c r="D3" s="1056" t="str">
        <f>+CONCATENATE('1'!A27)</f>
        <v xml:space="preserve">, </v>
      </c>
      <c r="E3" s="1056"/>
      <c r="F3" s="1056"/>
      <c r="G3" s="1056"/>
      <c r="H3" s="1056"/>
    </row>
    <row r="4" spans="1:8" ht="18" customHeight="1">
      <c r="A4" s="218"/>
      <c r="B4" s="1057" t="s">
        <v>164</v>
      </c>
      <c r="C4" s="1057"/>
      <c r="D4" s="1056" t="str">
        <f>+CONCATENATE('1'!A7)</f>
        <v>CZ</v>
      </c>
      <c r="E4" s="1056"/>
      <c r="F4" s="1056"/>
      <c r="G4" s="1056"/>
      <c r="H4" s="1056"/>
    </row>
    <row r="5" spans="1:8" ht="18" customHeight="1">
      <c r="A5" s="218"/>
      <c r="B5" s="1057" t="s">
        <v>182</v>
      </c>
      <c r="C5" s="1057"/>
      <c r="D5" s="208">
        <f>+'1'!F24</f>
        <v>41640.0</v>
      </c>
      <c r="E5" s="209" t="s">
        <v>183</v>
      </c>
      <c r="F5" s="208">
        <f>+'1'!H24</f>
        <v>42004.0</v>
      </c>
      <c r="G5" s="210"/>
      <c r="H5" s="211"/>
    </row>
    <row r="6" spans="1:8" ht="18" customHeight="1">
      <c r="A6" s="218"/>
      <c r="B6" s="1057"/>
      <c r="C6" s="1057"/>
      <c r="D6" s="1057"/>
      <c r="E6" s="1057"/>
      <c r="F6" s="1057"/>
      <c r="G6" s="1057"/>
      <c r="H6" s="1057"/>
    </row>
    <row r="7" spans="1:8" ht="18" customHeight="1">
      <c r="A7" s="218"/>
      <c r="B7" s="1058" t="s">
        <v>184</v>
      </c>
      <c r="C7" s="1059"/>
      <c r="D7" s="1059"/>
      <c r="E7" s="1059"/>
      <c r="F7" s="1059"/>
      <c r="G7" s="1059"/>
      <c r="H7" s="1059"/>
    </row>
    <row r="8" spans="1:8" ht="18" customHeight="1">
      <c r="A8" s="218"/>
      <c r="B8" s="1055"/>
      <c r="C8" s="1055"/>
      <c r="D8" s="1055"/>
      <c r="E8" s="1055"/>
      <c r="F8" s="1055"/>
      <c r="G8" s="1055"/>
      <c r="H8" s="1055"/>
    </row>
    <row r="9" spans="1:8" ht="18" customHeight="1">
      <c r="A9" s="218"/>
      <c r="B9" s="207" t="s">
        <v>185</v>
      </c>
      <c r="C9" s="1053" t="s">
        <v>168</v>
      </c>
      <c r="D9" s="1053"/>
      <c r="E9" s="1053"/>
      <c r="F9" s="1053"/>
      <c r="G9" s="1053"/>
      <c r="H9" s="1053"/>
    </row>
    <row r="10" spans="1:8" ht="18" customHeight="1">
      <c r="A10" s="218"/>
      <c r="B10" s="217"/>
      <c r="C10" s="1053" t="s">
        <v>169</v>
      </c>
      <c r="D10" s="1053"/>
      <c r="E10" s="1053"/>
      <c r="F10" s="1053"/>
      <c r="G10" s="1053"/>
      <c r="H10" s="1053"/>
    </row>
    <row r="11" spans="1:8" ht="18" customHeight="1">
      <c r="A11" s="218"/>
      <c r="B11" s="207" t="s">
        <v>186</v>
      </c>
      <c r="C11" s="1053" t="s">
        <v>168</v>
      </c>
      <c r="D11" s="1053"/>
      <c r="E11" s="1053"/>
      <c r="F11" s="1053"/>
      <c r="G11" s="1053"/>
      <c r="H11" s="1053"/>
    </row>
    <row r="12" spans="1:8" ht="29.1" customHeight="1">
      <c r="A12" s="218"/>
      <c r="B12" s="217"/>
      <c r="C12" s="1053" t="s">
        <v>180</v>
      </c>
      <c r="D12" s="1053"/>
      <c r="E12" s="1053"/>
      <c r="F12" s="1053"/>
      <c r="G12" s="1053"/>
      <c r="H12" s="1053"/>
    </row>
    <row r="13" spans="1:8" ht="18" customHeight="1">
      <c r="A13" s="218"/>
      <c r="B13" s="207" t="s">
        <v>187</v>
      </c>
      <c r="C13" s="1053" t="s">
        <v>168</v>
      </c>
      <c r="D13" s="1053"/>
      <c r="E13" s="1053"/>
      <c r="F13" s="1053"/>
      <c r="G13" s="1053"/>
      <c r="H13" s="1053"/>
    </row>
    <row r="14" spans="1:8" ht="30" customHeight="1">
      <c r="A14" s="218"/>
      <c r="B14" s="217"/>
      <c r="C14" s="1053" t="s">
        <v>171</v>
      </c>
      <c r="D14" s="1053"/>
      <c r="E14" s="1053"/>
      <c r="F14" s="1053"/>
      <c r="G14" s="1053"/>
      <c r="H14" s="1053"/>
    </row>
    <row r="15" spans="1:8" ht="30" customHeight="1">
      <c r="A15" s="219"/>
      <c r="B15" s="217"/>
      <c r="C15" s="1053" t="s">
        <v>170</v>
      </c>
      <c r="D15" s="1053"/>
      <c r="E15" s="1053"/>
      <c r="F15" s="1053"/>
      <c r="G15" s="1053"/>
      <c r="H15" s="1053"/>
    </row>
    <row r="16" spans="1:8" ht="18" customHeight="1">
      <c r="A16" s="219"/>
      <c r="B16" s="217"/>
      <c r="C16" s="1053" t="s">
        <v>285</v>
      </c>
      <c r="D16" s="1053"/>
      <c r="E16" s="1053"/>
      <c r="F16" s="1053"/>
      <c r="G16" s="1053"/>
      <c r="H16" s="1053"/>
    </row>
    <row r="17" spans="1:8" ht="30" customHeight="1">
      <c r="A17" s="219"/>
      <c r="B17" s="217"/>
      <c r="C17" s="1053" t="s">
        <v>179</v>
      </c>
      <c r="D17" s="1053"/>
      <c r="E17" s="1053"/>
      <c r="F17" s="1053"/>
      <c r="G17" s="1053"/>
      <c r="H17" s="1053"/>
    </row>
    <row r="18" spans="1:8" ht="18" customHeight="1">
      <c r="A18" s="218"/>
      <c r="B18" s="207" t="s">
        <v>188</v>
      </c>
      <c r="C18" s="1053" t="s">
        <v>190</v>
      </c>
      <c r="D18" s="1053"/>
      <c r="E18" s="1053"/>
      <c r="F18" s="1053"/>
      <c r="G18" s="1053"/>
      <c r="H18" s="1053"/>
    </row>
    <row r="19" spans="1:8" ht="18" customHeight="1">
      <c r="A19" s="218"/>
      <c r="B19" s="207" t="s">
        <v>189</v>
      </c>
      <c r="C19" s="1053" t="s">
        <v>190</v>
      </c>
      <c r="D19" s="1053"/>
      <c r="E19" s="1053"/>
      <c r="F19" s="1053"/>
      <c r="G19" s="1053"/>
      <c r="H19" s="1053"/>
    </row>
    <row r="20" spans="1:8" ht="18" customHeight="1">
      <c r="A20" s="218"/>
      <c r="B20" s="1061"/>
      <c r="C20" s="1061"/>
      <c r="D20" s="1061"/>
      <c r="E20" s="1061"/>
      <c r="F20" s="1061"/>
      <c r="G20" s="1061"/>
      <c r="H20" s="1061"/>
    </row>
    <row r="21" spans="1:8" ht="18" customHeight="1">
      <c r="A21" s="218"/>
      <c r="B21" s="506" t="s">
        <v>191</v>
      </c>
      <c r="C21" s="1060" t="s">
        <v>168</v>
      </c>
      <c r="D21" s="1060"/>
      <c r="E21" s="1060"/>
      <c r="F21" s="1060"/>
      <c r="G21" s="1060"/>
      <c r="H21" s="1060"/>
    </row>
    <row r="22" spans="1:8" ht="18" customHeight="1">
      <c r="A22" s="218"/>
      <c r="B22" s="506"/>
      <c r="C22" s="1060" t="s">
        <v>3791</v>
      </c>
      <c r="D22" s="1060"/>
      <c r="E22" s="1060"/>
      <c r="F22" s="1060"/>
      <c r="G22" s="1060"/>
      <c r="H22" s="1060"/>
    </row>
    <row r="23" spans="1:8" ht="18" customHeight="1">
      <c r="A23" s="218"/>
      <c r="B23" s="207" t="s">
        <v>192</v>
      </c>
      <c r="C23" s="1053" t="s">
        <v>168</v>
      </c>
      <c r="D23" s="1053"/>
      <c r="E23" s="1053"/>
      <c r="F23" s="1053"/>
      <c r="G23" s="1053"/>
      <c r="H23" s="1053"/>
    </row>
    <row r="24" spans="1:8" ht="29.1" customHeight="1">
      <c r="A24" s="218"/>
      <c r="B24" s="217"/>
      <c r="C24" s="1053" t="s">
        <v>176</v>
      </c>
      <c r="D24" s="1053"/>
      <c r="E24" s="1053"/>
      <c r="F24" s="1053"/>
      <c r="G24" s="1053"/>
      <c r="H24" s="1053"/>
    </row>
    <row r="25" spans="1:8" ht="18" customHeight="1">
      <c r="A25" s="219"/>
      <c r="B25" s="217"/>
      <c r="C25" s="1053" t="s">
        <v>173</v>
      </c>
      <c r="D25" s="1053"/>
      <c r="E25" s="1053"/>
      <c r="F25" s="1053"/>
      <c r="G25" s="1053"/>
      <c r="H25" s="1053"/>
    </row>
    <row r="26" spans="1:8" ht="29.1" customHeight="1">
      <c r="A26" s="219"/>
      <c r="B26" s="217"/>
      <c r="C26" s="1053" t="s">
        <v>177</v>
      </c>
      <c r="D26" s="1053"/>
      <c r="E26" s="1053"/>
      <c r="F26" s="1053"/>
      <c r="G26" s="1053"/>
      <c r="H26" s="1053"/>
    </row>
    <row r="27" spans="1:8" ht="18" customHeight="1">
      <c r="A27" s="218"/>
      <c r="B27" s="207" t="s">
        <v>193</v>
      </c>
      <c r="C27" s="1053" t="s">
        <v>168</v>
      </c>
      <c r="D27" s="1053"/>
      <c r="E27" s="1053"/>
      <c r="F27" s="1053"/>
      <c r="G27" s="1053"/>
      <c r="H27" s="1053"/>
    </row>
    <row r="28" spans="1:8" ht="29.1" customHeight="1">
      <c r="A28" s="218"/>
      <c r="B28" s="217"/>
      <c r="C28" s="1053" t="s">
        <v>290</v>
      </c>
      <c r="D28" s="1053"/>
      <c r="E28" s="1053"/>
      <c r="F28" s="1053"/>
      <c r="G28" s="1053"/>
      <c r="H28" s="1053"/>
    </row>
    <row r="29" spans="1:8" ht="29.1" customHeight="1">
      <c r="A29" s="219"/>
      <c r="B29" s="217"/>
      <c r="C29" s="1053" t="s">
        <v>289</v>
      </c>
      <c r="D29" s="1053"/>
      <c r="E29" s="1053"/>
      <c r="F29" s="1053"/>
      <c r="G29" s="1053"/>
      <c r="H29" s="1053"/>
    </row>
    <row r="30" spans="1:8" ht="29.1" customHeight="1">
      <c r="A30" s="219"/>
      <c r="B30" s="217"/>
      <c r="C30" s="1053" t="s">
        <v>178</v>
      </c>
      <c r="D30" s="1053"/>
      <c r="E30" s="1053"/>
      <c r="F30" s="1053"/>
      <c r="G30" s="1053"/>
      <c r="H30" s="1053"/>
    </row>
    <row r="31" spans="1:8" ht="18" customHeight="1">
      <c r="A31" s="218"/>
      <c r="B31" s="207" t="s">
        <v>194</v>
      </c>
      <c r="C31" s="1053" t="s">
        <v>168</v>
      </c>
      <c r="D31" s="1053"/>
      <c r="E31" s="1053"/>
      <c r="F31" s="1053"/>
      <c r="G31" s="1053"/>
      <c r="H31" s="1053"/>
    </row>
    <row r="32" spans="1:8" ht="29.1" customHeight="1">
      <c r="A32" s="218"/>
      <c r="B32" s="217"/>
      <c r="C32" s="1053" t="s">
        <v>115</v>
      </c>
      <c r="D32" s="1053"/>
      <c r="E32" s="1053"/>
      <c r="F32" s="1053"/>
      <c r="G32" s="1053"/>
      <c r="H32" s="1053"/>
    </row>
    <row r="33" spans="1:8" ht="29.1" customHeight="1">
      <c r="A33" s="219"/>
      <c r="B33" s="217"/>
      <c r="C33" s="1053" t="s">
        <v>123</v>
      </c>
      <c r="D33" s="1053"/>
      <c r="E33" s="1053"/>
      <c r="F33" s="1053"/>
      <c r="G33" s="1053"/>
      <c r="H33" s="1053"/>
    </row>
    <row r="34" spans="1:8" ht="18" customHeight="1">
      <c r="A34" s="219"/>
      <c r="B34" s="217"/>
      <c r="C34" s="1053" t="s">
        <v>75</v>
      </c>
      <c r="D34" s="1053"/>
      <c r="E34" s="1053"/>
      <c r="F34" s="1053"/>
      <c r="G34" s="1053"/>
      <c r="H34" s="1053"/>
    </row>
    <row r="35" spans="1:8" ht="18" customHeight="1">
      <c r="A35" s="218"/>
      <c r="B35" s="207" t="s">
        <v>195</v>
      </c>
      <c r="C35" s="1053" t="s">
        <v>168</v>
      </c>
      <c r="D35" s="1053"/>
      <c r="E35" s="1053"/>
      <c r="F35" s="1053"/>
      <c r="G35" s="1053"/>
      <c r="H35" s="1053"/>
    </row>
    <row r="36" spans="1:8" ht="29.1" customHeight="1">
      <c r="A36" s="218"/>
      <c r="B36" s="217"/>
      <c r="C36" s="1053" t="s">
        <v>175</v>
      </c>
      <c r="D36" s="1053"/>
      <c r="E36" s="1053"/>
      <c r="F36" s="1053"/>
      <c r="G36" s="1053"/>
      <c r="H36" s="1053"/>
    </row>
    <row r="37" spans="1:8" ht="29.1" customHeight="1">
      <c r="A37" s="219"/>
      <c r="B37" s="217"/>
      <c r="C37" s="1053" t="s">
        <v>178</v>
      </c>
      <c r="D37" s="1053"/>
      <c r="E37" s="1053"/>
      <c r="F37" s="1053"/>
      <c r="G37" s="1053"/>
      <c r="H37" s="1053"/>
    </row>
    <row r="38" spans="1:8" ht="29.1" customHeight="1">
      <c r="A38" s="219"/>
      <c r="B38" s="217"/>
      <c r="C38" s="1053" t="s">
        <v>217</v>
      </c>
      <c r="D38" s="1053"/>
      <c r="E38" s="1053"/>
      <c r="F38" s="1053"/>
      <c r="G38" s="1053"/>
      <c r="H38" s="1053"/>
    </row>
    <row r="39" spans="1:8" ht="18" customHeight="1">
      <c r="A39" s="219"/>
      <c r="B39" s="217"/>
      <c r="C39" s="1060" t="s">
        <v>3792</v>
      </c>
      <c r="D39" s="1060"/>
      <c r="E39" s="1060"/>
      <c r="F39" s="1060"/>
      <c r="G39" s="1060"/>
      <c r="H39" s="1060"/>
    </row>
    <row r="40" spans="1:8" ht="18" customHeight="1">
      <c r="A40" s="218"/>
      <c r="B40" s="207" t="s">
        <v>196</v>
      </c>
      <c r="C40" s="1053" t="s">
        <v>190</v>
      </c>
      <c r="D40" s="1053"/>
      <c r="E40" s="1053"/>
      <c r="F40" s="1053"/>
      <c r="G40" s="1053"/>
      <c r="H40" s="1053"/>
    </row>
    <row r="41" spans="1:8" ht="18" customHeight="1">
      <c r="A41" s="218"/>
      <c r="B41" s="207" t="s">
        <v>197</v>
      </c>
      <c r="C41" s="1053" t="s">
        <v>190</v>
      </c>
      <c r="D41" s="1053"/>
      <c r="E41" s="1053"/>
      <c r="F41" s="1053"/>
      <c r="G41" s="1053"/>
      <c r="H41" s="1053"/>
    </row>
    <row r="42" spans="1:8" ht="18" customHeight="1">
      <c r="A42" s="218"/>
      <c r="B42" s="1061"/>
      <c r="C42" s="1061"/>
      <c r="D42" s="1061"/>
      <c r="E42" s="1061"/>
      <c r="F42" s="1061"/>
      <c r="G42" s="1061"/>
      <c r="H42" s="1061"/>
    </row>
    <row r="43" spans="1:8" ht="18" customHeight="1">
      <c r="A43" s="218"/>
      <c r="B43" s="207" t="s">
        <v>198</v>
      </c>
      <c r="C43" s="1053" t="s">
        <v>190</v>
      </c>
      <c r="D43" s="1053"/>
      <c r="E43" s="1053"/>
      <c r="F43" s="1053"/>
      <c r="G43" s="1053"/>
      <c r="H43" s="1053"/>
    </row>
    <row r="44" spans="1:8" ht="18" customHeight="1">
      <c r="A44" s="218"/>
      <c r="B44" s="1061"/>
      <c r="C44" s="1061"/>
      <c r="D44" s="1061"/>
      <c r="E44" s="1061"/>
      <c r="F44" s="1061"/>
      <c r="G44" s="1061"/>
      <c r="H44" s="1061"/>
    </row>
    <row r="45" spans="1:8" ht="18" customHeight="1">
      <c r="A45" s="218"/>
      <c r="B45" s="207" t="s">
        <v>199</v>
      </c>
      <c r="C45" s="1053" t="s">
        <v>190</v>
      </c>
      <c r="D45" s="1053"/>
      <c r="E45" s="1053"/>
      <c r="F45" s="1053"/>
      <c r="G45" s="1053"/>
      <c r="H45" s="1053"/>
    </row>
    <row r="46" spans="1:8" ht="18" customHeight="1">
      <c r="A46" s="218"/>
      <c r="B46" s="207" t="s">
        <v>200</v>
      </c>
      <c r="C46" s="1053" t="s">
        <v>190</v>
      </c>
      <c r="D46" s="1053"/>
      <c r="E46" s="1053"/>
      <c r="F46" s="1053"/>
      <c r="G46" s="1053"/>
      <c r="H46" s="1053"/>
    </row>
    <row r="47" spans="1:8" ht="18" customHeight="1">
      <c r="A47" s="218"/>
      <c r="B47" s="1055"/>
      <c r="C47" s="1055"/>
      <c r="D47" s="1055"/>
      <c r="E47" s="1055"/>
      <c r="F47" s="1055"/>
      <c r="G47" s="1055"/>
      <c r="H47" s="1055"/>
    </row>
    <row r="48" spans="1:8" ht="18" customHeight="1">
      <c r="A48" s="218"/>
      <c r="B48" s="1058" t="s">
        <v>201</v>
      </c>
      <c r="C48" s="1059"/>
      <c r="D48" s="1059"/>
      <c r="E48" s="1059"/>
      <c r="F48" s="1059"/>
      <c r="G48" s="1059"/>
      <c r="H48" s="1059"/>
    </row>
    <row r="49" spans="1:8" ht="18" customHeight="1">
      <c r="A49" s="218"/>
      <c r="B49" s="1055"/>
      <c r="C49" s="1055"/>
      <c r="D49" s="1055"/>
      <c r="E49" s="1055"/>
      <c r="F49" s="1055"/>
      <c r="G49" s="1055"/>
      <c r="H49" s="1055"/>
    </row>
    <row r="50" spans="1:8" ht="18" customHeight="1">
      <c r="A50" s="218"/>
      <c r="B50" s="206" t="s">
        <v>202</v>
      </c>
      <c r="C50" s="1064" t="s">
        <v>190</v>
      </c>
      <c r="D50" s="1064"/>
      <c r="E50" s="1064"/>
      <c r="F50" s="1064"/>
      <c r="G50" s="1064"/>
      <c r="H50" s="1064"/>
    </row>
    <row r="51" spans="1:8" ht="18" customHeight="1">
      <c r="A51" s="218"/>
      <c r="B51" s="1055"/>
      <c r="C51" s="1055"/>
      <c r="D51" s="1055"/>
      <c r="E51" s="1055"/>
      <c r="F51" s="1055"/>
      <c r="G51" s="1055"/>
      <c r="H51" s="1055"/>
    </row>
    <row r="52" spans="1:8" ht="18" customHeight="1">
      <c r="A52" s="218"/>
      <c r="B52" s="1058" t="s">
        <v>203</v>
      </c>
      <c r="C52" s="1059"/>
      <c r="D52" s="1059"/>
      <c r="E52" s="1059"/>
      <c r="F52" s="1059"/>
      <c r="G52" s="1059"/>
      <c r="H52" s="1059"/>
    </row>
    <row r="53" spans="1:8" ht="18" customHeight="1">
      <c r="A53" s="218"/>
      <c r="B53" s="1055"/>
      <c r="C53" s="1055"/>
      <c r="D53" s="1055"/>
      <c r="E53" s="1055"/>
      <c r="F53" s="1055"/>
      <c r="G53" s="1055"/>
      <c r="H53" s="1055"/>
    </row>
    <row r="54" spans="1:8" ht="18" customHeight="1">
      <c r="A54" s="218"/>
      <c r="B54" s="206" t="s">
        <v>210</v>
      </c>
      <c r="C54" s="1064" t="s">
        <v>190</v>
      </c>
      <c r="D54" s="1064"/>
      <c r="E54" s="1064"/>
      <c r="F54" s="1064"/>
      <c r="G54" s="1064"/>
      <c r="H54" s="1064"/>
    </row>
    <row r="55" spans="1:8" ht="18" customHeight="1">
      <c r="A55" s="218"/>
      <c r="B55" s="1055"/>
      <c r="C55" s="1055"/>
      <c r="D55" s="1055"/>
      <c r="E55" s="1055"/>
      <c r="F55" s="1055"/>
      <c r="G55" s="1055"/>
      <c r="H55" s="1055"/>
    </row>
    <row r="56" spans="1:8" ht="18" customHeight="1">
      <c r="A56" s="218"/>
      <c r="B56" s="1058" t="s">
        <v>211</v>
      </c>
      <c r="C56" s="1059"/>
      <c r="D56" s="1059"/>
      <c r="E56" s="1059"/>
      <c r="F56" s="1059"/>
      <c r="G56" s="1059"/>
      <c r="H56" s="1059"/>
    </row>
    <row r="57" spans="1:8" ht="18" customHeight="1">
      <c r="A57" s="218"/>
      <c r="B57" s="1055"/>
      <c r="C57" s="1055"/>
      <c r="D57" s="1055"/>
      <c r="E57" s="1055"/>
      <c r="F57" s="1055"/>
      <c r="G57" s="1055"/>
      <c r="H57" s="1055"/>
    </row>
    <row r="58" spans="1:8" ht="18" customHeight="1">
      <c r="A58" s="218"/>
      <c r="B58" s="206" t="s">
        <v>212</v>
      </c>
      <c r="C58" s="1064" t="s">
        <v>190</v>
      </c>
      <c r="D58" s="1064"/>
      <c r="E58" s="1064"/>
      <c r="F58" s="1064"/>
      <c r="G58" s="1064"/>
      <c r="H58" s="1064"/>
    </row>
    <row r="59" spans="1:8" ht="18" customHeight="1">
      <c r="A59" s="218"/>
      <c r="B59" s="1055"/>
      <c r="C59" s="1055"/>
      <c r="D59" s="1055"/>
      <c r="E59" s="1055"/>
      <c r="F59" s="1055"/>
      <c r="G59" s="1055"/>
      <c r="H59" s="1055"/>
    </row>
    <row r="60" spans="1:8" ht="18" customHeight="1">
      <c r="A60" s="218"/>
      <c r="B60" s="1055"/>
      <c r="C60" s="1055"/>
      <c r="D60" s="1055"/>
      <c r="E60" s="1055"/>
      <c r="F60" s="1055"/>
      <c r="G60" s="1055"/>
      <c r="H60" s="1055"/>
    </row>
    <row r="61" spans="1:8" ht="18" customHeight="1">
      <c r="A61" s="218"/>
      <c r="B61" s="1065" t="str">
        <f>+CONCATENATE(+'1'!A34,", dne")</f>
        <v>0, dne</v>
      </c>
      <c r="C61" s="1065"/>
      <c r="D61" s="1065"/>
      <c r="E61" s="1062">
        <f>+'8'!A39</f>
        <v>42179.0</v>
      </c>
      <c r="F61" s="1063"/>
      <c r="G61" s="1063"/>
      <c r="H61" s="1063"/>
    </row>
    <row r="62" spans="1:8" ht="46.5" customHeight="1">
      <c r="A62" s="218"/>
      <c r="B62" s="1055"/>
      <c r="C62" s="1055"/>
      <c r="D62" s="1055"/>
      <c r="E62" s="1055"/>
      <c r="F62" s="1055"/>
      <c r="G62" s="1055"/>
      <c r="H62" s="204"/>
    </row>
    <row r="63" spans="1:8" ht="12.75" customHeight="1">
      <c r="A63" s="218"/>
      <c r="B63" s="1055"/>
      <c r="C63" s="1055"/>
      <c r="D63" s="1055"/>
      <c r="E63" s="1055"/>
      <c r="F63" s="1055"/>
      <c r="G63" s="1055"/>
      <c r="H63" s="212"/>
    </row>
    <row r="64" spans="1:8" ht="18" customHeight="1">
      <c r="A64" s="218"/>
      <c r="B64" s="1067"/>
      <c r="C64" s="1068"/>
      <c r="D64" s="1068"/>
      <c r="E64" s="1068"/>
      <c r="F64" s="1068"/>
      <c r="G64" s="1068"/>
      <c r="H64" s="1068"/>
    </row>
    <row r="65" spans="1:8" ht="18" customHeight="1">
      <c r="A65" s="218"/>
      <c r="B65" s="1055"/>
      <c r="C65" s="1055"/>
      <c r="D65" s="1055"/>
      <c r="E65" s="1055"/>
      <c r="F65" s="1055"/>
      <c r="G65" s="1055"/>
      <c r="H65" s="1055"/>
    </row>
    <row r="66" spans="1:8" ht="12.75" customHeight="1">
      <c r="A66" s="218"/>
      <c r="B66" s="1066" t="str">
        <f>+'1'!A54</f>
        <v>Formulář zpracovala ASPEKT HM, daňová, účetní a auditorská kancelář, www.danovapriznani.cz, business.center.cz</v>
      </c>
      <c r="C66" s="1066"/>
      <c r="D66" s="1066"/>
      <c r="E66" s="1066"/>
      <c r="F66" s="1066"/>
      <c r="G66" s="1066"/>
      <c r="H66" s="1066"/>
    </row>
    <row r="67" spans="1:35" s="284" customFormat="1" ht="12.75">
      <c r="A67" s="283"/>
      <c r="B67" s="283"/>
      <c r="C67" s="283"/>
      <c r="D67" s="283"/>
      <c r="E67" s="283"/>
      <c r="F67" s="283"/>
      <c r="G67" s="283"/>
      <c r="H67" s="283"/>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row>
    <row r="68" spans="1:35" s="284" customFormat="1" ht="12.75">
      <c r="A68" s="283"/>
      <c r="B68" s="283"/>
      <c r="C68" s="283"/>
      <c r="D68" s="283"/>
      <c r="E68" s="283"/>
      <c r="F68" s="283"/>
      <c r="G68" s="283"/>
      <c r="H68" s="283"/>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row>
    <row r="69" spans="1:35" s="284" customFormat="1" ht="12.75">
      <c r="A69" s="283"/>
      <c r="B69" s="283"/>
      <c r="C69" s="283"/>
      <c r="D69" s="283"/>
      <c r="E69" s="283"/>
      <c r="F69" s="283"/>
      <c r="G69" s="283"/>
      <c r="H69" s="283"/>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row>
    <row r="70" spans="1:35" s="284" customFormat="1" ht="12.75">
      <c r="A70" s="283"/>
      <c r="B70" s="283"/>
      <c r="C70" s="283"/>
      <c r="D70" s="283"/>
      <c r="E70" s="283"/>
      <c r="F70" s="283"/>
      <c r="G70" s="283"/>
      <c r="H70" s="283"/>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row>
    <row r="71" spans="1:35" s="284" customFormat="1" ht="12.75">
      <c r="A71" s="283"/>
      <c r="B71" s="283"/>
      <c r="C71" s="283"/>
      <c r="D71" s="283"/>
      <c r="E71" s="283"/>
      <c r="F71" s="283"/>
      <c r="G71" s="283"/>
      <c r="H71" s="283"/>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row>
    <row r="72" spans="1:35" s="284" customFormat="1" ht="12.75">
      <c r="A72" s="283"/>
      <c r="B72" s="283"/>
      <c r="C72" s="283"/>
      <c r="D72" s="283"/>
      <c r="E72" s="283"/>
      <c r="F72" s="283"/>
      <c r="G72" s="283"/>
      <c r="H72" s="283"/>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row>
    <row r="73" spans="1:35" s="284" customFormat="1" ht="12.75">
      <c r="A73" s="283"/>
      <c r="B73" s="283"/>
      <c r="C73" s="283"/>
      <c r="D73" s="283"/>
      <c r="E73" s="283"/>
      <c r="F73" s="283"/>
      <c r="G73" s="283"/>
      <c r="H73" s="283"/>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row>
    <row r="74" spans="1:35" s="284" customFormat="1" ht="12.75">
      <c r="A74" s="283"/>
      <c r="B74" s="283"/>
      <c r="C74" s="283"/>
      <c r="D74" s="283"/>
      <c r="E74" s="283"/>
      <c r="F74" s="283"/>
      <c r="G74" s="283"/>
      <c r="H74" s="283"/>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row>
    <row r="75" spans="1:35" s="284" customFormat="1" ht="12.75">
      <c r="A75" s="283"/>
      <c r="B75" s="283"/>
      <c r="C75" s="283"/>
      <c r="D75" s="283"/>
      <c r="E75" s="283"/>
      <c r="F75" s="283"/>
      <c r="G75" s="283"/>
      <c r="H75" s="283"/>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row>
    <row r="76" spans="1:35" s="284" customFormat="1" ht="12.75">
      <c r="A76" s="283"/>
      <c r="B76" s="283"/>
      <c r="C76" s="283"/>
      <c r="D76" s="283"/>
      <c r="E76" s="283"/>
      <c r="F76" s="283"/>
      <c r="G76" s="283"/>
      <c r="H76" s="283"/>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row>
    <row r="77" spans="1:35" s="284" customFormat="1" ht="12.75">
      <c r="A77" s="283"/>
      <c r="B77" s="283"/>
      <c r="C77" s="283"/>
      <c r="D77" s="283"/>
      <c r="E77" s="283"/>
      <c r="F77" s="283"/>
      <c r="G77" s="283"/>
      <c r="H77" s="283"/>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row>
    <row r="78" spans="1:35" s="284" customFormat="1" ht="12.75">
      <c r="A78" s="283"/>
      <c r="B78" s="283"/>
      <c r="C78" s="283"/>
      <c r="D78" s="283"/>
      <c r="E78" s="283"/>
      <c r="F78" s="283"/>
      <c r="G78" s="283"/>
      <c r="H78" s="283"/>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row>
    <row r="79" spans="1:35" s="284" customFormat="1" ht="12.75">
      <c r="A79" s="283"/>
      <c r="B79" s="283"/>
      <c r="C79" s="283"/>
      <c r="D79" s="283"/>
      <c r="E79" s="283"/>
      <c r="F79" s="283"/>
      <c r="G79" s="283"/>
      <c r="H79" s="283"/>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row>
    <row r="80" spans="1:35" s="284" customFormat="1" ht="12.75">
      <c r="A80" s="283"/>
      <c r="B80" s="283"/>
      <c r="C80" s="283"/>
      <c r="D80" s="283"/>
      <c r="E80" s="283"/>
      <c r="F80" s="283"/>
      <c r="G80" s="283"/>
      <c r="H80" s="283"/>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row>
    <row r="81" spans="1:35" s="284" customFormat="1" ht="12.75">
      <c r="A81" s="283"/>
      <c r="B81" s="283"/>
      <c r="C81" s="283"/>
      <c r="D81" s="283"/>
      <c r="E81" s="283"/>
      <c r="F81" s="283"/>
      <c r="G81" s="283"/>
      <c r="H81" s="283"/>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row>
    <row r="82" spans="1:35" s="284" customFormat="1" ht="12.75">
      <c r="A82" s="283"/>
      <c r="B82" s="283"/>
      <c r="C82" s="283"/>
      <c r="D82" s="283"/>
      <c r="E82" s="283"/>
      <c r="F82" s="283"/>
      <c r="G82" s="283"/>
      <c r="H82" s="283"/>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row>
    <row r="83" spans="1:35" s="284" customFormat="1" ht="12.75">
      <c r="A83" s="283"/>
      <c r="B83" s="283"/>
      <c r="C83" s="283"/>
      <c r="D83" s="283"/>
      <c r="E83" s="283"/>
      <c r="F83" s="283"/>
      <c r="G83" s="283"/>
      <c r="H83" s="283"/>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row>
    <row r="84" spans="1:35" s="284" customFormat="1" ht="12.75">
      <c r="A84" s="283"/>
      <c r="B84" s="283"/>
      <c r="C84" s="283"/>
      <c r="D84" s="283"/>
      <c r="E84" s="283"/>
      <c r="F84" s="283"/>
      <c r="G84" s="283"/>
      <c r="H84" s="283"/>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row>
    <row r="85" spans="1:35" s="284" customFormat="1" ht="12.75">
      <c r="A85" s="283"/>
      <c r="B85" s="283"/>
      <c r="C85" s="283"/>
      <c r="D85" s="283"/>
      <c r="E85" s="283"/>
      <c r="F85" s="283"/>
      <c r="G85" s="283"/>
      <c r="H85" s="283"/>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row>
    <row r="86" spans="1:35" s="284" customFormat="1" ht="12.75">
      <c r="A86" s="283"/>
      <c r="B86" s="283"/>
      <c r="C86" s="283"/>
      <c r="D86" s="283"/>
      <c r="E86" s="283"/>
      <c r="F86" s="283"/>
      <c r="G86" s="283"/>
      <c r="H86" s="283"/>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row>
    <row r="87" spans="1:35" s="284" customFormat="1" ht="12.75">
      <c r="A87" s="283"/>
      <c r="B87" s="283"/>
      <c r="C87" s="283"/>
      <c r="D87" s="283"/>
      <c r="E87" s="283"/>
      <c r="F87" s="283"/>
      <c r="G87" s="283"/>
      <c r="H87" s="283"/>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row>
    <row r="88" spans="1:35" s="284" customFormat="1" ht="12.75">
      <c r="A88" s="283"/>
      <c r="B88" s="283"/>
      <c r="C88" s="283"/>
      <c r="D88" s="283"/>
      <c r="E88" s="283"/>
      <c r="F88" s="283"/>
      <c r="G88" s="283"/>
      <c r="H88" s="283"/>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2"/>
      <c r="AI88" s="282"/>
    </row>
    <row r="89" spans="1:35" s="284" customFormat="1" ht="12.75">
      <c r="A89" s="283"/>
      <c r="B89" s="283"/>
      <c r="C89" s="283"/>
      <c r="D89" s="283"/>
      <c r="E89" s="283"/>
      <c r="F89" s="283"/>
      <c r="G89" s="283"/>
      <c r="H89" s="283"/>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row>
    <row r="90" spans="1:35" s="284" customFormat="1" ht="12.75">
      <c r="A90" s="283"/>
      <c r="B90" s="283"/>
      <c r="C90" s="283"/>
      <c r="D90" s="283"/>
      <c r="E90" s="283"/>
      <c r="F90" s="283"/>
      <c r="G90" s="283"/>
      <c r="H90" s="283"/>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row>
    <row r="91" spans="1:35" s="284" customFormat="1" ht="12.75">
      <c r="A91" s="283"/>
      <c r="B91" s="283"/>
      <c r="C91" s="283"/>
      <c r="D91" s="283"/>
      <c r="E91" s="283"/>
      <c r="F91" s="283"/>
      <c r="G91" s="283"/>
      <c r="H91" s="283"/>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row>
    <row r="92" spans="1:35" s="284" customFormat="1" ht="12.75">
      <c r="A92" s="283"/>
      <c r="B92" s="283"/>
      <c r="C92" s="283"/>
      <c r="D92" s="283"/>
      <c r="E92" s="283"/>
      <c r="F92" s="283"/>
      <c r="G92" s="283"/>
      <c r="H92" s="283"/>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2"/>
      <c r="AI92" s="282"/>
    </row>
    <row r="93" spans="1:35" s="284" customFormat="1" ht="12.75">
      <c r="A93" s="283"/>
      <c r="B93" s="283"/>
      <c r="C93" s="283"/>
      <c r="D93" s="283"/>
      <c r="E93" s="283"/>
      <c r="F93" s="283"/>
      <c r="G93" s="283"/>
      <c r="H93" s="283"/>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row>
    <row r="94" spans="1:35" s="284" customFormat="1" ht="12.75">
      <c r="A94" s="283"/>
      <c r="B94" s="283"/>
      <c r="C94" s="283"/>
      <c r="D94" s="283"/>
      <c r="E94" s="283"/>
      <c r="F94" s="283"/>
      <c r="G94" s="283"/>
      <c r="H94" s="283"/>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row>
    <row r="95" spans="1:35" s="284" customFormat="1" ht="12.75">
      <c r="A95" s="283"/>
      <c r="B95" s="283"/>
      <c r="C95" s="283"/>
      <c r="D95" s="283"/>
      <c r="E95" s="283"/>
      <c r="F95" s="283"/>
      <c r="G95" s="283"/>
      <c r="H95" s="283"/>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row>
    <row r="96" spans="1:35" s="284" customFormat="1" ht="12.75">
      <c r="A96" s="283"/>
      <c r="B96" s="283"/>
      <c r="C96" s="283"/>
      <c r="D96" s="283"/>
      <c r="E96" s="283"/>
      <c r="F96" s="283"/>
      <c r="G96" s="283"/>
      <c r="H96" s="283"/>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row>
    <row r="97" spans="1:35" s="284" customFormat="1" ht="12.75">
      <c r="A97" s="283"/>
      <c r="B97" s="283"/>
      <c r="C97" s="283"/>
      <c r="D97" s="283"/>
      <c r="E97" s="283"/>
      <c r="F97" s="283"/>
      <c r="G97" s="283"/>
      <c r="H97" s="283"/>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row>
    <row r="98" spans="1:35" s="284" customFormat="1" ht="12.75">
      <c r="A98" s="283"/>
      <c r="B98" s="283"/>
      <c r="C98" s="283"/>
      <c r="D98" s="283"/>
      <c r="E98" s="283"/>
      <c r="F98" s="283"/>
      <c r="G98" s="283"/>
      <c r="H98" s="283"/>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row>
    <row r="99" spans="1:35" s="284" customFormat="1" ht="12.75">
      <c r="A99" s="283"/>
      <c r="B99" s="283"/>
      <c r="C99" s="283"/>
      <c r="D99" s="283"/>
      <c r="E99" s="283"/>
      <c r="F99" s="283"/>
      <c r="G99" s="283"/>
      <c r="H99" s="283"/>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row>
    <row r="100" spans="1:35" s="284" customFormat="1" ht="12.75">
      <c r="A100" s="283"/>
      <c r="B100" s="283"/>
      <c r="C100" s="283"/>
      <c r="D100" s="283"/>
      <c r="E100" s="283"/>
      <c r="F100" s="283"/>
      <c r="G100" s="283"/>
      <c r="H100" s="283"/>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row>
    <row r="101" spans="1:35" s="284" customFormat="1" ht="12.75">
      <c r="A101" s="283"/>
      <c r="B101" s="283"/>
      <c r="C101" s="283"/>
      <c r="D101" s="283"/>
      <c r="E101" s="283"/>
      <c r="F101" s="283"/>
      <c r="G101" s="283"/>
      <c r="H101" s="283"/>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row>
    <row r="102" spans="1:35" s="284" customFormat="1" ht="12.75">
      <c r="A102" s="283"/>
      <c r="B102" s="283"/>
      <c r="C102" s="283"/>
      <c r="D102" s="283"/>
      <c r="E102" s="283"/>
      <c r="F102" s="283"/>
      <c r="G102" s="283"/>
      <c r="H102" s="283"/>
      <c r="I102" s="282"/>
      <c r="J102" s="282"/>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row>
    <row r="103" spans="1:35" s="284" customFormat="1" ht="12.75">
      <c r="A103" s="283"/>
      <c r="B103" s="283"/>
      <c r="C103" s="283"/>
      <c r="D103" s="283"/>
      <c r="E103" s="283"/>
      <c r="F103" s="283"/>
      <c r="G103" s="283"/>
      <c r="H103" s="283"/>
      <c r="I103" s="282"/>
      <c r="J103" s="282"/>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row>
    <row r="104" spans="1:35" s="284" customFormat="1" ht="12.75">
      <c r="A104" s="283"/>
      <c r="B104" s="283"/>
      <c r="C104" s="283"/>
      <c r="D104" s="283"/>
      <c r="E104" s="283"/>
      <c r="F104" s="283"/>
      <c r="G104" s="283"/>
      <c r="H104" s="283"/>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row>
    <row r="105" spans="1:35" s="284" customFormat="1" ht="12.75">
      <c r="A105" s="283"/>
      <c r="B105" s="283"/>
      <c r="C105" s="283"/>
      <c r="D105" s="283"/>
      <c r="E105" s="283"/>
      <c r="F105" s="283"/>
      <c r="G105" s="283"/>
      <c r="H105" s="283"/>
      <c r="I105" s="282"/>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row>
    <row r="106" spans="1:35" s="284" customFormat="1" ht="12.75">
      <c r="A106" s="283"/>
      <c r="B106" s="283"/>
      <c r="C106" s="283"/>
      <c r="D106" s="283"/>
      <c r="E106" s="283"/>
      <c r="F106" s="283"/>
      <c r="G106" s="283"/>
      <c r="H106" s="283"/>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row>
    <row r="107" spans="1:35" s="284" customFormat="1" ht="12.75">
      <c r="A107" s="283"/>
      <c r="B107" s="283"/>
      <c r="C107" s="283"/>
      <c r="D107" s="283"/>
      <c r="E107" s="283"/>
      <c r="F107" s="283"/>
      <c r="G107" s="283"/>
      <c r="H107" s="283"/>
      <c r="I107" s="282"/>
      <c r="J107" s="282"/>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row>
    <row r="108" spans="1:35" s="284" customFormat="1" ht="12.75">
      <c r="A108" s="283"/>
      <c r="B108" s="283"/>
      <c r="C108" s="283"/>
      <c r="D108" s="283"/>
      <c r="E108" s="283"/>
      <c r="F108" s="283"/>
      <c r="G108" s="283"/>
      <c r="H108" s="283"/>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row>
    <row r="109" spans="1:35" s="284" customFormat="1" ht="12.75">
      <c r="A109" s="283"/>
      <c r="B109" s="283"/>
      <c r="C109" s="283"/>
      <c r="D109" s="283"/>
      <c r="E109" s="283"/>
      <c r="F109" s="283"/>
      <c r="G109" s="283"/>
      <c r="H109" s="283"/>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2"/>
    </row>
    <row r="110" spans="1:35" s="284" customFormat="1" ht="12.75">
      <c r="A110" s="283"/>
      <c r="B110" s="283"/>
      <c r="C110" s="283"/>
      <c r="D110" s="283"/>
      <c r="E110" s="283"/>
      <c r="F110" s="283"/>
      <c r="G110" s="283"/>
      <c r="H110" s="283"/>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row>
    <row r="111" spans="1:35" s="284" customFormat="1" ht="12.75">
      <c r="A111" s="283"/>
      <c r="B111" s="283"/>
      <c r="C111" s="283"/>
      <c r="D111" s="283"/>
      <c r="E111" s="283"/>
      <c r="F111" s="283"/>
      <c r="G111" s="283"/>
      <c r="H111" s="283"/>
      <c r="I111" s="282"/>
      <c r="J111" s="282"/>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row>
    <row r="112" spans="1:35" s="284" customFormat="1" ht="12.75">
      <c r="A112" s="283"/>
      <c r="B112" s="283"/>
      <c r="C112" s="283"/>
      <c r="D112" s="283"/>
      <c r="E112" s="283"/>
      <c r="F112" s="283"/>
      <c r="G112" s="283"/>
      <c r="H112" s="283"/>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row>
    <row r="113" spans="1:35" s="284" customFormat="1" ht="12.75">
      <c r="A113" s="283"/>
      <c r="B113" s="283"/>
      <c r="C113" s="283"/>
      <c r="D113" s="283"/>
      <c r="E113" s="283"/>
      <c r="F113" s="283"/>
      <c r="G113" s="283"/>
      <c r="H113" s="283"/>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282"/>
      <c r="AE113" s="282"/>
      <c r="AF113" s="282"/>
      <c r="AG113" s="282"/>
      <c r="AH113" s="282"/>
      <c r="AI113" s="282"/>
    </row>
    <row r="114" spans="1:35" s="284" customFormat="1" ht="12.75">
      <c r="A114" s="283"/>
      <c r="B114" s="283"/>
      <c r="C114" s="283"/>
      <c r="D114" s="283"/>
      <c r="E114" s="283"/>
      <c r="F114" s="283"/>
      <c r="G114" s="283"/>
      <c r="H114" s="283"/>
      <c r="I114" s="282"/>
      <c r="J114" s="282"/>
      <c r="K114" s="282"/>
      <c r="L114" s="282"/>
      <c r="M114" s="282"/>
      <c r="N114" s="282"/>
      <c r="O114" s="282"/>
      <c r="P114" s="282"/>
      <c r="Q114" s="282"/>
      <c r="R114" s="282"/>
      <c r="S114" s="282"/>
      <c r="T114" s="282"/>
      <c r="U114" s="282"/>
      <c r="V114" s="282"/>
      <c r="W114" s="282"/>
      <c r="X114" s="282"/>
      <c r="Y114" s="282"/>
      <c r="Z114" s="282"/>
      <c r="AA114" s="282"/>
      <c r="AB114" s="282"/>
      <c r="AC114" s="282"/>
      <c r="AD114" s="282"/>
      <c r="AE114" s="282"/>
      <c r="AF114" s="282"/>
      <c r="AG114" s="282"/>
      <c r="AH114" s="282"/>
      <c r="AI114" s="282"/>
    </row>
    <row r="115" spans="1:35" s="284" customFormat="1" ht="12.75">
      <c r="A115" s="283"/>
      <c r="B115" s="283"/>
      <c r="C115" s="283"/>
      <c r="D115" s="283"/>
      <c r="E115" s="283"/>
      <c r="F115" s="283"/>
      <c r="G115" s="283"/>
      <c r="H115" s="283"/>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row>
    <row r="116" spans="1:35" s="284" customFormat="1" ht="12.75">
      <c r="A116" s="283"/>
      <c r="B116" s="283"/>
      <c r="C116" s="283"/>
      <c r="D116" s="283"/>
      <c r="E116" s="283"/>
      <c r="F116" s="283"/>
      <c r="G116" s="283"/>
      <c r="H116" s="283"/>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2"/>
      <c r="AE116" s="282"/>
      <c r="AF116" s="282"/>
      <c r="AG116" s="282"/>
      <c r="AH116" s="282"/>
      <c r="AI116" s="282"/>
    </row>
    <row r="117" spans="1:35" s="284" customFormat="1" ht="12.75">
      <c r="A117" s="283"/>
      <c r="B117" s="283"/>
      <c r="C117" s="283"/>
      <c r="D117" s="283"/>
      <c r="E117" s="283"/>
      <c r="F117" s="283"/>
      <c r="G117" s="283"/>
      <c r="H117" s="283"/>
      <c r="I117" s="282"/>
      <c r="J117" s="282"/>
      <c r="K117" s="282"/>
      <c r="L117" s="282"/>
      <c r="M117" s="282"/>
      <c r="N117" s="282"/>
      <c r="O117" s="282"/>
      <c r="P117" s="282"/>
      <c r="Q117" s="282"/>
      <c r="R117" s="282"/>
      <c r="S117" s="282"/>
      <c r="T117" s="282"/>
      <c r="U117" s="282"/>
      <c r="V117" s="282"/>
      <c r="W117" s="282"/>
      <c r="X117" s="282"/>
      <c r="Y117" s="282"/>
      <c r="Z117" s="282"/>
      <c r="AA117" s="282"/>
      <c r="AB117" s="282"/>
      <c r="AC117" s="282"/>
      <c r="AD117" s="282"/>
      <c r="AE117" s="282"/>
      <c r="AF117" s="282"/>
      <c r="AG117" s="282"/>
      <c r="AH117" s="282"/>
      <c r="AI117" s="282"/>
    </row>
    <row r="118" spans="1:35" s="284" customFormat="1" ht="12.75">
      <c r="A118" s="283"/>
      <c r="B118" s="283"/>
      <c r="C118" s="283"/>
      <c r="D118" s="283"/>
      <c r="E118" s="283"/>
      <c r="F118" s="283"/>
      <c r="G118" s="283"/>
      <c r="H118" s="283"/>
      <c r="I118" s="282"/>
      <c r="J118" s="282"/>
      <c r="K118" s="282"/>
      <c r="L118" s="282"/>
      <c r="M118" s="282"/>
      <c r="N118" s="282"/>
      <c r="O118" s="282"/>
      <c r="P118" s="282"/>
      <c r="Q118" s="282"/>
      <c r="R118" s="282"/>
      <c r="S118" s="282"/>
      <c r="T118" s="282"/>
      <c r="U118" s="282"/>
      <c r="V118" s="282"/>
      <c r="W118" s="282"/>
      <c r="X118" s="282"/>
      <c r="Y118" s="282"/>
      <c r="Z118" s="282"/>
      <c r="AA118" s="282"/>
      <c r="AB118" s="282"/>
      <c r="AC118" s="282"/>
      <c r="AD118" s="282"/>
      <c r="AE118" s="282"/>
      <c r="AF118" s="282"/>
      <c r="AG118" s="282"/>
      <c r="AH118" s="282"/>
      <c r="AI118" s="282"/>
    </row>
    <row r="119" spans="1:35" s="284" customFormat="1" ht="12.75">
      <c r="A119" s="283"/>
      <c r="B119" s="283"/>
      <c r="C119" s="283"/>
      <c r="D119" s="283"/>
      <c r="E119" s="283"/>
      <c r="F119" s="283"/>
      <c r="G119" s="283"/>
      <c r="H119" s="283"/>
      <c r="I119" s="282"/>
      <c r="J119" s="282"/>
      <c r="K119" s="282"/>
      <c r="L119" s="282"/>
      <c r="M119" s="282"/>
      <c r="N119" s="282"/>
      <c r="O119" s="282"/>
      <c r="P119" s="282"/>
      <c r="Q119" s="282"/>
      <c r="R119" s="282"/>
      <c r="S119" s="282"/>
      <c r="T119" s="282"/>
      <c r="U119" s="282"/>
      <c r="V119" s="282"/>
      <c r="W119" s="282"/>
      <c r="X119" s="282"/>
      <c r="Y119" s="282"/>
      <c r="Z119" s="282"/>
      <c r="AA119" s="282"/>
      <c r="AB119" s="282"/>
      <c r="AC119" s="282"/>
      <c r="AD119" s="282"/>
      <c r="AE119" s="282"/>
      <c r="AF119" s="282"/>
      <c r="AG119" s="282"/>
      <c r="AH119" s="282"/>
      <c r="AI119" s="282"/>
    </row>
    <row r="120" spans="1:35" s="284" customFormat="1" ht="12.75">
      <c r="A120" s="283"/>
      <c r="B120" s="283"/>
      <c r="C120" s="283"/>
      <c r="D120" s="283"/>
      <c r="E120" s="283"/>
      <c r="F120" s="283"/>
      <c r="G120" s="283"/>
      <c r="H120" s="283"/>
      <c r="I120" s="282"/>
      <c r="J120" s="282"/>
      <c r="K120" s="282"/>
      <c r="L120" s="282"/>
      <c r="M120" s="282"/>
      <c r="N120" s="282"/>
      <c r="O120" s="282"/>
      <c r="P120" s="282"/>
      <c r="Q120" s="282"/>
      <c r="R120" s="282"/>
      <c r="S120" s="282"/>
      <c r="T120" s="282"/>
      <c r="U120" s="282"/>
      <c r="V120" s="282"/>
      <c r="W120" s="282"/>
      <c r="X120" s="282"/>
      <c r="Y120" s="282"/>
      <c r="Z120" s="282"/>
      <c r="AA120" s="282"/>
      <c r="AB120" s="282"/>
      <c r="AC120" s="282"/>
      <c r="AD120" s="282"/>
      <c r="AE120" s="282"/>
      <c r="AF120" s="282"/>
      <c r="AG120" s="282"/>
      <c r="AH120" s="282"/>
      <c r="AI120" s="282"/>
    </row>
    <row r="121" spans="1:35" s="284" customFormat="1" ht="12.75">
      <c r="A121" s="283"/>
      <c r="B121" s="283"/>
      <c r="C121" s="283"/>
      <c r="D121" s="283"/>
      <c r="E121" s="283"/>
      <c r="F121" s="283"/>
      <c r="G121" s="283"/>
      <c r="H121" s="283"/>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row>
    <row r="122" spans="1:35" s="284" customFormat="1" ht="12.75">
      <c r="A122" s="283"/>
      <c r="B122" s="283"/>
      <c r="C122" s="283"/>
      <c r="D122" s="283"/>
      <c r="E122" s="283"/>
      <c r="F122" s="283"/>
      <c r="G122" s="283"/>
      <c r="H122" s="283"/>
      <c r="I122" s="282"/>
      <c r="J122" s="282"/>
      <c r="K122" s="282"/>
      <c r="L122" s="282"/>
      <c r="M122" s="282"/>
      <c r="N122" s="282"/>
      <c r="O122" s="282"/>
      <c r="P122" s="282"/>
      <c r="Q122" s="282"/>
      <c r="R122" s="282"/>
      <c r="S122" s="282"/>
      <c r="T122" s="282"/>
      <c r="U122" s="282"/>
      <c r="V122" s="282"/>
      <c r="W122" s="282"/>
      <c r="X122" s="282"/>
      <c r="Y122" s="282"/>
      <c r="Z122" s="282"/>
      <c r="AA122" s="282"/>
      <c r="AB122" s="282"/>
      <c r="AC122" s="282"/>
      <c r="AD122" s="282"/>
      <c r="AE122" s="282"/>
      <c r="AF122" s="282"/>
      <c r="AG122" s="282"/>
      <c r="AH122" s="282"/>
      <c r="AI122" s="282"/>
    </row>
    <row r="123" spans="1:35" s="284" customFormat="1" ht="12.75">
      <c r="A123" s="283"/>
      <c r="B123" s="283"/>
      <c r="C123" s="283"/>
      <c r="D123" s="283"/>
      <c r="E123" s="283"/>
      <c r="F123" s="283"/>
      <c r="G123" s="283"/>
      <c r="H123" s="283"/>
      <c r="I123" s="282"/>
      <c r="J123" s="282"/>
      <c r="K123" s="282"/>
      <c r="L123" s="282"/>
      <c r="M123" s="282"/>
      <c r="N123" s="282"/>
      <c r="O123" s="282"/>
      <c r="P123" s="282"/>
      <c r="Q123" s="282"/>
      <c r="R123" s="282"/>
      <c r="S123" s="282"/>
      <c r="T123" s="282"/>
      <c r="U123" s="282"/>
      <c r="V123" s="282"/>
      <c r="W123" s="282"/>
      <c r="X123" s="282"/>
      <c r="Y123" s="282"/>
      <c r="Z123" s="282"/>
      <c r="AA123" s="282"/>
      <c r="AB123" s="282"/>
      <c r="AC123" s="282"/>
      <c r="AD123" s="282"/>
      <c r="AE123" s="282"/>
      <c r="AF123" s="282"/>
      <c r="AG123" s="282"/>
      <c r="AH123" s="282"/>
      <c r="AI123" s="282"/>
    </row>
    <row r="124" spans="1:35" s="284" customFormat="1" ht="12.75">
      <c r="A124" s="283"/>
      <c r="B124" s="283"/>
      <c r="C124" s="283"/>
      <c r="D124" s="283"/>
      <c r="E124" s="283"/>
      <c r="F124" s="283"/>
      <c r="G124" s="283"/>
      <c r="H124" s="283"/>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row>
    <row r="125" spans="1:35" s="284" customFormat="1" ht="12.75">
      <c r="A125" s="283"/>
      <c r="B125" s="283"/>
      <c r="C125" s="283"/>
      <c r="D125" s="283"/>
      <c r="E125" s="283"/>
      <c r="F125" s="283"/>
      <c r="G125" s="283"/>
      <c r="H125" s="283"/>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row>
    <row r="126" spans="1:35" s="284" customFormat="1" ht="12.75">
      <c r="A126" s="283"/>
      <c r="B126" s="283"/>
      <c r="C126" s="283"/>
      <c r="D126" s="283"/>
      <c r="E126" s="283"/>
      <c r="F126" s="283"/>
      <c r="G126" s="283"/>
      <c r="H126" s="283"/>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row>
    <row r="127" spans="1:35" s="284" customFormat="1" ht="12.75">
      <c r="A127" s="283"/>
      <c r="B127" s="283"/>
      <c r="C127" s="283"/>
      <c r="D127" s="283"/>
      <c r="E127" s="283"/>
      <c r="F127" s="283"/>
      <c r="G127" s="283"/>
      <c r="H127" s="283"/>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2"/>
      <c r="AE127" s="282"/>
      <c r="AF127" s="282"/>
      <c r="AG127" s="282"/>
      <c r="AH127" s="282"/>
      <c r="AI127" s="282"/>
    </row>
    <row r="128" spans="1:35" s="284" customFormat="1" ht="12.75">
      <c r="A128" s="283"/>
      <c r="B128" s="283"/>
      <c r="C128" s="283"/>
      <c r="D128" s="283"/>
      <c r="E128" s="283"/>
      <c r="F128" s="283"/>
      <c r="G128" s="283"/>
      <c r="H128" s="283"/>
      <c r="I128" s="282"/>
      <c r="J128" s="282"/>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282"/>
    </row>
    <row r="129" spans="1:35" s="284" customFormat="1" ht="12.75">
      <c r="A129" s="283"/>
      <c r="B129" s="283"/>
      <c r="C129" s="283"/>
      <c r="D129" s="283"/>
      <c r="E129" s="283"/>
      <c r="F129" s="283"/>
      <c r="G129" s="283"/>
      <c r="H129" s="283"/>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2"/>
      <c r="AE129" s="282"/>
      <c r="AF129" s="282"/>
      <c r="AG129" s="282"/>
      <c r="AH129" s="282"/>
      <c r="AI129" s="282"/>
    </row>
    <row r="130" spans="1:35" s="284" customFormat="1" ht="12.75">
      <c r="A130" s="283"/>
      <c r="B130" s="283"/>
      <c r="C130" s="283"/>
      <c r="D130" s="283"/>
      <c r="E130" s="283"/>
      <c r="F130" s="283"/>
      <c r="G130" s="283"/>
      <c r="H130" s="283"/>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2"/>
    </row>
    <row r="131" spans="1:35" s="284" customFormat="1" ht="12.75">
      <c r="A131" s="283"/>
      <c r="B131" s="283"/>
      <c r="C131" s="283"/>
      <c r="D131" s="283"/>
      <c r="E131" s="283"/>
      <c r="F131" s="283"/>
      <c r="G131" s="283"/>
      <c r="H131" s="283"/>
      <c r="I131" s="282"/>
      <c r="J131" s="282"/>
      <c r="K131" s="282"/>
      <c r="L131" s="282"/>
      <c r="M131" s="282"/>
      <c r="N131" s="282"/>
      <c r="O131" s="282"/>
      <c r="P131" s="282"/>
      <c r="Q131" s="282"/>
      <c r="R131" s="282"/>
      <c r="S131" s="282"/>
      <c r="T131" s="282"/>
      <c r="U131" s="282"/>
      <c r="V131" s="282"/>
      <c r="W131" s="282"/>
      <c r="X131" s="282"/>
      <c r="Y131" s="282"/>
      <c r="Z131" s="282"/>
      <c r="AA131" s="282"/>
      <c r="AB131" s="282"/>
      <c r="AC131" s="282"/>
      <c r="AD131" s="282"/>
      <c r="AE131" s="282"/>
      <c r="AF131" s="282"/>
      <c r="AG131" s="282"/>
      <c r="AH131" s="282"/>
      <c r="AI131" s="282"/>
    </row>
    <row r="132" spans="1:35" s="284" customFormat="1" ht="12.75">
      <c r="A132" s="283"/>
      <c r="B132" s="283"/>
      <c r="C132" s="283"/>
      <c r="D132" s="283"/>
      <c r="E132" s="283"/>
      <c r="F132" s="283"/>
      <c r="G132" s="283"/>
      <c r="H132" s="283"/>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row>
    <row r="133" spans="1:35" s="284" customFormat="1" ht="12.75">
      <c r="A133" s="283"/>
      <c r="B133" s="283"/>
      <c r="C133" s="283"/>
      <c r="D133" s="283"/>
      <c r="E133" s="283"/>
      <c r="F133" s="283"/>
      <c r="G133" s="283"/>
      <c r="H133" s="283"/>
      <c r="I133" s="282"/>
      <c r="J133" s="282"/>
      <c r="K133" s="282"/>
      <c r="L133" s="282"/>
      <c r="M133" s="282"/>
      <c r="N133" s="282"/>
      <c r="O133" s="282"/>
      <c r="P133" s="282"/>
      <c r="Q133" s="282"/>
      <c r="R133" s="282"/>
      <c r="S133" s="282"/>
      <c r="T133" s="282"/>
      <c r="U133" s="282"/>
      <c r="V133" s="282"/>
      <c r="W133" s="282"/>
      <c r="X133" s="282"/>
      <c r="Y133" s="282"/>
      <c r="Z133" s="282"/>
      <c r="AA133" s="282"/>
      <c r="AB133" s="282"/>
      <c r="AC133" s="282"/>
      <c r="AD133" s="282"/>
      <c r="AE133" s="282"/>
      <c r="AF133" s="282"/>
      <c r="AG133" s="282"/>
      <c r="AH133" s="282"/>
      <c r="AI133" s="282"/>
    </row>
    <row r="134" spans="1:35" s="284" customFormat="1" ht="12.75">
      <c r="A134" s="283"/>
      <c r="B134" s="283"/>
      <c r="C134" s="283"/>
      <c r="D134" s="283"/>
      <c r="E134" s="283"/>
      <c r="F134" s="283"/>
      <c r="G134" s="283"/>
      <c r="H134" s="283"/>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2"/>
      <c r="AE134" s="282"/>
      <c r="AF134" s="282"/>
      <c r="AG134" s="282"/>
      <c r="AH134" s="282"/>
      <c r="AI134" s="282"/>
    </row>
    <row r="135" spans="1:35" s="284" customFormat="1" ht="12.75">
      <c r="A135" s="283"/>
      <c r="B135" s="283"/>
      <c r="C135" s="283"/>
      <c r="D135" s="283"/>
      <c r="E135" s="283"/>
      <c r="F135" s="283"/>
      <c r="G135" s="283"/>
      <c r="H135" s="283"/>
      <c r="I135" s="282"/>
      <c r="J135" s="282"/>
      <c r="K135" s="282"/>
      <c r="L135" s="282"/>
      <c r="M135" s="282"/>
      <c r="N135" s="282"/>
      <c r="O135" s="282"/>
      <c r="P135" s="282"/>
      <c r="Q135" s="282"/>
      <c r="R135" s="282"/>
      <c r="S135" s="282"/>
      <c r="T135" s="282"/>
      <c r="U135" s="282"/>
      <c r="V135" s="282"/>
      <c r="W135" s="282"/>
      <c r="X135" s="282"/>
      <c r="Y135" s="282"/>
      <c r="Z135" s="282"/>
      <c r="AA135" s="282"/>
      <c r="AB135" s="282"/>
      <c r="AC135" s="282"/>
      <c r="AD135" s="282"/>
      <c r="AE135" s="282"/>
      <c r="AF135" s="282"/>
      <c r="AG135" s="282"/>
      <c r="AH135" s="282"/>
      <c r="AI135" s="282"/>
    </row>
    <row r="136" spans="1:35" s="284" customFormat="1" ht="12.75">
      <c r="A136" s="283"/>
      <c r="B136" s="283"/>
      <c r="C136" s="283"/>
      <c r="D136" s="283"/>
      <c r="E136" s="283"/>
      <c r="F136" s="283"/>
      <c r="G136" s="283"/>
      <c r="H136" s="283"/>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282"/>
    </row>
    <row r="137" spans="1:35" s="284" customFormat="1" ht="12.75">
      <c r="A137" s="283"/>
      <c r="B137" s="283"/>
      <c r="C137" s="283"/>
      <c r="D137" s="283"/>
      <c r="E137" s="283"/>
      <c r="F137" s="283"/>
      <c r="G137" s="283"/>
      <c r="H137" s="283"/>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row>
    <row r="138" spans="1:35" s="284" customFormat="1" ht="12.75">
      <c r="A138" s="283"/>
      <c r="B138" s="283"/>
      <c r="C138" s="283"/>
      <c r="D138" s="283"/>
      <c r="E138" s="283"/>
      <c r="F138" s="283"/>
      <c r="G138" s="283"/>
      <c r="H138" s="283"/>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row>
    <row r="139" spans="1:35" s="284" customFormat="1" ht="12.75">
      <c r="A139" s="283"/>
      <c r="B139" s="283"/>
      <c r="C139" s="283"/>
      <c r="D139" s="283"/>
      <c r="E139" s="283"/>
      <c r="F139" s="283"/>
      <c r="G139" s="283"/>
      <c r="H139" s="283"/>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row>
    <row r="140" spans="1:35" s="284" customFormat="1" ht="12.75">
      <c r="A140" s="283"/>
      <c r="B140" s="283"/>
      <c r="C140" s="283"/>
      <c r="D140" s="283"/>
      <c r="E140" s="283"/>
      <c r="F140" s="283"/>
      <c r="G140" s="283"/>
      <c r="H140" s="283"/>
      <c r="I140" s="282"/>
      <c r="J140" s="282"/>
      <c r="K140" s="282"/>
      <c r="L140" s="282"/>
      <c r="M140" s="282"/>
      <c r="N140" s="282"/>
      <c r="O140" s="282"/>
      <c r="P140" s="282"/>
      <c r="Q140" s="282"/>
      <c r="R140" s="282"/>
      <c r="S140" s="282"/>
      <c r="T140" s="282"/>
      <c r="U140" s="282"/>
      <c r="V140" s="282"/>
      <c r="W140" s="282"/>
      <c r="X140" s="282"/>
      <c r="Y140" s="282"/>
      <c r="Z140" s="282"/>
      <c r="AA140" s="282"/>
      <c r="AB140" s="282"/>
      <c r="AC140" s="282"/>
      <c r="AD140" s="282"/>
      <c r="AE140" s="282"/>
      <c r="AF140" s="282"/>
      <c r="AG140" s="282"/>
      <c r="AH140" s="282"/>
      <c r="AI140" s="282"/>
    </row>
    <row r="141" spans="1:35" s="284" customFormat="1" ht="12.75">
      <c r="A141" s="283"/>
      <c r="B141" s="283"/>
      <c r="C141" s="283"/>
      <c r="D141" s="283"/>
      <c r="E141" s="283"/>
      <c r="F141" s="283"/>
      <c r="G141" s="283"/>
      <c r="H141" s="283"/>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row>
    <row r="142" spans="1:35" s="284" customFormat="1" ht="12.75">
      <c r="A142" s="283"/>
      <c r="B142" s="283"/>
      <c r="C142" s="283"/>
      <c r="D142" s="283"/>
      <c r="E142" s="283"/>
      <c r="F142" s="283"/>
      <c r="G142" s="283"/>
      <c r="H142" s="283"/>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row>
    <row r="143" spans="1:35" s="284" customFormat="1" ht="12.75">
      <c r="A143" s="283"/>
      <c r="B143" s="283"/>
      <c r="C143" s="283"/>
      <c r="D143" s="283"/>
      <c r="E143" s="283"/>
      <c r="F143" s="283"/>
      <c r="G143" s="283"/>
      <c r="H143" s="283"/>
      <c r="I143" s="282"/>
      <c r="J143" s="282"/>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row>
    <row r="144" spans="1:35" s="284" customFormat="1" ht="12.75">
      <c r="A144" s="283"/>
      <c r="B144" s="283"/>
      <c r="C144" s="283"/>
      <c r="D144" s="283"/>
      <c r="E144" s="283"/>
      <c r="F144" s="283"/>
      <c r="G144" s="283"/>
      <c r="H144" s="283"/>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row>
    <row r="145" spans="1:35" s="284" customFormat="1" ht="12.75">
      <c r="A145" s="283"/>
      <c r="B145" s="283"/>
      <c r="C145" s="283"/>
      <c r="D145" s="283"/>
      <c r="E145" s="283"/>
      <c r="F145" s="283"/>
      <c r="G145" s="283"/>
      <c r="H145" s="283"/>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row>
    <row r="146" spans="1:35" s="284" customFormat="1" ht="12.75">
      <c r="A146" s="283"/>
      <c r="B146" s="283"/>
      <c r="C146" s="283"/>
      <c r="D146" s="283"/>
      <c r="E146" s="283"/>
      <c r="F146" s="283"/>
      <c r="G146" s="283"/>
      <c r="H146" s="283"/>
      <c r="I146" s="282"/>
      <c r="J146" s="282"/>
      <c r="K146" s="282"/>
      <c r="L146" s="282"/>
      <c r="M146" s="282"/>
      <c r="N146" s="282"/>
      <c r="O146" s="282"/>
      <c r="P146" s="282"/>
      <c r="Q146" s="282"/>
      <c r="R146" s="282"/>
      <c r="S146" s="282"/>
      <c r="T146" s="282"/>
      <c r="U146" s="282"/>
      <c r="V146" s="282"/>
      <c r="W146" s="282"/>
      <c r="X146" s="282"/>
      <c r="Y146" s="282"/>
      <c r="Z146" s="282"/>
      <c r="AA146" s="282"/>
      <c r="AB146" s="282"/>
      <c r="AC146" s="282"/>
      <c r="AD146" s="282"/>
      <c r="AE146" s="282"/>
      <c r="AF146" s="282"/>
      <c r="AG146" s="282"/>
      <c r="AH146" s="282"/>
      <c r="AI146" s="282"/>
    </row>
    <row r="147" spans="1:35" s="284" customFormat="1" ht="12.75">
      <c r="A147" s="283"/>
      <c r="B147" s="283"/>
      <c r="C147" s="283"/>
      <c r="D147" s="283"/>
      <c r="E147" s="283"/>
      <c r="F147" s="283"/>
      <c r="G147" s="283"/>
      <c r="H147" s="283"/>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row>
    <row r="148" spans="1:35" s="284" customFormat="1" ht="12.75">
      <c r="A148" s="283"/>
      <c r="B148" s="283"/>
      <c r="C148" s="283"/>
      <c r="D148" s="283"/>
      <c r="E148" s="283"/>
      <c r="F148" s="283"/>
      <c r="G148" s="283"/>
      <c r="H148" s="283"/>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282"/>
      <c r="AI148" s="282"/>
    </row>
    <row r="149" spans="1:35" s="284" customFormat="1" ht="12.75">
      <c r="A149" s="283"/>
      <c r="B149" s="283"/>
      <c r="C149" s="283"/>
      <c r="D149" s="283"/>
      <c r="E149" s="283"/>
      <c r="F149" s="283"/>
      <c r="G149" s="283"/>
      <c r="H149" s="283"/>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282"/>
    </row>
    <row r="150" spans="1:35" s="284" customFormat="1" ht="12.75">
      <c r="A150" s="283"/>
      <c r="B150" s="283"/>
      <c r="C150" s="283"/>
      <c r="D150" s="283"/>
      <c r="E150" s="283"/>
      <c r="F150" s="283"/>
      <c r="G150" s="283"/>
      <c r="H150" s="283"/>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row>
    <row r="151" spans="1:35" s="284" customFormat="1" ht="12.75">
      <c r="A151" s="283"/>
      <c r="B151" s="283"/>
      <c r="C151" s="283"/>
      <c r="D151" s="283"/>
      <c r="E151" s="283"/>
      <c r="F151" s="283"/>
      <c r="G151" s="283"/>
      <c r="H151" s="283"/>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row>
    <row r="152" spans="1:35" s="284" customFormat="1" ht="12.75">
      <c r="A152" s="283"/>
      <c r="B152" s="283"/>
      <c r="C152" s="283"/>
      <c r="D152" s="283"/>
      <c r="E152" s="283"/>
      <c r="F152" s="283"/>
      <c r="G152" s="283"/>
      <c r="H152" s="283"/>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row>
    <row r="153" spans="1:35" s="284" customFormat="1" ht="12.75">
      <c r="A153" s="283"/>
      <c r="B153" s="283"/>
      <c r="C153" s="283"/>
      <c r="D153" s="283"/>
      <c r="E153" s="283"/>
      <c r="F153" s="283"/>
      <c r="G153" s="283"/>
      <c r="H153" s="283"/>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row>
    <row r="154" spans="1:35" s="284" customFormat="1" ht="12.75">
      <c r="A154" s="283"/>
      <c r="B154" s="283"/>
      <c r="C154" s="283"/>
      <c r="D154" s="283"/>
      <c r="E154" s="283"/>
      <c r="F154" s="283"/>
      <c r="G154" s="283"/>
      <c r="H154" s="283"/>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row>
    <row r="155" spans="1:35" s="284" customFormat="1" ht="12.75">
      <c r="A155" s="283"/>
      <c r="B155" s="283"/>
      <c r="C155" s="283"/>
      <c r="D155" s="283"/>
      <c r="E155" s="283"/>
      <c r="F155" s="283"/>
      <c r="G155" s="283"/>
      <c r="H155" s="283"/>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row>
    <row r="156" spans="1:35" s="284" customFormat="1" ht="12.75">
      <c r="A156" s="283"/>
      <c r="B156" s="283"/>
      <c r="C156" s="283"/>
      <c r="D156" s="283"/>
      <c r="E156" s="283"/>
      <c r="F156" s="283"/>
      <c r="G156" s="283"/>
      <c r="H156" s="283"/>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row>
    <row r="157" spans="1:35" s="284" customFormat="1" ht="12.75">
      <c r="A157" s="283"/>
      <c r="B157" s="283"/>
      <c r="C157" s="283"/>
      <c r="D157" s="283"/>
      <c r="E157" s="283"/>
      <c r="F157" s="283"/>
      <c r="G157" s="283"/>
      <c r="H157" s="283"/>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row>
    <row r="158" spans="1:35" s="284" customFormat="1" ht="12.75">
      <c r="A158" s="283"/>
      <c r="B158" s="283"/>
      <c r="C158" s="283"/>
      <c r="D158" s="283"/>
      <c r="E158" s="283"/>
      <c r="F158" s="283"/>
      <c r="G158" s="283"/>
      <c r="H158" s="283"/>
      <c r="I158" s="282"/>
      <c r="J158" s="282"/>
      <c r="K158" s="282"/>
      <c r="L158" s="282"/>
      <c r="M158" s="282"/>
      <c r="N158" s="282"/>
      <c r="O158" s="282"/>
      <c r="P158" s="282"/>
      <c r="Q158" s="282"/>
      <c r="R158" s="282"/>
      <c r="S158" s="282"/>
      <c r="T158" s="282"/>
      <c r="U158" s="282"/>
      <c r="V158" s="282"/>
      <c r="W158" s="282"/>
      <c r="X158" s="282"/>
      <c r="Y158" s="282"/>
      <c r="Z158" s="282"/>
      <c r="AA158" s="282"/>
      <c r="AB158" s="282"/>
      <c r="AC158" s="282"/>
      <c r="AD158" s="282"/>
      <c r="AE158" s="282"/>
      <c r="AF158" s="282"/>
      <c r="AG158" s="282"/>
      <c r="AH158" s="282"/>
      <c r="AI158" s="282"/>
    </row>
    <row r="159" spans="1:35" s="284" customFormat="1" ht="12.75">
      <c r="A159" s="283"/>
      <c r="B159" s="283"/>
      <c r="C159" s="283"/>
      <c r="D159" s="283"/>
      <c r="E159" s="283"/>
      <c r="F159" s="283"/>
      <c r="G159" s="283"/>
      <c r="H159" s="283"/>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row>
    <row r="160" spans="1:35" s="284" customFormat="1" ht="12.75">
      <c r="A160" s="283"/>
      <c r="B160" s="283"/>
      <c r="C160" s="283"/>
      <c r="D160" s="283"/>
      <c r="E160" s="283"/>
      <c r="F160" s="283"/>
      <c r="G160" s="283"/>
      <c r="H160" s="283"/>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row>
    <row r="161" spans="1:35" s="284" customFormat="1" ht="12.75">
      <c r="A161" s="283"/>
      <c r="B161" s="283"/>
      <c r="C161" s="283"/>
      <c r="D161" s="283"/>
      <c r="E161" s="283"/>
      <c r="F161" s="283"/>
      <c r="G161" s="283"/>
      <c r="H161" s="283"/>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row>
    <row r="162" spans="1:35" s="284" customFormat="1" ht="12.75">
      <c r="A162" s="283"/>
      <c r="B162" s="283"/>
      <c r="C162" s="283"/>
      <c r="D162" s="283"/>
      <c r="E162" s="283"/>
      <c r="F162" s="283"/>
      <c r="G162" s="283"/>
      <c r="H162" s="283"/>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row>
    <row r="163" spans="1:35" s="284" customFormat="1" ht="12.75">
      <c r="A163" s="283"/>
      <c r="B163" s="283"/>
      <c r="C163" s="283"/>
      <c r="D163" s="283"/>
      <c r="E163" s="283"/>
      <c r="F163" s="283"/>
      <c r="G163" s="283"/>
      <c r="H163" s="283"/>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row>
    <row r="164" spans="1:35" s="284" customFormat="1" ht="12.75">
      <c r="A164" s="283"/>
      <c r="B164" s="283"/>
      <c r="C164" s="283"/>
      <c r="D164" s="283"/>
      <c r="E164" s="283"/>
      <c r="F164" s="283"/>
      <c r="G164" s="283"/>
      <c r="H164" s="283"/>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row>
    <row r="165" spans="1:35" s="284" customFormat="1" ht="12.75">
      <c r="A165" s="283"/>
      <c r="B165" s="283"/>
      <c r="C165" s="283"/>
      <c r="D165" s="283"/>
      <c r="E165" s="283"/>
      <c r="F165" s="283"/>
      <c r="G165" s="283"/>
      <c r="H165" s="283"/>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row>
    <row r="166" spans="1:35" s="284" customFormat="1" ht="12.75">
      <c r="A166" s="283"/>
      <c r="B166" s="283"/>
      <c r="C166" s="283"/>
      <c r="D166" s="283"/>
      <c r="E166" s="283"/>
      <c r="F166" s="283"/>
      <c r="G166" s="283"/>
      <c r="H166" s="283"/>
      <c r="I166" s="282"/>
      <c r="J166" s="282"/>
      <c r="K166" s="282"/>
      <c r="L166" s="282"/>
      <c r="M166" s="282"/>
      <c r="N166" s="282"/>
      <c r="O166" s="282"/>
      <c r="P166" s="282"/>
      <c r="Q166" s="282"/>
      <c r="R166" s="282"/>
      <c r="S166" s="282"/>
      <c r="T166" s="282"/>
      <c r="U166" s="282"/>
      <c r="V166" s="282"/>
      <c r="W166" s="282"/>
      <c r="X166" s="282"/>
      <c r="Y166" s="282"/>
      <c r="Z166" s="282"/>
      <c r="AA166" s="282"/>
      <c r="AB166" s="282"/>
      <c r="AC166" s="282"/>
      <c r="AD166" s="282"/>
      <c r="AE166" s="282"/>
      <c r="AF166" s="282"/>
      <c r="AG166" s="282"/>
      <c r="AH166" s="282"/>
      <c r="AI166" s="282"/>
    </row>
    <row r="167" spans="1:35" s="284" customFormat="1" ht="12.75">
      <c r="A167" s="283"/>
      <c r="B167" s="283"/>
      <c r="C167" s="283"/>
      <c r="D167" s="283"/>
      <c r="E167" s="283"/>
      <c r="F167" s="283"/>
      <c r="G167" s="283"/>
      <c r="H167" s="283"/>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282"/>
    </row>
    <row r="168" spans="1:35" s="284" customFormat="1" ht="12.75">
      <c r="A168" s="283"/>
      <c r="B168" s="283"/>
      <c r="C168" s="283"/>
      <c r="D168" s="283"/>
      <c r="E168" s="283"/>
      <c r="F168" s="283"/>
      <c r="G168" s="283"/>
      <c r="H168" s="283"/>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row>
    <row r="169" spans="1:35" s="284" customFormat="1" ht="12.75">
      <c r="A169" s="283"/>
      <c r="B169" s="283"/>
      <c r="C169" s="283"/>
      <c r="D169" s="283"/>
      <c r="E169" s="283"/>
      <c r="F169" s="283"/>
      <c r="G169" s="283"/>
      <c r="H169" s="283"/>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row>
    <row r="170" spans="1:35" s="284" customFormat="1" ht="12.75">
      <c r="A170" s="283"/>
      <c r="B170" s="283"/>
      <c r="C170" s="283"/>
      <c r="D170" s="283"/>
      <c r="E170" s="283"/>
      <c r="F170" s="283"/>
      <c r="G170" s="283"/>
      <c r="H170" s="283"/>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row>
    <row r="171" spans="1:35" s="284" customFormat="1" ht="12.75">
      <c r="A171" s="283"/>
      <c r="B171" s="283"/>
      <c r="C171" s="283"/>
      <c r="D171" s="283"/>
      <c r="E171" s="283"/>
      <c r="F171" s="283"/>
      <c r="G171" s="283"/>
      <c r="H171" s="283"/>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row>
    <row r="172" spans="1:35" s="284" customFormat="1" ht="12.75">
      <c r="A172" s="283"/>
      <c r="B172" s="283"/>
      <c r="C172" s="283"/>
      <c r="D172" s="283"/>
      <c r="E172" s="283"/>
      <c r="F172" s="283"/>
      <c r="G172" s="283"/>
      <c r="H172" s="283"/>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282"/>
      <c r="AE172" s="282"/>
      <c r="AF172" s="282"/>
      <c r="AG172" s="282"/>
      <c r="AH172" s="282"/>
      <c r="AI172" s="282"/>
    </row>
    <row r="173" spans="1:35" s="284" customFormat="1" ht="12.75">
      <c r="A173" s="283"/>
      <c r="B173" s="283"/>
      <c r="C173" s="283"/>
      <c r="D173" s="283"/>
      <c r="E173" s="283"/>
      <c r="F173" s="283"/>
      <c r="G173" s="283"/>
      <c r="H173" s="283"/>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282"/>
    </row>
    <row r="174" spans="1:35" s="284" customFormat="1" ht="12.75">
      <c r="A174" s="283"/>
      <c r="B174" s="283"/>
      <c r="C174" s="283"/>
      <c r="D174" s="283"/>
      <c r="E174" s="283"/>
      <c r="F174" s="283"/>
      <c r="G174" s="283"/>
      <c r="H174" s="283"/>
      <c r="I174" s="282"/>
      <c r="J174" s="282"/>
      <c r="K174" s="282"/>
      <c r="L174" s="282"/>
      <c r="M174" s="282"/>
      <c r="N174" s="282"/>
      <c r="O174" s="282"/>
      <c r="P174" s="282"/>
      <c r="Q174" s="282"/>
      <c r="R174" s="282"/>
      <c r="S174" s="282"/>
      <c r="T174" s="282"/>
      <c r="U174" s="282"/>
      <c r="V174" s="282"/>
      <c r="W174" s="282"/>
      <c r="X174" s="282"/>
      <c r="Y174" s="282"/>
      <c r="Z174" s="282"/>
      <c r="AA174" s="282"/>
      <c r="AB174" s="282"/>
      <c r="AC174" s="282"/>
      <c r="AD174" s="282"/>
      <c r="AE174" s="282"/>
      <c r="AF174" s="282"/>
      <c r="AG174" s="282"/>
      <c r="AH174" s="282"/>
      <c r="AI174" s="282"/>
    </row>
    <row r="175" spans="1:35" s="284" customFormat="1" ht="12.75">
      <c r="A175" s="283"/>
      <c r="B175" s="283"/>
      <c r="C175" s="283"/>
      <c r="D175" s="283"/>
      <c r="E175" s="283"/>
      <c r="F175" s="283"/>
      <c r="G175" s="283"/>
      <c r="H175" s="283"/>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82"/>
      <c r="AE175" s="282"/>
      <c r="AF175" s="282"/>
      <c r="AG175" s="282"/>
      <c r="AH175" s="282"/>
      <c r="AI175" s="282"/>
    </row>
    <row r="176" spans="1:35" s="284" customFormat="1" ht="12.75">
      <c r="A176" s="283"/>
      <c r="B176" s="283"/>
      <c r="C176" s="283"/>
      <c r="D176" s="283"/>
      <c r="E176" s="283"/>
      <c r="F176" s="283"/>
      <c r="G176" s="283"/>
      <c r="H176" s="283"/>
      <c r="I176" s="282"/>
      <c r="J176" s="282"/>
      <c r="K176" s="282"/>
      <c r="L176" s="282"/>
      <c r="M176" s="282"/>
      <c r="N176" s="282"/>
      <c r="O176" s="282"/>
      <c r="P176" s="282"/>
      <c r="Q176" s="282"/>
      <c r="R176" s="282"/>
      <c r="S176" s="282"/>
      <c r="T176" s="282"/>
      <c r="U176" s="282"/>
      <c r="V176" s="282"/>
      <c r="W176" s="282"/>
      <c r="X176" s="282"/>
      <c r="Y176" s="282"/>
      <c r="Z176" s="282"/>
      <c r="AA176" s="282"/>
      <c r="AB176" s="282"/>
      <c r="AC176" s="282"/>
      <c r="AD176" s="282"/>
      <c r="AE176" s="282"/>
      <c r="AF176" s="282"/>
      <c r="AG176" s="282"/>
      <c r="AH176" s="282"/>
      <c r="AI176" s="282"/>
    </row>
    <row r="177" spans="1:35" s="284" customFormat="1" ht="12.75">
      <c r="A177" s="283"/>
      <c r="B177" s="283"/>
      <c r="C177" s="283"/>
      <c r="D177" s="283"/>
      <c r="E177" s="283"/>
      <c r="F177" s="283"/>
      <c r="G177" s="283"/>
      <c r="H177" s="283"/>
      <c r="I177" s="282"/>
      <c r="J177" s="282"/>
      <c r="K177" s="282"/>
      <c r="L177" s="282"/>
      <c r="M177" s="282"/>
      <c r="N177" s="282"/>
      <c r="O177" s="282"/>
      <c r="P177" s="282"/>
      <c r="Q177" s="282"/>
      <c r="R177" s="282"/>
      <c r="S177" s="282"/>
      <c r="T177" s="282"/>
      <c r="U177" s="282"/>
      <c r="V177" s="282"/>
      <c r="W177" s="282"/>
      <c r="X177" s="282"/>
      <c r="Y177" s="282"/>
      <c r="Z177" s="282"/>
      <c r="AA177" s="282"/>
      <c r="AB177" s="282"/>
      <c r="AC177" s="282"/>
      <c r="AD177" s="282"/>
      <c r="AE177" s="282"/>
      <c r="AF177" s="282"/>
      <c r="AG177" s="282"/>
      <c r="AH177" s="282"/>
      <c r="AI177" s="282"/>
    </row>
    <row r="178" spans="2:35" s="284" customFormat="1" ht="12.75">
      <c r="B178" s="283"/>
      <c r="C178" s="283"/>
      <c r="D178" s="283"/>
      <c r="E178" s="283"/>
      <c r="F178" s="283"/>
      <c r="G178" s="283"/>
      <c r="H178" s="283"/>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2"/>
    </row>
    <row r="179" spans="2:35" s="284" customFormat="1" ht="12.75">
      <c r="B179" s="283"/>
      <c r="C179" s="283"/>
      <c r="D179" s="283"/>
      <c r="E179" s="283"/>
      <c r="F179" s="283"/>
      <c r="G179" s="283"/>
      <c r="H179" s="283"/>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row>
    <row r="180" spans="2:35" s="284" customFormat="1" ht="12.75">
      <c r="B180" s="283"/>
      <c r="C180" s="283"/>
      <c r="D180" s="283"/>
      <c r="E180" s="283"/>
      <c r="F180" s="283"/>
      <c r="G180" s="283"/>
      <c r="H180" s="283"/>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282"/>
    </row>
    <row r="181" spans="2:35" s="284" customFormat="1" ht="12.75">
      <c r="B181" s="283"/>
      <c r="C181" s="283"/>
      <c r="D181" s="283"/>
      <c r="E181" s="283"/>
      <c r="F181" s="283"/>
      <c r="G181" s="283"/>
      <c r="H181" s="283"/>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282"/>
      <c r="AE181" s="282"/>
      <c r="AF181" s="282"/>
      <c r="AG181" s="282"/>
      <c r="AH181" s="282"/>
      <c r="AI181" s="282"/>
    </row>
    <row r="182" spans="2:35" s="284" customFormat="1" ht="12.75">
      <c r="B182" s="283"/>
      <c r="C182" s="283"/>
      <c r="D182" s="283"/>
      <c r="E182" s="283"/>
      <c r="F182" s="283"/>
      <c r="G182" s="283"/>
      <c r="H182" s="283"/>
      <c r="I182" s="282"/>
      <c r="J182" s="282"/>
      <c r="K182" s="282"/>
      <c r="L182" s="282"/>
      <c r="M182" s="282"/>
      <c r="N182" s="282"/>
      <c r="O182" s="282"/>
      <c r="P182" s="282"/>
      <c r="Q182" s="282"/>
      <c r="R182" s="282"/>
      <c r="S182" s="282"/>
      <c r="T182" s="282"/>
      <c r="U182" s="282"/>
      <c r="V182" s="282"/>
      <c r="W182" s="282"/>
      <c r="X182" s="282"/>
      <c r="Y182" s="282"/>
      <c r="Z182" s="282"/>
      <c r="AA182" s="282"/>
      <c r="AB182" s="282"/>
      <c r="AC182" s="282"/>
      <c r="AD182" s="282"/>
      <c r="AE182" s="282"/>
      <c r="AF182" s="282"/>
      <c r="AG182" s="282"/>
      <c r="AH182" s="282"/>
      <c r="AI182" s="282"/>
    </row>
    <row r="183" spans="2:35" s="284" customFormat="1" ht="12.75">
      <c r="B183" s="283"/>
      <c r="C183" s="283"/>
      <c r="D183" s="283"/>
      <c r="E183" s="283"/>
      <c r="F183" s="283"/>
      <c r="G183" s="283"/>
      <c r="H183" s="283"/>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c r="AE183" s="282"/>
      <c r="AF183" s="282"/>
      <c r="AG183" s="282"/>
      <c r="AH183" s="282"/>
      <c r="AI183" s="282"/>
    </row>
    <row r="184" spans="2:35" s="284" customFormat="1" ht="12.75">
      <c r="B184" s="283"/>
      <c r="C184" s="283"/>
      <c r="D184" s="283"/>
      <c r="E184" s="283"/>
      <c r="F184" s="283"/>
      <c r="G184" s="283"/>
      <c r="H184" s="283"/>
      <c r="I184" s="282"/>
      <c r="J184" s="282"/>
      <c r="K184" s="282"/>
      <c r="L184" s="282"/>
      <c r="M184" s="282"/>
      <c r="N184" s="282"/>
      <c r="O184" s="282"/>
      <c r="P184" s="282"/>
      <c r="Q184" s="282"/>
      <c r="R184" s="282"/>
      <c r="S184" s="282"/>
      <c r="T184" s="282"/>
      <c r="U184" s="282"/>
      <c r="V184" s="282"/>
      <c r="W184" s="282"/>
      <c r="X184" s="282"/>
      <c r="Y184" s="282"/>
      <c r="Z184" s="282"/>
      <c r="AA184" s="282"/>
      <c r="AB184" s="282"/>
      <c r="AC184" s="282"/>
      <c r="AD184" s="282"/>
      <c r="AE184" s="282"/>
      <c r="AF184" s="282"/>
      <c r="AG184" s="282"/>
      <c r="AH184" s="282"/>
      <c r="AI184" s="282"/>
    </row>
    <row r="185" spans="2:35" s="284" customFormat="1" ht="12.75">
      <c r="B185" s="283"/>
      <c r="C185" s="283"/>
      <c r="D185" s="283"/>
      <c r="E185" s="283"/>
      <c r="F185" s="283"/>
      <c r="G185" s="283"/>
      <c r="H185" s="283"/>
      <c r="I185" s="282"/>
      <c r="J185" s="282"/>
      <c r="K185" s="282"/>
      <c r="L185" s="282"/>
      <c r="M185" s="282"/>
      <c r="N185" s="282"/>
      <c r="O185" s="282"/>
      <c r="P185" s="282"/>
      <c r="Q185" s="282"/>
      <c r="R185" s="282"/>
      <c r="S185" s="282"/>
      <c r="T185" s="282"/>
      <c r="U185" s="282"/>
      <c r="V185" s="282"/>
      <c r="W185" s="282"/>
      <c r="X185" s="282"/>
      <c r="Y185" s="282"/>
      <c r="Z185" s="282"/>
      <c r="AA185" s="282"/>
      <c r="AB185" s="282"/>
      <c r="AC185" s="282"/>
      <c r="AD185" s="282"/>
      <c r="AE185" s="282"/>
      <c r="AF185" s="282"/>
      <c r="AG185" s="282"/>
      <c r="AH185" s="282"/>
      <c r="AI185" s="282"/>
    </row>
    <row r="186" spans="2:35" s="284" customFormat="1" ht="12.75">
      <c r="B186" s="283"/>
      <c r="C186" s="283"/>
      <c r="D186" s="283"/>
      <c r="E186" s="283"/>
      <c r="F186" s="283"/>
      <c r="G186" s="283"/>
      <c r="H186" s="283"/>
      <c r="I186" s="282"/>
      <c r="J186" s="282"/>
      <c r="K186" s="282"/>
      <c r="L186" s="282"/>
      <c r="M186" s="282"/>
      <c r="N186" s="282"/>
      <c r="O186" s="282"/>
      <c r="P186" s="282"/>
      <c r="Q186" s="282"/>
      <c r="R186" s="282"/>
      <c r="S186" s="282"/>
      <c r="T186" s="282"/>
      <c r="U186" s="282"/>
      <c r="V186" s="282"/>
      <c r="W186" s="282"/>
      <c r="X186" s="282"/>
      <c r="Y186" s="282"/>
      <c r="Z186" s="282"/>
      <c r="AA186" s="282"/>
      <c r="AB186" s="282"/>
      <c r="AC186" s="282"/>
      <c r="AD186" s="282"/>
      <c r="AE186" s="282"/>
      <c r="AF186" s="282"/>
      <c r="AG186" s="282"/>
      <c r="AH186" s="282"/>
      <c r="AI186" s="282"/>
    </row>
    <row r="187" spans="2:35" s="284" customFormat="1" ht="12.75">
      <c r="B187" s="283"/>
      <c r="C187" s="283"/>
      <c r="D187" s="283"/>
      <c r="E187" s="283"/>
      <c r="F187" s="283"/>
      <c r="G187" s="283"/>
      <c r="H187" s="283"/>
      <c r="I187" s="282"/>
      <c r="J187" s="282"/>
      <c r="K187" s="282"/>
      <c r="L187" s="282"/>
      <c r="M187" s="282"/>
      <c r="N187" s="282"/>
      <c r="O187" s="282"/>
      <c r="P187" s="282"/>
      <c r="Q187" s="282"/>
      <c r="R187" s="282"/>
      <c r="S187" s="282"/>
      <c r="T187" s="282"/>
      <c r="U187" s="282"/>
      <c r="V187" s="282"/>
      <c r="W187" s="282"/>
      <c r="X187" s="282"/>
      <c r="Y187" s="282"/>
      <c r="Z187" s="282"/>
      <c r="AA187" s="282"/>
      <c r="AB187" s="282"/>
      <c r="AC187" s="282"/>
      <c r="AD187" s="282"/>
      <c r="AE187" s="282"/>
      <c r="AF187" s="282"/>
      <c r="AG187" s="282"/>
      <c r="AH187" s="282"/>
      <c r="AI187" s="282"/>
    </row>
    <row r="188" spans="2:35" s="284" customFormat="1" ht="12.75">
      <c r="B188" s="283"/>
      <c r="C188" s="283"/>
      <c r="D188" s="283"/>
      <c r="E188" s="283"/>
      <c r="F188" s="283"/>
      <c r="G188" s="283"/>
      <c r="H188" s="283"/>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2"/>
      <c r="AE188" s="282"/>
      <c r="AF188" s="282"/>
      <c r="AG188" s="282"/>
      <c r="AH188" s="282"/>
      <c r="AI188" s="282"/>
    </row>
    <row r="189" spans="2:35" s="284" customFormat="1" ht="12.75">
      <c r="B189" s="283"/>
      <c r="C189" s="283"/>
      <c r="D189" s="283"/>
      <c r="E189" s="283"/>
      <c r="F189" s="283"/>
      <c r="G189" s="283"/>
      <c r="H189" s="283"/>
      <c r="I189" s="282"/>
      <c r="J189" s="282"/>
      <c r="K189" s="282"/>
      <c r="L189" s="282"/>
      <c r="M189" s="282"/>
      <c r="N189" s="282"/>
      <c r="O189" s="282"/>
      <c r="P189" s="282"/>
      <c r="Q189" s="282"/>
      <c r="R189" s="282"/>
      <c r="S189" s="282"/>
      <c r="T189" s="282"/>
      <c r="U189" s="282"/>
      <c r="V189" s="282"/>
      <c r="W189" s="282"/>
      <c r="X189" s="282"/>
      <c r="Y189" s="282"/>
      <c r="Z189" s="282"/>
      <c r="AA189" s="282"/>
      <c r="AB189" s="282"/>
      <c r="AC189" s="282"/>
      <c r="AD189" s="282"/>
      <c r="AE189" s="282"/>
      <c r="AF189" s="282"/>
      <c r="AG189" s="282"/>
      <c r="AH189" s="282"/>
      <c r="AI189" s="282"/>
    </row>
    <row r="190" spans="2:35" s="284" customFormat="1" ht="12.75">
      <c r="B190" s="283"/>
      <c r="C190" s="283"/>
      <c r="D190" s="283"/>
      <c r="E190" s="283"/>
      <c r="F190" s="283"/>
      <c r="G190" s="283"/>
      <c r="H190" s="283"/>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row>
    <row r="191" spans="2:35" s="284" customFormat="1" ht="12.75">
      <c r="B191" s="283"/>
      <c r="C191" s="283"/>
      <c r="D191" s="283"/>
      <c r="E191" s="283"/>
      <c r="F191" s="283"/>
      <c r="G191" s="283"/>
      <c r="H191" s="283"/>
      <c r="I191" s="282"/>
      <c r="J191" s="282"/>
      <c r="K191" s="282"/>
      <c r="L191" s="282"/>
      <c r="M191" s="282"/>
      <c r="N191" s="282"/>
      <c r="O191" s="282"/>
      <c r="P191" s="282"/>
      <c r="Q191" s="282"/>
      <c r="R191" s="282"/>
      <c r="S191" s="282"/>
      <c r="T191" s="282"/>
      <c r="U191" s="282"/>
      <c r="V191" s="282"/>
      <c r="W191" s="282"/>
      <c r="X191" s="282"/>
      <c r="Y191" s="282"/>
      <c r="Z191" s="282"/>
      <c r="AA191" s="282"/>
      <c r="AB191" s="282"/>
      <c r="AC191" s="282"/>
      <c r="AD191" s="282"/>
      <c r="AE191" s="282"/>
      <c r="AF191" s="282"/>
      <c r="AG191" s="282"/>
      <c r="AH191" s="282"/>
      <c r="AI191" s="282"/>
    </row>
    <row r="192" spans="2:35" s="284" customFormat="1" ht="12.75">
      <c r="B192" s="283"/>
      <c r="C192" s="283"/>
      <c r="D192" s="283"/>
      <c r="E192" s="283"/>
      <c r="F192" s="283"/>
      <c r="G192" s="283"/>
      <c r="H192" s="283"/>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row>
    <row r="193" spans="2:35" s="284" customFormat="1" ht="12.75">
      <c r="B193" s="283"/>
      <c r="C193" s="283"/>
      <c r="D193" s="283"/>
      <c r="E193" s="283"/>
      <c r="F193" s="283"/>
      <c r="G193" s="283"/>
      <c r="H193" s="283"/>
      <c r="I193" s="282"/>
      <c r="J193" s="282"/>
      <c r="K193" s="282"/>
      <c r="L193" s="282"/>
      <c r="M193" s="282"/>
      <c r="N193" s="282"/>
      <c r="O193" s="282"/>
      <c r="P193" s="282"/>
      <c r="Q193" s="282"/>
      <c r="R193" s="282"/>
      <c r="S193" s="282"/>
      <c r="T193" s="282"/>
      <c r="U193" s="282"/>
      <c r="V193" s="282"/>
      <c r="W193" s="282"/>
      <c r="X193" s="282"/>
      <c r="Y193" s="282"/>
      <c r="Z193" s="282"/>
      <c r="AA193" s="282"/>
      <c r="AB193" s="282"/>
      <c r="AC193" s="282"/>
      <c r="AD193" s="282"/>
      <c r="AE193" s="282"/>
      <c r="AF193" s="282"/>
      <c r="AG193" s="282"/>
      <c r="AH193" s="282"/>
      <c r="AI193" s="282"/>
    </row>
    <row r="194" spans="2:35" s="284" customFormat="1" ht="12.75">
      <c r="B194" s="283"/>
      <c r="C194" s="283"/>
      <c r="D194" s="283"/>
      <c r="E194" s="283"/>
      <c r="F194" s="283"/>
      <c r="G194" s="283"/>
      <c r="H194" s="283"/>
      <c r="I194" s="282"/>
      <c r="J194" s="282"/>
      <c r="K194" s="282"/>
      <c r="L194" s="282"/>
      <c r="M194" s="282"/>
      <c r="N194" s="282"/>
      <c r="O194" s="282"/>
      <c r="P194" s="282"/>
      <c r="Q194" s="282"/>
      <c r="R194" s="282"/>
      <c r="S194" s="282"/>
      <c r="T194" s="282"/>
      <c r="U194" s="282"/>
      <c r="V194" s="282"/>
      <c r="W194" s="282"/>
      <c r="X194" s="282"/>
      <c r="Y194" s="282"/>
      <c r="Z194" s="282"/>
      <c r="AA194" s="282"/>
      <c r="AB194" s="282"/>
      <c r="AC194" s="282"/>
      <c r="AD194" s="282"/>
      <c r="AE194" s="282"/>
      <c r="AF194" s="282"/>
      <c r="AG194" s="282"/>
      <c r="AH194" s="282"/>
      <c r="AI194" s="282"/>
    </row>
    <row r="195" spans="2:35" s="284" customFormat="1" ht="12.75">
      <c r="B195" s="283"/>
      <c r="C195" s="283"/>
      <c r="D195" s="283"/>
      <c r="E195" s="283"/>
      <c r="F195" s="283"/>
      <c r="G195" s="283"/>
      <c r="H195" s="283"/>
      <c r="I195" s="282"/>
      <c r="J195" s="282"/>
      <c r="K195" s="282"/>
      <c r="L195" s="282"/>
      <c r="M195" s="282"/>
      <c r="N195" s="282"/>
      <c r="O195" s="282"/>
      <c r="P195" s="282"/>
      <c r="Q195" s="282"/>
      <c r="R195" s="282"/>
      <c r="S195" s="282"/>
      <c r="T195" s="282"/>
      <c r="U195" s="282"/>
      <c r="V195" s="282"/>
      <c r="W195" s="282"/>
      <c r="X195" s="282"/>
      <c r="Y195" s="282"/>
      <c r="Z195" s="282"/>
      <c r="AA195" s="282"/>
      <c r="AB195" s="282"/>
      <c r="AC195" s="282"/>
      <c r="AD195" s="282"/>
      <c r="AE195" s="282"/>
      <c r="AF195" s="282"/>
      <c r="AG195" s="282"/>
      <c r="AH195" s="282"/>
      <c r="AI195" s="282"/>
    </row>
    <row r="196" spans="2:35" s="284" customFormat="1" ht="12.75">
      <c r="B196" s="283"/>
      <c r="C196" s="283"/>
      <c r="D196" s="283"/>
      <c r="E196" s="283"/>
      <c r="F196" s="283"/>
      <c r="G196" s="283"/>
      <c r="H196" s="283"/>
      <c r="I196" s="282"/>
      <c r="J196" s="282"/>
      <c r="K196" s="282"/>
      <c r="L196" s="282"/>
      <c r="M196" s="282"/>
      <c r="N196" s="282"/>
      <c r="O196" s="282"/>
      <c r="P196" s="282"/>
      <c r="Q196" s="282"/>
      <c r="R196" s="282"/>
      <c r="S196" s="282"/>
      <c r="T196" s="282"/>
      <c r="U196" s="282"/>
      <c r="V196" s="282"/>
      <c r="W196" s="282"/>
      <c r="X196" s="282"/>
      <c r="Y196" s="282"/>
      <c r="Z196" s="282"/>
      <c r="AA196" s="282"/>
      <c r="AB196" s="282"/>
      <c r="AC196" s="282"/>
      <c r="AD196" s="282"/>
      <c r="AE196" s="282"/>
      <c r="AF196" s="282"/>
      <c r="AG196" s="282"/>
      <c r="AH196" s="282"/>
      <c r="AI196" s="282"/>
    </row>
    <row r="197" spans="2:35" s="284" customFormat="1" ht="12.75">
      <c r="B197" s="283"/>
      <c r="C197" s="283"/>
      <c r="D197" s="283"/>
      <c r="E197" s="283"/>
      <c r="F197" s="283"/>
      <c r="G197" s="283"/>
      <c r="H197" s="283"/>
      <c r="I197" s="282"/>
      <c r="J197" s="282"/>
      <c r="K197" s="282"/>
      <c r="L197" s="282"/>
      <c r="M197" s="282"/>
      <c r="N197" s="282"/>
      <c r="O197" s="282"/>
      <c r="P197" s="282"/>
      <c r="Q197" s="282"/>
      <c r="R197" s="282"/>
      <c r="S197" s="282"/>
      <c r="T197" s="282"/>
      <c r="U197" s="282"/>
      <c r="V197" s="282"/>
      <c r="W197" s="282"/>
      <c r="X197" s="282"/>
      <c r="Y197" s="282"/>
      <c r="Z197" s="282"/>
      <c r="AA197" s="282"/>
      <c r="AB197" s="282"/>
      <c r="AC197" s="282"/>
      <c r="AD197" s="282"/>
      <c r="AE197" s="282"/>
      <c r="AF197" s="282"/>
      <c r="AG197" s="282"/>
      <c r="AH197" s="282"/>
      <c r="AI197" s="282"/>
    </row>
    <row r="198" spans="2:35" s="284" customFormat="1" ht="12.75">
      <c r="B198" s="283"/>
      <c r="C198" s="283"/>
      <c r="D198" s="283"/>
      <c r="E198" s="283"/>
      <c r="F198" s="283"/>
      <c r="G198" s="283"/>
      <c r="H198" s="283"/>
      <c r="I198" s="282"/>
      <c r="J198" s="282"/>
      <c r="K198" s="282"/>
      <c r="L198" s="282"/>
      <c r="M198" s="282"/>
      <c r="N198" s="282"/>
      <c r="O198" s="282"/>
      <c r="P198" s="282"/>
      <c r="Q198" s="282"/>
      <c r="R198" s="282"/>
      <c r="S198" s="282"/>
      <c r="T198" s="282"/>
      <c r="U198" s="282"/>
      <c r="V198" s="282"/>
      <c r="W198" s="282"/>
      <c r="X198" s="282"/>
      <c r="Y198" s="282"/>
      <c r="Z198" s="282"/>
      <c r="AA198" s="282"/>
      <c r="AB198" s="282"/>
      <c r="AC198" s="282"/>
      <c r="AD198" s="282"/>
      <c r="AE198" s="282"/>
      <c r="AF198" s="282"/>
      <c r="AG198" s="282"/>
      <c r="AH198" s="282"/>
      <c r="AI198" s="282"/>
    </row>
    <row r="199" spans="2:35" s="284" customFormat="1" ht="12.75">
      <c r="B199" s="283"/>
      <c r="C199" s="283"/>
      <c r="D199" s="283"/>
      <c r="E199" s="283"/>
      <c r="F199" s="283"/>
      <c r="G199" s="283"/>
      <c r="H199" s="283"/>
      <c r="I199" s="282"/>
      <c r="J199" s="282"/>
      <c r="K199" s="282"/>
      <c r="L199" s="282"/>
      <c r="M199" s="282"/>
      <c r="N199" s="282"/>
      <c r="O199" s="282"/>
      <c r="P199" s="282"/>
      <c r="Q199" s="282"/>
      <c r="R199" s="282"/>
      <c r="S199" s="282"/>
      <c r="T199" s="282"/>
      <c r="U199" s="282"/>
      <c r="V199" s="282"/>
      <c r="W199" s="282"/>
      <c r="X199" s="282"/>
      <c r="Y199" s="282"/>
      <c r="Z199" s="282"/>
      <c r="AA199" s="282"/>
      <c r="AB199" s="282"/>
      <c r="AC199" s="282"/>
      <c r="AD199" s="282"/>
      <c r="AE199" s="282"/>
      <c r="AF199" s="282"/>
      <c r="AG199" s="282"/>
      <c r="AH199" s="282"/>
      <c r="AI199" s="282"/>
    </row>
    <row r="200" spans="2:35" s="284" customFormat="1" ht="12.75">
      <c r="B200" s="285"/>
      <c r="C200" s="285"/>
      <c r="D200" s="285"/>
      <c r="E200" s="285"/>
      <c r="F200" s="285"/>
      <c r="G200" s="285"/>
      <c r="H200" s="285"/>
      <c r="I200" s="282"/>
      <c r="J200" s="282"/>
      <c r="K200" s="282"/>
      <c r="L200" s="282"/>
      <c r="M200" s="282"/>
      <c r="N200" s="282"/>
      <c r="O200" s="282"/>
      <c r="P200" s="282"/>
      <c r="Q200" s="282"/>
      <c r="R200" s="282"/>
      <c r="S200" s="282"/>
      <c r="T200" s="282"/>
      <c r="U200" s="282"/>
      <c r="V200" s="282"/>
      <c r="W200" s="282"/>
      <c r="X200" s="282"/>
      <c r="Y200" s="282"/>
      <c r="Z200" s="282"/>
      <c r="AA200" s="282"/>
      <c r="AB200" s="282"/>
      <c r="AC200" s="282"/>
      <c r="AD200" s="282"/>
      <c r="AE200" s="282"/>
      <c r="AF200" s="282"/>
      <c r="AG200" s="282"/>
      <c r="AH200" s="282"/>
      <c r="AI200" s="282"/>
    </row>
    <row r="201" spans="2:35" s="284" customFormat="1" ht="12.75">
      <c r="B201" s="285"/>
      <c r="C201" s="285"/>
      <c r="D201" s="285"/>
      <c r="E201" s="285"/>
      <c r="F201" s="285"/>
      <c r="G201" s="285"/>
      <c r="H201" s="285"/>
      <c r="I201" s="282"/>
      <c r="J201" s="282"/>
      <c r="K201" s="282"/>
      <c r="L201" s="282"/>
      <c r="M201" s="282"/>
      <c r="N201" s="282"/>
      <c r="O201" s="282"/>
      <c r="P201" s="282"/>
      <c r="Q201" s="282"/>
      <c r="R201" s="282"/>
      <c r="S201" s="282"/>
      <c r="T201" s="282"/>
      <c r="U201" s="282"/>
      <c r="V201" s="282"/>
      <c r="W201" s="282"/>
      <c r="X201" s="282"/>
      <c r="Y201" s="282"/>
      <c r="Z201" s="282"/>
      <c r="AA201" s="282"/>
      <c r="AB201" s="282"/>
      <c r="AC201" s="282"/>
      <c r="AD201" s="282"/>
      <c r="AE201" s="282"/>
      <c r="AF201" s="282"/>
      <c r="AG201" s="282"/>
      <c r="AH201" s="282"/>
      <c r="AI201" s="282"/>
    </row>
    <row r="202" spans="2:35" s="284" customFormat="1" ht="12.75">
      <c r="B202" s="285"/>
      <c r="C202" s="285"/>
      <c r="D202" s="285"/>
      <c r="E202" s="285"/>
      <c r="F202" s="285"/>
      <c r="G202" s="285"/>
      <c r="H202" s="285"/>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282"/>
      <c r="AE202" s="282"/>
      <c r="AF202" s="282"/>
      <c r="AG202" s="282"/>
      <c r="AH202" s="282"/>
      <c r="AI202" s="282"/>
    </row>
    <row r="203" spans="2:35" s="284" customFormat="1" ht="12.75">
      <c r="B203" s="285"/>
      <c r="C203" s="285"/>
      <c r="D203" s="285"/>
      <c r="E203" s="285"/>
      <c r="F203" s="285"/>
      <c r="G203" s="285"/>
      <c r="H203" s="285"/>
      <c r="I203" s="282"/>
      <c r="J203" s="282"/>
      <c r="K203" s="282"/>
      <c r="L203" s="282"/>
      <c r="M203" s="282"/>
      <c r="N203" s="282"/>
      <c r="O203" s="282"/>
      <c r="P203" s="282"/>
      <c r="Q203" s="282"/>
      <c r="R203" s="282"/>
      <c r="S203" s="282"/>
      <c r="T203" s="282"/>
      <c r="U203" s="282"/>
      <c r="V203" s="282"/>
      <c r="W203" s="282"/>
      <c r="X203" s="282"/>
      <c r="Y203" s="282"/>
      <c r="Z203" s="282"/>
      <c r="AA203" s="282"/>
      <c r="AB203" s="282"/>
      <c r="AC203" s="282"/>
      <c r="AD203" s="282"/>
      <c r="AE203" s="282"/>
      <c r="AF203" s="282"/>
      <c r="AG203" s="282"/>
      <c r="AH203" s="282"/>
      <c r="AI203" s="282"/>
    </row>
    <row r="204" spans="2:35" s="284" customFormat="1" ht="12.75">
      <c r="B204" s="285"/>
      <c r="C204" s="285"/>
      <c r="D204" s="285"/>
      <c r="E204" s="285"/>
      <c r="F204" s="285"/>
      <c r="G204" s="285"/>
      <c r="H204" s="285"/>
      <c r="I204" s="282"/>
      <c r="J204" s="282"/>
      <c r="K204" s="282"/>
      <c r="L204" s="282"/>
      <c r="M204" s="282"/>
      <c r="N204" s="282"/>
      <c r="O204" s="282"/>
      <c r="P204" s="282"/>
      <c r="Q204" s="282"/>
      <c r="R204" s="282"/>
      <c r="S204" s="282"/>
      <c r="T204" s="282"/>
      <c r="U204" s="282"/>
      <c r="V204" s="282"/>
      <c r="W204" s="282"/>
      <c r="X204" s="282"/>
      <c r="Y204" s="282"/>
      <c r="Z204" s="282"/>
      <c r="AA204" s="282"/>
      <c r="AB204" s="282"/>
      <c r="AC204" s="282"/>
      <c r="AD204" s="282"/>
      <c r="AE204" s="282"/>
      <c r="AF204" s="282"/>
      <c r="AG204" s="282"/>
      <c r="AH204" s="282"/>
      <c r="AI204" s="282"/>
    </row>
    <row r="205" spans="2:35" s="284" customFormat="1" ht="12.75">
      <c r="B205" s="285"/>
      <c r="C205" s="285"/>
      <c r="D205" s="285"/>
      <c r="E205" s="285"/>
      <c r="F205" s="285"/>
      <c r="G205" s="285"/>
      <c r="H205" s="285"/>
      <c r="I205" s="282"/>
      <c r="J205" s="282"/>
      <c r="K205" s="282"/>
      <c r="L205" s="282"/>
      <c r="M205" s="282"/>
      <c r="N205" s="282"/>
      <c r="O205" s="282"/>
      <c r="P205" s="282"/>
      <c r="Q205" s="282"/>
      <c r="R205" s="282"/>
      <c r="S205" s="282"/>
      <c r="T205" s="282"/>
      <c r="U205" s="282"/>
      <c r="V205" s="282"/>
      <c r="W205" s="282"/>
      <c r="X205" s="282"/>
      <c r="Y205" s="282"/>
      <c r="Z205" s="282"/>
      <c r="AA205" s="282"/>
      <c r="AB205" s="282"/>
      <c r="AC205" s="282"/>
      <c r="AD205" s="282"/>
      <c r="AE205" s="282"/>
      <c r="AF205" s="282"/>
      <c r="AG205" s="282"/>
      <c r="AH205" s="282"/>
      <c r="AI205" s="282"/>
    </row>
    <row r="206" spans="2:35" s="284" customFormat="1" ht="12.75">
      <c r="B206" s="285"/>
      <c r="C206" s="285"/>
      <c r="D206" s="285"/>
      <c r="E206" s="285"/>
      <c r="F206" s="285"/>
      <c r="G206" s="285"/>
      <c r="H206" s="285"/>
      <c r="I206" s="282"/>
      <c r="J206" s="282"/>
      <c r="K206" s="282"/>
      <c r="L206" s="282"/>
      <c r="M206" s="282"/>
      <c r="N206" s="282"/>
      <c r="O206" s="282"/>
      <c r="P206" s="282"/>
      <c r="Q206" s="282"/>
      <c r="R206" s="282"/>
      <c r="S206" s="282"/>
      <c r="T206" s="282"/>
      <c r="U206" s="282"/>
      <c r="V206" s="282"/>
      <c r="W206" s="282"/>
      <c r="X206" s="282"/>
      <c r="Y206" s="282"/>
      <c r="Z206" s="282"/>
      <c r="AA206" s="282"/>
      <c r="AB206" s="282"/>
      <c r="AC206" s="282"/>
      <c r="AD206" s="282"/>
      <c r="AE206" s="282"/>
      <c r="AF206" s="282"/>
      <c r="AG206" s="282"/>
      <c r="AH206" s="282"/>
      <c r="AI206" s="282"/>
    </row>
    <row r="207" spans="2:35" s="284" customFormat="1" ht="12.75">
      <c r="B207" s="285"/>
      <c r="C207" s="285"/>
      <c r="D207" s="285"/>
      <c r="E207" s="285"/>
      <c r="F207" s="285"/>
      <c r="G207" s="285"/>
      <c r="H207" s="285"/>
      <c r="I207" s="282"/>
      <c r="J207" s="282"/>
      <c r="K207" s="282"/>
      <c r="L207" s="282"/>
      <c r="M207" s="282"/>
      <c r="N207" s="282"/>
      <c r="O207" s="282"/>
      <c r="P207" s="282"/>
      <c r="Q207" s="282"/>
      <c r="R207" s="282"/>
      <c r="S207" s="282"/>
      <c r="T207" s="282"/>
      <c r="U207" s="282"/>
      <c r="V207" s="282"/>
      <c r="W207" s="282"/>
      <c r="X207" s="282"/>
      <c r="Y207" s="282"/>
      <c r="Z207" s="282"/>
      <c r="AA207" s="282"/>
      <c r="AB207" s="282"/>
      <c r="AC207" s="282"/>
      <c r="AD207" s="282"/>
      <c r="AE207" s="282"/>
      <c r="AF207" s="282"/>
      <c r="AG207" s="282"/>
      <c r="AH207" s="282"/>
      <c r="AI207" s="282"/>
    </row>
    <row r="208" spans="2:35" s="284" customFormat="1" ht="12.75">
      <c r="B208" s="285"/>
      <c r="C208" s="285"/>
      <c r="D208" s="285"/>
      <c r="E208" s="285"/>
      <c r="F208" s="285"/>
      <c r="G208" s="285"/>
      <c r="H208" s="285"/>
      <c r="I208" s="282"/>
      <c r="J208" s="282"/>
      <c r="K208" s="282"/>
      <c r="L208" s="282"/>
      <c r="M208" s="282"/>
      <c r="N208" s="282"/>
      <c r="O208" s="282"/>
      <c r="P208" s="282"/>
      <c r="Q208" s="282"/>
      <c r="R208" s="282"/>
      <c r="S208" s="282"/>
      <c r="T208" s="282"/>
      <c r="U208" s="282"/>
      <c r="V208" s="282"/>
      <c r="W208" s="282"/>
      <c r="X208" s="282"/>
      <c r="Y208" s="282"/>
      <c r="Z208" s="282"/>
      <c r="AA208" s="282"/>
      <c r="AB208" s="282"/>
      <c r="AC208" s="282"/>
      <c r="AD208" s="282"/>
      <c r="AE208" s="282"/>
      <c r="AF208" s="282"/>
      <c r="AG208" s="282"/>
      <c r="AH208" s="282"/>
      <c r="AI208" s="282"/>
    </row>
    <row r="209" spans="2:35" s="284" customFormat="1" ht="12.75">
      <c r="B209" s="285"/>
      <c r="C209" s="285"/>
      <c r="D209" s="285"/>
      <c r="E209" s="285"/>
      <c r="F209" s="285"/>
      <c r="G209" s="285"/>
      <c r="H209" s="285"/>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282"/>
      <c r="AE209" s="282"/>
      <c r="AF209" s="282"/>
      <c r="AG209" s="282"/>
      <c r="AH209" s="282"/>
      <c r="AI209" s="282"/>
    </row>
    <row r="210" spans="2:35" s="284" customFormat="1" ht="12.75">
      <c r="B210" s="285"/>
      <c r="C210" s="285"/>
      <c r="D210" s="285"/>
      <c r="E210" s="285"/>
      <c r="F210" s="285"/>
      <c r="G210" s="285"/>
      <c r="H210" s="285"/>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282"/>
      <c r="AE210" s="282"/>
      <c r="AF210" s="282"/>
      <c r="AG210" s="282"/>
      <c r="AH210" s="282"/>
      <c r="AI210" s="282"/>
    </row>
    <row r="211" spans="2:35" s="284" customFormat="1" ht="12.75">
      <c r="B211" s="285"/>
      <c r="C211" s="285"/>
      <c r="D211" s="285"/>
      <c r="E211" s="285"/>
      <c r="F211" s="285"/>
      <c r="G211" s="285"/>
      <c r="H211" s="285"/>
      <c r="I211" s="282"/>
      <c r="J211" s="282"/>
      <c r="K211" s="282"/>
      <c r="L211" s="282"/>
      <c r="M211" s="282"/>
      <c r="N211" s="282"/>
      <c r="O211" s="282"/>
      <c r="P211" s="282"/>
      <c r="Q211" s="282"/>
      <c r="R211" s="282"/>
      <c r="S211" s="282"/>
      <c r="T211" s="282"/>
      <c r="U211" s="282"/>
      <c r="V211" s="282"/>
      <c r="W211" s="282"/>
      <c r="X211" s="282"/>
      <c r="Y211" s="282"/>
      <c r="Z211" s="282"/>
      <c r="AA211" s="282"/>
      <c r="AB211" s="282"/>
      <c r="AC211" s="282"/>
      <c r="AD211" s="282"/>
      <c r="AE211" s="282"/>
      <c r="AF211" s="282"/>
      <c r="AG211" s="282"/>
      <c r="AH211" s="282"/>
      <c r="AI211" s="282"/>
    </row>
    <row r="212" spans="2:35" s="284" customFormat="1" ht="12.75">
      <c r="B212" s="285"/>
      <c r="C212" s="285"/>
      <c r="D212" s="285"/>
      <c r="E212" s="285"/>
      <c r="F212" s="285"/>
      <c r="G212" s="285"/>
      <c r="H212" s="285"/>
      <c r="I212" s="282"/>
      <c r="J212" s="282"/>
      <c r="K212" s="282"/>
      <c r="L212" s="282"/>
      <c r="M212" s="282"/>
      <c r="N212" s="282"/>
      <c r="O212" s="282"/>
      <c r="P212" s="282"/>
      <c r="Q212" s="282"/>
      <c r="R212" s="282"/>
      <c r="S212" s="282"/>
      <c r="T212" s="282"/>
      <c r="U212" s="282"/>
      <c r="V212" s="282"/>
      <c r="W212" s="282"/>
      <c r="X212" s="282"/>
      <c r="Y212" s="282"/>
      <c r="Z212" s="282"/>
      <c r="AA212" s="282"/>
      <c r="AB212" s="282"/>
      <c r="AC212" s="282"/>
      <c r="AD212" s="282"/>
      <c r="AE212" s="282"/>
      <c r="AF212" s="282"/>
      <c r="AG212" s="282"/>
      <c r="AH212" s="282"/>
      <c r="AI212" s="282"/>
    </row>
    <row r="213" spans="2:35" s="284" customFormat="1" ht="12.75">
      <c r="B213" s="285"/>
      <c r="C213" s="285"/>
      <c r="D213" s="285"/>
      <c r="E213" s="285"/>
      <c r="F213" s="285"/>
      <c r="G213" s="285"/>
      <c r="H213" s="285"/>
      <c r="I213" s="282"/>
      <c r="J213" s="282"/>
      <c r="K213" s="282"/>
      <c r="L213" s="282"/>
      <c r="M213" s="282"/>
      <c r="N213" s="282"/>
      <c r="O213" s="282"/>
      <c r="P213" s="282"/>
      <c r="Q213" s="282"/>
      <c r="R213" s="282"/>
      <c r="S213" s="282"/>
      <c r="T213" s="282"/>
      <c r="U213" s="282"/>
      <c r="V213" s="282"/>
      <c r="W213" s="282"/>
      <c r="X213" s="282"/>
      <c r="Y213" s="282"/>
      <c r="Z213" s="282"/>
      <c r="AA213" s="282"/>
      <c r="AB213" s="282"/>
      <c r="AC213" s="282"/>
      <c r="AD213" s="282"/>
      <c r="AE213" s="282"/>
      <c r="AF213" s="282"/>
      <c r="AG213" s="282"/>
      <c r="AH213" s="282"/>
      <c r="AI213" s="282"/>
    </row>
    <row r="214" spans="2:35" s="284" customFormat="1" ht="12.75">
      <c r="B214" s="285"/>
      <c r="C214" s="285"/>
      <c r="D214" s="285"/>
      <c r="E214" s="285"/>
      <c r="F214" s="285"/>
      <c r="G214" s="285"/>
      <c r="H214" s="285"/>
      <c r="I214" s="282"/>
      <c r="J214" s="282"/>
      <c r="K214" s="282"/>
      <c r="L214" s="282"/>
      <c r="M214" s="282"/>
      <c r="N214" s="282"/>
      <c r="O214" s="282"/>
      <c r="P214" s="282"/>
      <c r="Q214" s="282"/>
      <c r="R214" s="282"/>
      <c r="S214" s="282"/>
      <c r="T214" s="282"/>
      <c r="U214" s="282"/>
      <c r="V214" s="282"/>
      <c r="W214" s="282"/>
      <c r="X214" s="282"/>
      <c r="Y214" s="282"/>
      <c r="Z214" s="282"/>
      <c r="AA214" s="282"/>
      <c r="AB214" s="282"/>
      <c r="AC214" s="282"/>
      <c r="AD214" s="282"/>
      <c r="AE214" s="282"/>
      <c r="AF214" s="282"/>
      <c r="AG214" s="282"/>
      <c r="AH214" s="282"/>
      <c r="AI214" s="282"/>
    </row>
    <row r="215" spans="2:35" s="284" customFormat="1" ht="12.75">
      <c r="B215" s="285"/>
      <c r="C215" s="285"/>
      <c r="D215" s="285"/>
      <c r="E215" s="285"/>
      <c r="F215" s="285"/>
      <c r="G215" s="285"/>
      <c r="H215" s="285"/>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282"/>
      <c r="AE215" s="282"/>
      <c r="AF215" s="282"/>
      <c r="AG215" s="282"/>
      <c r="AH215" s="282"/>
      <c r="AI215" s="282"/>
    </row>
    <row r="216" spans="2:35" s="284" customFormat="1" ht="12.75">
      <c r="B216" s="285"/>
      <c r="C216" s="285"/>
      <c r="D216" s="285"/>
      <c r="E216" s="285"/>
      <c r="F216" s="285"/>
      <c r="G216" s="285"/>
      <c r="H216" s="285"/>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282"/>
      <c r="AE216" s="282"/>
      <c r="AF216" s="282"/>
      <c r="AG216" s="282"/>
      <c r="AH216" s="282"/>
      <c r="AI216" s="282"/>
    </row>
    <row r="217" spans="2:35" s="284" customFormat="1" ht="12.75">
      <c r="B217" s="285"/>
      <c r="C217" s="285"/>
      <c r="D217" s="285"/>
      <c r="E217" s="285"/>
      <c r="F217" s="285"/>
      <c r="G217" s="285"/>
      <c r="H217" s="285"/>
      <c r="I217" s="282"/>
      <c r="J217" s="282"/>
      <c r="K217" s="282"/>
      <c r="L217" s="282"/>
      <c r="M217" s="282"/>
      <c r="N217" s="282"/>
      <c r="O217" s="282"/>
      <c r="P217" s="282"/>
      <c r="Q217" s="282"/>
      <c r="R217" s="282"/>
      <c r="S217" s="282"/>
      <c r="T217" s="282"/>
      <c r="U217" s="282"/>
      <c r="V217" s="282"/>
      <c r="W217" s="282"/>
      <c r="X217" s="282"/>
      <c r="Y217" s="282"/>
      <c r="Z217" s="282"/>
      <c r="AA217" s="282"/>
      <c r="AB217" s="282"/>
      <c r="AC217" s="282"/>
      <c r="AD217" s="282"/>
      <c r="AE217" s="282"/>
      <c r="AF217" s="282"/>
      <c r="AG217" s="282"/>
      <c r="AH217" s="282"/>
      <c r="AI217" s="282"/>
    </row>
    <row r="218" spans="2:35" s="284" customFormat="1" ht="12.75">
      <c r="B218" s="285"/>
      <c r="C218" s="285"/>
      <c r="D218" s="285"/>
      <c r="E218" s="285"/>
      <c r="F218" s="285"/>
      <c r="G218" s="285"/>
      <c r="H218" s="285"/>
      <c r="I218" s="282"/>
      <c r="J218" s="282"/>
      <c r="K218" s="282"/>
      <c r="L218" s="282"/>
      <c r="M218" s="282"/>
      <c r="N218" s="282"/>
      <c r="O218" s="282"/>
      <c r="P218" s="282"/>
      <c r="Q218" s="282"/>
      <c r="R218" s="282"/>
      <c r="S218" s="282"/>
      <c r="T218" s="282"/>
      <c r="U218" s="282"/>
      <c r="V218" s="282"/>
      <c r="W218" s="282"/>
      <c r="X218" s="282"/>
      <c r="Y218" s="282"/>
      <c r="Z218" s="282"/>
      <c r="AA218" s="282"/>
      <c r="AB218" s="282"/>
      <c r="AC218" s="282"/>
      <c r="AD218" s="282"/>
      <c r="AE218" s="282"/>
      <c r="AF218" s="282"/>
      <c r="AG218" s="282"/>
      <c r="AH218" s="282"/>
      <c r="AI218" s="282"/>
    </row>
    <row r="219" spans="2:35" s="284" customFormat="1" ht="12.75">
      <c r="B219" s="285"/>
      <c r="C219" s="285"/>
      <c r="D219" s="285"/>
      <c r="E219" s="285"/>
      <c r="F219" s="285"/>
      <c r="G219" s="285"/>
      <c r="H219" s="285"/>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row>
    <row r="220" spans="2:35" s="284" customFormat="1" ht="12.75">
      <c r="B220" s="285"/>
      <c r="C220" s="285"/>
      <c r="D220" s="285"/>
      <c r="E220" s="285"/>
      <c r="F220" s="285"/>
      <c r="G220" s="285"/>
      <c r="H220" s="285"/>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282"/>
    </row>
    <row r="221" spans="2:35" s="284" customFormat="1" ht="12.75">
      <c r="B221" s="285"/>
      <c r="C221" s="285"/>
      <c r="D221" s="285"/>
      <c r="E221" s="285"/>
      <c r="F221" s="285"/>
      <c r="G221" s="285"/>
      <c r="H221" s="285"/>
      <c r="I221" s="282"/>
      <c r="J221" s="282"/>
      <c r="K221" s="282"/>
      <c r="L221" s="282"/>
      <c r="M221" s="282"/>
      <c r="N221" s="282"/>
      <c r="O221" s="282"/>
      <c r="P221" s="282"/>
      <c r="Q221" s="282"/>
      <c r="R221" s="282"/>
      <c r="S221" s="282"/>
      <c r="T221" s="282"/>
      <c r="U221" s="282"/>
      <c r="V221" s="282"/>
      <c r="W221" s="282"/>
      <c r="X221" s="282"/>
      <c r="Y221" s="282"/>
      <c r="Z221" s="282"/>
      <c r="AA221" s="282"/>
      <c r="AB221" s="282"/>
      <c r="AC221" s="282"/>
      <c r="AD221" s="282"/>
      <c r="AE221" s="282"/>
      <c r="AF221" s="282"/>
      <c r="AG221" s="282"/>
      <c r="AH221" s="282"/>
      <c r="AI221" s="282"/>
    </row>
    <row r="222" spans="2:35" s="284" customFormat="1" ht="12.75">
      <c r="B222" s="285"/>
      <c r="C222" s="285"/>
      <c r="D222" s="285"/>
      <c r="E222" s="285"/>
      <c r="F222" s="285"/>
      <c r="G222" s="285"/>
      <c r="H222" s="285"/>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282"/>
      <c r="AE222" s="282"/>
      <c r="AF222" s="282"/>
      <c r="AG222" s="282"/>
      <c r="AH222" s="282"/>
      <c r="AI222" s="282"/>
    </row>
    <row r="223" spans="2:35" s="284" customFormat="1" ht="12.75">
      <c r="B223" s="285"/>
      <c r="C223" s="285"/>
      <c r="D223" s="285"/>
      <c r="E223" s="285"/>
      <c r="F223" s="285"/>
      <c r="G223" s="285"/>
      <c r="H223" s="285"/>
      <c r="I223" s="282"/>
      <c r="J223" s="282"/>
      <c r="K223" s="282"/>
      <c r="L223" s="282"/>
      <c r="M223" s="282"/>
      <c r="N223" s="282"/>
      <c r="O223" s="282"/>
      <c r="P223" s="282"/>
      <c r="Q223" s="282"/>
      <c r="R223" s="282"/>
      <c r="S223" s="282"/>
      <c r="T223" s="282"/>
      <c r="U223" s="282"/>
      <c r="V223" s="282"/>
      <c r="W223" s="282"/>
      <c r="X223" s="282"/>
      <c r="Y223" s="282"/>
      <c r="Z223" s="282"/>
      <c r="AA223" s="282"/>
      <c r="AB223" s="282"/>
      <c r="AC223" s="282"/>
      <c r="AD223" s="282"/>
      <c r="AE223" s="282"/>
      <c r="AF223" s="282"/>
      <c r="AG223" s="282"/>
      <c r="AH223" s="282"/>
      <c r="AI223" s="282"/>
    </row>
    <row r="224" spans="2:35" s="284" customFormat="1" ht="12.75">
      <c r="B224" s="285"/>
      <c r="C224" s="285"/>
      <c r="D224" s="285"/>
      <c r="E224" s="285"/>
      <c r="F224" s="285"/>
      <c r="G224" s="285"/>
      <c r="H224" s="285"/>
      <c r="I224" s="282"/>
      <c r="J224" s="282"/>
      <c r="K224" s="282"/>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row>
    <row r="225" spans="2:35" s="284" customFormat="1" ht="12.75">
      <c r="B225" s="285"/>
      <c r="C225" s="285"/>
      <c r="D225" s="285"/>
      <c r="E225" s="285"/>
      <c r="F225" s="285"/>
      <c r="G225" s="285"/>
      <c r="H225" s="285"/>
      <c r="I225" s="282"/>
      <c r="J225" s="282"/>
      <c r="K225" s="282"/>
      <c r="L225" s="282"/>
      <c r="M225" s="282"/>
      <c r="N225" s="282"/>
      <c r="O225" s="282"/>
      <c r="P225" s="282"/>
      <c r="Q225" s="282"/>
      <c r="R225" s="282"/>
      <c r="S225" s="282"/>
      <c r="T225" s="282"/>
      <c r="U225" s="282"/>
      <c r="V225" s="282"/>
      <c r="W225" s="282"/>
      <c r="X225" s="282"/>
      <c r="Y225" s="282"/>
      <c r="Z225" s="282"/>
      <c r="AA225" s="282"/>
      <c r="AB225" s="282"/>
      <c r="AC225" s="282"/>
      <c r="AD225" s="282"/>
      <c r="AE225" s="282"/>
      <c r="AF225" s="282"/>
      <c r="AG225" s="282"/>
      <c r="AH225" s="282"/>
      <c r="AI225" s="282"/>
    </row>
    <row r="226" spans="2:35" s="284" customFormat="1" ht="12.75">
      <c r="B226" s="285"/>
      <c r="C226" s="285"/>
      <c r="D226" s="285"/>
      <c r="E226" s="285"/>
      <c r="F226" s="285"/>
      <c r="G226" s="285"/>
      <c r="H226" s="285"/>
      <c r="I226" s="282"/>
      <c r="J226" s="282"/>
      <c r="K226" s="282"/>
      <c r="L226" s="282"/>
      <c r="M226" s="282"/>
      <c r="N226" s="282"/>
      <c r="O226" s="282"/>
      <c r="P226" s="282"/>
      <c r="Q226" s="282"/>
      <c r="R226" s="282"/>
      <c r="S226" s="282"/>
      <c r="T226" s="282"/>
      <c r="U226" s="282"/>
      <c r="V226" s="282"/>
      <c r="W226" s="282"/>
      <c r="X226" s="282"/>
      <c r="Y226" s="282"/>
      <c r="Z226" s="282"/>
      <c r="AA226" s="282"/>
      <c r="AB226" s="282"/>
      <c r="AC226" s="282"/>
      <c r="AD226" s="282"/>
      <c r="AE226" s="282"/>
      <c r="AF226" s="282"/>
      <c r="AG226" s="282"/>
      <c r="AH226" s="282"/>
      <c r="AI226" s="282"/>
    </row>
  </sheetData>
  <sheetProtection algorithmName="SHA-512" hashValue="lsmscevahUihCHpXu6vAIvLEMjSjTbmv12Que7EBeGvZ+1VkBUgJVBXTGymEhCAa76eb8wLW898RIfh8hs419w==" saltValue="1g1mQnS3nLCZ9ng7T+f8Lg==" spinCount="100000" sheet="1" objects="1" scenarios="1" formatRows="0" insertRows="0" deleteRows="0"/>
  <mergeCells count="69">
    <mergeCell ref="B55:H55"/>
    <mergeCell ref="B57:H57"/>
    <mergeCell ref="B48:H48"/>
    <mergeCell ref="B49:H49"/>
    <mergeCell ref="C50:H50"/>
    <mergeCell ref="B66:H66"/>
    <mergeCell ref="B64:H64"/>
    <mergeCell ref="B62:G62"/>
    <mergeCell ref="B65:H65"/>
    <mergeCell ref="B63:G63"/>
    <mergeCell ref="E61:H61"/>
    <mergeCell ref="B60:H60"/>
    <mergeCell ref="C58:H58"/>
    <mergeCell ref="B61:D61"/>
    <mergeCell ref="B42:H42"/>
    <mergeCell ref="C43:H43"/>
    <mergeCell ref="B44:H44"/>
    <mergeCell ref="C45:H45"/>
    <mergeCell ref="C46:H46"/>
    <mergeCell ref="B47:H47"/>
    <mergeCell ref="B56:H56"/>
    <mergeCell ref="B59:H59"/>
    <mergeCell ref="B51:H51"/>
    <mergeCell ref="B52:H52"/>
    <mergeCell ref="B53:H53"/>
    <mergeCell ref="C54:H54"/>
    <mergeCell ref="C41:H41"/>
    <mergeCell ref="C37:H37"/>
    <mergeCell ref="C36:H36"/>
    <mergeCell ref="C32:H32"/>
    <mergeCell ref="C38:H38"/>
    <mergeCell ref="C33:H33"/>
    <mergeCell ref="C34:H34"/>
    <mergeCell ref="C40:H40"/>
    <mergeCell ref="C39:H39"/>
    <mergeCell ref="C30:H30"/>
    <mergeCell ref="C28:H28"/>
    <mergeCell ref="C29:H29"/>
    <mergeCell ref="C26:H26"/>
    <mergeCell ref="C14:H14"/>
    <mergeCell ref="C24:H24"/>
    <mergeCell ref="C25:H25"/>
    <mergeCell ref="B20:H20"/>
    <mergeCell ref="C16:H16"/>
    <mergeCell ref="C18:H18"/>
    <mergeCell ref="C19:H19"/>
    <mergeCell ref="C22:H22"/>
    <mergeCell ref="C31:H31"/>
    <mergeCell ref="C35:H35"/>
    <mergeCell ref="B1:H1"/>
    <mergeCell ref="B2:H2"/>
    <mergeCell ref="D3:H3"/>
    <mergeCell ref="D4:H4"/>
    <mergeCell ref="C9:H9"/>
    <mergeCell ref="B6:H6"/>
    <mergeCell ref="B7:H7"/>
    <mergeCell ref="B8:H8"/>
    <mergeCell ref="C21:H21"/>
    <mergeCell ref="C23:H23"/>
    <mergeCell ref="C27:H27"/>
    <mergeCell ref="B3:C3"/>
    <mergeCell ref="B4:C4"/>
    <mergeCell ref="B5:C5"/>
    <mergeCell ref="C11:H11"/>
    <mergeCell ref="C10:H10"/>
    <mergeCell ref="C15:H15"/>
    <mergeCell ref="C12:H12"/>
    <mergeCell ref="C17:H17"/>
    <mergeCell ref="C13:H13"/>
  </mergeCells>
  <pageMargins left="0.3937007874015748" right="0.3937007874015748" top="0.984251968503937" bottom="0.7874015748031497" header="0.5118110236220472" footer="0.5118110236220472"/>
  <pageSetup orientation="portrait" paperSize="9"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Q1703"/>
  <sheetViews>
    <sheetView zoomScale="90" zoomScaleNormal="90" workbookViewId="0" topLeftCell="K1">
      <selection pane="topLeft" activeCell="X11" sqref="X11"/>
    </sheetView>
  </sheetViews>
  <sheetFormatPr defaultRowHeight="12.75"/>
  <cols>
    <col min="2" max="2" width="26.142857142857142" customWidth="1"/>
    <col min="5" max="5" width="18.714285714285715" customWidth="1"/>
    <col min="8" max="8" width="27.571428571428573" customWidth="1"/>
    <col min="10" max="10" width="44.857142857142854" customWidth="1"/>
    <col min="14" max="14" width="57.57142857142857" customWidth="1"/>
    <col min="15" max="15" width="11.285714285714286" customWidth="1"/>
    <col min="16" max="16" width="8.285714285714286" customWidth="1"/>
    <col min="17" max="17" width="9.142857142857142" customWidth="1"/>
  </cols>
  <sheetData>
    <row r="1" spans="1:15" ht="12.75" customHeight="1" thickBot="1">
      <c r="A1" s="321"/>
      <c r="B1" s="321"/>
      <c r="C1" s="321"/>
      <c r="D1" s="322"/>
      <c r="E1" s="321"/>
      <c r="F1" s="321"/>
      <c r="G1" s="321"/>
      <c r="H1" s="321"/>
      <c r="I1" s="321"/>
      <c r="O1" s="205"/>
    </row>
    <row r="2" spans="1:17" ht="12.75" customHeight="1" thickBot="1">
      <c r="A2" s="321"/>
      <c r="B2" s="323" t="s">
        <v>570</v>
      </c>
      <c r="C2" s="324"/>
      <c r="D2" s="384"/>
      <c r="E2" s="385" t="s">
        <v>571</v>
      </c>
      <c r="F2" s="386"/>
      <c r="G2" s="385">
        <f>COUNTIF(H3:H210,"?*")</f>
        <v>202.0</v>
      </c>
      <c r="H2" s="387"/>
      <c r="I2" s="321"/>
      <c r="J2" s="375" t="s">
        <v>1039</v>
      </c>
      <c r="M2" s="392" t="s">
        <v>1160</v>
      </c>
      <c r="N2" s="374" t="s">
        <v>1736</v>
      </c>
      <c r="O2" s="373" t="s">
        <v>1735</v>
      </c>
      <c r="P2" s="393"/>
      <c r="Q2" s="375"/>
    </row>
    <row r="3" spans="1:17" ht="12.75" customHeight="1">
      <c r="A3" s="321"/>
      <c r="B3" s="377" t="s">
        <v>572</v>
      </c>
      <c r="C3" s="378">
        <v>451.0</v>
      </c>
      <c r="D3" s="379">
        <f>IF(ISNUMBER(SEARCH(ZAKL_DATA!$B$14,E3)),MAX($D$2:D2)+1,0)</f>
        <v>1.0</v>
      </c>
      <c r="E3" s="380" t="s">
        <v>573</v>
      </c>
      <c r="F3" s="381">
        <v>2001.0</v>
      </c>
      <c r="G3" s="382"/>
      <c r="H3" s="383" t="str">
        <f>IFERROR(VLOOKUP(ROWS($H$3:H3),$D$3:$E$204,2,0),"")</f>
        <v>PRAHA 1</v>
      </c>
      <c r="I3" s="321"/>
      <c r="J3" s="376" t="s">
        <v>788</v>
      </c>
      <c r="K3" s="353" t="s">
        <v>533</v>
      </c>
      <c r="M3" s="388">
        <f>IF(ISNUMBER(SEARCH(ZAKL_DATA!$B$29,N3)),MAX($M$2:M2)+1,0)</f>
        <v>1.0</v>
      </c>
      <c r="N3" s="417" t="s">
        <v>1737</v>
      </c>
      <c r="O3" s="418" t="s">
        <v>2685</v>
      </c>
      <c r="P3" s="389"/>
      <c r="Q3" s="372" t="str">
        <f>IFERROR(VLOOKUP(ROWS($Q$3:Q3),$M$3:$N$1699,2,0),"")</f>
        <v>Rostlinná a živočišná výroba, myslivost a související činnosti</v>
      </c>
    </row>
    <row r="4" spans="1:17" ht="12.75" customHeight="1">
      <c r="A4" s="321"/>
      <c r="B4" s="330" t="s">
        <v>574</v>
      </c>
      <c r="C4" s="331">
        <v>452.0</v>
      </c>
      <c r="D4" s="325">
        <f>IF(ISNUMBER(SEARCH(ZAKL_DATA!$B$14,E4)),MAX($D$2:D3)+1,0)</f>
        <v>2.0</v>
      </c>
      <c r="E4" s="326" t="s">
        <v>575</v>
      </c>
      <c r="F4" s="327">
        <v>2002.0</v>
      </c>
      <c r="G4" s="328"/>
      <c r="H4" s="329" t="str">
        <f>IFERROR(VLOOKUP(ROWS($H$3:H4),$D$3:$E$204,2,0),"")</f>
        <v>PRAHA 2</v>
      </c>
      <c r="I4" s="321"/>
      <c r="J4" s="340" t="s">
        <v>789</v>
      </c>
      <c r="K4" s="353" t="s">
        <v>1100</v>
      </c>
      <c r="M4" s="388">
        <f>IF(ISNUMBER(SEARCH(ZAKL_DATA!$B$29,N4)),MAX($M$2:M3)+1,0)</f>
        <v>2.0</v>
      </c>
      <c r="N4" s="417" t="s">
        <v>1776</v>
      </c>
      <c r="O4" s="418" t="s">
        <v>2686</v>
      </c>
      <c r="P4" s="389"/>
      <c r="Q4" s="372" t="str">
        <f>IFERROR(VLOOKUP(ROWS($Q$3:Q4),$M$3:$N$1699,2,0),"")</f>
        <v>Lesnictví a těžba dřeva</v>
      </c>
    </row>
    <row r="5" spans="1:17" ht="12.75" customHeight="1">
      <c r="A5" s="321"/>
      <c r="B5" s="330" t="s">
        <v>576</v>
      </c>
      <c r="C5" s="331">
        <v>453.0</v>
      </c>
      <c r="D5" s="325">
        <f>IF(ISNUMBER(SEARCH(ZAKL_DATA!$B$14,E5)),MAX($D$2:D4)+1,0)</f>
        <v>3.0</v>
      </c>
      <c r="E5" s="326" t="s">
        <v>577</v>
      </c>
      <c r="F5" s="327">
        <v>2003.0</v>
      </c>
      <c r="G5" s="328"/>
      <c r="H5" s="329" t="str">
        <f>IFERROR(VLOOKUP(ROWS($H$3:H5),$D$3:$E$204,2,0),"")</f>
        <v>PRAHA 3</v>
      </c>
      <c r="I5" s="321"/>
      <c r="J5" s="340" t="s">
        <v>790</v>
      </c>
      <c r="K5" s="353" t="s">
        <v>1101</v>
      </c>
      <c r="M5" s="388">
        <f>IF(ISNUMBER(SEARCH(ZAKL_DATA!$B$29,N5)),MAX($M$2:M4)+1,0)</f>
        <v>3.0</v>
      </c>
      <c r="N5" s="417" t="s">
        <v>1781</v>
      </c>
      <c r="O5" s="418" t="s">
        <v>2687</v>
      </c>
      <c r="P5" s="389"/>
      <c r="Q5" s="372" t="str">
        <f>IFERROR(VLOOKUP(ROWS($Q$3:Q5),$M$3:$N$1699,2,0),"")</f>
        <v>Rybolov a akvakultura</v>
      </c>
    </row>
    <row r="6" spans="1:17" ht="12.75" customHeight="1">
      <c r="A6" s="321"/>
      <c r="B6" s="330" t="s">
        <v>578</v>
      </c>
      <c r="C6" s="331">
        <v>454.0</v>
      </c>
      <c r="D6" s="325">
        <f>IF(ISNUMBER(SEARCH(ZAKL_DATA!$B$14,E6)),MAX($D$2:D5)+1,0)</f>
        <v>4.0</v>
      </c>
      <c r="E6" s="326" t="s">
        <v>579</v>
      </c>
      <c r="F6" s="327">
        <v>2004.0</v>
      </c>
      <c r="G6" s="328"/>
      <c r="H6" s="329" t="str">
        <f>IFERROR(VLOOKUP(ROWS($H$3:H6),$D$3:$E$204,2,0),"")</f>
        <v>PRAHA 4</v>
      </c>
      <c r="I6" s="321"/>
      <c r="J6" s="339" t="s">
        <v>791</v>
      </c>
      <c r="K6" s="353" t="s">
        <v>1102</v>
      </c>
      <c r="M6" s="388">
        <f>IF(ISNUMBER(SEARCH(ZAKL_DATA!$B$29,N6)),MAX($M$2:M5)+1,0)</f>
        <v>4.0</v>
      </c>
      <c r="N6" s="417" t="s">
        <v>1788</v>
      </c>
      <c r="O6" s="418" t="s">
        <v>2688</v>
      </c>
      <c r="P6" s="389"/>
      <c r="Q6" s="372" t="str">
        <f>IFERROR(VLOOKUP(ROWS($Q$3:Q6),$M$3:$N$1699,2,0),"")</f>
        <v>Těžba a úprava černého a hnědého uhlí</v>
      </c>
    </row>
    <row r="7" spans="1:17" ht="12.75" customHeight="1">
      <c r="A7" s="321"/>
      <c r="B7" s="330" t="s">
        <v>580</v>
      </c>
      <c r="C7" s="331">
        <v>455.0</v>
      </c>
      <c r="D7" s="325">
        <f>IF(ISNUMBER(SEARCH(ZAKL_DATA!$B$14,E7)),MAX($D$2:D6)+1,0)</f>
        <v>5.0</v>
      </c>
      <c r="E7" s="326" t="s">
        <v>581</v>
      </c>
      <c r="F7" s="327">
        <v>2005.0</v>
      </c>
      <c r="G7" s="328"/>
      <c r="H7" s="329" t="str">
        <f>IFERROR(VLOOKUP(ROWS($H$3:H7),$D$3:$E$204,2,0),"")</f>
        <v>PRAHA 5</v>
      </c>
      <c r="I7" s="321"/>
      <c r="J7" s="339" t="s">
        <v>792</v>
      </c>
      <c r="K7" s="353" t="s">
        <v>1103</v>
      </c>
      <c r="M7" s="388">
        <f>IF(ISNUMBER(SEARCH(ZAKL_DATA!$B$29,N7)),MAX($M$2:M6)+1,0)</f>
        <v>5.0</v>
      </c>
      <c r="N7" s="417" t="s">
        <v>1797</v>
      </c>
      <c r="O7" s="418" t="s">
        <v>2689</v>
      </c>
      <c r="P7" s="389"/>
      <c r="Q7" s="372" t="str">
        <f>IFERROR(VLOOKUP(ROWS($Q$3:Q7),$M$3:$N$1699,2,0),"")</f>
        <v>Těžba ropy a zemního plynu</v>
      </c>
    </row>
    <row r="8" spans="1:17" ht="12.75" customHeight="1">
      <c r="A8" s="321"/>
      <c r="B8" s="330" t="s">
        <v>582</v>
      </c>
      <c r="C8" s="331">
        <v>456.0</v>
      </c>
      <c r="D8" s="325">
        <f>IF(ISNUMBER(SEARCH(ZAKL_DATA!$B$14,E8)),MAX($D$2:D7)+1,0)</f>
        <v>6.0</v>
      </c>
      <c r="E8" s="326" t="s">
        <v>583</v>
      </c>
      <c r="F8" s="327">
        <v>2006.0</v>
      </c>
      <c r="G8" s="328"/>
      <c r="H8" s="329" t="str">
        <f>IFERROR(VLOOKUP(ROWS($H$3:H8),$D$3:$E$204,2,0),"")</f>
        <v>PRAHA 6</v>
      </c>
      <c r="I8" s="321"/>
      <c r="J8" s="339" t="s">
        <v>793</v>
      </c>
      <c r="K8" s="353" t="s">
        <v>1104</v>
      </c>
      <c r="M8" s="388">
        <f>IF(ISNUMBER(SEARCH(ZAKL_DATA!$B$29,N8)),MAX($M$2:M7)+1,0)</f>
        <v>6.0</v>
      </c>
      <c r="N8" s="417" t="s">
        <v>1800</v>
      </c>
      <c r="O8" s="418" t="s">
        <v>2690</v>
      </c>
      <c r="P8" s="389"/>
      <c r="Q8" s="372" t="str">
        <f>IFERROR(VLOOKUP(ROWS($Q$3:Q8),$M$3:$N$1699,2,0),"")</f>
        <v>Těžba a úprava rud</v>
      </c>
    </row>
    <row r="9" spans="1:17" ht="12.75" customHeight="1">
      <c r="A9" s="321"/>
      <c r="B9" s="330" t="s">
        <v>584</v>
      </c>
      <c r="C9" s="331">
        <v>457.0</v>
      </c>
      <c r="D9" s="325">
        <f>IF(ISNUMBER(SEARCH(ZAKL_DATA!$B$14,E9)),MAX($D$2:D8)+1,0)</f>
        <v>7.0</v>
      </c>
      <c r="E9" s="326" t="s">
        <v>585</v>
      </c>
      <c r="F9" s="327">
        <v>2007.0</v>
      </c>
      <c r="G9" s="328"/>
      <c r="H9" s="329" t="str">
        <f>IFERROR(VLOOKUP(ROWS($H$3:H9),$D$3:$E$204,2,0),"")</f>
        <v>PRAHA 7</v>
      </c>
      <c r="I9" s="321"/>
      <c r="J9" s="339" t="s">
        <v>794</v>
      </c>
      <c r="K9" s="353" t="s">
        <v>1105</v>
      </c>
      <c r="M9" s="388">
        <f>IF(ISNUMBER(SEARCH(ZAKL_DATA!$B$29,N9)),MAX($M$2:M8)+1,0)</f>
        <v>7.0</v>
      </c>
      <c r="N9" s="417" t="s">
        <v>1811</v>
      </c>
      <c r="O9" s="418" t="s">
        <v>2691</v>
      </c>
      <c r="P9" s="389"/>
      <c r="Q9" s="372" t="str">
        <f>IFERROR(VLOOKUP(ROWS($Q$3:Q9),$M$3:$N$1699,2,0),"")</f>
        <v>Ostatní těžba a dobývání</v>
      </c>
    </row>
    <row r="10" spans="1:17" ht="12.75" customHeight="1">
      <c r="A10" s="321"/>
      <c r="B10" s="330" t="s">
        <v>586</v>
      </c>
      <c r="C10" s="331">
        <v>458.0</v>
      </c>
      <c r="D10" s="325">
        <f>IF(ISNUMBER(SEARCH(ZAKL_DATA!$B$14,E10)),MAX($D$2:D9)+1,0)</f>
        <v>8.0</v>
      </c>
      <c r="E10" s="326" t="s">
        <v>587</v>
      </c>
      <c r="F10" s="327">
        <v>2008.0</v>
      </c>
      <c r="G10" s="328"/>
      <c r="H10" s="329" t="str">
        <f>IFERROR(VLOOKUP(ROWS($H$3:H10),$D$3:$E$204,2,0),"")</f>
        <v>PRAHA 8</v>
      </c>
      <c r="I10" s="321"/>
      <c r="J10" s="339" t="s">
        <v>795</v>
      </c>
      <c r="K10" s="353" t="s">
        <v>1106</v>
      </c>
      <c r="M10" s="388">
        <f>IF(ISNUMBER(SEARCH(ZAKL_DATA!$B$29,N10)),MAX($M$2:M9)+1,0)</f>
        <v>8.0</v>
      </c>
      <c r="N10" s="417" t="s">
        <v>1819</v>
      </c>
      <c r="O10" s="418" t="s">
        <v>2692</v>
      </c>
      <c r="P10" s="389"/>
      <c r="Q10" s="372" t="str">
        <f>IFERROR(VLOOKUP(ROWS($Q$3:Q10),$M$3:$N$1699,2,0),"")</f>
        <v>Podpůrné činnosti při těžbě</v>
      </c>
    </row>
    <row r="11" spans="1:17" ht="12.75" customHeight="1">
      <c r="A11" s="321"/>
      <c r="B11" s="330" t="s">
        <v>588</v>
      </c>
      <c r="C11" s="331">
        <v>459.0</v>
      </c>
      <c r="D11" s="325">
        <f>IF(ISNUMBER(SEARCH(ZAKL_DATA!$B$14,E11)),MAX($D$2:D10)+1,0)</f>
        <v>9.0</v>
      </c>
      <c r="E11" s="326" t="s">
        <v>589</v>
      </c>
      <c r="F11" s="327">
        <v>2009.0</v>
      </c>
      <c r="G11" s="328"/>
      <c r="H11" s="329" t="str">
        <f>IFERROR(VLOOKUP(ROWS($H$3:H11),$D$3:$E$204,2,0),"")</f>
        <v>PRAHA 9</v>
      </c>
      <c r="I11" s="321"/>
      <c r="J11" s="339" t="s">
        <v>796</v>
      </c>
      <c r="K11" s="353" t="s">
        <v>1107</v>
      </c>
      <c r="M11" s="388">
        <f>IF(ISNUMBER(SEARCH(ZAKL_DATA!$B$29,N11)),MAX($M$2:M10)+1,0)</f>
        <v>9.0</v>
      </c>
      <c r="N11" s="417" t="s">
        <v>1822</v>
      </c>
      <c r="O11" s="418" t="s">
        <v>2693</v>
      </c>
      <c r="P11" s="389"/>
      <c r="Q11" s="372" t="str">
        <f>IFERROR(VLOOKUP(ROWS($Q$3:Q11),$M$3:$N$1699,2,0),"")</f>
        <v>Výroba potravinářských výrobků</v>
      </c>
    </row>
    <row r="12" spans="1:17" ht="12.75" customHeight="1">
      <c r="A12" s="321"/>
      <c r="B12" s="330" t="s">
        <v>590</v>
      </c>
      <c r="C12" s="332">
        <v>460.0</v>
      </c>
      <c r="D12" s="325">
        <f>IF(ISNUMBER(SEARCH(ZAKL_DATA!$B$14,E12)),MAX($D$2:D11)+1,0)</f>
        <v>10.0</v>
      </c>
      <c r="E12" s="326" t="s">
        <v>591</v>
      </c>
      <c r="F12" s="327">
        <v>2010.0</v>
      </c>
      <c r="G12" s="328"/>
      <c r="H12" s="329" t="str">
        <f>IFERROR(VLOOKUP(ROWS($H$3:H12),$D$3:$E$204,2,0),"")</f>
        <v>PRAHA 10</v>
      </c>
      <c r="I12" s="321"/>
      <c r="J12" s="339" t="s">
        <v>797</v>
      </c>
      <c r="K12" s="353" t="s">
        <v>1108</v>
      </c>
      <c r="M12" s="388">
        <f>IF(ISNUMBER(SEARCH(ZAKL_DATA!$B$29,N12)),MAX($M$2:M11)+1,0)</f>
        <v>10.0</v>
      </c>
      <c r="N12" s="417" t="s">
        <v>1856</v>
      </c>
      <c r="O12" s="418" t="s">
        <v>2694</v>
      </c>
      <c r="P12" s="389"/>
      <c r="Q12" s="372" t="str">
        <f>IFERROR(VLOOKUP(ROWS($Q$3:Q12),$M$3:$N$1699,2,0),"")</f>
        <v>Výroba nápojů</v>
      </c>
    </row>
    <row r="13" spans="1:17" ht="12.75" customHeight="1">
      <c r="A13" s="321"/>
      <c r="B13" s="330" t="s">
        <v>592</v>
      </c>
      <c r="C13" s="331">
        <v>461.0</v>
      </c>
      <c r="D13" s="325">
        <f>IF(ISNUMBER(SEARCH(ZAKL_DATA!$B$14,E13)),MAX($D$2:D12)+1,0)</f>
        <v>11.0</v>
      </c>
      <c r="E13" s="326" t="s">
        <v>593</v>
      </c>
      <c r="F13" s="327">
        <v>2011.0</v>
      </c>
      <c r="G13" s="328"/>
      <c r="H13" s="329" t="str">
        <f>IFERROR(VLOOKUP(ROWS($H$3:H13),$D$3:$E$204,2,0),"")</f>
        <v>PRAHA-JIŽNÍ MĚSTO</v>
      </c>
      <c r="I13" s="321"/>
      <c r="J13" s="339" t="s">
        <v>798</v>
      </c>
      <c r="K13" s="353" t="s">
        <v>1109</v>
      </c>
      <c r="M13" s="388">
        <f>IF(ISNUMBER(SEARCH(ZAKL_DATA!$B$29,N13)),MAX($M$2:M12)+1,0)</f>
        <v>11.0</v>
      </c>
      <c r="N13" s="417" t="s">
        <v>1738</v>
      </c>
      <c r="O13" s="418" t="s">
        <v>2695</v>
      </c>
      <c r="P13" s="389"/>
      <c r="Q13" s="372" t="str">
        <f>IFERROR(VLOOKUP(ROWS($Q$3:Q13),$M$3:$N$1699,2,0),"")</f>
        <v>Pěstování plodin jiných než trvalých</v>
      </c>
    </row>
    <row r="14" spans="1:17" ht="12.75" customHeight="1">
      <c r="A14" s="321"/>
      <c r="B14" s="330" t="s">
        <v>594</v>
      </c>
      <c r="C14" s="331">
        <v>462.0</v>
      </c>
      <c r="D14" s="325">
        <f>IF(ISNUMBER(SEARCH(ZAKL_DATA!$B$14,E14)),MAX($D$2:D13)+1,0)</f>
        <v>12.0</v>
      </c>
      <c r="E14" s="326" t="s">
        <v>595</v>
      </c>
      <c r="F14" s="327">
        <v>2012.0</v>
      </c>
      <c r="G14" s="328"/>
      <c r="H14" s="329" t="str">
        <f>IFERROR(VLOOKUP(ROWS($H$3:H14),$D$3:$E$204,2,0),"")</f>
        <v>PRAHA-MODŘANY</v>
      </c>
      <c r="I14" s="321"/>
      <c r="J14" s="339" t="s">
        <v>799</v>
      </c>
      <c r="K14" s="353" t="s">
        <v>1110</v>
      </c>
      <c r="M14" s="388">
        <f>IF(ISNUMBER(SEARCH(ZAKL_DATA!$B$29,N14)),MAX($M$2:M13)+1,0)</f>
        <v>12.0</v>
      </c>
      <c r="N14" s="417" t="s">
        <v>1863</v>
      </c>
      <c r="O14" s="418" t="s">
        <v>2696</v>
      </c>
      <c r="P14" s="389"/>
      <c r="Q14" s="372" t="str">
        <f>IFERROR(VLOOKUP(ROWS($Q$3:Q14),$M$3:$N$1699,2,0),"")</f>
        <v>Výroba tabákových výrobků</v>
      </c>
    </row>
    <row r="15" spans="1:17" ht="12.75" customHeight="1">
      <c r="A15" s="321"/>
      <c r="B15" s="330" t="s">
        <v>596</v>
      </c>
      <c r="C15" s="331">
        <v>463.0</v>
      </c>
      <c r="D15" s="325">
        <f>IF(ISNUMBER(SEARCH(ZAKL_DATA!$B$14,E15)),MAX($D$2:D14)+1,0)</f>
        <v>13.0</v>
      </c>
      <c r="E15" s="326" t="s">
        <v>597</v>
      </c>
      <c r="F15" s="327">
        <v>2101.0</v>
      </c>
      <c r="G15" s="328"/>
      <c r="H15" s="329" t="str">
        <f>IFERROR(VLOOKUP(ROWS($H$3:H15),$D$3:$E$204,2,0),"")</f>
        <v>PRAHA - VÝCHOD</v>
      </c>
      <c r="I15" s="321"/>
      <c r="J15" s="339" t="s">
        <v>800</v>
      </c>
      <c r="K15" s="353" t="s">
        <v>1111</v>
      </c>
      <c r="M15" s="388">
        <f>IF(ISNUMBER(SEARCH(ZAKL_DATA!$B$29,N15)),MAX($M$2:M14)+1,0)</f>
        <v>13.0</v>
      </c>
      <c r="N15" s="417" t="s">
        <v>1746</v>
      </c>
      <c r="O15" s="418" t="s">
        <v>2697</v>
      </c>
      <c r="P15" s="389"/>
      <c r="Q15" s="372" t="str">
        <f>IFERROR(VLOOKUP(ROWS($Q$3:Q15),$M$3:$N$1699,2,0),"")</f>
        <v>Pěstování trvalých plodin</v>
      </c>
    </row>
    <row r="16" spans="1:17" ht="12.75" customHeight="1">
      <c r="A16" s="321"/>
      <c r="B16" s="330" t="s">
        <v>598</v>
      </c>
      <c r="C16" s="331">
        <v>464.0</v>
      </c>
      <c r="D16" s="325">
        <f>IF(ISNUMBER(SEARCH(ZAKL_DATA!$B$14,E16)),MAX($D$2:D15)+1,0)</f>
        <v>14.0</v>
      </c>
      <c r="E16" s="326" t="s">
        <v>599</v>
      </c>
      <c r="F16" s="327">
        <v>2102.0</v>
      </c>
      <c r="G16" s="328"/>
      <c r="H16" s="329" t="str">
        <f>IFERROR(VLOOKUP(ROWS($H$3:H16),$D$3:$E$204,2,0),"")</f>
        <v>PRAHA ZÁPAD</v>
      </c>
      <c r="I16" s="321"/>
      <c r="J16" s="339" t="s">
        <v>801</v>
      </c>
      <c r="K16" s="353" t="s">
        <v>1112</v>
      </c>
      <c r="M16" s="388">
        <f>IF(ISNUMBER(SEARCH(ZAKL_DATA!$B$29,N16)),MAX($M$2:M15)+1,0)</f>
        <v>14.0</v>
      </c>
      <c r="N16" s="417" t="s">
        <v>1864</v>
      </c>
      <c r="O16" s="418" t="s">
        <v>2698</v>
      </c>
      <c r="P16" s="389"/>
      <c r="Q16" s="372" t="str">
        <f>IFERROR(VLOOKUP(ROWS($Q$3:Q16),$M$3:$N$1699,2,0),"")</f>
        <v>Výroba textilií</v>
      </c>
    </row>
    <row r="17" spans="1:17" ht="12.75" customHeight="1" thickBot="1">
      <c r="A17" s="321"/>
      <c r="B17" s="333" t="s">
        <v>600</v>
      </c>
      <c r="C17" s="334">
        <v>13.0</v>
      </c>
      <c r="D17" s="325">
        <f>IF(ISNUMBER(SEARCH(ZAKL_DATA!$B$14,E17)),MAX($D$2:D16)+1,0)</f>
        <v>15.0</v>
      </c>
      <c r="E17" s="326" t="s">
        <v>601</v>
      </c>
      <c r="F17" s="327">
        <v>2103.0</v>
      </c>
      <c r="G17" s="328"/>
      <c r="H17" s="329" t="str">
        <f>IFERROR(VLOOKUP(ROWS($H$3:H17),$D$3:$E$204,2,0),"")</f>
        <v>BENEŠOV</v>
      </c>
      <c r="I17" s="321"/>
      <c r="J17" s="339" t="s">
        <v>802</v>
      </c>
      <c r="K17" s="353" t="s">
        <v>1113</v>
      </c>
      <c r="M17" s="388">
        <f>IF(ISNUMBER(SEARCH(ZAKL_DATA!$B$29,N17)),MAX($M$2:M16)+1,0)</f>
        <v>15.0</v>
      </c>
      <c r="N17" s="417" t="s">
        <v>1756</v>
      </c>
      <c r="O17" s="418" t="s">
        <v>2699</v>
      </c>
      <c r="P17" s="389"/>
      <c r="Q17" s="372" t="str">
        <f>IFERROR(VLOOKUP(ROWS($Q$3:Q17),$M$3:$N$1699,2,0),"")</f>
        <v>Množení rostlin</v>
      </c>
    </row>
    <row r="18" spans="1:17" ht="12.75" customHeight="1">
      <c r="A18" s="321"/>
      <c r="B18" s="321"/>
      <c r="C18" s="321"/>
      <c r="D18" s="325">
        <f>IF(ISNUMBER(SEARCH(ZAKL_DATA!$B$14,E18)),MAX($D$2:D17)+1,0)</f>
        <v>16.0</v>
      </c>
      <c r="E18" s="326" t="s">
        <v>602</v>
      </c>
      <c r="F18" s="327">
        <v>2104.0</v>
      </c>
      <c r="G18" s="328"/>
      <c r="H18" s="329" t="str">
        <f>IFERROR(VLOOKUP(ROWS($H$3:H18),$D$3:$E$204,2,0),"")</f>
        <v>BEROUN</v>
      </c>
      <c r="I18" s="321"/>
      <c r="J18" s="339" t="s">
        <v>803</v>
      </c>
      <c r="K18" s="353" t="s">
        <v>1114</v>
      </c>
      <c r="M18" s="388">
        <f>IF(ISNUMBER(SEARCH(ZAKL_DATA!$B$29,N18)),MAX($M$2:M17)+1,0)</f>
        <v>16.0</v>
      </c>
      <c r="N18" s="417" t="s">
        <v>1876</v>
      </c>
      <c r="O18" s="418" t="s">
        <v>2700</v>
      </c>
      <c r="P18" s="389"/>
      <c r="Q18" s="372" t="str">
        <f>IFERROR(VLOOKUP(ROWS($Q$3:Q18),$M$3:$N$1699,2,0),"")</f>
        <v>Výroba oděvů</v>
      </c>
    </row>
    <row r="19" spans="1:17" ht="12.75" customHeight="1">
      <c r="A19" s="321"/>
      <c r="B19" s="321"/>
      <c r="C19" s="321"/>
      <c r="D19" s="325">
        <f>IF(ISNUMBER(SEARCH(ZAKL_DATA!$B$14,E19)),MAX($D$2:D18)+1,0)</f>
        <v>17.0</v>
      </c>
      <c r="E19" s="326" t="s">
        <v>603</v>
      </c>
      <c r="F19" s="327">
        <v>2105.0</v>
      </c>
      <c r="G19" s="328"/>
      <c r="H19" s="329" t="str">
        <f>IFERROR(VLOOKUP(ROWS($H$3:H19),$D$3:$E$204,2,0),"")</f>
        <v>BRANDÝS N.L. - ST.BOL.</v>
      </c>
      <c r="I19" s="321"/>
      <c r="J19" s="339" t="s">
        <v>804</v>
      </c>
      <c r="K19" s="353" t="s">
        <v>1115</v>
      </c>
      <c r="M19" s="388">
        <f>IF(ISNUMBER(SEARCH(ZAKL_DATA!$B$29,N19)),MAX($M$2:M18)+1,0)</f>
        <v>17.0</v>
      </c>
      <c r="N19" s="417" t="s">
        <v>2701</v>
      </c>
      <c r="O19" s="418" t="s">
        <v>2702</v>
      </c>
      <c r="P19" s="389"/>
      <c r="Q19" s="372" t="str">
        <f>IFERROR(VLOOKUP(ROWS($Q$3:Q19),$M$3:$N$1699,2,0),"")</f>
        <v>živočišná výroba</v>
      </c>
    </row>
    <row r="20" spans="1:17" ht="12.75" customHeight="1">
      <c r="A20" s="321"/>
      <c r="B20" s="321"/>
      <c r="C20" s="321"/>
      <c r="D20" s="325">
        <f>IF(ISNUMBER(SEARCH(ZAKL_DATA!$B$14,E20)),MAX($D$2:D19)+1,0)</f>
        <v>18.0</v>
      </c>
      <c r="E20" s="326" t="s">
        <v>604</v>
      </c>
      <c r="F20" s="327">
        <v>2106.0</v>
      </c>
      <c r="G20" s="328"/>
      <c r="H20" s="329" t="str">
        <f>IFERROR(VLOOKUP(ROWS($H$3:H20),$D$3:$E$204,2,0),"")</f>
        <v>ČÁSLAV</v>
      </c>
      <c r="I20" s="321"/>
      <c r="J20" s="339" t="s">
        <v>805</v>
      </c>
      <c r="K20" s="353" t="s">
        <v>1116</v>
      </c>
      <c r="M20" s="388">
        <f>IF(ISNUMBER(SEARCH(ZAKL_DATA!$B$29,N20)),MAX($M$2:M19)+1,0)</f>
        <v>18.0</v>
      </c>
      <c r="N20" s="417" t="s">
        <v>1887</v>
      </c>
      <c r="O20" s="418" t="s">
        <v>2703</v>
      </c>
      <c r="P20" s="389"/>
      <c r="Q20" s="372" t="str">
        <f>IFERROR(VLOOKUP(ROWS($Q$3:Q20),$M$3:$N$1699,2,0),"")</f>
        <v>Výroba usní a souvisejících výrobků</v>
      </c>
    </row>
    <row r="21" spans="1:17" ht="12.75" customHeight="1">
      <c r="A21" s="321"/>
      <c r="B21" s="321"/>
      <c r="C21" s="321"/>
      <c r="D21" s="325">
        <f>IF(ISNUMBER(SEARCH(ZAKL_DATA!$B$14,E21)),MAX($D$2:D20)+1,0)</f>
        <v>19.0</v>
      </c>
      <c r="E21" s="326" t="s">
        <v>605</v>
      </c>
      <c r="F21" s="327">
        <v>2107.0</v>
      </c>
      <c r="G21" s="328"/>
      <c r="H21" s="329" t="str">
        <f>IFERROR(VLOOKUP(ROWS($H$3:H21),$D$3:$E$204,2,0),"")</f>
        <v>ČESKÝ BROD</v>
      </c>
      <c r="I21" s="321"/>
      <c r="J21" s="339" t="s">
        <v>806</v>
      </c>
      <c r="K21" s="353" t="s">
        <v>1117</v>
      </c>
      <c r="M21" s="388">
        <f>IF(ISNUMBER(SEARCH(ZAKL_DATA!$B$29,N21)),MAX($M$2:M20)+1,0)</f>
        <v>19.0</v>
      </c>
      <c r="N21" s="417" t="s">
        <v>1769</v>
      </c>
      <c r="O21" s="418" t="s">
        <v>2704</v>
      </c>
      <c r="P21" s="389"/>
      <c r="Q21" s="372" t="str">
        <f>IFERROR(VLOOKUP(ROWS($Q$3:Q21),$M$3:$N$1699,2,0),"")</f>
        <v>Smíšené hospodářství</v>
      </c>
    </row>
    <row r="22" spans="1:17" ht="12.75" customHeight="1">
      <c r="A22" s="321"/>
      <c r="B22" s="321"/>
      <c r="C22" s="321"/>
      <c r="D22" s="325">
        <f>IF(ISNUMBER(SEARCH(ZAKL_DATA!$B$14,E22)),MAX($D$2:D21)+1,0)</f>
        <v>20.0</v>
      </c>
      <c r="E22" s="326" t="s">
        <v>606</v>
      </c>
      <c r="F22" s="327">
        <v>2108.0</v>
      </c>
      <c r="G22" s="328"/>
      <c r="H22" s="329" t="str">
        <f>IFERROR(VLOOKUP(ROWS($H$3:H22),$D$3:$E$204,2,0),"")</f>
        <v>DOBŘÍŠ</v>
      </c>
      <c r="I22" s="321"/>
      <c r="J22" s="339" t="s">
        <v>807</v>
      </c>
      <c r="K22" s="353" t="s">
        <v>1118</v>
      </c>
      <c r="M22" s="388">
        <f>IF(ISNUMBER(SEARCH(ZAKL_DATA!$B$29,N22)),MAX($M$2:M21)+1,0)</f>
        <v>20.0</v>
      </c>
      <c r="N22" s="417" t="s">
        <v>2705</v>
      </c>
      <c r="O22" s="418" t="s">
        <v>2706</v>
      </c>
      <c r="P22" s="389"/>
      <c r="Q22" s="372" t="str">
        <f>IFERROR(VLOOKUP(ROWS($Q$3:Q22),$M$3:$N$1699,2,0),"")</f>
        <v>Zprac.dřeva,výroba dřevěných,korkových,proutěných a slam.výr.,kromě nábytku</v>
      </c>
    </row>
    <row r="23" spans="1:17" ht="12.75" customHeight="1">
      <c r="A23" s="321"/>
      <c r="B23" s="321"/>
      <c r="C23" s="321"/>
      <c r="D23" s="325">
        <f>IF(ISNUMBER(SEARCH(ZAKL_DATA!$B$14,E23)),MAX($D$2:D22)+1,0)</f>
        <v>21.0</v>
      </c>
      <c r="E23" s="326" t="s">
        <v>607</v>
      </c>
      <c r="F23" s="327">
        <v>2109.0</v>
      </c>
      <c r="G23" s="328"/>
      <c r="H23" s="329" t="str">
        <f>IFERROR(VLOOKUP(ROWS($H$3:H23),$D$3:$E$204,2,0),"")</f>
        <v>HOŘOVICE</v>
      </c>
      <c r="I23" s="321"/>
      <c r="J23" s="339" t="s">
        <v>808</v>
      </c>
      <c r="K23" s="353" t="s">
        <v>1119</v>
      </c>
      <c r="M23" s="388">
        <f>IF(ISNUMBER(SEARCH(ZAKL_DATA!$B$29,N23)),MAX($M$2:M22)+1,0)</f>
        <v>21.0</v>
      </c>
      <c r="N23" s="417" t="s">
        <v>1770</v>
      </c>
      <c r="O23" s="418" t="s">
        <v>2707</v>
      </c>
      <c r="P23" s="389"/>
      <c r="Q23" s="372" t="str">
        <f>IFERROR(VLOOKUP(ROWS($Q$3:Q23),$M$3:$N$1699,2,0),"")</f>
        <v>Podpůrné činnosti pro zemědělství a posklizňové činnosti</v>
      </c>
    </row>
    <row r="24" spans="1:17" ht="12.75" customHeight="1">
      <c r="A24" s="321"/>
      <c r="B24" s="321"/>
      <c r="C24" s="321"/>
      <c r="D24" s="325">
        <f>IF(ISNUMBER(SEARCH(ZAKL_DATA!$B$14,E24)),MAX($D$2:D23)+1,0)</f>
        <v>22.0</v>
      </c>
      <c r="E24" s="326" t="s">
        <v>608</v>
      </c>
      <c r="F24" s="327">
        <v>2110.0</v>
      </c>
      <c r="G24" s="328"/>
      <c r="H24" s="329" t="str">
        <f>IFERROR(VLOOKUP(ROWS($H$3:H24),$D$3:$E$204,2,0),"")</f>
        <v>KLADNO</v>
      </c>
      <c r="I24" s="321"/>
      <c r="J24" s="339" t="s">
        <v>809</v>
      </c>
      <c r="K24" s="353" t="s">
        <v>1120</v>
      </c>
      <c r="M24" s="388">
        <f>IF(ISNUMBER(SEARCH(ZAKL_DATA!$B$29,N24)),MAX($M$2:M23)+1,0)</f>
        <v>22.0</v>
      </c>
      <c r="N24" s="417" t="s">
        <v>1898</v>
      </c>
      <c r="O24" s="418" t="s">
        <v>2708</v>
      </c>
      <c r="P24" s="389"/>
      <c r="Q24" s="372" t="str">
        <f>IFERROR(VLOOKUP(ROWS($Q$3:Q24),$M$3:$N$1699,2,0),"")</f>
        <v>Výroba papíru a výrobků z papíru</v>
      </c>
    </row>
    <row r="25" spans="1:17" ht="12.75" customHeight="1">
      <c r="A25" s="321"/>
      <c r="B25" s="321"/>
      <c r="C25" s="321"/>
      <c r="D25" s="325">
        <f>IF(ISNUMBER(SEARCH(ZAKL_DATA!$B$14,E25)),MAX($D$2:D24)+1,0)</f>
        <v>23.0</v>
      </c>
      <c r="E25" s="326" t="s">
        <v>609</v>
      </c>
      <c r="F25" s="327">
        <v>2111.0</v>
      </c>
      <c r="G25" s="328"/>
      <c r="H25" s="329" t="str">
        <f>IFERROR(VLOOKUP(ROWS($H$3:H25),$D$3:$E$204,2,0),"")</f>
        <v>KOLÍN</v>
      </c>
      <c r="I25" s="321"/>
      <c r="J25" s="339" t="s">
        <v>810</v>
      </c>
      <c r="K25" s="353" t="s">
        <v>1121</v>
      </c>
      <c r="M25" s="388">
        <f>IF(ISNUMBER(SEARCH(ZAKL_DATA!$B$29,N25)),MAX($M$2:M24)+1,0)</f>
        <v>23.0</v>
      </c>
      <c r="N25" s="417" t="s">
        <v>1775</v>
      </c>
      <c r="O25" s="418" t="s">
        <v>2709</v>
      </c>
      <c r="P25" s="389"/>
      <c r="Q25" s="372" t="str">
        <f>IFERROR(VLOOKUP(ROWS($Q$3:Q25),$M$3:$N$1699,2,0),"")</f>
        <v>Lov a odchyt divokých zvířat a související činnosti</v>
      </c>
    </row>
    <row r="26" spans="1:17" ht="12.75" customHeight="1">
      <c r="A26" s="321"/>
      <c r="B26" s="321"/>
      <c r="C26" s="321"/>
      <c r="D26" s="325">
        <f>IF(ISNUMBER(SEARCH(ZAKL_DATA!$B$14,E26)),MAX($D$2:D25)+1,0)</f>
        <v>24.0</v>
      </c>
      <c r="E26" s="326" t="s">
        <v>610</v>
      </c>
      <c r="F26" s="327">
        <v>2112.0</v>
      </c>
      <c r="G26" s="328"/>
      <c r="H26" s="329" t="str">
        <f>IFERROR(VLOOKUP(ROWS($H$3:H26),$D$3:$E$204,2,0),"")</f>
        <v>KRALUPY NAD VLTAVOU</v>
      </c>
      <c r="I26" s="321"/>
      <c r="J26" s="339" t="s">
        <v>811</v>
      </c>
      <c r="K26" s="353" t="s">
        <v>1122</v>
      </c>
      <c r="M26" s="388">
        <f>IF(ISNUMBER(SEARCH(ZAKL_DATA!$B$29,N26)),MAX($M$2:M25)+1,0)</f>
        <v>24.0</v>
      </c>
      <c r="N26" s="417" t="s">
        <v>1911</v>
      </c>
      <c r="O26" s="418" t="s">
        <v>2710</v>
      </c>
      <c r="P26" s="389"/>
      <c r="Q26" s="372" t="str">
        <f>IFERROR(VLOOKUP(ROWS($Q$3:Q26),$M$3:$N$1699,2,0),"")</f>
        <v>Tisk a rozmnožování nahraných nosičů</v>
      </c>
    </row>
    <row r="27" spans="1:17" ht="12.75" customHeight="1">
      <c r="A27" s="321"/>
      <c r="B27" s="321"/>
      <c r="C27" s="321"/>
      <c r="D27" s="325">
        <f>IF(ISNUMBER(SEARCH(ZAKL_DATA!$B$14,E27)),MAX($D$2:D26)+1,0)</f>
        <v>25.0</v>
      </c>
      <c r="E27" s="326" t="s">
        <v>611</v>
      </c>
      <c r="F27" s="327">
        <v>2113.0</v>
      </c>
      <c r="G27" s="328"/>
      <c r="H27" s="329" t="str">
        <f>IFERROR(VLOOKUP(ROWS($H$3:H27),$D$3:$E$204,2,0),"")</f>
        <v>KUTNÁ HORA</v>
      </c>
      <c r="I27" s="321"/>
      <c r="J27" s="339" t="s">
        <v>812</v>
      </c>
      <c r="K27" s="353" t="s">
        <v>1123</v>
      </c>
      <c r="M27" s="388">
        <f>IF(ISNUMBER(SEARCH(ZAKL_DATA!$B$29,N27)),MAX($M$2:M26)+1,0)</f>
        <v>25.0</v>
      </c>
      <c r="N27" s="417" t="s">
        <v>1918</v>
      </c>
      <c r="O27" s="418" t="s">
        <v>2711</v>
      </c>
      <c r="P27" s="389"/>
      <c r="Q27" s="372" t="str">
        <f>IFERROR(VLOOKUP(ROWS($Q$3:Q27),$M$3:$N$1699,2,0),"")</f>
        <v>Výroba koksu a rafinovaných ropných produktů</v>
      </c>
    </row>
    <row r="28" spans="1:17" ht="12.75" customHeight="1">
      <c r="A28" s="321"/>
      <c r="B28" s="321"/>
      <c r="C28" s="321"/>
      <c r="D28" s="325">
        <f>IF(ISNUMBER(SEARCH(ZAKL_DATA!$B$14,E28)),MAX($D$2:D27)+1,0)</f>
        <v>26.0</v>
      </c>
      <c r="E28" s="326" t="s">
        <v>612</v>
      </c>
      <c r="F28" s="327">
        <v>2114.0</v>
      </c>
      <c r="G28" s="328"/>
      <c r="H28" s="329" t="str">
        <f>IFERROR(VLOOKUP(ROWS($H$3:H28),$D$3:$E$204,2,0),"")</f>
        <v>MĚLNÍK</v>
      </c>
      <c r="I28" s="321"/>
      <c r="J28" s="339" t="s">
        <v>813</v>
      </c>
      <c r="K28" s="353" t="s">
        <v>1124</v>
      </c>
      <c r="M28" s="388">
        <f>IF(ISNUMBER(SEARCH(ZAKL_DATA!$B$29,N28)),MAX($M$2:M27)+1,0)</f>
        <v>26.0</v>
      </c>
      <c r="N28" s="417" t="s">
        <v>1921</v>
      </c>
      <c r="O28" s="418" t="s">
        <v>2712</v>
      </c>
      <c r="P28" s="389"/>
      <c r="Q28" s="372" t="str">
        <f>IFERROR(VLOOKUP(ROWS($Q$3:Q28),$M$3:$N$1699,2,0),"")</f>
        <v>Výroba chemických látek a chemických přípravků</v>
      </c>
    </row>
    <row r="29" spans="1:17" ht="12.75" customHeight="1">
      <c r="A29" s="321"/>
      <c r="B29" s="321"/>
      <c r="C29" s="321"/>
      <c r="D29" s="325">
        <f>IF(ISNUMBER(SEARCH(ZAKL_DATA!$B$14,E29)),MAX($D$2:D28)+1,0)</f>
        <v>27.0</v>
      </c>
      <c r="E29" s="326" t="s">
        <v>613</v>
      </c>
      <c r="F29" s="327">
        <v>2115.0</v>
      </c>
      <c r="G29" s="328"/>
      <c r="H29" s="329" t="str">
        <f>IFERROR(VLOOKUP(ROWS($H$3:H29),$D$3:$E$204,2,0),"")</f>
        <v>MLADÁ BOLESLAV</v>
      </c>
      <c r="I29" s="321"/>
      <c r="J29" s="339" t="s">
        <v>814</v>
      </c>
      <c r="K29" s="353" t="s">
        <v>1125</v>
      </c>
      <c r="M29" s="388">
        <f>IF(ISNUMBER(SEARCH(ZAKL_DATA!$B$29,N29)),MAX($M$2:M28)+1,0)</f>
        <v>27.0</v>
      </c>
      <c r="N29" s="417" t="s">
        <v>1940</v>
      </c>
      <c r="O29" s="418" t="s">
        <v>2713</v>
      </c>
      <c r="P29" s="389"/>
      <c r="Q29" s="372" t="str">
        <f>IFERROR(VLOOKUP(ROWS($Q$3:Q29),$M$3:$N$1699,2,0),"")</f>
        <v>Výroba základních farmaceutických výrobků a farmaceutických přípravků</v>
      </c>
    </row>
    <row r="30" spans="1:17" ht="12.75" customHeight="1">
      <c r="A30" s="321"/>
      <c r="B30" s="321"/>
      <c r="C30" s="321"/>
      <c r="D30" s="325">
        <f>IF(ISNUMBER(SEARCH(ZAKL_DATA!$B$14,E30)),MAX($D$2:D29)+1,0)</f>
        <v>28.0</v>
      </c>
      <c r="E30" s="326" t="s">
        <v>614</v>
      </c>
      <c r="F30" s="327">
        <v>2116.0</v>
      </c>
      <c r="G30" s="328"/>
      <c r="H30" s="329" t="str">
        <f>IFERROR(VLOOKUP(ROWS($H$3:H30),$D$3:$E$204,2,0),"")</f>
        <v>MNICHOVO HRADIŠTĚ</v>
      </c>
      <c r="I30" s="321"/>
      <c r="J30" s="339" t="s">
        <v>815</v>
      </c>
      <c r="K30" s="353" t="s">
        <v>1126</v>
      </c>
      <c r="M30" s="388">
        <f>IF(ISNUMBER(SEARCH(ZAKL_DATA!$B$29,N30)),MAX($M$2:M29)+1,0)</f>
        <v>28.0</v>
      </c>
      <c r="N30" s="417" t="s">
        <v>1777</v>
      </c>
      <c r="O30" s="418" t="s">
        <v>2714</v>
      </c>
      <c r="P30" s="389"/>
      <c r="Q30" s="372" t="str">
        <f>IFERROR(VLOOKUP(ROWS($Q$3:Q30),$M$3:$N$1699,2,0),"")</f>
        <v>Lesní hospodářství a jiné činnosti v oblasti lesnictví</v>
      </c>
    </row>
    <row r="31" spans="1:17" ht="12.75" customHeight="1">
      <c r="A31" s="321"/>
      <c r="B31" s="321"/>
      <c r="C31" s="321"/>
      <c r="D31" s="325">
        <f>IF(ISNUMBER(SEARCH(ZAKL_DATA!$B$14,E31)),MAX($D$2:D30)+1,0)</f>
        <v>29.0</v>
      </c>
      <c r="E31" s="326" t="s">
        <v>615</v>
      </c>
      <c r="F31" s="327">
        <v>2117.0</v>
      </c>
      <c r="G31" s="328"/>
      <c r="H31" s="329" t="str">
        <f>IFERROR(VLOOKUP(ROWS($H$3:H31),$D$3:$E$204,2,0),"")</f>
        <v>NERATOVICE</v>
      </c>
      <c r="I31" s="321"/>
      <c r="J31" s="339" t="s">
        <v>816</v>
      </c>
      <c r="K31" s="353" t="s">
        <v>1127</v>
      </c>
      <c r="M31" s="388">
        <f>IF(ISNUMBER(SEARCH(ZAKL_DATA!$B$29,N31)),MAX($M$2:M30)+1,0)</f>
        <v>29.0</v>
      </c>
      <c r="N31" s="417" t="s">
        <v>1943</v>
      </c>
      <c r="O31" s="418" t="s">
        <v>2715</v>
      </c>
      <c r="P31" s="389"/>
      <c r="Q31" s="372" t="str">
        <f>IFERROR(VLOOKUP(ROWS($Q$3:Q31),$M$3:$N$1699,2,0),"")</f>
        <v>Výroba pryžových a plastových výrobků</v>
      </c>
    </row>
    <row r="32" spans="1:17" ht="12.75" customHeight="1">
      <c r="A32" s="321"/>
      <c r="B32" s="321"/>
      <c r="C32" s="321"/>
      <c r="D32" s="325">
        <f>IF(ISNUMBER(SEARCH(ZAKL_DATA!$B$14,E32)),MAX($D$2:D31)+1,0)</f>
        <v>30.0</v>
      </c>
      <c r="E32" s="326" t="s">
        <v>616</v>
      </c>
      <c r="F32" s="327">
        <v>2118.0</v>
      </c>
      <c r="G32" s="328"/>
      <c r="H32" s="329" t="str">
        <f>IFERROR(VLOOKUP(ROWS($H$3:H32),$D$3:$E$204,2,0),"")</f>
        <v>NYMBURK</v>
      </c>
      <c r="I32" s="321"/>
      <c r="J32" s="339" t="s">
        <v>817</v>
      </c>
      <c r="K32" s="353" t="s">
        <v>1128</v>
      </c>
      <c r="M32" s="388">
        <f>IF(ISNUMBER(SEARCH(ZAKL_DATA!$B$29,N32)),MAX($M$2:M31)+1,0)</f>
        <v>30.0</v>
      </c>
      <c r="N32" s="417" t="s">
        <v>1778</v>
      </c>
      <c r="O32" s="418" t="s">
        <v>2716</v>
      </c>
      <c r="P32" s="389"/>
      <c r="Q32" s="372" t="str">
        <f>IFERROR(VLOOKUP(ROWS($Q$3:Q32),$M$3:$N$1699,2,0),"")</f>
        <v>Těžba dřeva</v>
      </c>
    </row>
    <row r="33" spans="1:17" ht="12.75" customHeight="1">
      <c r="A33" s="321"/>
      <c r="B33" s="321"/>
      <c r="C33" s="321"/>
      <c r="D33" s="325">
        <f>IF(ISNUMBER(SEARCH(ZAKL_DATA!$B$14,E33)),MAX($D$2:D32)+1,0)</f>
        <v>31.0</v>
      </c>
      <c r="E33" s="326" t="s">
        <v>617</v>
      </c>
      <c r="F33" s="327">
        <v>2119.0</v>
      </c>
      <c r="G33" s="328"/>
      <c r="H33" s="329" t="str">
        <f>IFERROR(VLOOKUP(ROWS($H$3:H33),$D$3:$E$204,2,0),"")</f>
        <v>PODĚBRADY</v>
      </c>
      <c r="I33" s="321"/>
      <c r="J33" s="339" t="s">
        <v>818</v>
      </c>
      <c r="K33" s="353" t="s">
        <v>1129</v>
      </c>
      <c r="M33" s="388">
        <f>IF(ISNUMBER(SEARCH(ZAKL_DATA!$B$29,N33)),MAX($M$2:M32)+1,0)</f>
        <v>31.0</v>
      </c>
      <c r="N33" s="417" t="s">
        <v>1952</v>
      </c>
      <c r="O33" s="418" t="s">
        <v>2717</v>
      </c>
      <c r="P33" s="389"/>
      <c r="Q33" s="372" t="str">
        <f>IFERROR(VLOOKUP(ROWS($Q$3:Q33),$M$3:$N$1699,2,0),"")</f>
        <v>Výroba ostatních nekovových minerálních výrobků</v>
      </c>
    </row>
    <row r="34" spans="1:17" ht="12.75" customHeight="1">
      <c r="A34" s="321"/>
      <c r="B34" s="321"/>
      <c r="C34" s="321"/>
      <c r="D34" s="325">
        <f>IF(ISNUMBER(SEARCH(ZAKL_DATA!$B$14,E34)),MAX($D$2:D33)+1,0)</f>
        <v>32.0</v>
      </c>
      <c r="E34" s="326" t="s">
        <v>618</v>
      </c>
      <c r="F34" s="327">
        <v>2120.0</v>
      </c>
      <c r="G34" s="328"/>
      <c r="H34" s="329" t="str">
        <f>IFERROR(VLOOKUP(ROWS($H$3:H34),$D$3:$E$204,2,0),"")</f>
        <v>PŘÍBRAM</v>
      </c>
      <c r="I34" s="321"/>
      <c r="J34" s="339" t="s">
        <v>819</v>
      </c>
      <c r="K34" s="353" t="s">
        <v>1130</v>
      </c>
      <c r="M34" s="388">
        <f>IF(ISNUMBER(SEARCH(ZAKL_DATA!$B$29,N34)),MAX($M$2:M33)+1,0)</f>
        <v>32.0</v>
      </c>
      <c r="N34" s="417" t="s">
        <v>1779</v>
      </c>
      <c r="O34" s="418" t="s">
        <v>2718</v>
      </c>
      <c r="P34" s="389"/>
      <c r="Q34" s="372" t="str">
        <f>IFERROR(VLOOKUP(ROWS($Q$3:Q34),$M$3:$N$1699,2,0),"")</f>
        <v>Sběr a získávání volně rostoucích plodů a materiálů, kromě dřeva</v>
      </c>
    </row>
    <row r="35" spans="1:17" ht="12.75" customHeight="1">
      <c r="A35" s="321"/>
      <c r="B35" s="321"/>
      <c r="C35" s="321"/>
      <c r="D35" s="325">
        <f>IF(ISNUMBER(SEARCH(ZAKL_DATA!$B$14,E35)),MAX($D$2:D34)+1,0)</f>
        <v>33.0</v>
      </c>
      <c r="E35" s="326" t="s">
        <v>619</v>
      </c>
      <c r="F35" s="327">
        <v>2121.0</v>
      </c>
      <c r="G35" s="328"/>
      <c r="H35" s="329" t="str">
        <f>IFERROR(VLOOKUP(ROWS($H$3:H35),$D$3:$E$204,2,0),"")</f>
        <v>RAKOVNÍK</v>
      </c>
      <c r="I35" s="321"/>
      <c r="J35" s="339" t="s">
        <v>820</v>
      </c>
      <c r="K35" s="353" t="s">
        <v>1131</v>
      </c>
      <c r="M35" s="388">
        <f>IF(ISNUMBER(SEARCH(ZAKL_DATA!$B$29,N35)),MAX($M$2:M34)+1,0)</f>
        <v>33.0</v>
      </c>
      <c r="N35" s="417" t="s">
        <v>1981</v>
      </c>
      <c r="O35" s="418" t="s">
        <v>2719</v>
      </c>
      <c r="P35" s="389"/>
      <c r="Q35" s="372" t="str">
        <f>IFERROR(VLOOKUP(ROWS($Q$3:Q35),$M$3:$N$1699,2,0),"")</f>
        <v>Výroba základních kovů, hutní zpracování kovů; slévárenství</v>
      </c>
    </row>
    <row r="36" spans="1:17" ht="12.75" customHeight="1">
      <c r="A36" s="321"/>
      <c r="B36" s="321"/>
      <c r="C36" s="321"/>
      <c r="D36" s="325">
        <f>IF(ISNUMBER(SEARCH(ZAKL_DATA!$B$14,E36)),MAX($D$2:D35)+1,0)</f>
        <v>34.0</v>
      </c>
      <c r="E36" s="326" t="s">
        <v>620</v>
      </c>
      <c r="F36" s="327">
        <v>2122.0</v>
      </c>
      <c r="G36" s="328"/>
      <c r="H36" s="329" t="str">
        <f>IFERROR(VLOOKUP(ROWS($H$3:H36),$D$3:$E$204,2,0),"")</f>
        <v>ŘÍČANY</v>
      </c>
      <c r="I36" s="321"/>
      <c r="J36" s="339" t="s">
        <v>821</v>
      </c>
      <c r="K36" s="353" t="s">
        <v>1132</v>
      </c>
      <c r="M36" s="388">
        <f>IF(ISNUMBER(SEARCH(ZAKL_DATA!$B$29,N36)),MAX($M$2:M35)+1,0)</f>
        <v>34.0</v>
      </c>
      <c r="N36" s="417" t="s">
        <v>1780</v>
      </c>
      <c r="O36" s="418" t="s">
        <v>2720</v>
      </c>
      <c r="P36" s="389"/>
      <c r="Q36" s="372" t="str">
        <f>IFERROR(VLOOKUP(ROWS($Q$3:Q36),$M$3:$N$1699,2,0),"")</f>
        <v>Podpůrné činnosti pro lesnictví</v>
      </c>
    </row>
    <row r="37" spans="1:17" ht="12.75" customHeight="1">
      <c r="A37" s="321"/>
      <c r="B37" s="321"/>
      <c r="C37" s="321"/>
      <c r="D37" s="325">
        <f>IF(ISNUMBER(SEARCH(ZAKL_DATA!$B$14,E37)),MAX($D$2:D36)+1,0)</f>
        <v>35.0</v>
      </c>
      <c r="E37" s="326" t="s">
        <v>621</v>
      </c>
      <c r="F37" s="327">
        <v>2123.0</v>
      </c>
      <c r="G37" s="328"/>
      <c r="H37" s="329" t="str">
        <f>IFERROR(VLOOKUP(ROWS($H$3:H37),$D$3:$E$204,2,0),"")</f>
        <v>SEDLČANY</v>
      </c>
      <c r="I37" s="321"/>
      <c r="J37" s="339" t="s">
        <v>822</v>
      </c>
      <c r="K37" s="353" t="s">
        <v>1133</v>
      </c>
      <c r="M37" s="388">
        <f>IF(ISNUMBER(SEARCH(ZAKL_DATA!$B$29,N37)),MAX($M$2:M36)+1,0)</f>
        <v>35.0</v>
      </c>
      <c r="N37" s="417" t="s">
        <v>2007</v>
      </c>
      <c r="O37" s="418" t="s">
        <v>2721</v>
      </c>
      <c r="P37" s="389"/>
      <c r="Q37" s="372" t="str">
        <f>IFERROR(VLOOKUP(ROWS($Q$3:Q37),$M$3:$N$1699,2,0),"")</f>
        <v>Výroba kovových konstrukcí a kovodělných výrobků, kromě strojů a zařízení</v>
      </c>
    </row>
    <row r="38" spans="1:17" ht="12.75" customHeight="1">
      <c r="A38" s="321"/>
      <c r="B38" s="321"/>
      <c r="C38" s="321"/>
      <c r="D38" s="325">
        <f>IF(ISNUMBER(SEARCH(ZAKL_DATA!$B$14,E38)),MAX($D$2:D37)+1,0)</f>
        <v>36.0</v>
      </c>
      <c r="E38" s="326" t="s">
        <v>622</v>
      </c>
      <c r="F38" s="327">
        <v>2124.0</v>
      </c>
      <c r="G38" s="328"/>
      <c r="H38" s="329" t="str">
        <f>IFERROR(VLOOKUP(ROWS($H$3:H38),$D$3:$E$204,2,0),"")</f>
        <v>SLANÝ</v>
      </c>
      <c r="I38" s="321"/>
      <c r="J38" s="339" t="s">
        <v>823</v>
      </c>
      <c r="K38" s="353" t="s">
        <v>1134</v>
      </c>
      <c r="M38" s="388">
        <f>IF(ISNUMBER(SEARCH(ZAKL_DATA!$B$29,N38)),MAX($M$2:M37)+1,0)</f>
        <v>36.0</v>
      </c>
      <c r="N38" s="417" t="s">
        <v>2029</v>
      </c>
      <c r="O38" s="418" t="s">
        <v>2722</v>
      </c>
      <c r="P38" s="389"/>
      <c r="Q38" s="372" t="str">
        <f>IFERROR(VLOOKUP(ROWS($Q$3:Q38),$M$3:$N$1699,2,0),"")</f>
        <v>Výroba počítačů, elektronických a optických přístrojů a zařízení</v>
      </c>
    </row>
    <row r="39" spans="1:17" ht="12.75" customHeight="1">
      <c r="A39" s="321"/>
      <c r="B39" s="321"/>
      <c r="C39" s="321"/>
      <c r="D39" s="325">
        <f>IF(ISNUMBER(SEARCH(ZAKL_DATA!$B$14,E39)),MAX($D$2:D38)+1,0)</f>
        <v>37.0</v>
      </c>
      <c r="E39" s="326" t="s">
        <v>623</v>
      </c>
      <c r="F39" s="327">
        <v>2125.0</v>
      </c>
      <c r="G39" s="328"/>
      <c r="H39" s="329" t="str">
        <f>IFERROR(VLOOKUP(ROWS($H$3:H39),$D$3:$E$204,2,0),"")</f>
        <v>VLAŠIM</v>
      </c>
      <c r="I39" s="321"/>
      <c r="J39" s="339" t="s">
        <v>824</v>
      </c>
      <c r="K39" s="353" t="s">
        <v>1135</v>
      </c>
      <c r="M39" s="388">
        <f>IF(ISNUMBER(SEARCH(ZAKL_DATA!$B$29,N39)),MAX($M$2:M38)+1,0)</f>
        <v>37.0</v>
      </c>
      <c r="N39" s="417" t="s">
        <v>2041</v>
      </c>
      <c r="O39" s="418" t="s">
        <v>2723</v>
      </c>
      <c r="P39" s="389"/>
      <c r="Q39" s="372" t="str">
        <f>IFERROR(VLOOKUP(ROWS($Q$3:Q39),$M$3:$N$1699,2,0),"")</f>
        <v>Výroba elektrických zařízení</v>
      </c>
    </row>
    <row r="40" spans="1:17" ht="12.75" customHeight="1">
      <c r="A40" s="321"/>
      <c r="B40" s="321"/>
      <c r="C40" s="321"/>
      <c r="D40" s="325">
        <f>IF(ISNUMBER(SEARCH(ZAKL_DATA!$B$14,E40)),MAX($D$2:D39)+1,0)</f>
        <v>38.0</v>
      </c>
      <c r="E40" s="326" t="s">
        <v>624</v>
      </c>
      <c r="F40" s="327">
        <v>2126.0</v>
      </c>
      <c r="G40" s="328"/>
      <c r="H40" s="329" t="str">
        <f>IFERROR(VLOOKUP(ROWS($H$3:H40),$D$3:$E$204,2,0),"")</f>
        <v>VOTICE</v>
      </c>
      <c r="I40" s="321"/>
      <c r="J40" s="339" t="s">
        <v>825</v>
      </c>
      <c r="K40" s="353" t="s">
        <v>1136</v>
      </c>
      <c r="M40" s="388">
        <f>IF(ISNUMBER(SEARCH(ZAKL_DATA!$B$29,N40)),MAX($M$2:M39)+1,0)</f>
        <v>38.0</v>
      </c>
      <c r="N40" s="417" t="s">
        <v>2053</v>
      </c>
      <c r="O40" s="418" t="s">
        <v>2724</v>
      </c>
      <c r="P40" s="389"/>
      <c r="Q40" s="372" t="str">
        <f>IFERROR(VLOOKUP(ROWS($Q$3:Q40),$M$3:$N$1699,2,0),"")</f>
        <v>Výroba strojů a zařízení j. n.</v>
      </c>
    </row>
    <row r="41" spans="1:17" ht="12.75" customHeight="1">
      <c r="A41" s="321"/>
      <c r="B41" s="321"/>
      <c r="C41" s="321"/>
      <c r="D41" s="325">
        <f>IF(ISNUMBER(SEARCH(ZAKL_DATA!$B$14,E41)),MAX($D$2:D40)+1,0)</f>
        <v>39.0</v>
      </c>
      <c r="E41" s="326" t="s">
        <v>625</v>
      </c>
      <c r="F41" s="327">
        <v>2201.0</v>
      </c>
      <c r="G41" s="328"/>
      <c r="H41" s="329" t="str">
        <f>IFERROR(VLOOKUP(ROWS($H$3:H41),$D$3:$E$204,2,0),"")</f>
        <v>ČESKÉ BUDĚJOVICE</v>
      </c>
      <c r="I41" s="321"/>
      <c r="J41" s="339" t="s">
        <v>826</v>
      </c>
      <c r="K41" s="353" t="s">
        <v>1137</v>
      </c>
      <c r="M41" s="388">
        <f>IF(ISNUMBER(SEARCH(ZAKL_DATA!$B$29,N41)),MAX($M$2:M40)+1,0)</f>
        <v>39.0</v>
      </c>
      <c r="N41" s="417" t="s">
        <v>2078</v>
      </c>
      <c r="O41" s="418" t="s">
        <v>2725</v>
      </c>
      <c r="P41" s="389"/>
      <c r="Q41" s="372" t="str">
        <f>IFERROR(VLOOKUP(ROWS($Q$3:Q41),$M$3:$N$1699,2,0),"")</f>
        <v>Výroba motorových vozidel (kromě motocyklů), přívěsů a návěsů</v>
      </c>
    </row>
    <row r="42" spans="1:17" ht="12.75" customHeight="1">
      <c r="A42" s="321"/>
      <c r="B42" s="321"/>
      <c r="C42" s="321"/>
      <c r="D42" s="325">
        <f>IF(ISNUMBER(SEARCH(ZAKL_DATA!$B$14,E42)),MAX($D$2:D41)+1,0)</f>
        <v>40.0</v>
      </c>
      <c r="E42" s="326" t="s">
        <v>626</v>
      </c>
      <c r="F42" s="327">
        <v>2202.0</v>
      </c>
      <c r="G42" s="328"/>
      <c r="H42" s="329" t="str">
        <f>IFERROR(VLOOKUP(ROWS($H$3:H42),$D$3:$E$204,2,0),"")</f>
        <v>BLATNÁ</v>
      </c>
      <c r="I42" s="321"/>
      <c r="J42" s="339" t="s">
        <v>827</v>
      </c>
      <c r="K42" s="353" t="s">
        <v>1138</v>
      </c>
      <c r="M42" s="388">
        <f>IF(ISNUMBER(SEARCH(ZAKL_DATA!$B$29,N42)),MAX($M$2:M41)+1,0)</f>
        <v>40.0</v>
      </c>
      <c r="N42" s="417" t="s">
        <v>2084</v>
      </c>
      <c r="O42" s="418" t="s">
        <v>2726</v>
      </c>
      <c r="P42" s="389"/>
      <c r="Q42" s="372" t="str">
        <f>IFERROR(VLOOKUP(ROWS($Q$3:Q42),$M$3:$N$1699,2,0),"")</f>
        <v>Výroba ostatních dopravních prostředků a zařízení</v>
      </c>
    </row>
    <row r="43" spans="1:17" ht="12.75" customHeight="1">
      <c r="A43" s="321"/>
      <c r="B43" s="321"/>
      <c r="C43" s="321"/>
      <c r="D43" s="325">
        <f>IF(ISNUMBER(SEARCH(ZAKL_DATA!$B$14,E43)),MAX($D$2:D42)+1,0)</f>
        <v>41.0</v>
      </c>
      <c r="E43" s="326" t="s">
        <v>627</v>
      </c>
      <c r="F43" s="327">
        <v>2203.0</v>
      </c>
      <c r="G43" s="328"/>
      <c r="H43" s="329" t="str">
        <f>IFERROR(VLOOKUP(ROWS($H$3:H43),$D$3:$E$204,2,0),"")</f>
        <v>ČESKÝ KRUMLOV</v>
      </c>
      <c r="I43" s="321"/>
      <c r="J43" s="339" t="s">
        <v>828</v>
      </c>
      <c r="K43" s="353" t="s">
        <v>1139</v>
      </c>
      <c r="M43" s="388">
        <f>IF(ISNUMBER(SEARCH(ZAKL_DATA!$B$29,N43)),MAX($M$2:M42)+1,0)</f>
        <v>41.0</v>
      </c>
      <c r="N43" s="417" t="s">
        <v>2094</v>
      </c>
      <c r="O43" s="418" t="s">
        <v>2727</v>
      </c>
      <c r="P43" s="389"/>
      <c r="Q43" s="372" t="str">
        <f>IFERROR(VLOOKUP(ROWS($Q$3:Q43),$M$3:$N$1699,2,0),"")</f>
        <v>Výroba nábytku</v>
      </c>
    </row>
    <row r="44" spans="1:17" ht="12.75" customHeight="1">
      <c r="A44" s="321"/>
      <c r="B44" s="321"/>
      <c r="C44" s="321"/>
      <c r="D44" s="325">
        <f>IF(ISNUMBER(SEARCH(ZAKL_DATA!$B$14,E44)),MAX($D$2:D43)+1,0)</f>
        <v>42.0</v>
      </c>
      <c r="E44" s="326" t="s">
        <v>628</v>
      </c>
      <c r="F44" s="327">
        <v>2204.0</v>
      </c>
      <c r="G44" s="328"/>
      <c r="H44" s="329" t="str">
        <f>IFERROR(VLOOKUP(ROWS($H$3:H44),$D$3:$E$204,2,0),"")</f>
        <v>DAČICE</v>
      </c>
      <c r="I44" s="321"/>
      <c r="J44" s="339" t="s">
        <v>829</v>
      </c>
      <c r="K44" s="353" t="s">
        <v>1140</v>
      </c>
      <c r="M44" s="388">
        <f>IF(ISNUMBER(SEARCH(ZAKL_DATA!$B$29,N44)),MAX($M$2:M43)+1,0)</f>
        <v>42.0</v>
      </c>
      <c r="N44" s="417" t="s">
        <v>1782</v>
      </c>
      <c r="O44" s="418" t="s">
        <v>2728</v>
      </c>
      <c r="P44" s="389"/>
      <c r="Q44" s="372" t="str">
        <f>IFERROR(VLOOKUP(ROWS($Q$3:Q44),$M$3:$N$1699,2,0),"")</f>
        <v>Rybolov</v>
      </c>
    </row>
    <row r="45" spans="1:17" ht="12.75" customHeight="1">
      <c r="A45" s="321"/>
      <c r="B45" s="321"/>
      <c r="C45" s="321"/>
      <c r="D45" s="325">
        <f>IF(ISNUMBER(SEARCH(ZAKL_DATA!$B$14,E45)),MAX($D$2:D44)+1,0)</f>
        <v>43.0</v>
      </c>
      <c r="E45" s="326" t="s">
        <v>629</v>
      </c>
      <c r="F45" s="327">
        <v>2205.0</v>
      </c>
      <c r="G45" s="328"/>
      <c r="H45" s="329" t="str">
        <f>IFERROR(VLOOKUP(ROWS($H$3:H45),$D$3:$E$204,2,0),"")</f>
        <v>JINDŘICHŮV HRADEC</v>
      </c>
      <c r="I45" s="321"/>
      <c r="J45" s="340" t="s">
        <v>830</v>
      </c>
      <c r="K45" s="353" t="s">
        <v>1141</v>
      </c>
      <c r="M45" s="388">
        <f>IF(ISNUMBER(SEARCH(ZAKL_DATA!$B$29,N45)),MAX($M$2:M44)+1,0)</f>
        <v>43.0</v>
      </c>
      <c r="N45" s="417" t="s">
        <v>2099</v>
      </c>
      <c r="O45" s="418" t="s">
        <v>2729</v>
      </c>
      <c r="P45" s="389"/>
      <c r="Q45" s="372" t="str">
        <f>IFERROR(VLOOKUP(ROWS($Q$3:Q45),$M$3:$N$1699,2,0),"")</f>
        <v>Ostatní zpracovatelský průmysl</v>
      </c>
    </row>
    <row r="46" spans="1:17" ht="12.75" customHeight="1">
      <c r="A46" s="321"/>
      <c r="B46" s="321"/>
      <c r="C46" s="321"/>
      <c r="D46" s="325">
        <f>IF(ISNUMBER(SEARCH(ZAKL_DATA!$B$14,E46)),MAX($D$2:D45)+1,0)</f>
        <v>44.0</v>
      </c>
      <c r="E46" s="326" t="s">
        <v>630</v>
      </c>
      <c r="F46" s="327">
        <v>2206.0</v>
      </c>
      <c r="G46" s="328"/>
      <c r="H46" s="329" t="str">
        <f>IFERROR(VLOOKUP(ROWS($H$3:H46),$D$3:$E$204,2,0),"")</f>
        <v>KAPLICE</v>
      </c>
      <c r="I46" s="321"/>
      <c r="J46" s="339" t="s">
        <v>831</v>
      </c>
      <c r="K46" s="353" t="s">
        <v>533</v>
      </c>
      <c r="M46" s="388">
        <f>IF(ISNUMBER(SEARCH(ZAKL_DATA!$B$29,N46)),MAX($M$2:M45)+1,0)</f>
        <v>44.0</v>
      </c>
      <c r="N46" s="417" t="s">
        <v>1785</v>
      </c>
      <c r="O46" s="418" t="s">
        <v>2730</v>
      </c>
      <c r="P46" s="389"/>
      <c r="Q46" s="372" t="str">
        <f>IFERROR(VLOOKUP(ROWS($Q$3:Q46),$M$3:$N$1699,2,0),"")</f>
        <v>Akvakultura</v>
      </c>
    </row>
    <row r="47" spans="1:17" ht="12.75" customHeight="1">
      <c r="A47" s="321"/>
      <c r="B47" s="321"/>
      <c r="C47" s="321"/>
      <c r="D47" s="325">
        <f>IF(ISNUMBER(SEARCH(ZAKL_DATA!$B$14,E47)),MAX($D$2:D46)+1,0)</f>
        <v>45.0</v>
      </c>
      <c r="E47" s="326" t="s">
        <v>631</v>
      </c>
      <c r="F47" s="327">
        <v>2207.0</v>
      </c>
      <c r="G47" s="328"/>
      <c r="H47" s="329" t="str">
        <f>IFERROR(VLOOKUP(ROWS($H$3:H47),$D$3:$E$204,2,0),"")</f>
        <v>MILEVSKO</v>
      </c>
      <c r="I47" s="321"/>
      <c r="J47" s="339" t="s">
        <v>832</v>
      </c>
      <c r="K47" s="353" t="s">
        <v>1142</v>
      </c>
      <c r="M47" s="388">
        <f>IF(ISNUMBER(SEARCH(ZAKL_DATA!$B$29,N47)),MAX($M$2:M46)+1,0)</f>
        <v>45.0</v>
      </c>
      <c r="N47" s="417" t="s">
        <v>2111</v>
      </c>
      <c r="O47" s="418" t="s">
        <v>2731</v>
      </c>
      <c r="P47" s="389"/>
      <c r="Q47" s="372" t="str">
        <f>IFERROR(VLOOKUP(ROWS($Q$3:Q47),$M$3:$N$1699,2,0),"")</f>
        <v>Opravy a instalace strojů a zařízení</v>
      </c>
    </row>
    <row r="48" spans="1:17" ht="12.75" customHeight="1">
      <c r="A48" s="321"/>
      <c r="B48" s="321"/>
      <c r="C48" s="321"/>
      <c r="D48" s="325">
        <f>IF(ISNUMBER(SEARCH(ZAKL_DATA!$B$14,E48)),MAX($D$2:D47)+1,0)</f>
        <v>46.0</v>
      </c>
      <c r="E48" s="326" t="s">
        <v>632</v>
      </c>
      <c r="F48" s="327">
        <v>2208.0</v>
      </c>
      <c r="G48" s="328"/>
      <c r="H48" s="329" t="str">
        <f>IFERROR(VLOOKUP(ROWS($H$3:H48),$D$3:$E$204,2,0),"")</f>
        <v>PÍSEK</v>
      </c>
      <c r="I48" s="321"/>
      <c r="J48" s="339" t="s">
        <v>833</v>
      </c>
      <c r="K48" s="353" t="s">
        <v>1143</v>
      </c>
      <c r="M48" s="388">
        <f>IF(ISNUMBER(SEARCH(ZAKL_DATA!$B$29,N48)),MAX($M$2:M47)+1,0)</f>
        <v>46.0</v>
      </c>
      <c r="N48" s="417" t="s">
        <v>2122</v>
      </c>
      <c r="O48" s="418" t="s">
        <v>2732</v>
      </c>
      <c r="P48" s="389"/>
      <c r="Q48" s="372" t="str">
        <f>IFERROR(VLOOKUP(ROWS($Q$3:Q48),$M$3:$N$1699,2,0),"")</f>
        <v>Výroba a rozvod elektřiny, plynu, tepla a klimatizovaného vzduchu</v>
      </c>
    </row>
    <row r="49" spans="1:17" ht="12.75" customHeight="1">
      <c r="A49" s="321"/>
      <c r="B49" s="321"/>
      <c r="C49" s="321"/>
      <c r="D49" s="325">
        <f>IF(ISNUMBER(SEARCH(ZAKL_DATA!$B$14,E49)),MAX($D$2:D48)+1,0)</f>
        <v>47.0</v>
      </c>
      <c r="E49" s="326" t="s">
        <v>633</v>
      </c>
      <c r="F49" s="327">
        <v>2209.0</v>
      </c>
      <c r="G49" s="328"/>
      <c r="H49" s="329" t="str">
        <f>IFERROR(VLOOKUP(ROWS($H$3:H49),$D$3:$E$204,2,0),"")</f>
        <v>PRACHATICE</v>
      </c>
      <c r="I49" s="321"/>
      <c r="J49" s="339" t="s">
        <v>834</v>
      </c>
      <c r="K49" s="353" t="s">
        <v>1144</v>
      </c>
      <c r="M49" s="388">
        <f>IF(ISNUMBER(SEARCH(ZAKL_DATA!$B$29,N49)),MAX($M$2:M48)+1,0)</f>
        <v>47.0</v>
      </c>
      <c r="N49" s="417" t="s">
        <v>2140</v>
      </c>
      <c r="O49" s="418" t="s">
        <v>2733</v>
      </c>
      <c r="P49" s="389"/>
      <c r="Q49" s="372" t="str">
        <f>IFERROR(VLOOKUP(ROWS($Q$3:Q49),$M$3:$N$1699,2,0),"")</f>
        <v>Shromažďování, úprava a rozvod vody</v>
      </c>
    </row>
    <row r="50" spans="1:17" ht="12.75" customHeight="1">
      <c r="A50" s="321"/>
      <c r="B50" s="321"/>
      <c r="C50" s="321"/>
      <c r="D50" s="325">
        <f>IF(ISNUMBER(SEARCH(ZAKL_DATA!$B$14,E50)),MAX($D$2:D49)+1,0)</f>
        <v>48.0</v>
      </c>
      <c r="E50" s="326" t="s">
        <v>634</v>
      </c>
      <c r="F50" s="327">
        <v>2210.0</v>
      </c>
      <c r="G50" s="328"/>
      <c r="H50" s="329" t="str">
        <f>IFERROR(VLOOKUP(ROWS($H$3:H50),$D$3:$E$204,2,0),"")</f>
        <v>SOBĚSLAV</v>
      </c>
      <c r="I50" s="321"/>
      <c r="J50" s="339" t="s">
        <v>835</v>
      </c>
      <c r="K50" s="353" t="s">
        <v>1145</v>
      </c>
      <c r="M50" s="388">
        <f>IF(ISNUMBER(SEARCH(ZAKL_DATA!$B$29,N50)),MAX($M$2:M49)+1,0)</f>
        <v>48.0</v>
      </c>
      <c r="N50" s="417" t="s">
        <v>2141</v>
      </c>
      <c r="O50" s="418" t="s">
        <v>2734</v>
      </c>
      <c r="P50" s="389"/>
      <c r="Q50" s="372" t="str">
        <f>IFERROR(VLOOKUP(ROWS($Q$3:Q50),$M$3:$N$1699,2,0),"")</f>
        <v>Činnosti související s odpadními vodami</v>
      </c>
    </row>
    <row r="51" spans="1:17" ht="12.75" customHeight="1">
      <c r="A51" s="321"/>
      <c r="B51" s="321"/>
      <c r="C51" s="321"/>
      <c r="D51" s="325">
        <f>IF(ISNUMBER(SEARCH(ZAKL_DATA!$B$14,E51)),MAX($D$2:D50)+1,0)</f>
        <v>49.0</v>
      </c>
      <c r="E51" s="326" t="s">
        <v>635</v>
      </c>
      <c r="F51" s="327">
        <v>2211.0</v>
      </c>
      <c r="G51" s="328"/>
      <c r="H51" s="329" t="str">
        <f>IFERROR(VLOOKUP(ROWS($H$3:H51),$D$3:$E$204,2,0),"")</f>
        <v>STRAKONICE</v>
      </c>
      <c r="I51" s="321"/>
      <c r="J51" s="339" t="s">
        <v>836</v>
      </c>
      <c r="K51" s="353" t="s">
        <v>1146</v>
      </c>
      <c r="M51" s="388">
        <f>IF(ISNUMBER(SEARCH(ZAKL_DATA!$B$29,N51)),MAX($M$2:M50)+1,0)</f>
        <v>49.0</v>
      </c>
      <c r="N51" s="417" t="s">
        <v>2735</v>
      </c>
      <c r="O51" s="418" t="s">
        <v>2736</v>
      </c>
      <c r="P51" s="389"/>
      <c r="Q51" s="372" t="str">
        <f>IFERROR(VLOOKUP(ROWS($Q$3:Q51),$M$3:$N$1699,2,0),"")</f>
        <v>Shromažďování,sběr a odstraňování odpadů,úprava odpadů k dalšímu využití</v>
      </c>
    </row>
    <row r="52" spans="1:17" ht="12.75" customHeight="1">
      <c r="A52" s="321"/>
      <c r="B52" s="321"/>
      <c r="C52" s="321"/>
      <c r="D52" s="325">
        <f>IF(ISNUMBER(SEARCH(ZAKL_DATA!$B$14,E52)),MAX($D$2:D51)+1,0)</f>
        <v>50.0</v>
      </c>
      <c r="E52" s="326" t="s">
        <v>636</v>
      </c>
      <c r="F52" s="327">
        <v>2212.0</v>
      </c>
      <c r="G52" s="328"/>
      <c r="H52" s="329" t="str">
        <f>IFERROR(VLOOKUP(ROWS($H$3:H52),$D$3:$E$204,2,0),"")</f>
        <v>TÁBOR</v>
      </c>
      <c r="I52" s="321"/>
      <c r="J52" s="339" t="s">
        <v>837</v>
      </c>
      <c r="K52" s="353" t="s">
        <v>1147</v>
      </c>
      <c r="M52" s="388">
        <f>IF(ISNUMBER(SEARCH(ZAKL_DATA!$B$29,N52)),MAX($M$2:M51)+1,0)</f>
        <v>50.0</v>
      </c>
      <c r="N52" s="417" t="s">
        <v>2150</v>
      </c>
      <c r="O52" s="418" t="s">
        <v>2737</v>
      </c>
      <c r="P52" s="389"/>
      <c r="Q52" s="372" t="str">
        <f>IFERROR(VLOOKUP(ROWS($Q$3:Q52),$M$3:$N$1699,2,0),"")</f>
        <v>Sanace a jiné činnosti související s odpady</v>
      </c>
    </row>
    <row r="53" spans="1:17" ht="12.75" customHeight="1">
      <c r="A53" s="321"/>
      <c r="B53" s="321"/>
      <c r="C53" s="321"/>
      <c r="D53" s="325">
        <f>IF(ISNUMBER(SEARCH(ZAKL_DATA!$B$14,E53)),MAX($D$2:D52)+1,0)</f>
        <v>51.0</v>
      </c>
      <c r="E53" s="326" t="s">
        <v>637</v>
      </c>
      <c r="F53" s="327">
        <v>2213.0</v>
      </c>
      <c r="G53" s="328"/>
      <c r="H53" s="329" t="str">
        <f>IFERROR(VLOOKUP(ROWS($H$3:H53),$D$3:$E$204,2,0),"")</f>
        <v>TRHOVÉ SVINY</v>
      </c>
      <c r="I53" s="321"/>
      <c r="J53" s="339" t="s">
        <v>838</v>
      </c>
      <c r="K53" s="353" t="s">
        <v>1148</v>
      </c>
      <c r="M53" s="388">
        <f>IF(ISNUMBER(SEARCH(ZAKL_DATA!$B$29,N53)),MAX($M$2:M52)+1,0)</f>
        <v>51.0</v>
      </c>
      <c r="N53" s="417" t="s">
        <v>2151</v>
      </c>
      <c r="O53" s="418" t="s">
        <v>2738</v>
      </c>
      <c r="P53" s="389"/>
      <c r="Q53" s="372" t="str">
        <f>IFERROR(VLOOKUP(ROWS($Q$3:Q53),$M$3:$N$1699,2,0),"")</f>
        <v>Výstavba budov</v>
      </c>
    </row>
    <row r="54" spans="1:17" ht="12.75" customHeight="1">
      <c r="A54" s="321"/>
      <c r="B54" s="321"/>
      <c r="C54" s="321"/>
      <c r="D54" s="325">
        <f>IF(ISNUMBER(SEARCH(ZAKL_DATA!$B$14,E54)),MAX($D$2:D53)+1,0)</f>
        <v>52.0</v>
      </c>
      <c r="E54" s="326" t="s">
        <v>638</v>
      </c>
      <c r="F54" s="327">
        <v>2214.0</v>
      </c>
      <c r="G54" s="328"/>
      <c r="H54" s="329" t="str">
        <f>IFERROR(VLOOKUP(ROWS($H$3:H54),$D$3:$E$204,2,0),"")</f>
        <v>TŘEBOŇ</v>
      </c>
      <c r="I54" s="321"/>
      <c r="J54" s="339" t="s">
        <v>839</v>
      </c>
      <c r="K54" s="353" t="s">
        <v>1149</v>
      </c>
      <c r="M54" s="388">
        <f>IF(ISNUMBER(SEARCH(ZAKL_DATA!$B$29,N54)),MAX($M$2:M53)+1,0)</f>
        <v>52.0</v>
      </c>
      <c r="N54" s="417" t="s">
        <v>2156</v>
      </c>
      <c r="O54" s="418" t="s">
        <v>2739</v>
      </c>
      <c r="P54" s="389"/>
      <c r="Q54" s="372" t="str">
        <f>IFERROR(VLOOKUP(ROWS($Q$3:Q54),$M$3:$N$1699,2,0),"")</f>
        <v>Inženýrské stavitelství</v>
      </c>
    </row>
    <row r="55" spans="1:17" ht="12.75" customHeight="1">
      <c r="A55" s="321"/>
      <c r="B55" s="321"/>
      <c r="C55" s="321"/>
      <c r="D55" s="325">
        <f>IF(ISNUMBER(SEARCH(ZAKL_DATA!$B$14,E55)),MAX($D$2:D54)+1,0)</f>
        <v>53.0</v>
      </c>
      <c r="E55" s="326" t="s">
        <v>639</v>
      </c>
      <c r="F55" s="327">
        <v>2215.0</v>
      </c>
      <c r="G55" s="328"/>
      <c r="H55" s="329" t="str">
        <f>IFERROR(VLOOKUP(ROWS($H$3:H55),$D$3:$E$204,2,0),"")</f>
        <v>TÝN NAD VLTAVOU</v>
      </c>
      <c r="I55" s="321"/>
      <c r="J55" s="339" t="s">
        <v>840</v>
      </c>
      <c r="K55" s="353" t="s">
        <v>1150</v>
      </c>
      <c r="M55" s="388">
        <f>IF(ISNUMBER(SEARCH(ZAKL_DATA!$B$29,N55)),MAX($M$2:M54)+1,0)</f>
        <v>53.0</v>
      </c>
      <c r="N55" s="417" t="s">
        <v>2169</v>
      </c>
      <c r="O55" s="418" t="s">
        <v>2740</v>
      </c>
      <c r="P55" s="389"/>
      <c r="Q55" s="372" t="str">
        <f>IFERROR(VLOOKUP(ROWS($Q$3:Q55),$M$3:$N$1699,2,0),"")</f>
        <v>Specializované stavební činnosti</v>
      </c>
    </row>
    <row r="56" spans="1:17" ht="12.75" customHeight="1">
      <c r="A56" s="321"/>
      <c r="B56" s="321"/>
      <c r="C56" s="321"/>
      <c r="D56" s="325">
        <f>IF(ISNUMBER(SEARCH(ZAKL_DATA!$B$14,E56)),MAX($D$2:D55)+1,0)</f>
        <v>54.0</v>
      </c>
      <c r="E56" s="326" t="s">
        <v>640</v>
      </c>
      <c r="F56" s="327">
        <v>2216.0</v>
      </c>
      <c r="G56" s="328"/>
      <c r="H56" s="329" t="str">
        <f>IFERROR(VLOOKUP(ROWS($H$3:H56),$D$3:$E$204,2,0),"")</f>
        <v>VIMPERK</v>
      </c>
      <c r="I56" s="321"/>
      <c r="J56" s="339" t="s">
        <v>841</v>
      </c>
      <c r="K56" s="353" t="s">
        <v>1151</v>
      </c>
      <c r="M56" s="388">
        <f>IF(ISNUMBER(SEARCH(ZAKL_DATA!$B$29,N56)),MAX($M$2:M55)+1,0)</f>
        <v>54.0</v>
      </c>
      <c r="N56" s="417" t="s">
        <v>2191</v>
      </c>
      <c r="O56" s="418" t="s">
        <v>2741</v>
      </c>
      <c r="P56" s="389"/>
      <c r="Q56" s="372" t="str">
        <f>IFERROR(VLOOKUP(ROWS($Q$3:Q56),$M$3:$N$1699,2,0),"")</f>
        <v>Velkoobchod, maloobchod a opravy motorových vozidel</v>
      </c>
    </row>
    <row r="57" spans="1:17" ht="12.75" customHeight="1">
      <c r="A57" s="321"/>
      <c r="B57" s="321"/>
      <c r="C57" s="321"/>
      <c r="D57" s="325">
        <f>IF(ISNUMBER(SEARCH(ZAKL_DATA!$B$14,E57)),MAX($D$2:D56)+1,0)</f>
        <v>55.0</v>
      </c>
      <c r="E57" s="326" t="s">
        <v>641</v>
      </c>
      <c r="F57" s="327">
        <v>2217.0</v>
      </c>
      <c r="G57" s="328"/>
      <c r="H57" s="329" t="str">
        <f>IFERROR(VLOOKUP(ROWS($H$3:H57),$D$3:$E$204,2,0),"")</f>
        <v>VODŇANY</v>
      </c>
      <c r="I57" s="321"/>
      <c r="J57" s="339" t="s">
        <v>842</v>
      </c>
      <c r="K57" s="353" t="s">
        <v>1152</v>
      </c>
      <c r="M57" s="388">
        <f>IF(ISNUMBER(SEARCH(ZAKL_DATA!$B$29,N57)),MAX($M$2:M56)+1,0)</f>
        <v>55.0</v>
      </c>
      <c r="N57" s="417" t="s">
        <v>2198</v>
      </c>
      <c r="O57" s="418" t="s">
        <v>2742</v>
      </c>
      <c r="P57" s="389"/>
      <c r="Q57" s="372" t="str">
        <f>IFERROR(VLOOKUP(ROWS($Q$3:Q57),$M$3:$N$1699,2,0),"")</f>
        <v>Velkoobchod, kromě motorových vozidel</v>
      </c>
    </row>
    <row r="58" spans="1:17" ht="12.75" customHeight="1">
      <c r="A58" s="321"/>
      <c r="B58" s="321"/>
      <c r="C58" s="321"/>
      <c r="D58" s="325">
        <f>IF(ISNUMBER(SEARCH(ZAKL_DATA!$B$14,E58)),MAX($D$2:D57)+1,0)</f>
        <v>56.0</v>
      </c>
      <c r="E58" s="326" t="s">
        <v>642</v>
      </c>
      <c r="F58" s="327">
        <v>2301.0</v>
      </c>
      <c r="G58" s="328"/>
      <c r="H58" s="329" t="str">
        <f>IFERROR(VLOOKUP(ROWS($H$3:H58),$D$3:$E$204,2,0),"")</f>
        <v>PLZEŇ</v>
      </c>
      <c r="I58" s="321"/>
      <c r="J58" s="339" t="s">
        <v>843</v>
      </c>
      <c r="K58" s="353" t="s">
        <v>1153</v>
      </c>
      <c r="M58" s="388">
        <f>IF(ISNUMBER(SEARCH(ZAKL_DATA!$B$29,N58)),MAX($M$2:M57)+1,0)</f>
        <v>56.0</v>
      </c>
      <c r="N58" s="417" t="s">
        <v>2249</v>
      </c>
      <c r="O58" s="418" t="s">
        <v>2743</v>
      </c>
      <c r="P58" s="389"/>
      <c r="Q58" s="372" t="str">
        <f>IFERROR(VLOOKUP(ROWS($Q$3:Q58),$M$3:$N$1699,2,0),"")</f>
        <v>Maloobchod, kromě motorových vozidel</v>
      </c>
    </row>
    <row r="59" spans="1:17" ht="12.75" customHeight="1">
      <c r="A59" s="321"/>
      <c r="B59" s="321"/>
      <c r="C59" s="321"/>
      <c r="D59" s="325">
        <f>IF(ISNUMBER(SEARCH(ZAKL_DATA!$B$14,E59)),MAX($D$2:D58)+1,0)</f>
        <v>57.0</v>
      </c>
      <c r="E59" s="326" t="s">
        <v>643</v>
      </c>
      <c r="F59" s="327">
        <v>2302.0</v>
      </c>
      <c r="G59" s="328"/>
      <c r="H59" s="329" t="str">
        <f>IFERROR(VLOOKUP(ROWS($H$3:H59),$D$3:$E$204,2,0),"")</f>
        <v>PLZEŇ-SEVER</v>
      </c>
      <c r="I59" s="321"/>
      <c r="J59" s="340" t="s">
        <v>844</v>
      </c>
      <c r="K59" s="353" t="s">
        <v>1154</v>
      </c>
      <c r="M59" s="388">
        <f>IF(ISNUMBER(SEARCH(ZAKL_DATA!$B$29,N59)),MAX($M$2:M58)+1,0)</f>
        <v>57.0</v>
      </c>
      <c r="N59" s="417" t="s">
        <v>2293</v>
      </c>
      <c r="O59" s="418" t="s">
        <v>2744</v>
      </c>
      <c r="P59" s="389"/>
      <c r="Q59" s="372" t="str">
        <f>IFERROR(VLOOKUP(ROWS($Q$3:Q59),$M$3:$N$1699,2,0),"")</f>
        <v>Pozemní a potrubní doprava</v>
      </c>
    </row>
    <row r="60" spans="1:17" ht="12.75" customHeight="1">
      <c r="A60" s="321"/>
      <c r="B60" s="321"/>
      <c r="C60" s="321"/>
      <c r="D60" s="325">
        <f>IF(ISNUMBER(SEARCH(ZAKL_DATA!$B$14,E60)),MAX($D$2:D59)+1,0)</f>
        <v>58.0</v>
      </c>
      <c r="E60" s="326" t="s">
        <v>644</v>
      </c>
      <c r="F60" s="327">
        <v>2303.0</v>
      </c>
      <c r="G60" s="328"/>
      <c r="H60" s="329" t="str">
        <f>IFERROR(VLOOKUP(ROWS($H$3:H60),$D$3:$E$204,2,0),"")</f>
        <v>PLZEŇ-JIH</v>
      </c>
      <c r="I60" s="321"/>
      <c r="J60" s="339" t="s">
        <v>845</v>
      </c>
      <c r="K60" s="353" t="s">
        <v>1155</v>
      </c>
      <c r="M60" s="388">
        <f>IF(ISNUMBER(SEARCH(ZAKL_DATA!$B$29,N60)),MAX($M$2:M59)+1,0)</f>
        <v>58.0</v>
      </c>
      <c r="N60" s="417" t="s">
        <v>2309</v>
      </c>
      <c r="O60" s="418" t="s">
        <v>2745</v>
      </c>
      <c r="P60" s="389"/>
      <c r="Q60" s="372" t="str">
        <f>IFERROR(VLOOKUP(ROWS($Q$3:Q60),$M$3:$N$1699,2,0),"")</f>
        <v>Vodní doprava</v>
      </c>
    </row>
    <row r="61" spans="1:17" ht="12.75" customHeight="1">
      <c r="A61" s="321"/>
      <c r="B61" s="321"/>
      <c r="C61" s="321"/>
      <c r="D61" s="325">
        <f>IF(ISNUMBER(SEARCH(ZAKL_DATA!$B$14,E61)),MAX($D$2:D60)+1,0)</f>
        <v>59.0</v>
      </c>
      <c r="E61" s="326" t="s">
        <v>645</v>
      </c>
      <c r="F61" s="327">
        <v>2304.0</v>
      </c>
      <c r="G61" s="328"/>
      <c r="H61" s="329" t="str">
        <f>IFERROR(VLOOKUP(ROWS($H$3:H61),$D$3:$E$204,2,0),"")</f>
        <v>BLOVICE</v>
      </c>
      <c r="I61" s="321"/>
      <c r="J61" s="339" t="s">
        <v>846</v>
      </c>
      <c r="K61" s="353" t="s">
        <v>1156</v>
      </c>
      <c r="M61" s="388">
        <f>IF(ISNUMBER(SEARCH(ZAKL_DATA!$B$29,N61)),MAX($M$2:M60)+1,0)</f>
        <v>59.0</v>
      </c>
      <c r="N61" s="417" t="s">
        <v>2314</v>
      </c>
      <c r="O61" s="418" t="s">
        <v>2746</v>
      </c>
      <c r="P61" s="389"/>
      <c r="Q61" s="372" t="str">
        <f>IFERROR(VLOOKUP(ROWS($Q$3:Q61),$M$3:$N$1699,2,0),"")</f>
        <v>Letecká doprava</v>
      </c>
    </row>
    <row r="62" spans="1:17" ht="12.75" customHeight="1">
      <c r="A62" s="321"/>
      <c r="B62" s="321"/>
      <c r="C62" s="321"/>
      <c r="D62" s="325">
        <f>IF(ISNUMBER(SEARCH(ZAKL_DATA!$B$14,E62)),MAX($D$2:D61)+1,0)</f>
        <v>60.0</v>
      </c>
      <c r="E62" s="326" t="s">
        <v>646</v>
      </c>
      <c r="F62" s="327">
        <v>2305.0</v>
      </c>
      <c r="G62" s="328"/>
      <c r="H62" s="329" t="str">
        <f>IFERROR(VLOOKUP(ROWS($H$3:H62),$D$3:$E$204,2,0),"")</f>
        <v>DOMAŽLICE</v>
      </c>
      <c r="I62" s="321"/>
      <c r="J62" s="339" t="s">
        <v>847</v>
      </c>
      <c r="K62" s="353" t="s">
        <v>1157</v>
      </c>
      <c r="M62" s="388">
        <f>IF(ISNUMBER(SEARCH(ZAKL_DATA!$B$29,N62)),MAX($M$2:M61)+1,0)</f>
        <v>60.0</v>
      </c>
      <c r="N62" s="417" t="s">
        <v>1789</v>
      </c>
      <c r="O62" s="418" t="s">
        <v>2747</v>
      </c>
      <c r="P62" s="389"/>
      <c r="Q62" s="372" t="str">
        <f>IFERROR(VLOOKUP(ROWS($Q$3:Q62),$M$3:$N$1699,2,0),"")</f>
        <v>Těžba a úprava černého uhlí</v>
      </c>
    </row>
    <row r="63" spans="1:17" ht="12.75" customHeight="1">
      <c r="A63" s="321"/>
      <c r="B63" s="321"/>
      <c r="C63" s="321"/>
      <c r="D63" s="325">
        <f>IF(ISNUMBER(SEARCH(ZAKL_DATA!$B$14,E63)),MAX($D$2:D62)+1,0)</f>
        <v>61.0</v>
      </c>
      <c r="E63" s="326" t="s">
        <v>647</v>
      </c>
      <c r="F63" s="327">
        <v>2306.0</v>
      </c>
      <c r="G63" s="328"/>
      <c r="H63" s="329" t="str">
        <f>IFERROR(VLOOKUP(ROWS($H$3:H63),$D$3:$E$204,2,0),"")</f>
        <v>HORAŽĎOVICE</v>
      </c>
      <c r="I63" s="321"/>
      <c r="J63" s="339" t="s">
        <v>848</v>
      </c>
      <c r="K63" s="353" t="s">
        <v>1158</v>
      </c>
      <c r="M63" s="388">
        <f>IF(ISNUMBER(SEARCH(ZAKL_DATA!$B$29,N63)),MAX($M$2:M62)+1,0)</f>
        <v>61.0</v>
      </c>
      <c r="N63" s="417" t="s">
        <v>2324</v>
      </c>
      <c r="O63" s="418" t="s">
        <v>2748</v>
      </c>
      <c r="P63" s="389"/>
      <c r="Q63" s="372" t="str">
        <f>IFERROR(VLOOKUP(ROWS($Q$3:Q63),$M$3:$N$1699,2,0),"")</f>
        <v>Skladování a vedlejší činnosti v dopravě</v>
      </c>
    </row>
    <row r="64" spans="1:17" ht="12.75" customHeight="1">
      <c r="A64" s="321"/>
      <c r="B64" s="321"/>
      <c r="C64" s="321"/>
      <c r="D64" s="325">
        <f>IF(ISNUMBER(SEARCH(ZAKL_DATA!$B$14,E64)),MAX($D$2:D63)+1,0)</f>
        <v>62.0</v>
      </c>
      <c r="E64" s="326" t="s">
        <v>648</v>
      </c>
      <c r="F64" s="327">
        <v>2307.0</v>
      </c>
      <c r="G64" s="328"/>
      <c r="H64" s="329" t="str">
        <f>IFERROR(VLOOKUP(ROWS($H$3:H64),$D$3:$E$204,2,0),"")</f>
        <v>HORŠOVSKÝ TÝN</v>
      </c>
      <c r="I64" s="321"/>
      <c r="J64" s="339" t="s">
        <v>849</v>
      </c>
      <c r="K64" s="353" t="s">
        <v>1159</v>
      </c>
      <c r="M64" s="388">
        <f>IF(ISNUMBER(SEARCH(ZAKL_DATA!$B$29,N64)),MAX($M$2:M63)+1,0)</f>
        <v>62.0</v>
      </c>
      <c r="N64" s="417" t="s">
        <v>1792</v>
      </c>
      <c r="O64" s="418" t="s">
        <v>2749</v>
      </c>
      <c r="P64" s="389"/>
      <c r="Q64" s="372" t="str">
        <f>IFERROR(VLOOKUP(ROWS($Q$3:Q64),$M$3:$N$1699,2,0),"")</f>
        <v>Těžba a úprava hnědého uhlí</v>
      </c>
    </row>
    <row r="65" spans="1:17" ht="12.75" customHeight="1">
      <c r="A65" s="321"/>
      <c r="B65" s="321"/>
      <c r="C65" s="321"/>
      <c r="D65" s="325">
        <f>IF(ISNUMBER(SEARCH(ZAKL_DATA!$B$14,E65)),MAX($D$2:D64)+1,0)</f>
        <v>63.0</v>
      </c>
      <c r="E65" s="326" t="s">
        <v>649</v>
      </c>
      <c r="F65" s="327">
        <v>2308.0</v>
      </c>
      <c r="G65" s="328"/>
      <c r="H65" s="329" t="str">
        <f>IFERROR(VLOOKUP(ROWS($H$3:H65),$D$3:$E$204,2,0),"")</f>
        <v>KLATOVY</v>
      </c>
      <c r="I65" s="321"/>
      <c r="J65" s="339" t="s">
        <v>850</v>
      </c>
      <c r="K65" s="353" t="s">
        <v>1160</v>
      </c>
      <c r="M65" s="388">
        <f>IF(ISNUMBER(SEARCH(ZAKL_DATA!$B$29,N65)),MAX($M$2:M64)+1,0)</f>
        <v>63.0</v>
      </c>
      <c r="N65" s="417" t="s">
        <v>2332</v>
      </c>
      <c r="O65" s="418" t="s">
        <v>2750</v>
      </c>
      <c r="P65" s="389"/>
      <c r="Q65" s="372" t="str">
        <f>IFERROR(VLOOKUP(ROWS($Q$3:Q65),$M$3:$N$1699,2,0),"")</f>
        <v>Poštovní a kurýrní činnosti</v>
      </c>
    </row>
    <row r="66" spans="1:17" ht="12.75" customHeight="1">
      <c r="A66" s="321"/>
      <c r="B66" s="321"/>
      <c r="C66" s="321"/>
      <c r="D66" s="325">
        <f>IF(ISNUMBER(SEARCH(ZAKL_DATA!$B$14,E66)),MAX($D$2:D65)+1,0)</f>
        <v>64.0</v>
      </c>
      <c r="E66" s="326" t="s">
        <v>650</v>
      </c>
      <c r="F66" s="327">
        <v>2309.0</v>
      </c>
      <c r="G66" s="328"/>
      <c r="H66" s="329" t="str">
        <f>IFERROR(VLOOKUP(ROWS($H$3:H66),$D$3:$E$204,2,0),"")</f>
        <v>KRALOVICE</v>
      </c>
      <c r="I66" s="321"/>
      <c r="J66" s="339" t="s">
        <v>851</v>
      </c>
      <c r="K66" s="353" t="s">
        <v>1161</v>
      </c>
      <c r="M66" s="388">
        <f>IF(ISNUMBER(SEARCH(ZAKL_DATA!$B$29,N66)),MAX($M$2:M65)+1,0)</f>
        <v>64.0</v>
      </c>
      <c r="N66" s="417" t="s">
        <v>2335</v>
      </c>
      <c r="O66" s="418" t="s">
        <v>2751</v>
      </c>
      <c r="P66" s="389"/>
      <c r="Q66" s="372" t="str">
        <f>IFERROR(VLOOKUP(ROWS($Q$3:Q66),$M$3:$N$1699,2,0),"")</f>
        <v>Ubytování</v>
      </c>
    </row>
    <row r="67" spans="1:17" ht="12.75" customHeight="1">
      <c r="A67" s="321"/>
      <c r="B67" s="321"/>
      <c r="C67" s="321"/>
      <c r="D67" s="325">
        <f>IF(ISNUMBER(SEARCH(ZAKL_DATA!$B$14,E67)),MAX($D$2:D66)+1,0)</f>
        <v>65.0</v>
      </c>
      <c r="E67" s="326" t="s">
        <v>651</v>
      </c>
      <c r="F67" s="327">
        <v>2310.0</v>
      </c>
      <c r="G67" s="328"/>
      <c r="H67" s="329" t="str">
        <f>IFERROR(VLOOKUP(ROWS($H$3:H67),$D$3:$E$204,2,0),"")</f>
        <v>NEPOMUK</v>
      </c>
      <c r="I67" s="321"/>
      <c r="J67" s="339" t="s">
        <v>852</v>
      </c>
      <c r="K67" s="353" t="s">
        <v>1162</v>
      </c>
      <c r="M67" s="388">
        <f>IF(ISNUMBER(SEARCH(ZAKL_DATA!$B$29,N67)),MAX($M$2:M66)+1,0)</f>
        <v>65.0</v>
      </c>
      <c r="N67" s="417" t="s">
        <v>2346</v>
      </c>
      <c r="O67" s="418" t="s">
        <v>2752</v>
      </c>
      <c r="P67" s="389"/>
      <c r="Q67" s="372" t="str">
        <f>IFERROR(VLOOKUP(ROWS($Q$3:Q67),$M$3:$N$1699,2,0),"")</f>
        <v>Stravování a pohostinství</v>
      </c>
    </row>
    <row r="68" spans="1:17" ht="12.75" customHeight="1">
      <c r="A68" s="321"/>
      <c r="B68" s="321"/>
      <c r="C68" s="321"/>
      <c r="D68" s="325">
        <f>IF(ISNUMBER(SEARCH(ZAKL_DATA!$B$14,E68)),MAX($D$2:D67)+1,0)</f>
        <v>66.0</v>
      </c>
      <c r="E68" s="326" t="s">
        <v>652</v>
      </c>
      <c r="F68" s="327">
        <v>2311.0</v>
      </c>
      <c r="G68" s="328"/>
      <c r="H68" s="329" t="str">
        <f>IFERROR(VLOOKUP(ROWS($H$3:H68),$D$3:$E$204,2,0),"")</f>
        <v>PŘEŠTICE</v>
      </c>
      <c r="I68" s="321"/>
      <c r="J68" s="339" t="s">
        <v>853</v>
      </c>
      <c r="K68" s="353" t="s">
        <v>1163</v>
      </c>
      <c r="M68" s="388">
        <f>IF(ISNUMBER(SEARCH(ZAKL_DATA!$B$29,N68)),MAX($M$2:M67)+1,0)</f>
        <v>66.0</v>
      </c>
      <c r="N68" s="417" t="s">
        <v>2355</v>
      </c>
      <c r="O68" s="418" t="s">
        <v>2753</v>
      </c>
      <c r="P68" s="389"/>
      <c r="Q68" s="372" t="str">
        <f>IFERROR(VLOOKUP(ROWS($Q$3:Q68),$M$3:$N$1699,2,0),"")</f>
        <v>Vydavatelské činnosti</v>
      </c>
    </row>
    <row r="69" spans="1:17" ht="12.75" customHeight="1">
      <c r="A69" s="321"/>
      <c r="B69" s="321"/>
      <c r="C69" s="321"/>
      <c r="D69" s="325">
        <f>IF(ISNUMBER(SEARCH(ZAKL_DATA!$B$14,E69)),MAX($D$2:D68)+1,0)</f>
        <v>67.0</v>
      </c>
      <c r="E69" s="326" t="s">
        <v>653</v>
      </c>
      <c r="F69" s="327">
        <v>2312.0</v>
      </c>
      <c r="G69" s="328"/>
      <c r="H69" s="329" t="str">
        <f>IFERROR(VLOOKUP(ROWS($H$3:H69),$D$3:$E$204,2,0),"")</f>
        <v>ROKYCANY</v>
      </c>
      <c r="I69" s="321"/>
      <c r="J69" s="339" t="s">
        <v>854</v>
      </c>
      <c r="K69" s="353" t="s">
        <v>1164</v>
      </c>
      <c r="M69" s="388">
        <f>IF(ISNUMBER(SEARCH(ZAKL_DATA!$B$29,N69)),MAX($M$2:M68)+1,0)</f>
        <v>67.0</v>
      </c>
      <c r="N69" s="417" t="s">
        <v>2754</v>
      </c>
      <c r="O69" s="418" t="s">
        <v>2755</v>
      </c>
      <c r="P69" s="389"/>
      <c r="Q69" s="372" t="str">
        <f>IFERROR(VLOOKUP(ROWS($Q$3:Q69),$M$3:$N$1699,2,0),"")</f>
        <v>Čin.v obl.filmů,videozázn.a tel.programů,pořiz.zvuk.nahr.a hudeb.vyd.čin.</v>
      </c>
    </row>
    <row r="70" spans="1:17" ht="12.75" customHeight="1">
      <c r="A70" s="321"/>
      <c r="B70" s="321"/>
      <c r="C70" s="321"/>
      <c r="D70" s="325">
        <f>IF(ISNUMBER(SEARCH(ZAKL_DATA!$B$14,E70)),MAX($D$2:D69)+1,0)</f>
        <v>68.0</v>
      </c>
      <c r="E70" s="326" t="s">
        <v>654</v>
      </c>
      <c r="F70" s="327">
        <v>2313.0</v>
      </c>
      <c r="G70" s="328"/>
      <c r="H70" s="329" t="str">
        <f>IFERROR(VLOOKUP(ROWS($H$3:H70),$D$3:$E$204,2,0),"")</f>
        <v>TACHOV</v>
      </c>
      <c r="I70" s="321"/>
      <c r="J70" s="339" t="s">
        <v>855</v>
      </c>
      <c r="K70" s="353" t="s">
        <v>1165</v>
      </c>
      <c r="M70" s="388">
        <f>IF(ISNUMBER(SEARCH(ZAKL_DATA!$B$29,N70)),MAX($M$2:M69)+1,0)</f>
        <v>68.0</v>
      </c>
      <c r="N70" s="417" t="s">
        <v>2371</v>
      </c>
      <c r="O70" s="418" t="s">
        <v>2756</v>
      </c>
      <c r="P70" s="389"/>
      <c r="Q70" s="372" t="str">
        <f>IFERROR(VLOOKUP(ROWS($Q$3:Q70),$M$3:$N$1699,2,0),"")</f>
        <v>Tvorba programů a vysílání</v>
      </c>
    </row>
    <row r="71" spans="1:17" ht="12.75" customHeight="1">
      <c r="A71" s="321"/>
      <c r="B71" s="321"/>
      <c r="C71" s="321"/>
      <c r="D71" s="325">
        <f>IF(ISNUMBER(SEARCH(ZAKL_DATA!$B$14,E71)),MAX($D$2:D70)+1,0)</f>
        <v>69.0</v>
      </c>
      <c r="E71" s="326" t="s">
        <v>655</v>
      </c>
      <c r="F71" s="327">
        <v>2314.0</v>
      </c>
      <c r="G71" s="328"/>
      <c r="H71" s="329" t="str">
        <f>IFERROR(VLOOKUP(ROWS($H$3:H71),$D$3:$E$204,2,0),"")</f>
        <v>STŘÍBRO</v>
      </c>
      <c r="I71" s="321"/>
      <c r="J71" s="339" t="s">
        <v>856</v>
      </c>
      <c r="K71" s="353" t="s">
        <v>1166</v>
      </c>
      <c r="M71" s="388">
        <f>IF(ISNUMBER(SEARCH(ZAKL_DATA!$B$29,N71)),MAX($M$2:M70)+1,0)</f>
        <v>69.0</v>
      </c>
      <c r="N71" s="417" t="s">
        <v>2374</v>
      </c>
      <c r="O71" s="418" t="s">
        <v>2757</v>
      </c>
      <c r="P71" s="389"/>
      <c r="Q71" s="372" t="str">
        <f>IFERROR(VLOOKUP(ROWS($Q$3:Q71),$M$3:$N$1699,2,0),"")</f>
        <v>Telekomunikační činnosti</v>
      </c>
    </row>
    <row r="72" spans="1:17" ht="12.75" customHeight="1">
      <c r="A72" s="321"/>
      <c r="B72" s="321"/>
      <c r="C72" s="321"/>
      <c r="D72" s="325">
        <f>IF(ISNUMBER(SEARCH(ZAKL_DATA!$B$14,E72)),MAX($D$2:D71)+1,0)</f>
        <v>70.0</v>
      </c>
      <c r="E72" s="326" t="s">
        <v>656</v>
      </c>
      <c r="F72" s="327">
        <v>2315.0</v>
      </c>
      <c r="G72" s="328"/>
      <c r="H72" s="329" t="str">
        <f>IFERROR(VLOOKUP(ROWS($H$3:H72),$D$3:$E$204,2,0),"")</f>
        <v>SUŠICE</v>
      </c>
      <c r="I72" s="321"/>
      <c r="J72" s="339" t="s">
        <v>857</v>
      </c>
      <c r="K72" s="353" t="s">
        <v>1167</v>
      </c>
      <c r="M72" s="388">
        <f>IF(ISNUMBER(SEARCH(ZAKL_DATA!$B$29,N72)),MAX($M$2:M71)+1,0)</f>
        <v>70.0</v>
      </c>
      <c r="N72" s="417" t="s">
        <v>1798</v>
      </c>
      <c r="O72" s="418" t="s">
        <v>2758</v>
      </c>
      <c r="P72" s="389"/>
      <c r="Q72" s="372" t="str">
        <f>IFERROR(VLOOKUP(ROWS($Q$3:Q72),$M$3:$N$1699,2,0),"")</f>
        <v>Těžba ropy</v>
      </c>
    </row>
    <row r="73" spans="1:17" ht="12.75" customHeight="1">
      <c r="A73" s="321"/>
      <c r="B73" s="321"/>
      <c r="C73" s="321"/>
      <c r="D73" s="325">
        <f>IF(ISNUMBER(SEARCH(ZAKL_DATA!$B$14,E73)),MAX($D$2:D72)+1,0)</f>
        <v>71.0</v>
      </c>
      <c r="E73" s="326" t="s">
        <v>657</v>
      </c>
      <c r="F73" s="327">
        <v>2401.0</v>
      </c>
      <c r="G73" s="328"/>
      <c r="H73" s="329" t="str">
        <f>IFERROR(VLOOKUP(ROWS($H$3:H73),$D$3:$E$204,2,0),"")</f>
        <v>KARLOVY VARY</v>
      </c>
      <c r="I73" s="321"/>
      <c r="J73" s="339" t="s">
        <v>858</v>
      </c>
      <c r="K73" s="353" t="s">
        <v>1168</v>
      </c>
      <c r="M73" s="388">
        <f>IF(ISNUMBER(SEARCH(ZAKL_DATA!$B$29,N73)),MAX($M$2:M72)+1,0)</f>
        <v>71.0</v>
      </c>
      <c r="N73" s="417" t="s">
        <v>2389</v>
      </c>
      <c r="O73" s="418" t="s">
        <v>2759</v>
      </c>
      <c r="P73" s="389"/>
      <c r="Q73" s="372" t="str">
        <f>IFERROR(VLOOKUP(ROWS($Q$3:Q73),$M$3:$N$1699,2,0),"")</f>
        <v>Činnosti v oblasti informačních technologií</v>
      </c>
    </row>
    <row r="74" spans="1:17" ht="12.75" customHeight="1">
      <c r="A74" s="321"/>
      <c r="B74" s="321"/>
      <c r="C74" s="321"/>
      <c r="D74" s="325">
        <f>IF(ISNUMBER(SEARCH(ZAKL_DATA!$B$14,E74)),MAX($D$2:D73)+1,0)</f>
        <v>72.0</v>
      </c>
      <c r="E74" s="326" t="s">
        <v>658</v>
      </c>
      <c r="F74" s="327">
        <v>2402.0</v>
      </c>
      <c r="G74" s="328"/>
      <c r="H74" s="329" t="str">
        <f>IFERROR(VLOOKUP(ROWS($H$3:H74),$D$3:$E$204,2,0),"")</f>
        <v>AŠ</v>
      </c>
      <c r="I74" s="321"/>
      <c r="J74" s="339" t="s">
        <v>859</v>
      </c>
      <c r="K74" s="353" t="s">
        <v>1169</v>
      </c>
      <c r="M74" s="388">
        <f>IF(ISNUMBER(SEARCH(ZAKL_DATA!$B$29,N74)),MAX($M$2:M73)+1,0)</f>
        <v>72.0</v>
      </c>
      <c r="N74" s="417" t="s">
        <v>1799</v>
      </c>
      <c r="O74" s="418" t="s">
        <v>2760</v>
      </c>
      <c r="P74" s="389"/>
      <c r="Q74" s="372" t="str">
        <f>IFERROR(VLOOKUP(ROWS($Q$3:Q74),$M$3:$N$1699,2,0),"")</f>
        <v>Těžba zemního plynu</v>
      </c>
    </row>
    <row r="75" spans="1:17" ht="12.75" customHeight="1">
      <c r="A75" s="321"/>
      <c r="B75" s="321"/>
      <c r="C75" s="321"/>
      <c r="D75" s="325">
        <f>IF(ISNUMBER(SEARCH(ZAKL_DATA!$B$14,E75)),MAX($D$2:D74)+1,0)</f>
        <v>73.0</v>
      </c>
      <c r="E75" s="326" t="s">
        <v>659</v>
      </c>
      <c r="F75" s="327">
        <v>2403.0</v>
      </c>
      <c r="G75" s="328"/>
      <c r="H75" s="329" t="str">
        <f>IFERROR(VLOOKUP(ROWS($H$3:H75),$D$3:$E$204,2,0),"")</f>
        <v>CHEB</v>
      </c>
      <c r="I75" s="321"/>
      <c r="J75" s="339" t="s">
        <v>860</v>
      </c>
      <c r="K75" s="353" t="s">
        <v>1170</v>
      </c>
      <c r="M75" s="388">
        <f>IF(ISNUMBER(SEARCH(ZAKL_DATA!$B$29,N75)),MAX($M$2:M74)+1,0)</f>
        <v>73.0</v>
      </c>
      <c r="N75" s="417" t="s">
        <v>2394</v>
      </c>
      <c r="O75" s="418" t="s">
        <v>2761</v>
      </c>
      <c r="P75" s="389"/>
      <c r="Q75" s="372" t="str">
        <f>IFERROR(VLOOKUP(ROWS($Q$3:Q75),$M$3:$N$1699,2,0),"")</f>
        <v>Informační činnosti</v>
      </c>
    </row>
    <row r="76" spans="1:17" ht="12.75" customHeight="1">
      <c r="A76" s="321"/>
      <c r="B76" s="321"/>
      <c r="C76" s="321"/>
      <c r="D76" s="325">
        <f>IF(ISNUMBER(SEARCH(ZAKL_DATA!$B$14,E76)),MAX($D$2:D75)+1,0)</f>
        <v>74.0</v>
      </c>
      <c r="E76" s="326" t="s">
        <v>660</v>
      </c>
      <c r="F76" s="327">
        <v>2404.0</v>
      </c>
      <c r="G76" s="328"/>
      <c r="H76" s="329" t="str">
        <f>IFERROR(VLOOKUP(ROWS($H$3:H76),$D$3:$E$204,2,0),"")</f>
        <v>KRASLICE</v>
      </c>
      <c r="I76" s="321"/>
      <c r="J76" s="339" t="s">
        <v>861</v>
      </c>
      <c r="K76" s="353" t="s">
        <v>1171</v>
      </c>
      <c r="M76" s="388">
        <f>IF(ISNUMBER(SEARCH(ZAKL_DATA!$B$29,N76)),MAX($M$2:M75)+1,0)</f>
        <v>74.0</v>
      </c>
      <c r="N76" s="417" t="s">
        <v>2400</v>
      </c>
      <c r="O76" s="418" t="s">
        <v>2762</v>
      </c>
      <c r="P76" s="389"/>
      <c r="Q76" s="372" t="str">
        <f>IFERROR(VLOOKUP(ROWS($Q$3:Q76),$M$3:$N$1699,2,0),"")</f>
        <v>Finanční zprostředkování, kromě pojišťovnictví a penzijního financování</v>
      </c>
    </row>
    <row r="77" spans="1:17" ht="12.75" customHeight="1">
      <c r="A77" s="321"/>
      <c r="B77" s="321"/>
      <c r="C77" s="321"/>
      <c r="D77" s="325">
        <f>IF(ISNUMBER(SEARCH(ZAKL_DATA!$B$14,E77)),MAX($D$2:D76)+1,0)</f>
        <v>75.0</v>
      </c>
      <c r="E77" s="326" t="s">
        <v>661</v>
      </c>
      <c r="F77" s="327">
        <v>2405.0</v>
      </c>
      <c r="G77" s="328"/>
      <c r="H77" s="329" t="str">
        <f>IFERROR(VLOOKUP(ROWS($H$3:H77),$D$3:$E$204,2,0),"")</f>
        <v>MARIÁNSKÉ LÁZNĚ</v>
      </c>
      <c r="I77" s="321"/>
      <c r="J77" s="339" t="s">
        <v>862</v>
      </c>
      <c r="K77" s="353" t="s">
        <v>1172</v>
      </c>
      <c r="M77" s="388">
        <f>IF(ISNUMBER(SEARCH(ZAKL_DATA!$B$29,N77)),MAX($M$2:M76)+1,0)</f>
        <v>75.0</v>
      </c>
      <c r="N77" s="417" t="s">
        <v>2763</v>
      </c>
      <c r="O77" s="418" t="s">
        <v>2764</v>
      </c>
      <c r="P77" s="389"/>
      <c r="Q77" s="372" t="str">
        <f>IFERROR(VLOOKUP(ROWS($Q$3:Q77),$M$3:$N$1699,2,0),"")</f>
        <v>Pojištění,zajištění a penzijní financování,kromě povinného soc.zabezpečení</v>
      </c>
    </row>
    <row r="78" spans="1:17" ht="12.75" customHeight="1">
      <c r="A78" s="321"/>
      <c r="B78" s="321"/>
      <c r="C78" s="321"/>
      <c r="D78" s="325">
        <f>IF(ISNUMBER(SEARCH(ZAKL_DATA!$B$14,E78)),MAX($D$2:D77)+1,0)</f>
        <v>76.0</v>
      </c>
      <c r="E78" s="326" t="s">
        <v>662</v>
      </c>
      <c r="F78" s="327">
        <v>2406.0</v>
      </c>
      <c r="G78" s="328"/>
      <c r="H78" s="329" t="str">
        <f>IFERROR(VLOOKUP(ROWS($H$3:H78),$D$3:$E$204,2,0),"")</f>
        <v>OSTROV NAD OHŘÍ</v>
      </c>
      <c r="I78" s="321"/>
      <c r="J78" s="339" t="s">
        <v>863</v>
      </c>
      <c r="K78" s="353" t="s">
        <v>1173</v>
      </c>
      <c r="M78" s="388">
        <f>IF(ISNUMBER(SEARCH(ZAKL_DATA!$B$29,N78)),MAX($M$2:M77)+1,0)</f>
        <v>76.0</v>
      </c>
      <c r="N78" s="417" t="s">
        <v>2421</v>
      </c>
      <c r="O78" s="418" t="s">
        <v>2765</v>
      </c>
      <c r="P78" s="389"/>
      <c r="Q78" s="372" t="str">
        <f>IFERROR(VLOOKUP(ROWS($Q$3:Q78),$M$3:$N$1699,2,0),"")</f>
        <v>Ostatní finanční činnosti</v>
      </c>
    </row>
    <row r="79" spans="1:17" ht="12.75" customHeight="1">
      <c r="A79" s="321"/>
      <c r="B79" s="321"/>
      <c r="C79" s="321"/>
      <c r="D79" s="325">
        <f>IF(ISNUMBER(SEARCH(ZAKL_DATA!$B$14,E79)),MAX($D$2:D78)+1,0)</f>
        <v>77.0</v>
      </c>
      <c r="E79" s="326" t="s">
        <v>663</v>
      </c>
      <c r="F79" s="327">
        <v>2407.0</v>
      </c>
      <c r="G79" s="328"/>
      <c r="H79" s="329" t="str">
        <f>IFERROR(VLOOKUP(ROWS($H$3:H79),$D$3:$E$204,2,0),"")</f>
        <v>SOKOLOV</v>
      </c>
      <c r="I79" s="321"/>
      <c r="J79" s="339" t="s">
        <v>864</v>
      </c>
      <c r="K79" s="353" t="s">
        <v>1174</v>
      </c>
      <c r="M79" s="388">
        <f>IF(ISNUMBER(SEARCH(ZAKL_DATA!$B$29,N79)),MAX($M$2:M78)+1,0)</f>
        <v>77.0</v>
      </c>
      <c r="N79" s="417" t="s">
        <v>2429</v>
      </c>
      <c r="O79" s="418" t="s">
        <v>2766</v>
      </c>
      <c r="P79" s="389"/>
      <c r="Q79" s="372" t="str">
        <f>IFERROR(VLOOKUP(ROWS($Q$3:Q79),$M$3:$N$1699,2,0),"")</f>
        <v>Činnosti v oblasti nemovitostí</v>
      </c>
    </row>
    <row r="80" spans="1:17" ht="12.75" customHeight="1">
      <c r="A80" s="321"/>
      <c r="B80" s="321"/>
      <c r="C80" s="321"/>
      <c r="D80" s="325">
        <f>IF(ISNUMBER(SEARCH(ZAKL_DATA!$B$14,E80)),MAX($D$2:D79)+1,0)</f>
        <v>78.0</v>
      </c>
      <c r="E80" s="326" t="s">
        <v>664</v>
      </c>
      <c r="F80" s="327">
        <v>2501.0</v>
      </c>
      <c r="G80" s="328"/>
      <c r="H80" s="329" t="str">
        <f>IFERROR(VLOOKUP(ROWS($H$3:H80),$D$3:$E$204,2,0),"")</f>
        <v>ÚSTÍ NAD LABEM</v>
      </c>
      <c r="I80" s="321"/>
      <c r="J80" s="339" t="s">
        <v>865</v>
      </c>
      <c r="K80" s="353" t="s">
        <v>1175</v>
      </c>
      <c r="M80" s="388">
        <f>IF(ISNUMBER(SEARCH(ZAKL_DATA!$B$29,N80)),MAX($M$2:M79)+1,0)</f>
        <v>78.0</v>
      </c>
      <c r="N80" s="417" t="s">
        <v>2438</v>
      </c>
      <c r="O80" s="418" t="s">
        <v>2767</v>
      </c>
      <c r="P80" s="389"/>
      <c r="Q80" s="372" t="str">
        <f>IFERROR(VLOOKUP(ROWS($Q$3:Q80),$M$3:$N$1699,2,0),"")</f>
        <v>Právní a účetnické činnosti</v>
      </c>
    </row>
    <row r="81" spans="1:17" ht="12.75" customHeight="1">
      <c r="A81" s="321"/>
      <c r="B81" s="321"/>
      <c r="C81" s="321"/>
      <c r="D81" s="325">
        <f>IF(ISNUMBER(SEARCH(ZAKL_DATA!$B$14,E81)),MAX($D$2:D80)+1,0)</f>
        <v>79.0</v>
      </c>
      <c r="E81" s="326" t="s">
        <v>665</v>
      </c>
      <c r="F81" s="327">
        <v>2502.0</v>
      </c>
      <c r="G81" s="328"/>
      <c r="H81" s="329" t="str">
        <f>IFERROR(VLOOKUP(ROWS($H$3:H81),$D$3:$E$204,2,0),"")</f>
        <v>BÍLINA</v>
      </c>
      <c r="I81" s="321"/>
      <c r="J81" s="339" t="s">
        <v>866</v>
      </c>
      <c r="K81" s="353" t="s">
        <v>1176</v>
      </c>
      <c r="M81" s="388">
        <f>IF(ISNUMBER(SEARCH(ZAKL_DATA!$B$29,N81)),MAX($M$2:M80)+1,0)</f>
        <v>79.0</v>
      </c>
      <c r="N81" s="417" t="s">
        <v>2441</v>
      </c>
      <c r="O81" s="418" t="s">
        <v>2768</v>
      </c>
      <c r="P81" s="389"/>
      <c r="Q81" s="372" t="str">
        <f>IFERROR(VLOOKUP(ROWS($Q$3:Q81),$M$3:$N$1699,2,0),"")</f>
        <v>Činnosti vedení podniků; poradenství v oblasti řízení</v>
      </c>
    </row>
    <row r="82" spans="1:17" ht="12.75" customHeight="1">
      <c r="A82" s="321"/>
      <c r="B82" s="321"/>
      <c r="C82" s="321"/>
      <c r="D82" s="325">
        <f>IF(ISNUMBER(SEARCH(ZAKL_DATA!$B$14,E82)),MAX($D$2:D81)+1,0)</f>
        <v>80.0</v>
      </c>
      <c r="E82" s="326" t="s">
        <v>666</v>
      </c>
      <c r="F82" s="327">
        <v>2503.0</v>
      </c>
      <c r="G82" s="328"/>
      <c r="H82" s="329" t="str">
        <f>IFERROR(VLOOKUP(ROWS($H$3:H82),$D$3:$E$204,2,0),"")</f>
        <v>DĚČÍN</v>
      </c>
      <c r="I82" s="321"/>
      <c r="J82" s="339" t="s">
        <v>867</v>
      </c>
      <c r="K82" s="353" t="s">
        <v>1177</v>
      </c>
      <c r="M82" s="388">
        <f>IF(ISNUMBER(SEARCH(ZAKL_DATA!$B$29,N82)),MAX($M$2:M81)+1,0)</f>
        <v>80.0</v>
      </c>
      <c r="N82" s="417" t="s">
        <v>2446</v>
      </c>
      <c r="O82" s="418" t="s">
        <v>2769</v>
      </c>
      <c r="P82" s="389"/>
      <c r="Q82" s="372" t="str">
        <f>IFERROR(VLOOKUP(ROWS($Q$3:Q82),$M$3:$N$1699,2,0),"")</f>
        <v>Architektonické a inženýrské činnosti; technické zkoušky a analýzy</v>
      </c>
    </row>
    <row r="83" spans="1:17" ht="12.75" customHeight="1">
      <c r="A83" s="321"/>
      <c r="B83" s="321"/>
      <c r="C83" s="321"/>
      <c r="D83" s="325">
        <f>IF(ISNUMBER(SEARCH(ZAKL_DATA!$B$14,E83)),MAX($D$2:D82)+1,0)</f>
        <v>81.0</v>
      </c>
      <c r="E83" s="326" t="s">
        <v>667</v>
      </c>
      <c r="F83" s="327">
        <v>2504.0</v>
      </c>
      <c r="G83" s="328"/>
      <c r="H83" s="329" t="str">
        <f>IFERROR(VLOOKUP(ROWS($H$3:H83),$D$3:$E$204,2,0),"")</f>
        <v>CHOMUTOV</v>
      </c>
      <c r="I83" s="321"/>
      <c r="J83" s="339" t="s">
        <v>868</v>
      </c>
      <c r="K83" s="353" t="s">
        <v>1178</v>
      </c>
      <c r="M83" s="388">
        <f>IF(ISNUMBER(SEARCH(ZAKL_DATA!$B$29,N83)),MAX($M$2:M82)+1,0)</f>
        <v>81.0</v>
      </c>
      <c r="N83" s="417" t="s">
        <v>1801</v>
      </c>
      <c r="O83" s="418" t="s">
        <v>2770</v>
      </c>
      <c r="P83" s="389"/>
      <c r="Q83" s="372" t="str">
        <f>IFERROR(VLOOKUP(ROWS($Q$3:Q83),$M$3:$N$1699,2,0),"")</f>
        <v>Těžba a úprava železných rud</v>
      </c>
    </row>
    <row r="84" spans="1:17" ht="12.75" customHeight="1">
      <c r="A84" s="321"/>
      <c r="B84" s="321"/>
      <c r="C84" s="321"/>
      <c r="D84" s="325">
        <f>IF(ISNUMBER(SEARCH(ZAKL_DATA!$B$14,E84)),MAX($D$2:D83)+1,0)</f>
        <v>82.0</v>
      </c>
      <c r="E84" s="326" t="s">
        <v>668</v>
      </c>
      <c r="F84" s="327">
        <v>2505.0</v>
      </c>
      <c r="G84" s="328"/>
      <c r="H84" s="329" t="str">
        <f>IFERROR(VLOOKUP(ROWS($H$3:H84),$D$3:$E$204,2,0),"")</f>
        <v>KADAŇ</v>
      </c>
      <c r="I84" s="321"/>
      <c r="J84" s="341" t="s">
        <v>869</v>
      </c>
      <c r="K84" s="354" t="s">
        <v>1179</v>
      </c>
      <c r="M84" s="388">
        <f>IF(ISNUMBER(SEARCH(ZAKL_DATA!$B$29,N84)),MAX($M$2:M83)+1,0)</f>
        <v>82.0</v>
      </c>
      <c r="N84" s="417" t="s">
        <v>2456</v>
      </c>
      <c r="O84" s="418" t="s">
        <v>2771</v>
      </c>
      <c r="P84" s="389"/>
      <c r="Q84" s="372" t="str">
        <f>IFERROR(VLOOKUP(ROWS($Q$3:Q84),$M$3:$N$1699,2,0),"")</f>
        <v>Výzkum a vývoj</v>
      </c>
    </row>
    <row r="85" spans="1:17" ht="12.75" customHeight="1">
      <c r="A85" s="321"/>
      <c r="B85" s="321"/>
      <c r="C85" s="321"/>
      <c r="D85" s="325">
        <f>IF(ISNUMBER(SEARCH(ZAKL_DATA!$B$14,E85)),MAX($D$2:D84)+1,0)</f>
        <v>83.0</v>
      </c>
      <c r="E85" s="326" t="s">
        <v>669</v>
      </c>
      <c r="F85" s="327">
        <v>2506.0</v>
      </c>
      <c r="G85" s="328"/>
      <c r="H85" s="329" t="str">
        <f>IFERROR(VLOOKUP(ROWS($H$3:H85),$D$3:$E$204,2,0),"")</f>
        <v>LIBOCHOVICE</v>
      </c>
      <c r="I85" s="321"/>
      <c r="J85" s="339" t="s">
        <v>870</v>
      </c>
      <c r="K85" s="353" t="s">
        <v>1180</v>
      </c>
      <c r="M85" s="388">
        <f>IF(ISNUMBER(SEARCH(ZAKL_DATA!$B$29,N85)),MAX($M$2:M84)+1,0)</f>
        <v>83.0</v>
      </c>
      <c r="N85" s="417" t="s">
        <v>1804</v>
      </c>
      <c r="O85" s="418" t="s">
        <v>2772</v>
      </c>
      <c r="P85" s="389"/>
      <c r="Q85" s="372" t="str">
        <f>IFERROR(VLOOKUP(ROWS($Q$3:Q85),$M$3:$N$1699,2,0),"")</f>
        <v>Těžba a úprava neželezných rud</v>
      </c>
    </row>
    <row r="86" spans="1:17" ht="12.75" customHeight="1">
      <c r="A86" s="321"/>
      <c r="B86" s="321"/>
      <c r="C86" s="321"/>
      <c r="D86" s="325">
        <f>IF(ISNUMBER(SEARCH(ZAKL_DATA!$B$14,E86)),MAX($D$2:D85)+1,0)</f>
        <v>84.0</v>
      </c>
      <c r="E86" s="326" t="s">
        <v>670</v>
      </c>
      <c r="F86" s="327">
        <v>2507.0</v>
      </c>
      <c r="G86" s="328"/>
      <c r="H86" s="329" t="str">
        <f>IFERROR(VLOOKUP(ROWS($H$3:H86),$D$3:$E$204,2,0),"")</f>
        <v>LITOMĚŘICE</v>
      </c>
      <c r="I86" s="321"/>
      <c r="J86" s="339" t="s">
        <v>871</v>
      </c>
      <c r="K86" s="353" t="s">
        <v>1181</v>
      </c>
      <c r="M86" s="388">
        <f>IF(ISNUMBER(SEARCH(ZAKL_DATA!$B$29,N86)),MAX($M$2:M85)+1,0)</f>
        <v>84.0</v>
      </c>
      <c r="N86" s="417" t="s">
        <v>2464</v>
      </c>
      <c r="O86" s="418" t="s">
        <v>2773</v>
      </c>
      <c r="P86" s="389"/>
      <c r="Q86" s="372" t="str">
        <f>IFERROR(VLOOKUP(ROWS($Q$3:Q86),$M$3:$N$1699,2,0),"")</f>
        <v>Reklama a průzkum trhu</v>
      </c>
    </row>
    <row r="87" spans="1:17" ht="12.75" customHeight="1">
      <c r="A87" s="321"/>
      <c r="B87" s="321"/>
      <c r="C87" s="321"/>
      <c r="D87" s="325">
        <f>IF(ISNUMBER(SEARCH(ZAKL_DATA!$B$14,E87)),MAX($D$2:D86)+1,0)</f>
        <v>85.0</v>
      </c>
      <c r="E87" s="326" t="s">
        <v>671</v>
      </c>
      <c r="F87" s="327">
        <v>2508.0</v>
      </c>
      <c r="G87" s="328"/>
      <c r="H87" s="329" t="str">
        <f>IFERROR(VLOOKUP(ROWS($H$3:H87),$D$3:$E$204,2,0),"")</f>
        <v>LITVÍNOV</v>
      </c>
      <c r="I87" s="321"/>
      <c r="J87" s="339" t="s">
        <v>872</v>
      </c>
      <c r="K87" s="353" t="s">
        <v>1182</v>
      </c>
      <c r="M87" s="388">
        <f>IF(ISNUMBER(SEARCH(ZAKL_DATA!$B$29,N87)),MAX($M$2:M86)+1,0)</f>
        <v>85.0</v>
      </c>
      <c r="N87" s="417" t="s">
        <v>2469</v>
      </c>
      <c r="O87" s="418" t="s">
        <v>2774</v>
      </c>
      <c r="P87" s="389"/>
      <c r="Q87" s="372" t="str">
        <f>IFERROR(VLOOKUP(ROWS($Q$3:Q87),$M$3:$N$1699,2,0),"")</f>
        <v>Ostatní profesní, vědecké a technické činnosti</v>
      </c>
    </row>
    <row r="88" spans="1:17" ht="12.75" customHeight="1">
      <c r="A88" s="321"/>
      <c r="B88" s="321"/>
      <c r="C88" s="321"/>
      <c r="D88" s="325">
        <f>IF(ISNUMBER(SEARCH(ZAKL_DATA!$B$14,E88)),MAX($D$2:D87)+1,0)</f>
        <v>86.0</v>
      </c>
      <c r="E88" s="326" t="s">
        <v>672</v>
      </c>
      <c r="F88" s="327">
        <v>2509.0</v>
      </c>
      <c r="G88" s="328"/>
      <c r="H88" s="329" t="str">
        <f>IFERROR(VLOOKUP(ROWS($H$3:H88),$D$3:$E$204,2,0),"")</f>
        <v>LOUNY</v>
      </c>
      <c r="I88" s="321"/>
      <c r="J88" s="339" t="s">
        <v>873</v>
      </c>
      <c r="K88" s="353" t="s">
        <v>1183</v>
      </c>
      <c r="M88" s="388">
        <f>IF(ISNUMBER(SEARCH(ZAKL_DATA!$B$29,N88)),MAX($M$2:M87)+1,0)</f>
        <v>86.0</v>
      </c>
      <c r="N88" s="417" t="s">
        <v>2477</v>
      </c>
      <c r="O88" s="418" t="s">
        <v>2775</v>
      </c>
      <c r="P88" s="389"/>
      <c r="Q88" s="372" t="str">
        <f>IFERROR(VLOOKUP(ROWS($Q$3:Q88),$M$3:$N$1699,2,0),"")</f>
        <v>Veterinární činnosti</v>
      </c>
    </row>
    <row r="89" spans="1:17" ht="12.75" customHeight="1">
      <c r="A89" s="321"/>
      <c r="B89" s="321"/>
      <c r="C89" s="321"/>
      <c r="D89" s="325">
        <f>IF(ISNUMBER(SEARCH(ZAKL_DATA!$B$14,E89)),MAX($D$2:D88)+1,0)</f>
        <v>87.0</v>
      </c>
      <c r="E89" s="326" t="s">
        <v>673</v>
      </c>
      <c r="F89" s="327">
        <v>2510.0</v>
      </c>
      <c r="G89" s="328"/>
      <c r="H89" s="329" t="str">
        <f>IFERROR(VLOOKUP(ROWS($H$3:H89),$D$3:$E$204,2,0),"")</f>
        <v>MOST</v>
      </c>
      <c r="I89" s="321"/>
      <c r="J89" s="339" t="s">
        <v>874</v>
      </c>
      <c r="K89" s="353" t="s">
        <v>1184</v>
      </c>
      <c r="M89" s="388">
        <f>IF(ISNUMBER(SEARCH(ZAKL_DATA!$B$29,N89)),MAX($M$2:M88)+1,0)</f>
        <v>87.0</v>
      </c>
      <c r="N89" s="417" t="s">
        <v>2478</v>
      </c>
      <c r="O89" s="418" t="s">
        <v>2776</v>
      </c>
      <c r="P89" s="389"/>
      <c r="Q89" s="372" t="str">
        <f>IFERROR(VLOOKUP(ROWS($Q$3:Q89),$M$3:$N$1699,2,0),"")</f>
        <v>Činnosti v oblasti pronájmu a operativního leasingu</v>
      </c>
    </row>
    <row r="90" spans="1:17" ht="12.75" customHeight="1">
      <c r="A90" s="321"/>
      <c r="B90" s="321"/>
      <c r="C90" s="321"/>
      <c r="D90" s="325">
        <f>IF(ISNUMBER(SEARCH(ZAKL_DATA!$B$14,E90)),MAX($D$2:D89)+1,0)</f>
        <v>88.0</v>
      </c>
      <c r="E90" s="326" t="s">
        <v>674</v>
      </c>
      <c r="F90" s="327">
        <v>2511.0</v>
      </c>
      <c r="G90" s="328"/>
      <c r="H90" s="329" t="str">
        <f>IFERROR(VLOOKUP(ROWS($H$3:H90),$D$3:$E$204,2,0),"")</f>
        <v>PODBOŘANY</v>
      </c>
      <c r="I90" s="321"/>
      <c r="J90" s="339" t="s">
        <v>875</v>
      </c>
      <c r="K90" s="353" t="s">
        <v>1185</v>
      </c>
      <c r="M90" s="388">
        <f>IF(ISNUMBER(SEARCH(ZAKL_DATA!$B$29,N90)),MAX($M$2:M89)+1,0)</f>
        <v>88.0</v>
      </c>
      <c r="N90" s="417" t="s">
        <v>2491</v>
      </c>
      <c r="O90" s="418" t="s">
        <v>2777</v>
      </c>
      <c r="P90" s="389"/>
      <c r="Q90" s="372" t="str">
        <f>IFERROR(VLOOKUP(ROWS($Q$3:Q90),$M$3:$N$1699,2,0),"")</f>
        <v>Činnosti související se zaměstnáním</v>
      </c>
    </row>
    <row r="91" spans="1:17" ht="12.75" customHeight="1">
      <c r="A91" s="321"/>
      <c r="B91" s="321"/>
      <c r="C91" s="321"/>
      <c r="D91" s="325">
        <f>IF(ISNUMBER(SEARCH(ZAKL_DATA!$B$14,E91)),MAX($D$2:D90)+1,0)</f>
        <v>89.0</v>
      </c>
      <c r="E91" s="326" t="s">
        <v>675</v>
      </c>
      <c r="F91" s="327">
        <v>2512.0</v>
      </c>
      <c r="G91" s="328"/>
      <c r="H91" s="329" t="str">
        <f>IFERROR(VLOOKUP(ROWS($H$3:H91),$D$3:$E$204,2,0),"")</f>
        <v>ROUDNICE NAD LABEM</v>
      </c>
      <c r="I91" s="321"/>
      <c r="J91" s="339" t="s">
        <v>876</v>
      </c>
      <c r="K91" s="353" t="s">
        <v>1186</v>
      </c>
      <c r="M91" s="388">
        <f>IF(ISNUMBER(SEARCH(ZAKL_DATA!$B$29,N91)),MAX($M$2:M90)+1,0)</f>
        <v>89.0</v>
      </c>
      <c r="N91" s="417" t="s">
        <v>2778</v>
      </c>
      <c r="O91" s="418" t="s">
        <v>2779</v>
      </c>
      <c r="P91" s="389"/>
      <c r="Q91" s="372" t="str">
        <f>IFERROR(VLOOKUP(ROWS($Q$3:Q91),$M$3:$N$1699,2,0),"")</f>
        <v>Činnosti cest.agentur,kanceláří a jiné rezervační a související činnosti</v>
      </c>
    </row>
    <row r="92" spans="1:17" ht="12.75" customHeight="1">
      <c r="A92" s="321"/>
      <c r="B92" s="321"/>
      <c r="C92" s="321"/>
      <c r="D92" s="325">
        <f>IF(ISNUMBER(SEARCH(ZAKL_DATA!$B$14,E92)),MAX($D$2:D91)+1,0)</f>
        <v>90.0</v>
      </c>
      <c r="E92" s="326" t="s">
        <v>676</v>
      </c>
      <c r="F92" s="327">
        <v>2513.0</v>
      </c>
      <c r="G92" s="328"/>
      <c r="H92" s="329" t="str">
        <f>IFERROR(VLOOKUP(ROWS($H$3:H92),$D$3:$E$204,2,0),"")</f>
        <v>RUMBURK</v>
      </c>
      <c r="I92" s="321"/>
      <c r="J92" s="339" t="s">
        <v>877</v>
      </c>
      <c r="K92" s="353" t="s">
        <v>1187</v>
      </c>
      <c r="M92" s="388">
        <f>IF(ISNUMBER(SEARCH(ZAKL_DATA!$B$29,N92)),MAX($M$2:M91)+1,0)</f>
        <v>90.0</v>
      </c>
      <c r="N92" s="417" t="s">
        <v>2501</v>
      </c>
      <c r="O92" s="418" t="s">
        <v>2780</v>
      </c>
      <c r="P92" s="389"/>
      <c r="Q92" s="372" t="str">
        <f>IFERROR(VLOOKUP(ROWS($Q$3:Q92),$M$3:$N$1699,2,0),"")</f>
        <v>Bezpečnostní a pátrací činnosti</v>
      </c>
    </row>
    <row r="93" spans="1:17" ht="12.75" customHeight="1">
      <c r="A93" s="321"/>
      <c r="B93" s="321"/>
      <c r="C93" s="321"/>
      <c r="D93" s="325">
        <f>IF(ISNUMBER(SEARCH(ZAKL_DATA!$B$14,E93)),MAX($D$2:D92)+1,0)</f>
        <v>91.0</v>
      </c>
      <c r="E93" s="326" t="s">
        <v>677</v>
      </c>
      <c r="F93" s="327">
        <v>2514.0</v>
      </c>
      <c r="G93" s="328"/>
      <c r="H93" s="329" t="str">
        <f>IFERROR(VLOOKUP(ROWS($H$3:H93),$D$3:$E$204,2,0),"")</f>
        <v>TEPLICE</v>
      </c>
      <c r="I93" s="321"/>
      <c r="J93" s="339" t="s">
        <v>878</v>
      </c>
      <c r="K93" s="353" t="s">
        <v>1188</v>
      </c>
      <c r="M93" s="388">
        <f>IF(ISNUMBER(SEARCH(ZAKL_DATA!$B$29,N93)),MAX($M$2:M92)+1,0)</f>
        <v>91.0</v>
      </c>
      <c r="N93" s="417" t="s">
        <v>2505</v>
      </c>
      <c r="O93" s="418" t="s">
        <v>2781</v>
      </c>
      <c r="P93" s="389"/>
      <c r="Q93" s="372" t="str">
        <f>IFERROR(VLOOKUP(ROWS($Q$3:Q93),$M$3:$N$1699,2,0),"")</f>
        <v>Činnosti související se stavbami a úpravou krajiny</v>
      </c>
    </row>
    <row r="94" spans="1:17" ht="12.75" customHeight="1">
      <c r="A94" s="321"/>
      <c r="B94" s="321"/>
      <c r="C94" s="321"/>
      <c r="D94" s="325">
        <f>IF(ISNUMBER(SEARCH(ZAKL_DATA!$B$14,E94)),MAX($D$2:D93)+1,0)</f>
        <v>92.0</v>
      </c>
      <c r="E94" s="326" t="s">
        <v>678</v>
      </c>
      <c r="F94" s="327">
        <v>2515.0</v>
      </c>
      <c r="G94" s="328"/>
      <c r="H94" s="329" t="str">
        <f>IFERROR(VLOOKUP(ROWS($H$3:H94),$D$3:$E$204,2,0),"")</f>
        <v>ŽATEC</v>
      </c>
      <c r="I94" s="321"/>
      <c r="J94" s="339" t="s">
        <v>879</v>
      </c>
      <c r="K94" s="353" t="s">
        <v>1189</v>
      </c>
      <c r="M94" s="388">
        <f>IF(ISNUMBER(SEARCH(ZAKL_DATA!$B$29,N94)),MAX($M$2:M93)+1,0)</f>
        <v>92.0</v>
      </c>
      <c r="N94" s="417" t="s">
        <v>1812</v>
      </c>
      <c r="O94" s="418" t="s">
        <v>2782</v>
      </c>
      <c r="P94" s="389"/>
      <c r="Q94" s="372" t="str">
        <f>IFERROR(VLOOKUP(ROWS($Q$3:Q94),$M$3:$N$1699,2,0),"")</f>
        <v>Dobývání kamene, písků a jílů</v>
      </c>
    </row>
    <row r="95" spans="1:17" ht="12.75" customHeight="1">
      <c r="A95" s="321"/>
      <c r="B95" s="321"/>
      <c r="C95" s="321"/>
      <c r="D95" s="325">
        <f>IF(ISNUMBER(SEARCH(ZAKL_DATA!$B$14,E95)),MAX($D$2:D94)+1,0)</f>
        <v>93.0</v>
      </c>
      <c r="E95" s="326" t="s">
        <v>679</v>
      </c>
      <c r="F95" s="327">
        <v>2601.0</v>
      </c>
      <c r="G95" s="328"/>
      <c r="H95" s="329" t="str">
        <f>IFERROR(VLOOKUP(ROWS($H$3:H95),$D$3:$E$204,2,0),"")</f>
        <v>LIBEREC</v>
      </c>
      <c r="I95" s="321"/>
      <c r="J95" s="339" t="s">
        <v>880</v>
      </c>
      <c r="K95" s="353" t="s">
        <v>1190</v>
      </c>
      <c r="M95" s="388">
        <f>IF(ISNUMBER(SEARCH(ZAKL_DATA!$B$29,N95)),MAX($M$2:M94)+1,0)</f>
        <v>93.0</v>
      </c>
      <c r="N95" s="417" t="s">
        <v>2512</v>
      </c>
      <c r="O95" s="418" t="s">
        <v>2783</v>
      </c>
      <c r="P95" s="389"/>
      <c r="Q95" s="372" t="str">
        <f>IFERROR(VLOOKUP(ROWS($Q$3:Q95),$M$3:$N$1699,2,0),"")</f>
        <v>Administrativní, kancelářské a jiné podpůrné činnosti pro podnikání</v>
      </c>
    </row>
    <row r="96" spans="1:17" ht="12.75" customHeight="1">
      <c r="A96" s="321"/>
      <c r="B96" s="321"/>
      <c r="C96" s="321"/>
      <c r="D96" s="325">
        <f>IF(ISNUMBER(SEARCH(ZAKL_DATA!$B$14,E96)),MAX($D$2:D95)+1,0)</f>
        <v>94.0</v>
      </c>
      <c r="E96" s="326" t="s">
        <v>680</v>
      </c>
      <c r="F96" s="327">
        <v>2602.0</v>
      </c>
      <c r="G96" s="328"/>
      <c r="H96" s="329" t="str">
        <f>IFERROR(VLOOKUP(ROWS($H$3:H96),$D$3:$E$204,2,0),"")</f>
        <v>ČESKÁ LÍPA</v>
      </c>
      <c r="I96" s="321"/>
      <c r="J96" s="339" t="s">
        <v>881</v>
      </c>
      <c r="K96" s="353" t="s">
        <v>1191</v>
      </c>
      <c r="M96" s="388">
        <f>IF(ISNUMBER(SEARCH(ZAKL_DATA!$B$29,N96)),MAX($M$2:M95)+1,0)</f>
        <v>94.0</v>
      </c>
      <c r="N96" s="417" t="s">
        <v>2521</v>
      </c>
      <c r="O96" s="418" t="s">
        <v>2784</v>
      </c>
      <c r="P96" s="389"/>
      <c r="Q96" s="372" t="str">
        <f>IFERROR(VLOOKUP(ROWS($Q$3:Q96),$M$3:$N$1699,2,0),"")</f>
        <v>Veřejná správa a obrana; povinné sociální zabezpečení</v>
      </c>
    </row>
    <row r="97" spans="1:17" ht="12.75" customHeight="1">
      <c r="A97" s="321"/>
      <c r="B97" s="321"/>
      <c r="C97" s="321"/>
      <c r="D97" s="325">
        <f>IF(ISNUMBER(SEARCH(ZAKL_DATA!$B$14,E97)),MAX($D$2:D96)+1,0)</f>
        <v>95.0</v>
      </c>
      <c r="E97" s="326" t="s">
        <v>681</v>
      </c>
      <c r="F97" s="327">
        <v>2603.0</v>
      </c>
      <c r="G97" s="328"/>
      <c r="H97" s="329" t="str">
        <f>IFERROR(VLOOKUP(ROWS($H$3:H97),$D$3:$E$204,2,0),"")</f>
        <v>FRÝDLANT</v>
      </c>
      <c r="I97" s="321"/>
      <c r="J97" s="339" t="s">
        <v>882</v>
      </c>
      <c r="K97" s="353" t="s">
        <v>1192</v>
      </c>
      <c r="M97" s="388">
        <f>IF(ISNUMBER(SEARCH(ZAKL_DATA!$B$29,N97)),MAX($M$2:M96)+1,0)</f>
        <v>95.0</v>
      </c>
      <c r="N97" s="417" t="s">
        <v>2534</v>
      </c>
      <c r="O97" s="418" t="s">
        <v>2785</v>
      </c>
      <c r="P97" s="389"/>
      <c r="Q97" s="372" t="str">
        <f>IFERROR(VLOOKUP(ROWS($Q$3:Q97),$M$3:$N$1699,2,0),"")</f>
        <v>Vzdělávání</v>
      </c>
    </row>
    <row r="98" spans="1:17" ht="12.75" customHeight="1">
      <c r="A98" s="321"/>
      <c r="B98" s="321"/>
      <c r="C98" s="321"/>
      <c r="D98" s="325">
        <f>IF(ISNUMBER(SEARCH(ZAKL_DATA!$B$14,E98)),MAX($D$2:D97)+1,0)</f>
        <v>96.0</v>
      </c>
      <c r="E98" s="326" t="s">
        <v>682</v>
      </c>
      <c r="F98" s="327">
        <v>2604.0</v>
      </c>
      <c r="G98" s="328"/>
      <c r="H98" s="329" t="str">
        <f>IFERROR(VLOOKUP(ROWS($H$3:H98),$D$3:$E$204,2,0),"")</f>
        <v>JABLONEC NAD NISOU</v>
      </c>
      <c r="I98" s="321"/>
      <c r="J98" s="339" t="s">
        <v>883</v>
      </c>
      <c r="K98" s="353" t="s">
        <v>1193</v>
      </c>
      <c r="M98" s="388">
        <f>IF(ISNUMBER(SEARCH(ZAKL_DATA!$B$29,N98)),MAX($M$2:M97)+1,0)</f>
        <v>96.0</v>
      </c>
      <c r="N98" s="417" t="s">
        <v>2560</v>
      </c>
      <c r="O98" s="418" t="s">
        <v>2786</v>
      </c>
      <c r="P98" s="389"/>
      <c r="Q98" s="372" t="str">
        <f>IFERROR(VLOOKUP(ROWS($Q$3:Q98),$M$3:$N$1699,2,0),"")</f>
        <v>Zdravotní péče</v>
      </c>
    </row>
    <row r="99" spans="1:17" ht="12.75" customHeight="1">
      <c r="A99" s="321"/>
      <c r="B99" s="321"/>
      <c r="C99" s="321"/>
      <c r="D99" s="325">
        <f>IF(ISNUMBER(SEARCH(ZAKL_DATA!$B$14,E99)),MAX($D$2:D98)+1,0)</f>
        <v>97.0</v>
      </c>
      <c r="E99" s="326" t="s">
        <v>683</v>
      </c>
      <c r="F99" s="327">
        <v>2605.0</v>
      </c>
      <c r="G99" s="328"/>
      <c r="H99" s="329" t="str">
        <f>IFERROR(VLOOKUP(ROWS($H$3:H99),$D$3:$E$204,2,0),"")</f>
        <v>JILEMNICE</v>
      </c>
      <c r="I99" s="321"/>
      <c r="J99" s="339" t="s">
        <v>884</v>
      </c>
      <c r="K99" s="353" t="s">
        <v>1194</v>
      </c>
      <c r="M99" s="388">
        <f>IF(ISNUMBER(SEARCH(ZAKL_DATA!$B$29,N99)),MAX($M$2:M98)+1,0)</f>
        <v>97.0</v>
      </c>
      <c r="N99" s="417" t="s">
        <v>2569</v>
      </c>
      <c r="O99" s="418" t="s">
        <v>2787</v>
      </c>
      <c r="P99" s="389"/>
      <c r="Q99" s="372" t="str">
        <f>IFERROR(VLOOKUP(ROWS($Q$3:Q99),$M$3:$N$1699,2,0),"")</f>
        <v>Pobytové služby sociální péče</v>
      </c>
    </row>
    <row r="100" spans="1:17" ht="12.75" customHeight="1">
      <c r="A100" s="321"/>
      <c r="B100" s="321"/>
      <c r="C100" s="321"/>
      <c r="D100" s="325">
        <f>IF(ISNUMBER(SEARCH(ZAKL_DATA!$B$14,E100)),MAX($D$2:D99)+1,0)</f>
        <v>98.0</v>
      </c>
      <c r="E100" s="326" t="s">
        <v>684</v>
      </c>
      <c r="F100" s="327">
        <v>2606.0</v>
      </c>
      <c r="G100" s="328"/>
      <c r="H100" s="329" t="str">
        <f>IFERROR(VLOOKUP(ROWS($H$3:H100),$D$3:$E$204,2,0),"")</f>
        <v>NOVÝ BOR</v>
      </c>
      <c r="I100" s="321"/>
      <c r="J100" s="339" t="s">
        <v>885</v>
      </c>
      <c r="K100" s="353" t="s">
        <v>1195</v>
      </c>
      <c r="M100" s="388">
        <f>IF(ISNUMBER(SEARCH(ZAKL_DATA!$B$29,N100)),MAX($M$2:M99)+1,0)</f>
        <v>98.0</v>
      </c>
      <c r="N100" s="417" t="s">
        <v>2577</v>
      </c>
      <c r="O100" s="418" t="s">
        <v>2788</v>
      </c>
      <c r="P100" s="389"/>
      <c r="Q100" s="372" t="str">
        <f>IFERROR(VLOOKUP(ROWS($Q$3:Q100),$M$3:$N$1699,2,0),"")</f>
        <v>Ambulantní nebo terénní sociální služby</v>
      </c>
    </row>
    <row r="101" spans="1:17" ht="12.75" customHeight="1">
      <c r="A101" s="321"/>
      <c r="B101" s="321"/>
      <c r="C101" s="321"/>
      <c r="D101" s="325">
        <f>IF(ISNUMBER(SEARCH(ZAKL_DATA!$B$14,E101)),MAX($D$2:D100)+1,0)</f>
        <v>99.0</v>
      </c>
      <c r="E101" s="326" t="s">
        <v>685</v>
      </c>
      <c r="F101" s="327">
        <v>2607.0</v>
      </c>
      <c r="G101" s="328"/>
      <c r="H101" s="329" t="str">
        <f>IFERROR(VLOOKUP(ROWS($H$3:H101),$D$3:$E$204,2,0),"")</f>
        <v>SEMILY</v>
      </c>
      <c r="I101" s="321"/>
      <c r="J101" s="339" t="s">
        <v>886</v>
      </c>
      <c r="K101" s="353" t="s">
        <v>1196</v>
      </c>
      <c r="M101" s="388">
        <f>IF(ISNUMBER(SEARCH(ZAKL_DATA!$B$29,N101)),MAX($M$2:M100)+1,0)</f>
        <v>99.0</v>
      </c>
      <c r="N101" s="417" t="s">
        <v>1814</v>
      </c>
      <c r="O101" s="418" t="s">
        <v>2789</v>
      </c>
      <c r="P101" s="389"/>
      <c r="Q101" s="372" t="str">
        <f>IFERROR(VLOOKUP(ROWS($Q$3:Q101),$M$3:$N$1699,2,0),"")</f>
        <v>Těžba a dobývání j. n.</v>
      </c>
    </row>
    <row r="102" spans="1:17" ht="12.75" customHeight="1">
      <c r="A102" s="321"/>
      <c r="B102" s="321"/>
      <c r="C102" s="321"/>
      <c r="D102" s="325">
        <f>IF(ISNUMBER(SEARCH(ZAKL_DATA!$B$14,E102)),MAX($D$2:D101)+1,0)</f>
        <v>100.0</v>
      </c>
      <c r="E102" s="326" t="s">
        <v>686</v>
      </c>
      <c r="F102" s="327">
        <v>2608.0</v>
      </c>
      <c r="G102" s="328"/>
      <c r="H102" s="329" t="str">
        <f>IFERROR(VLOOKUP(ROWS($H$3:H102),$D$3:$E$204,2,0),"")</f>
        <v>TANVALD</v>
      </c>
      <c r="I102" s="321"/>
      <c r="J102" s="339" t="s">
        <v>887</v>
      </c>
      <c r="K102" s="353" t="s">
        <v>1197</v>
      </c>
      <c r="M102" s="388">
        <f>IF(ISNUMBER(SEARCH(ZAKL_DATA!$B$29,N102)),MAX($M$2:M101)+1,0)</f>
        <v>100.0</v>
      </c>
      <c r="N102" s="417" t="s">
        <v>2586</v>
      </c>
      <c r="O102" s="418" t="s">
        <v>2790</v>
      </c>
      <c r="P102" s="389"/>
      <c r="Q102" s="372" t="str">
        <f>IFERROR(VLOOKUP(ROWS($Q$3:Q102),$M$3:$N$1699,2,0),"")</f>
        <v>Tvůrčí, umělecké a zábavní činnosti</v>
      </c>
    </row>
    <row r="103" spans="1:17" ht="12.75" customHeight="1">
      <c r="A103" s="321"/>
      <c r="B103" s="321"/>
      <c r="C103" s="321"/>
      <c r="D103" s="325">
        <f>IF(ISNUMBER(SEARCH(ZAKL_DATA!$B$14,E103)),MAX($D$2:D102)+1,0)</f>
        <v>101.0</v>
      </c>
      <c r="E103" s="326" t="s">
        <v>687</v>
      </c>
      <c r="F103" s="327">
        <v>2609.0</v>
      </c>
      <c r="G103" s="328"/>
      <c r="H103" s="329" t="str">
        <f>IFERROR(VLOOKUP(ROWS($H$3:H103),$D$3:$E$204,2,0),"")</f>
        <v>TURNOV</v>
      </c>
      <c r="I103" s="321"/>
      <c r="J103" s="339" t="s">
        <v>888</v>
      </c>
      <c r="K103" s="353" t="s">
        <v>1198</v>
      </c>
      <c r="M103" s="388">
        <f>IF(ISNUMBER(SEARCH(ZAKL_DATA!$B$29,N103)),MAX($M$2:M102)+1,0)</f>
        <v>101.0</v>
      </c>
      <c r="N103" s="417" t="s">
        <v>2591</v>
      </c>
      <c r="O103" s="418" t="s">
        <v>2791</v>
      </c>
      <c r="P103" s="389"/>
      <c r="Q103" s="372" t="str">
        <f>IFERROR(VLOOKUP(ROWS($Q$3:Q103),$M$3:$N$1699,2,0),"")</f>
        <v>Činnosti knihoven, archivů, muzeí a jiných kulturních zařízení</v>
      </c>
    </row>
    <row r="104" spans="1:17" ht="12.75" customHeight="1">
      <c r="A104" s="321"/>
      <c r="B104" s="321"/>
      <c r="C104" s="321"/>
      <c r="D104" s="325">
        <f>IF(ISNUMBER(SEARCH(ZAKL_DATA!$B$14,E104)),MAX($D$2:D103)+1,0)</f>
        <v>102.0</v>
      </c>
      <c r="E104" s="326" t="s">
        <v>688</v>
      </c>
      <c r="F104" s="327">
        <v>2610.0</v>
      </c>
      <c r="G104" s="328"/>
      <c r="H104" s="329" t="str">
        <f>IFERROR(VLOOKUP(ROWS($H$3:H104),$D$3:$E$204,2,0),"")</f>
        <v>ŽELEZNÝ BROD</v>
      </c>
      <c r="I104" s="321"/>
      <c r="J104" s="339" t="s">
        <v>889</v>
      </c>
      <c r="K104" s="353" t="s">
        <v>1199</v>
      </c>
      <c r="M104" s="388">
        <f>IF(ISNUMBER(SEARCH(ZAKL_DATA!$B$29,N104)),MAX($M$2:M103)+1,0)</f>
        <v>102.0</v>
      </c>
      <c r="N104" s="417" t="s">
        <v>1820</v>
      </c>
      <c r="O104" s="418" t="s">
        <v>2792</v>
      </c>
      <c r="P104" s="389"/>
      <c r="Q104" s="372" t="str">
        <f>IFERROR(VLOOKUP(ROWS($Q$3:Q104),$M$3:$N$1699,2,0),"")</f>
        <v>Podpůrné činnosti při těžbě ropy a zemního plynu</v>
      </c>
    </row>
    <row r="105" spans="1:17" ht="12.75" customHeight="1">
      <c r="A105" s="321"/>
      <c r="B105" s="321"/>
      <c r="C105" s="321"/>
      <c r="D105" s="325">
        <f>IF(ISNUMBER(SEARCH(ZAKL_DATA!$B$14,E105)),MAX($D$2:D104)+1,0)</f>
        <v>103.0</v>
      </c>
      <c r="E105" s="326" t="s">
        <v>689</v>
      </c>
      <c r="F105" s="327">
        <v>2701.0</v>
      </c>
      <c r="G105" s="328"/>
      <c r="H105" s="329" t="str">
        <f>IFERROR(VLOOKUP(ROWS($H$3:H105),$D$3:$E$204,2,0),"")</f>
        <v>HRADEC KRÁLOVÉ</v>
      </c>
      <c r="I105" s="321"/>
      <c r="J105" s="339" t="s">
        <v>890</v>
      </c>
      <c r="K105" s="353" t="s">
        <v>1200</v>
      </c>
      <c r="M105" s="388">
        <f>IF(ISNUMBER(SEARCH(ZAKL_DATA!$B$29,N105)),MAX($M$2:M104)+1,0)</f>
        <v>103.0</v>
      </c>
      <c r="N105" s="417" t="s">
        <v>2596</v>
      </c>
      <c r="O105" s="418" t="s">
        <v>2793</v>
      </c>
      <c r="P105" s="389"/>
      <c r="Q105" s="372" t="str">
        <f>IFERROR(VLOOKUP(ROWS($Q$3:Q105),$M$3:$N$1699,2,0),"")</f>
        <v>Činnosti heren, kasin a sázkových kanceláří</v>
      </c>
    </row>
    <row r="106" spans="1:17" ht="12.75" customHeight="1">
      <c r="A106" s="321"/>
      <c r="B106" s="321"/>
      <c r="C106" s="321"/>
      <c r="D106" s="325">
        <f>IF(ISNUMBER(SEARCH(ZAKL_DATA!$B$14,E106)),MAX($D$2:D105)+1,0)</f>
        <v>104.0</v>
      </c>
      <c r="E106" s="326" t="s">
        <v>690</v>
      </c>
      <c r="F106" s="327">
        <v>2702.0</v>
      </c>
      <c r="G106" s="328"/>
      <c r="H106" s="329" t="str">
        <f>IFERROR(VLOOKUP(ROWS($H$3:H106),$D$3:$E$204,2,0),"")</f>
        <v>BROUMOV</v>
      </c>
      <c r="I106" s="321"/>
      <c r="J106" s="339" t="s">
        <v>891</v>
      </c>
      <c r="K106" s="353" t="s">
        <v>1201</v>
      </c>
      <c r="M106" s="388">
        <f>IF(ISNUMBER(SEARCH(ZAKL_DATA!$B$29,N106)),MAX($M$2:M105)+1,0)</f>
        <v>104.0</v>
      </c>
      <c r="N106" s="417" t="s">
        <v>2597</v>
      </c>
      <c r="O106" s="418" t="s">
        <v>2794</v>
      </c>
      <c r="P106" s="389"/>
      <c r="Q106" s="372" t="str">
        <f>IFERROR(VLOOKUP(ROWS($Q$3:Q106),$M$3:$N$1699,2,0),"")</f>
        <v>Sportovní, zábavní a rekreační činnosti</v>
      </c>
    </row>
    <row r="107" spans="1:17" ht="12.75" customHeight="1">
      <c r="A107" s="321"/>
      <c r="B107" s="321"/>
      <c r="C107" s="321"/>
      <c r="D107" s="325">
        <f>IF(ISNUMBER(SEARCH(ZAKL_DATA!$B$14,E107)),MAX($D$2:D106)+1,0)</f>
        <v>105.0</v>
      </c>
      <c r="E107" s="326" t="s">
        <v>691</v>
      </c>
      <c r="F107" s="327">
        <v>2703.0</v>
      </c>
      <c r="G107" s="328"/>
      <c r="H107" s="329" t="str">
        <f>IFERROR(VLOOKUP(ROWS($H$3:H107),$D$3:$E$204,2,0),"")</f>
        <v>DOBRUŠKA</v>
      </c>
      <c r="I107" s="321"/>
      <c r="J107" s="339" t="s">
        <v>892</v>
      </c>
      <c r="K107" s="353" t="s">
        <v>1202</v>
      </c>
      <c r="M107" s="388">
        <f>IF(ISNUMBER(SEARCH(ZAKL_DATA!$B$29,N107)),MAX($M$2:M106)+1,0)</f>
        <v>105.0</v>
      </c>
      <c r="N107" s="417" t="s">
        <v>2795</v>
      </c>
      <c r="O107" s="418" t="s">
        <v>2796</v>
      </c>
      <c r="P107" s="389"/>
      <c r="Q107" s="372" t="str">
        <f>IFERROR(VLOOKUP(ROWS($Q$3:Q107),$M$3:$N$1699,2,0),"")</f>
        <v>Činnosti organizací sdružujících osoby za účelem prosazování spol.zájmů</v>
      </c>
    </row>
    <row r="108" spans="1:17" ht="12.75" customHeight="1">
      <c r="A108" s="321"/>
      <c r="B108" s="321"/>
      <c r="C108" s="321"/>
      <c r="D108" s="325">
        <f>IF(ISNUMBER(SEARCH(ZAKL_DATA!$B$14,E108)),MAX($D$2:D107)+1,0)</f>
        <v>106.0</v>
      </c>
      <c r="E108" s="326" t="s">
        <v>692</v>
      </c>
      <c r="F108" s="327">
        <v>2704.0</v>
      </c>
      <c r="G108" s="328"/>
      <c r="H108" s="329" t="str">
        <f>IFERROR(VLOOKUP(ROWS($H$3:H108),$D$3:$E$204,2,0),"")</f>
        <v>DVŮR KRÁLOVÉ</v>
      </c>
      <c r="I108" s="321"/>
      <c r="J108" s="339" t="s">
        <v>893</v>
      </c>
      <c r="K108" s="353" t="s">
        <v>1203</v>
      </c>
      <c r="M108" s="388">
        <f>IF(ISNUMBER(SEARCH(ZAKL_DATA!$B$29,N108)),MAX($M$2:M107)+1,0)</f>
        <v>106.0</v>
      </c>
      <c r="N108" s="417" t="s">
        <v>2619</v>
      </c>
      <c r="O108" s="418" t="s">
        <v>2797</v>
      </c>
      <c r="P108" s="389"/>
      <c r="Q108" s="372" t="str">
        <f>IFERROR(VLOOKUP(ROWS($Q$3:Q108),$M$3:$N$1699,2,0),"")</f>
        <v>Opravy počítačů a výrobků pro osobní potřebu a převážně pro domácnost</v>
      </c>
    </row>
    <row r="109" spans="1:17" ht="12.75" customHeight="1">
      <c r="A109" s="321"/>
      <c r="B109" s="321"/>
      <c r="C109" s="321"/>
      <c r="D109" s="325">
        <f>IF(ISNUMBER(SEARCH(ZAKL_DATA!$B$14,E109)),MAX($D$2:D108)+1,0)</f>
        <v>107.0</v>
      </c>
      <c r="E109" s="326" t="s">
        <v>693</v>
      </c>
      <c r="F109" s="327">
        <v>2705.0</v>
      </c>
      <c r="G109" s="328"/>
      <c r="H109" s="329" t="str">
        <f>IFERROR(VLOOKUP(ROWS($H$3:H109),$D$3:$E$204,2,0),"")</f>
        <v>HOŘICE</v>
      </c>
      <c r="I109" s="321"/>
      <c r="J109" s="339" t="s">
        <v>894</v>
      </c>
      <c r="K109" s="353" t="s">
        <v>1204</v>
      </c>
      <c r="M109" s="388">
        <f>IF(ISNUMBER(SEARCH(ZAKL_DATA!$B$29,N109)),MAX($M$2:M108)+1,0)</f>
        <v>107.0</v>
      </c>
      <c r="N109" s="417" t="s">
        <v>2630</v>
      </c>
      <c r="O109" s="418" t="s">
        <v>2798</v>
      </c>
      <c r="P109" s="389"/>
      <c r="Q109" s="372" t="str">
        <f>IFERROR(VLOOKUP(ROWS($Q$3:Q109),$M$3:$N$1699,2,0),"")</f>
        <v>Poskytování ostatních osobních služeb</v>
      </c>
    </row>
    <row r="110" spans="1:17" ht="12.75" customHeight="1">
      <c r="A110" s="321"/>
      <c r="B110" s="321"/>
      <c r="C110" s="321"/>
      <c r="D110" s="325">
        <f>IF(ISNUMBER(SEARCH(ZAKL_DATA!$B$14,E110)),MAX($D$2:D109)+1,0)</f>
        <v>108.0</v>
      </c>
      <c r="E110" s="326" t="s">
        <v>694</v>
      </c>
      <c r="F110" s="327">
        <v>2706.0</v>
      </c>
      <c r="G110" s="328"/>
      <c r="H110" s="329" t="str">
        <f>IFERROR(VLOOKUP(ROWS($H$3:H110),$D$3:$E$204,2,0),"")</f>
        <v>JAROMĚŘ</v>
      </c>
      <c r="I110" s="321"/>
      <c r="J110" s="339" t="s">
        <v>895</v>
      </c>
      <c r="K110" s="353" t="s">
        <v>1205</v>
      </c>
      <c r="M110" s="388">
        <f>IF(ISNUMBER(SEARCH(ZAKL_DATA!$B$29,N110)),MAX($M$2:M109)+1,0)</f>
        <v>108.0</v>
      </c>
      <c r="N110" s="417" t="s">
        <v>2636</v>
      </c>
      <c r="O110" s="418" t="s">
        <v>2799</v>
      </c>
      <c r="P110" s="389"/>
      <c r="Q110" s="372" t="str">
        <f>IFERROR(VLOOKUP(ROWS($Q$3:Q110),$M$3:$N$1699,2,0),"")</f>
        <v>Činnosti domácností jako zaměstnavatelů domácího personálu</v>
      </c>
    </row>
    <row r="111" spans="1:17" ht="12.75" customHeight="1">
      <c r="A111" s="321"/>
      <c r="B111" s="321"/>
      <c r="C111" s="321"/>
      <c r="D111" s="325">
        <f>IF(ISNUMBER(SEARCH(ZAKL_DATA!$B$14,E111)),MAX($D$2:D110)+1,0)</f>
        <v>109.0</v>
      </c>
      <c r="E111" s="326" t="s">
        <v>695</v>
      </c>
      <c r="F111" s="327">
        <v>2707.0</v>
      </c>
      <c r="G111" s="328"/>
      <c r="H111" s="329" t="str">
        <f>IFERROR(VLOOKUP(ROWS($H$3:H111),$D$3:$E$204,2,0),"")</f>
        <v>JIČÍN</v>
      </c>
      <c r="I111" s="321"/>
      <c r="J111" s="339" t="s">
        <v>896</v>
      </c>
      <c r="K111" s="353" t="s">
        <v>1206</v>
      </c>
      <c r="M111" s="388">
        <f>IF(ISNUMBER(SEARCH(ZAKL_DATA!$B$29,N111)),MAX($M$2:M110)+1,0)</f>
        <v>109.0</v>
      </c>
      <c r="N111" s="417" t="s">
        <v>2800</v>
      </c>
      <c r="O111" s="418" t="s">
        <v>2801</v>
      </c>
      <c r="P111" s="389"/>
      <c r="Q111" s="372" t="str">
        <f>IFERROR(VLOOKUP(ROWS($Q$3:Q111),$M$3:$N$1699,2,0),"")</f>
        <v>Činnosti domác.produk.blíže neurčené výrobky a služby pro vlast.potřebu</v>
      </c>
    </row>
    <row r="112" spans="1:17" ht="12.75" customHeight="1">
      <c r="A112" s="321"/>
      <c r="B112" s="321"/>
      <c r="C112" s="321"/>
      <c r="D112" s="325">
        <f>IF(ISNUMBER(SEARCH(ZAKL_DATA!$B$14,E112)),MAX($D$2:D111)+1,0)</f>
        <v>110.0</v>
      </c>
      <c r="E112" s="326" t="s">
        <v>696</v>
      </c>
      <c r="F112" s="327">
        <v>2708.0</v>
      </c>
      <c r="G112" s="328"/>
      <c r="H112" s="329" t="str">
        <f>IFERROR(VLOOKUP(ROWS($H$3:H112),$D$3:$E$204,2,0),"")</f>
        <v>KOSTELEC NAD ORLICÍ</v>
      </c>
      <c r="I112" s="321"/>
      <c r="J112" s="339" t="s">
        <v>897</v>
      </c>
      <c r="K112" s="353" t="s">
        <v>1207</v>
      </c>
      <c r="M112" s="388">
        <f>IF(ISNUMBER(SEARCH(ZAKL_DATA!$B$29,N112)),MAX($M$2:M111)+1,0)</f>
        <v>110.0</v>
      </c>
      <c r="N112" s="417" t="s">
        <v>2637</v>
      </c>
      <c r="O112" s="418" t="s">
        <v>2802</v>
      </c>
      <c r="P112" s="389"/>
      <c r="Q112" s="372" t="str">
        <f>IFERROR(VLOOKUP(ROWS($Q$3:Q112),$M$3:$N$1699,2,0),"")</f>
        <v>Činnosti exteritoriálních organizací a orgánů</v>
      </c>
    </row>
    <row r="113" spans="1:17" ht="12.75" customHeight="1">
      <c r="A113" s="321"/>
      <c r="B113" s="321"/>
      <c r="C113" s="321"/>
      <c r="D113" s="325">
        <f>IF(ISNUMBER(SEARCH(ZAKL_DATA!$B$14,E113)),MAX($D$2:D112)+1,0)</f>
        <v>111.0</v>
      </c>
      <c r="E113" s="326" t="s">
        <v>697</v>
      </c>
      <c r="F113" s="327">
        <v>2709.0</v>
      </c>
      <c r="G113" s="328"/>
      <c r="H113" s="329" t="str">
        <f>IFERROR(VLOOKUP(ROWS($H$3:H113),$D$3:$E$204,2,0),"")</f>
        <v>NÁCHOD</v>
      </c>
      <c r="I113" s="321"/>
      <c r="J113" s="339" t="s">
        <v>898</v>
      </c>
      <c r="K113" s="353" t="s">
        <v>1208</v>
      </c>
      <c r="M113" s="388">
        <f>IF(ISNUMBER(SEARCH(ZAKL_DATA!$B$29,N113)),MAX($M$2:M112)+1,0)</f>
        <v>111.0</v>
      </c>
      <c r="N113" s="417" t="s">
        <v>1821</v>
      </c>
      <c r="O113" s="418" t="s">
        <v>2803</v>
      </c>
      <c r="P113" s="389"/>
      <c r="Q113" s="372" t="str">
        <f>IFERROR(VLOOKUP(ROWS($Q$3:Q113),$M$3:$N$1699,2,0),"")</f>
        <v>Podpůrné činnosti při ostatní těžbě a dobývání</v>
      </c>
    </row>
    <row r="114" spans="1:17" ht="12.75" customHeight="1">
      <c r="A114" s="321"/>
      <c r="B114" s="321"/>
      <c r="C114" s="321"/>
      <c r="D114" s="325">
        <f>IF(ISNUMBER(SEARCH(ZAKL_DATA!$B$14,E114)),MAX($D$2:D113)+1,0)</f>
        <v>112.0</v>
      </c>
      <c r="E114" s="326" t="s">
        <v>698</v>
      </c>
      <c r="F114" s="327">
        <v>2710.0</v>
      </c>
      <c r="G114" s="328"/>
      <c r="H114" s="329" t="str">
        <f>IFERROR(VLOOKUP(ROWS($H$3:H114),$D$3:$E$204,2,0),"")</f>
        <v>NOVÁ PAKA</v>
      </c>
      <c r="I114" s="321"/>
      <c r="J114" s="339" t="s">
        <v>899</v>
      </c>
      <c r="K114" s="353" t="s">
        <v>1209</v>
      </c>
      <c r="M114" s="388">
        <f>IF(ISNUMBER(SEARCH(ZAKL_DATA!$B$29,N114)),MAX($M$2:M113)+1,0)</f>
        <v>112.0</v>
      </c>
      <c r="N114" s="417" t="s">
        <v>1823</v>
      </c>
      <c r="O114" s="418" t="s">
        <v>2804</v>
      </c>
      <c r="P114" s="389"/>
      <c r="Q114" s="372" t="str">
        <f>IFERROR(VLOOKUP(ROWS($Q$3:Q114),$M$3:$N$1699,2,0),"")</f>
        <v>Zpracování a konzervování masa a výroba masných výrobků</v>
      </c>
    </row>
    <row r="115" spans="1:17" ht="12.75" customHeight="1">
      <c r="A115" s="321"/>
      <c r="B115" s="321"/>
      <c r="C115" s="321"/>
      <c r="D115" s="325">
        <f>IF(ISNUMBER(SEARCH(ZAKL_DATA!$B$14,E115)),MAX($D$2:D114)+1,0)</f>
        <v>113.0</v>
      </c>
      <c r="E115" s="326" t="s">
        <v>699</v>
      </c>
      <c r="F115" s="327">
        <v>2711.0</v>
      </c>
      <c r="G115" s="328"/>
      <c r="H115" s="329" t="str">
        <f>IFERROR(VLOOKUP(ROWS($H$3:H115),$D$3:$E$204,2,0),"")</f>
        <v>NOVÝ BYDŽOV</v>
      </c>
      <c r="I115" s="321"/>
      <c r="J115" s="339" t="s">
        <v>900</v>
      </c>
      <c r="K115" s="353" t="s">
        <v>1210</v>
      </c>
      <c r="M115" s="388">
        <f>IF(ISNUMBER(SEARCH(ZAKL_DATA!$B$29,N115)),MAX($M$2:M114)+1,0)</f>
        <v>113.0</v>
      </c>
      <c r="N115" s="417" t="s">
        <v>1827</v>
      </c>
      <c r="O115" s="418" t="s">
        <v>2805</v>
      </c>
      <c r="P115" s="389"/>
      <c r="Q115" s="372" t="str">
        <f>IFERROR(VLOOKUP(ROWS($Q$3:Q115),$M$3:$N$1699,2,0),"")</f>
        <v>Zpracování a konzervování ryb, korýšů a měkkýšů</v>
      </c>
    </row>
    <row r="116" spans="1:17" ht="12.75" customHeight="1">
      <c r="A116" s="321"/>
      <c r="B116" s="321"/>
      <c r="C116" s="321"/>
      <c r="D116" s="325">
        <f>IF(ISNUMBER(SEARCH(ZAKL_DATA!$B$14,E116)),MAX($D$2:D115)+1,0)</f>
        <v>114.0</v>
      </c>
      <c r="E116" s="326" t="s">
        <v>700</v>
      </c>
      <c r="F116" s="327">
        <v>2712.0</v>
      </c>
      <c r="G116" s="328"/>
      <c r="H116" s="329" t="str">
        <f>IFERROR(VLOOKUP(ROWS($H$3:H116),$D$3:$E$204,2,0),"")</f>
        <v>RYCHNOV NAD KNĚŽ.</v>
      </c>
      <c r="I116" s="321"/>
      <c r="J116" s="339" t="s">
        <v>901</v>
      </c>
      <c r="K116" s="353" t="s">
        <v>1211</v>
      </c>
      <c r="M116" s="388">
        <f>IF(ISNUMBER(SEARCH(ZAKL_DATA!$B$29,N116)),MAX($M$2:M115)+1,0)</f>
        <v>114.0</v>
      </c>
      <c r="N116" s="417" t="s">
        <v>1828</v>
      </c>
      <c r="O116" s="418" t="s">
        <v>2806</v>
      </c>
      <c r="P116" s="389"/>
      <c r="Q116" s="372" t="str">
        <f>IFERROR(VLOOKUP(ROWS($Q$3:Q116),$M$3:$N$1699,2,0),"")</f>
        <v>Zpracování a konzervování ovoce a zeleniny</v>
      </c>
    </row>
    <row r="117" spans="1:17" ht="12.75" customHeight="1">
      <c r="A117" s="321"/>
      <c r="B117" s="321"/>
      <c r="C117" s="321"/>
      <c r="D117" s="325">
        <f>IF(ISNUMBER(SEARCH(ZAKL_DATA!$B$14,E117)),MAX($D$2:D116)+1,0)</f>
        <v>115.0</v>
      </c>
      <c r="E117" s="326" t="s">
        <v>701</v>
      </c>
      <c r="F117" s="327">
        <v>2713.0</v>
      </c>
      <c r="G117" s="328"/>
      <c r="H117" s="329" t="str">
        <f>IFERROR(VLOOKUP(ROWS($H$3:H117),$D$3:$E$204,2,0),"")</f>
        <v>TRUTNOV</v>
      </c>
      <c r="I117" s="321"/>
      <c r="J117" s="339" t="s">
        <v>902</v>
      </c>
      <c r="K117" s="353" t="s">
        <v>1212</v>
      </c>
      <c r="M117" s="388">
        <f>IF(ISNUMBER(SEARCH(ZAKL_DATA!$B$29,N117)),MAX($M$2:M116)+1,0)</f>
        <v>115.0</v>
      </c>
      <c r="N117" s="417" t="s">
        <v>1832</v>
      </c>
      <c r="O117" s="418" t="s">
        <v>2807</v>
      </c>
      <c r="P117" s="389"/>
      <c r="Q117" s="372" t="str">
        <f>IFERROR(VLOOKUP(ROWS($Q$3:Q117),$M$3:$N$1699,2,0),"")</f>
        <v>Výroba rostlinných a živočišných olejů a tuků</v>
      </c>
    </row>
    <row r="118" spans="1:17" ht="12.75" customHeight="1">
      <c r="A118" s="321"/>
      <c r="B118" s="321"/>
      <c r="C118" s="321"/>
      <c r="D118" s="325">
        <f>IF(ISNUMBER(SEARCH(ZAKL_DATA!$B$14,E118)),MAX($D$2:D117)+1,0)</f>
        <v>116.0</v>
      </c>
      <c r="E118" s="326" t="s">
        <v>702</v>
      </c>
      <c r="F118" s="327">
        <v>2714.0</v>
      </c>
      <c r="G118" s="328"/>
      <c r="H118" s="329" t="str">
        <f>IFERROR(VLOOKUP(ROWS($H$3:H118),$D$3:$E$204,2,0),"")</f>
        <v>VRCHLABÍ</v>
      </c>
      <c r="I118" s="321"/>
      <c r="J118" s="339" t="s">
        <v>903</v>
      </c>
      <c r="K118" s="353" t="s">
        <v>1213</v>
      </c>
      <c r="M118" s="388">
        <f>IF(ISNUMBER(SEARCH(ZAKL_DATA!$B$29,N118)),MAX($M$2:M117)+1,0)</f>
        <v>116.0</v>
      </c>
      <c r="N118" s="417" t="s">
        <v>1835</v>
      </c>
      <c r="O118" s="418" t="s">
        <v>2808</v>
      </c>
      <c r="P118" s="389"/>
      <c r="Q118" s="372" t="str">
        <f>IFERROR(VLOOKUP(ROWS($Q$3:Q118),$M$3:$N$1699,2,0),"")</f>
        <v>Výroba mléčných výrobků</v>
      </c>
    </row>
    <row r="119" spans="1:17" ht="12.75" customHeight="1">
      <c r="A119" s="321"/>
      <c r="B119" s="321"/>
      <c r="C119" s="321"/>
      <c r="D119" s="325">
        <f>IF(ISNUMBER(SEARCH(ZAKL_DATA!$B$14,E119)),MAX($D$2:D118)+1,0)</f>
        <v>117.0</v>
      </c>
      <c r="E119" s="326" t="s">
        <v>703</v>
      </c>
      <c r="F119" s="327">
        <v>2801.0</v>
      </c>
      <c r="G119" s="328"/>
      <c r="H119" s="329" t="str">
        <f>IFERROR(VLOOKUP(ROWS($H$3:H119),$D$3:$E$204,2,0),"")</f>
        <v>PARDUBICE</v>
      </c>
      <c r="I119" s="321"/>
      <c r="J119" s="339" t="s">
        <v>904</v>
      </c>
      <c r="K119" s="353" t="s">
        <v>1214</v>
      </c>
      <c r="M119" s="388">
        <f>IF(ISNUMBER(SEARCH(ZAKL_DATA!$B$29,N119)),MAX($M$2:M118)+1,0)</f>
        <v>117.0</v>
      </c>
      <c r="N119" s="417" t="s">
        <v>1838</v>
      </c>
      <c r="O119" s="418" t="s">
        <v>2809</v>
      </c>
      <c r="P119" s="389"/>
      <c r="Q119" s="372" t="str">
        <f>IFERROR(VLOOKUP(ROWS($Q$3:Q119),$M$3:$N$1699,2,0),"")</f>
        <v>Výroba mlýnských a škrobárenských výrobků</v>
      </c>
    </row>
    <row r="120" spans="1:17" ht="12.75" customHeight="1">
      <c r="A120" s="321"/>
      <c r="B120" s="321"/>
      <c r="C120" s="321"/>
      <c r="D120" s="325">
        <f>IF(ISNUMBER(SEARCH(ZAKL_DATA!$B$14,E120)),MAX($D$2:D119)+1,0)</f>
        <v>118.0</v>
      </c>
      <c r="E120" s="326" t="s">
        <v>704</v>
      </c>
      <c r="F120" s="327">
        <v>2802.0</v>
      </c>
      <c r="G120" s="328"/>
      <c r="H120" s="329" t="str">
        <f>IFERROR(VLOOKUP(ROWS($H$3:H120),$D$3:$E$204,2,0),"")</f>
        <v>HLINSKO</v>
      </c>
      <c r="I120" s="321"/>
      <c r="J120" s="339" t="s">
        <v>905</v>
      </c>
      <c r="K120" s="353" t="s">
        <v>1215</v>
      </c>
      <c r="M120" s="388">
        <f>IF(ISNUMBER(SEARCH(ZAKL_DATA!$B$29,N120)),MAX($M$2:M119)+1,0)</f>
        <v>118.0</v>
      </c>
      <c r="N120" s="417" t="s">
        <v>1841</v>
      </c>
      <c r="O120" s="418" t="s">
        <v>2810</v>
      </c>
      <c r="P120" s="389"/>
      <c r="Q120" s="372" t="str">
        <f>IFERROR(VLOOKUP(ROWS($Q$3:Q120),$M$3:$N$1699,2,0),"")</f>
        <v>Výroba pekařských, cukrářských a jiných moučných výrobků</v>
      </c>
    </row>
    <row r="121" spans="1:17" ht="12.75" customHeight="1">
      <c r="A121" s="321"/>
      <c r="B121" s="321"/>
      <c r="C121" s="321"/>
      <c r="D121" s="325">
        <f>IF(ISNUMBER(SEARCH(ZAKL_DATA!$B$14,E121)),MAX($D$2:D120)+1,0)</f>
        <v>119.0</v>
      </c>
      <c r="E121" s="326" t="s">
        <v>705</v>
      </c>
      <c r="F121" s="327">
        <v>2803.0</v>
      </c>
      <c r="G121" s="328"/>
      <c r="H121" s="329" t="str">
        <f>IFERROR(VLOOKUP(ROWS($H$3:H121),$D$3:$E$204,2,0),"")</f>
        <v>HOLICE</v>
      </c>
      <c r="I121" s="321"/>
      <c r="J121" s="339" t="s">
        <v>906</v>
      </c>
      <c r="K121" s="353" t="s">
        <v>1216</v>
      </c>
      <c r="M121" s="388">
        <f>IF(ISNUMBER(SEARCH(ZAKL_DATA!$B$29,N121)),MAX($M$2:M120)+1,0)</f>
        <v>119.0</v>
      </c>
      <c r="N121" s="417" t="s">
        <v>1845</v>
      </c>
      <c r="O121" s="418" t="s">
        <v>2811</v>
      </c>
      <c r="P121" s="389"/>
      <c r="Q121" s="372" t="str">
        <f>IFERROR(VLOOKUP(ROWS($Q$3:Q121),$M$3:$N$1699,2,0),"")</f>
        <v>Výroba ostatních potravinářských výrobků</v>
      </c>
    </row>
    <row r="122" spans="1:17" ht="12.75" customHeight="1">
      <c r="A122" s="321"/>
      <c r="B122" s="321"/>
      <c r="C122" s="321"/>
      <c r="D122" s="325">
        <f>IF(ISNUMBER(SEARCH(ZAKL_DATA!$B$14,E122)),MAX($D$2:D121)+1,0)</f>
        <v>120.0</v>
      </c>
      <c r="E122" s="326" t="s">
        <v>706</v>
      </c>
      <c r="F122" s="327">
        <v>2804.0</v>
      </c>
      <c r="G122" s="328"/>
      <c r="H122" s="329" t="str">
        <f>IFERROR(VLOOKUP(ROWS($H$3:H122),$D$3:$E$204,2,0),"")</f>
        <v>CHRUDIM</v>
      </c>
      <c r="I122" s="321"/>
      <c r="J122" s="339" t="s">
        <v>907</v>
      </c>
      <c r="K122" s="353" t="s">
        <v>1217</v>
      </c>
      <c r="M122" s="388">
        <f>IF(ISNUMBER(SEARCH(ZAKL_DATA!$B$29,N122)),MAX($M$2:M121)+1,0)</f>
        <v>120.0</v>
      </c>
      <c r="N122" s="417" t="s">
        <v>1853</v>
      </c>
      <c r="O122" s="418" t="s">
        <v>2812</v>
      </c>
      <c r="P122" s="389"/>
      <c r="Q122" s="372" t="str">
        <f>IFERROR(VLOOKUP(ROWS($Q$3:Q122),$M$3:$N$1699,2,0),"")</f>
        <v>Výroba průmyslových krmiv</v>
      </c>
    </row>
    <row r="123" spans="1:17" ht="12.75" customHeight="1">
      <c r="A123" s="321"/>
      <c r="B123" s="321"/>
      <c r="C123" s="321"/>
      <c r="D123" s="325">
        <f>IF(ISNUMBER(SEARCH(ZAKL_DATA!$B$14,E123)),MAX($D$2:D122)+1,0)</f>
        <v>121.0</v>
      </c>
      <c r="E123" s="326" t="s">
        <v>707</v>
      </c>
      <c r="F123" s="327">
        <v>2805.0</v>
      </c>
      <c r="G123" s="328"/>
      <c r="H123" s="329" t="str">
        <f>IFERROR(VLOOKUP(ROWS($H$3:H123),$D$3:$E$204,2,0),"")</f>
        <v>LITOMYŠL</v>
      </c>
      <c r="I123" s="321"/>
      <c r="J123" s="339" t="s">
        <v>908</v>
      </c>
      <c r="K123" s="353" t="s">
        <v>1218</v>
      </c>
      <c r="M123" s="388">
        <f>IF(ISNUMBER(SEARCH(ZAKL_DATA!$B$29,N123)),MAX($M$2:M122)+1,0)</f>
        <v>121.0</v>
      </c>
      <c r="N123" s="417" t="s">
        <v>1739</v>
      </c>
      <c r="O123" s="419" t="s">
        <v>2813</v>
      </c>
      <c r="P123" s="389"/>
      <c r="Q123" s="372" t="str">
        <f>IFERROR(VLOOKUP(ROWS($Q$3:Q123),$M$3:$N$1699,2,0),"")</f>
        <v>Pěstování obilovin (kromě rýže), luštěnin a olejnatých semen</v>
      </c>
    </row>
    <row r="124" spans="1:17" ht="12.75" customHeight="1">
      <c r="A124" s="321"/>
      <c r="B124" s="321"/>
      <c r="C124" s="321"/>
      <c r="D124" s="325">
        <f>IF(ISNUMBER(SEARCH(ZAKL_DATA!$B$14,E124)),MAX($D$2:D123)+1,0)</f>
        <v>122.0</v>
      </c>
      <c r="E124" s="326" t="s">
        <v>708</v>
      </c>
      <c r="F124" s="327">
        <v>2806.0</v>
      </c>
      <c r="G124" s="328"/>
      <c r="H124" s="329" t="str">
        <f>IFERROR(VLOOKUP(ROWS($H$3:H124),$D$3:$E$204,2,0),"")</f>
        <v>MORAVSKÁ TŘEBOVÁ</v>
      </c>
      <c r="I124" s="321"/>
      <c r="J124" s="342" t="s">
        <v>909</v>
      </c>
      <c r="K124" s="355" t="s">
        <v>1219</v>
      </c>
      <c r="M124" s="388">
        <f>IF(ISNUMBER(SEARCH(ZAKL_DATA!$B$29,N124)),MAX($M$2:M123)+1,0)</f>
        <v>122.0</v>
      </c>
      <c r="N124" s="417" t="s">
        <v>1740</v>
      </c>
      <c r="O124" s="419" t="s">
        <v>2814</v>
      </c>
      <c r="P124" s="389"/>
      <c r="Q124" s="372" t="str">
        <f>IFERROR(VLOOKUP(ROWS($Q$3:Q124),$M$3:$N$1699,2,0),"")</f>
        <v>Pěstování rýže</v>
      </c>
    </row>
    <row r="125" spans="1:17" ht="12.75" customHeight="1">
      <c r="A125" s="321"/>
      <c r="B125" s="321"/>
      <c r="C125" s="321"/>
      <c r="D125" s="325">
        <f>IF(ISNUMBER(SEARCH(ZAKL_DATA!$B$14,E125)),MAX($D$2:D124)+1,0)</f>
        <v>123.0</v>
      </c>
      <c r="E125" s="326" t="s">
        <v>709</v>
      </c>
      <c r="F125" s="327">
        <v>2807.0</v>
      </c>
      <c r="G125" s="328"/>
      <c r="H125" s="329" t="str">
        <f>IFERROR(VLOOKUP(ROWS($H$3:H125),$D$3:$E$204,2,0),"")</f>
        <v>PŘELOUČ</v>
      </c>
      <c r="I125" s="321"/>
      <c r="J125" s="339" t="s">
        <v>910</v>
      </c>
      <c r="K125" s="353" t="s">
        <v>1220</v>
      </c>
      <c r="M125" s="388">
        <f>IF(ISNUMBER(SEARCH(ZAKL_DATA!$B$29,N125)),MAX($M$2:M124)+1,0)</f>
        <v>123.0</v>
      </c>
      <c r="N125" s="417" t="s">
        <v>1741</v>
      </c>
      <c r="O125" s="419" t="s">
        <v>2815</v>
      </c>
      <c r="P125" s="389"/>
      <c r="Q125" s="372" t="str">
        <f>IFERROR(VLOOKUP(ROWS($Q$3:Q125),$M$3:$N$1699,2,0),"")</f>
        <v>Pěstování zeleniny a melounů, kořenů a hlíz</v>
      </c>
    </row>
    <row r="126" spans="1:17" ht="12.75" customHeight="1">
      <c r="A126" s="321"/>
      <c r="B126" s="321"/>
      <c r="C126" s="321"/>
      <c r="D126" s="325">
        <f>IF(ISNUMBER(SEARCH(ZAKL_DATA!$B$14,E126)),MAX($D$2:D125)+1,0)</f>
        <v>124.0</v>
      </c>
      <c r="E126" s="326" t="s">
        <v>710</v>
      </c>
      <c r="F126" s="327">
        <v>2808.0</v>
      </c>
      <c r="G126" s="328"/>
      <c r="H126" s="329" t="str">
        <f>IFERROR(VLOOKUP(ROWS($H$3:H126),$D$3:$E$204,2,0),"")</f>
        <v>SVITAVY</v>
      </c>
      <c r="I126" s="321"/>
      <c r="J126" s="339" t="s">
        <v>911</v>
      </c>
      <c r="K126" s="353" t="s">
        <v>1221</v>
      </c>
      <c r="M126" s="388">
        <f>IF(ISNUMBER(SEARCH(ZAKL_DATA!$B$29,N126)),MAX($M$2:M125)+1,0)</f>
        <v>124.0</v>
      </c>
      <c r="N126" s="417" t="s">
        <v>1743</v>
      </c>
      <c r="O126" s="419" t="s">
        <v>2816</v>
      </c>
      <c r="P126" s="389"/>
      <c r="Q126" s="372" t="str">
        <f>IFERROR(VLOOKUP(ROWS($Q$3:Q126),$M$3:$N$1699,2,0),"")</f>
        <v>Pěstování tabáku</v>
      </c>
    </row>
    <row r="127" spans="1:17" ht="12.75" customHeight="1">
      <c r="A127" s="321"/>
      <c r="B127" s="321"/>
      <c r="C127" s="321"/>
      <c r="D127" s="325">
        <f>IF(ISNUMBER(SEARCH(ZAKL_DATA!$B$14,E127)),MAX($D$2:D126)+1,0)</f>
        <v>125.0</v>
      </c>
      <c r="E127" s="326" t="s">
        <v>711</v>
      </c>
      <c r="F127" s="327">
        <v>2809.0</v>
      </c>
      <c r="G127" s="328"/>
      <c r="H127" s="329" t="str">
        <f>IFERROR(VLOOKUP(ROWS($H$3:H127),$D$3:$E$204,2,0),"")</f>
        <v>ÚSTÍ NAD ORLICÍ</v>
      </c>
      <c r="I127" s="321"/>
      <c r="J127" s="339" t="s">
        <v>912</v>
      </c>
      <c r="K127" s="353" t="s">
        <v>1222</v>
      </c>
      <c r="M127" s="388">
        <f>IF(ISNUMBER(SEARCH(ZAKL_DATA!$B$29,N127)),MAX($M$2:M126)+1,0)</f>
        <v>125.0</v>
      </c>
      <c r="N127" s="417" t="s">
        <v>1744</v>
      </c>
      <c r="O127" s="419" t="s">
        <v>2817</v>
      </c>
      <c r="P127" s="389"/>
      <c r="Q127" s="372" t="str">
        <f>IFERROR(VLOOKUP(ROWS($Q$3:Q127),$M$3:$N$1699,2,0),"")</f>
        <v>Pěstování přadných rostlin</v>
      </c>
    </row>
    <row r="128" spans="1:17" ht="12.75" customHeight="1">
      <c r="A128" s="321"/>
      <c r="B128" s="321"/>
      <c r="C128" s="321"/>
      <c r="D128" s="325">
        <f>IF(ISNUMBER(SEARCH(ZAKL_DATA!$B$14,E128)),MAX($D$2:D127)+1,0)</f>
        <v>126.0</v>
      </c>
      <c r="E128" s="326" t="s">
        <v>712</v>
      </c>
      <c r="F128" s="327">
        <v>2810.0</v>
      </c>
      <c r="G128" s="328"/>
      <c r="H128" s="329" t="str">
        <f>IFERROR(VLOOKUP(ROWS($H$3:H128),$D$3:$E$204,2,0),"")</f>
        <v>VYSOKÉ MÝTO</v>
      </c>
      <c r="I128" s="321"/>
      <c r="J128" s="339" t="s">
        <v>913</v>
      </c>
      <c r="K128" s="353" t="s">
        <v>1223</v>
      </c>
      <c r="M128" s="388">
        <f>IF(ISNUMBER(SEARCH(ZAKL_DATA!$B$29,N128)),MAX($M$2:M127)+1,0)</f>
        <v>126.0</v>
      </c>
      <c r="N128" s="417" t="s">
        <v>1745</v>
      </c>
      <c r="O128" s="419" t="s">
        <v>2818</v>
      </c>
      <c r="P128" s="389"/>
      <c r="Q128" s="372" t="str">
        <f>IFERROR(VLOOKUP(ROWS($Q$3:Q128),$M$3:$N$1699,2,0),"")</f>
        <v>Pěstování ostatních plodin jiných než trvalých</v>
      </c>
    </row>
    <row r="129" spans="1:17" ht="12.75" customHeight="1">
      <c r="A129" s="321"/>
      <c r="B129" s="321"/>
      <c r="C129" s="321"/>
      <c r="D129" s="325">
        <f>IF(ISNUMBER(SEARCH(ZAKL_DATA!$B$14,E129)),MAX($D$2:D128)+1,0)</f>
        <v>127.0</v>
      </c>
      <c r="E129" s="326" t="s">
        <v>713</v>
      </c>
      <c r="F129" s="327">
        <v>2811.0</v>
      </c>
      <c r="G129" s="328"/>
      <c r="H129" s="329" t="str">
        <f>IFERROR(VLOOKUP(ROWS($H$3:H129),$D$3:$E$204,2,0),"")</f>
        <v>ŽAMBERK</v>
      </c>
      <c r="I129" s="321"/>
      <c r="J129" s="339" t="s">
        <v>914</v>
      </c>
      <c r="K129" s="353" t="s">
        <v>1224</v>
      </c>
      <c r="M129" s="388">
        <f>IF(ISNUMBER(SEARCH(ZAKL_DATA!$B$29,N129)),MAX($M$2:M128)+1,0)</f>
        <v>127.0</v>
      </c>
      <c r="N129" s="417" t="s">
        <v>1747</v>
      </c>
      <c r="O129" s="419" t="s">
        <v>2819</v>
      </c>
      <c r="P129" s="389"/>
      <c r="Q129" s="372" t="str">
        <f>IFERROR(VLOOKUP(ROWS($Q$3:Q129),$M$3:$N$1699,2,0),"")</f>
        <v>Pěstování vinných hroznů</v>
      </c>
    </row>
    <row r="130" spans="1:17" ht="12.75" customHeight="1">
      <c r="A130" s="321"/>
      <c r="B130" s="321"/>
      <c r="C130" s="321"/>
      <c r="D130" s="325">
        <f>IF(ISNUMBER(SEARCH(ZAKL_DATA!$B$14,E130)),MAX($D$2:D129)+1,0)</f>
        <v>128.0</v>
      </c>
      <c r="E130" s="326" t="s">
        <v>714</v>
      </c>
      <c r="F130" s="327">
        <v>2901.0</v>
      </c>
      <c r="G130" s="328"/>
      <c r="H130" s="329" t="str">
        <f>IFERROR(VLOOKUP(ROWS($H$3:H130),$D$3:$E$204,2,0),"")</f>
        <v>JIHLAVA</v>
      </c>
      <c r="I130" s="321"/>
      <c r="J130" s="339" t="s">
        <v>915</v>
      </c>
      <c r="K130" s="353" t="s">
        <v>1225</v>
      </c>
      <c r="M130" s="388">
        <f>IF(ISNUMBER(SEARCH(ZAKL_DATA!$B$29,N130)),MAX($M$2:M129)+1,0)</f>
        <v>128.0</v>
      </c>
      <c r="N130" s="417" t="s">
        <v>1748</v>
      </c>
      <c r="O130" s="419" t="s">
        <v>2820</v>
      </c>
      <c r="P130" s="389"/>
      <c r="Q130" s="372" t="str">
        <f>IFERROR(VLOOKUP(ROWS($Q$3:Q130),$M$3:$N$1699,2,0),"")</f>
        <v>Pěstování tropického a subtropického ovoce</v>
      </c>
    </row>
    <row r="131" spans="1:17" ht="12.75" customHeight="1">
      <c r="A131" s="321"/>
      <c r="B131" s="321"/>
      <c r="C131" s="321"/>
      <c r="D131" s="325">
        <f>IF(ISNUMBER(SEARCH(ZAKL_DATA!$B$14,E131)),MAX($D$2:D130)+1,0)</f>
        <v>129.0</v>
      </c>
      <c r="E131" s="326" t="s">
        <v>715</v>
      </c>
      <c r="F131" s="327">
        <v>2902.0</v>
      </c>
      <c r="G131" s="328"/>
      <c r="H131" s="329" t="str">
        <f>IFERROR(VLOOKUP(ROWS($H$3:H131),$D$3:$E$204,2,0),"")</f>
        <v>BYSTŘICE NAD PERN.</v>
      </c>
      <c r="I131" s="321"/>
      <c r="J131" s="339" t="s">
        <v>916</v>
      </c>
      <c r="K131" s="353" t="s">
        <v>1226</v>
      </c>
      <c r="M131" s="388">
        <f>IF(ISNUMBER(SEARCH(ZAKL_DATA!$B$29,N131)),MAX($M$2:M130)+1,0)</f>
        <v>129.0</v>
      </c>
      <c r="N131" s="417" t="s">
        <v>1749</v>
      </c>
      <c r="O131" s="419" t="s">
        <v>2821</v>
      </c>
      <c r="P131" s="389"/>
      <c r="Q131" s="372" t="str">
        <f>IFERROR(VLOOKUP(ROWS($Q$3:Q131),$M$3:$N$1699,2,0),"")</f>
        <v>Pěstování citrusových plodů</v>
      </c>
    </row>
    <row r="132" spans="1:17" ht="12.75" customHeight="1">
      <c r="A132" s="321"/>
      <c r="B132" s="321"/>
      <c r="C132" s="321"/>
      <c r="D132" s="325">
        <f>IF(ISNUMBER(SEARCH(ZAKL_DATA!$B$14,E132)),MAX($D$2:D131)+1,0)</f>
        <v>130.0</v>
      </c>
      <c r="E132" s="326" t="s">
        <v>716</v>
      </c>
      <c r="F132" s="327">
        <v>2903.0</v>
      </c>
      <c r="G132" s="328"/>
      <c r="H132" s="329" t="str">
        <f>IFERROR(VLOOKUP(ROWS($H$3:H132),$D$3:$E$204,2,0),"")</f>
        <v>HAVLÍČKŮV BROD</v>
      </c>
      <c r="I132" s="321"/>
      <c r="J132" s="339" t="s">
        <v>917</v>
      </c>
      <c r="K132" s="353" t="s">
        <v>1227</v>
      </c>
      <c r="M132" s="388">
        <f>IF(ISNUMBER(SEARCH(ZAKL_DATA!$B$29,N132)),MAX($M$2:M131)+1,0)</f>
        <v>130.0</v>
      </c>
      <c r="N132" s="417" t="s">
        <v>1750</v>
      </c>
      <c r="O132" s="419" t="s">
        <v>2822</v>
      </c>
      <c r="P132" s="389"/>
      <c r="Q132" s="372" t="str">
        <f>IFERROR(VLOOKUP(ROWS($Q$3:Q132),$M$3:$N$1699,2,0),"")</f>
        <v>Pěstování jádrového a peckového ovoce</v>
      </c>
    </row>
    <row r="133" spans="1:17" ht="12.75" customHeight="1">
      <c r="A133" s="321"/>
      <c r="B133" s="321"/>
      <c r="C133" s="321"/>
      <c r="D133" s="325">
        <f>IF(ISNUMBER(SEARCH(ZAKL_DATA!$B$14,E133)),MAX($D$2:D132)+1,0)</f>
        <v>131.0</v>
      </c>
      <c r="E133" s="326" t="s">
        <v>717</v>
      </c>
      <c r="F133" s="327">
        <v>2904.0</v>
      </c>
      <c r="G133" s="328"/>
      <c r="H133" s="329" t="str">
        <f>IFERROR(VLOOKUP(ROWS($H$3:H133),$D$3:$E$204,2,0),"")</f>
        <v>HUMPOLEC</v>
      </c>
      <c r="I133" s="321"/>
      <c r="J133" s="341" t="s">
        <v>918</v>
      </c>
      <c r="K133" s="354" t="s">
        <v>1228</v>
      </c>
      <c r="M133" s="388">
        <f>IF(ISNUMBER(SEARCH(ZAKL_DATA!$B$29,N133)),MAX($M$2:M132)+1,0)</f>
        <v>131.0</v>
      </c>
      <c r="N133" s="417" t="s">
        <v>1751</v>
      </c>
      <c r="O133" s="419" t="s">
        <v>2823</v>
      </c>
      <c r="P133" s="389"/>
      <c r="Q133" s="372" t="str">
        <f>IFERROR(VLOOKUP(ROWS($Q$3:Q133),$M$3:$N$1699,2,0),"")</f>
        <v>Pěstování ostatního stromového a keřového ovoce a ořechů</v>
      </c>
    </row>
    <row r="134" spans="1:17" ht="12.75" customHeight="1">
      <c r="A134" s="321"/>
      <c r="B134" s="321"/>
      <c r="C134" s="321"/>
      <c r="D134" s="325">
        <f>IF(ISNUMBER(SEARCH(ZAKL_DATA!$B$14,E134)),MAX($D$2:D133)+1,0)</f>
        <v>132.0</v>
      </c>
      <c r="E134" s="326" t="s">
        <v>718</v>
      </c>
      <c r="F134" s="327">
        <v>2905.0</v>
      </c>
      <c r="G134" s="328"/>
      <c r="H134" s="329" t="str">
        <f>IFERROR(VLOOKUP(ROWS($H$3:H134),$D$3:$E$204,2,0),"")</f>
        <v>CHOTĚBOŘ</v>
      </c>
      <c r="I134" s="321"/>
      <c r="J134" s="339" t="s">
        <v>919</v>
      </c>
      <c r="K134" s="353" t="s">
        <v>1229</v>
      </c>
      <c r="M134" s="388">
        <f>IF(ISNUMBER(SEARCH(ZAKL_DATA!$B$29,N134)),MAX($M$2:M133)+1,0)</f>
        <v>132.0</v>
      </c>
      <c r="N134" s="417" t="s">
        <v>1752</v>
      </c>
      <c r="O134" s="419" t="s">
        <v>2824</v>
      </c>
      <c r="P134" s="389"/>
      <c r="Q134" s="372" t="str">
        <f>IFERROR(VLOOKUP(ROWS($Q$3:Q134),$M$3:$N$1699,2,0),"")</f>
        <v>Pěstování olejnatých plodů</v>
      </c>
    </row>
    <row r="135" spans="1:17" ht="12.75" customHeight="1">
      <c r="A135" s="321"/>
      <c r="B135" s="321"/>
      <c r="C135" s="321"/>
      <c r="D135" s="325">
        <f>IF(ISNUMBER(SEARCH(ZAKL_DATA!$B$14,E135)),MAX($D$2:D134)+1,0)</f>
        <v>133.0</v>
      </c>
      <c r="E135" s="326" t="s">
        <v>719</v>
      </c>
      <c r="F135" s="327">
        <v>2906.0</v>
      </c>
      <c r="G135" s="328"/>
      <c r="H135" s="329" t="str">
        <f>IFERROR(VLOOKUP(ROWS($H$3:H135),$D$3:$E$204,2,0),"")</f>
        <v>LEDEČ NAD SÁZAVOU</v>
      </c>
      <c r="I135" s="321"/>
      <c r="J135" s="340" t="s">
        <v>920</v>
      </c>
      <c r="K135" s="353" t="s">
        <v>1230</v>
      </c>
      <c r="M135" s="388">
        <f>IF(ISNUMBER(SEARCH(ZAKL_DATA!$B$29,N135)),MAX($M$2:M134)+1,0)</f>
        <v>133.0</v>
      </c>
      <c r="N135" s="417" t="s">
        <v>1753</v>
      </c>
      <c r="O135" s="419" t="s">
        <v>2825</v>
      </c>
      <c r="P135" s="389"/>
      <c r="Q135" s="372" t="str">
        <f>IFERROR(VLOOKUP(ROWS($Q$3:Q135),$M$3:$N$1699,2,0),"")</f>
        <v>Pěstování rostlin pro výrobu nápojů</v>
      </c>
    </row>
    <row r="136" spans="1:17" ht="12.75" customHeight="1">
      <c r="A136" s="321"/>
      <c r="B136" s="321"/>
      <c r="C136" s="321"/>
      <c r="D136" s="325">
        <f>IF(ISNUMBER(SEARCH(ZAKL_DATA!$B$14,E136)),MAX($D$2:D135)+1,0)</f>
        <v>134.0</v>
      </c>
      <c r="E136" s="326" t="s">
        <v>720</v>
      </c>
      <c r="F136" s="327">
        <v>2907.0</v>
      </c>
      <c r="G136" s="328"/>
      <c r="H136" s="329" t="str">
        <f>IFERROR(VLOOKUP(ROWS($H$3:H136),$D$3:$E$204,2,0),"")</f>
        <v>MORAVSKÉ BUDĚJOVICE</v>
      </c>
      <c r="I136" s="321"/>
      <c r="J136" s="339" t="s">
        <v>921</v>
      </c>
      <c r="K136" s="353" t="s">
        <v>1231</v>
      </c>
      <c r="M136" s="388">
        <f>IF(ISNUMBER(SEARCH(ZAKL_DATA!$B$29,N136)),MAX($M$2:M135)+1,0)</f>
        <v>134.0</v>
      </c>
      <c r="N136" s="417" t="s">
        <v>1754</v>
      </c>
      <c r="O136" s="419" t="s">
        <v>2826</v>
      </c>
      <c r="P136" s="389"/>
      <c r="Q136" s="372" t="str">
        <f>IFERROR(VLOOKUP(ROWS($Q$3:Q136),$M$3:$N$1699,2,0),"")</f>
        <v>Pěstování koření, aromatických, léčivých a farmaceutických rostlin</v>
      </c>
    </row>
    <row r="137" spans="1:17" ht="12.75" customHeight="1">
      <c r="A137" s="321"/>
      <c r="B137" s="321"/>
      <c r="C137" s="321"/>
      <c r="D137" s="325">
        <f>IF(ISNUMBER(SEARCH(ZAKL_DATA!$B$14,E137)),MAX($D$2:D136)+1,0)</f>
        <v>135.0</v>
      </c>
      <c r="E137" s="326" t="s">
        <v>721</v>
      </c>
      <c r="F137" s="327">
        <v>2908.0</v>
      </c>
      <c r="G137" s="328"/>
      <c r="H137" s="329" t="str">
        <f>IFERROR(VLOOKUP(ROWS($H$3:H137),$D$3:$E$204,2,0),"")</f>
        <v>NÁMĚŠŤ NAD OSLAVOU</v>
      </c>
      <c r="I137" s="321"/>
      <c r="J137" s="339" t="s">
        <v>922</v>
      </c>
      <c r="K137" s="353" t="s">
        <v>1232</v>
      </c>
      <c r="M137" s="388">
        <f>IF(ISNUMBER(SEARCH(ZAKL_DATA!$B$29,N137)),MAX($M$2:M136)+1,0)</f>
        <v>135.0</v>
      </c>
      <c r="N137" s="417" t="s">
        <v>1755</v>
      </c>
      <c r="O137" s="419" t="s">
        <v>2827</v>
      </c>
      <c r="P137" s="389"/>
      <c r="Q137" s="372" t="str">
        <f>IFERROR(VLOOKUP(ROWS($Q$3:Q137),$M$3:$N$1699,2,0),"")</f>
        <v>Pěstování ostatních trvalých plodin</v>
      </c>
    </row>
    <row r="138" spans="1:17" ht="12.75" customHeight="1">
      <c r="A138" s="321"/>
      <c r="B138" s="321"/>
      <c r="C138" s="321"/>
      <c r="D138" s="325">
        <f>IF(ISNUMBER(SEARCH(ZAKL_DATA!$B$14,E138)),MAX($D$2:D137)+1,0)</f>
        <v>136.0</v>
      </c>
      <c r="E138" s="326" t="s">
        <v>722</v>
      </c>
      <c r="F138" s="327">
        <v>2909.0</v>
      </c>
      <c r="G138" s="328"/>
      <c r="H138" s="329" t="str">
        <f>IFERROR(VLOOKUP(ROWS($H$3:H138),$D$3:$E$204,2,0),"")</f>
        <v>PACOV</v>
      </c>
      <c r="I138" s="321"/>
      <c r="J138" s="339" t="s">
        <v>923</v>
      </c>
      <c r="K138" s="353" t="s">
        <v>1233</v>
      </c>
      <c r="M138" s="388">
        <f>IF(ISNUMBER(SEARCH(ZAKL_DATA!$B$29,N138)),MAX($M$2:M137)+1,0)</f>
        <v>136.0</v>
      </c>
      <c r="N138" s="417" t="s">
        <v>1865</v>
      </c>
      <c r="O138" s="419" t="s">
        <v>2828</v>
      </c>
      <c r="P138" s="389"/>
      <c r="Q138" s="372" t="str">
        <f>IFERROR(VLOOKUP(ROWS($Q$3:Q138),$M$3:$N$1699,2,0),"")</f>
        <v>Úprava a spřádání textilních vláken a příze</v>
      </c>
    </row>
    <row r="139" spans="1:17" ht="12.75" customHeight="1">
      <c r="A139" s="321"/>
      <c r="B139" s="321"/>
      <c r="C139" s="321"/>
      <c r="D139" s="325">
        <f>IF(ISNUMBER(SEARCH(ZAKL_DATA!$B$14,E139)),MAX($D$2:D138)+1,0)</f>
        <v>137.0</v>
      </c>
      <c r="E139" s="326" t="s">
        <v>723</v>
      </c>
      <c r="F139" s="327">
        <v>2910.0</v>
      </c>
      <c r="G139" s="328"/>
      <c r="H139" s="329" t="str">
        <f>IFERROR(VLOOKUP(ROWS($H$3:H139),$D$3:$E$204,2,0),"")</f>
        <v>PELHŘIMOV</v>
      </c>
      <c r="I139" s="321"/>
      <c r="J139" s="339" t="s">
        <v>924</v>
      </c>
      <c r="K139" s="353" t="s">
        <v>1234</v>
      </c>
      <c r="M139" s="388">
        <f>IF(ISNUMBER(SEARCH(ZAKL_DATA!$B$29,N139)),MAX($M$2:M138)+1,0)</f>
        <v>137.0</v>
      </c>
      <c r="N139" s="417" t="s">
        <v>1866</v>
      </c>
      <c r="O139" s="419" t="s">
        <v>2829</v>
      </c>
      <c r="P139" s="389"/>
      <c r="Q139" s="372" t="str">
        <f>IFERROR(VLOOKUP(ROWS($Q$3:Q139),$M$3:$N$1699,2,0),"")</f>
        <v>Tkaní textilií</v>
      </c>
    </row>
    <row r="140" spans="1:17" ht="12.75" customHeight="1">
      <c r="A140" s="321"/>
      <c r="B140" s="321"/>
      <c r="C140" s="321"/>
      <c r="D140" s="325">
        <f>IF(ISNUMBER(SEARCH(ZAKL_DATA!$B$14,E140)),MAX($D$2:D139)+1,0)</f>
        <v>138.0</v>
      </c>
      <c r="E140" s="326" t="s">
        <v>724</v>
      </c>
      <c r="F140" s="327">
        <v>2911.0</v>
      </c>
      <c r="G140" s="328"/>
      <c r="H140" s="329" t="str">
        <f>IFERROR(VLOOKUP(ROWS($H$3:H140),$D$3:$E$204,2,0),"")</f>
        <v>TELČ</v>
      </c>
      <c r="I140" s="321"/>
      <c r="J140" s="339" t="s">
        <v>925</v>
      </c>
      <c r="K140" s="353" t="s">
        <v>1235</v>
      </c>
      <c r="M140" s="388">
        <f>IF(ISNUMBER(SEARCH(ZAKL_DATA!$B$29,N140)),MAX($M$2:M139)+1,0)</f>
        <v>138.0</v>
      </c>
      <c r="N140" s="417" t="s">
        <v>1867</v>
      </c>
      <c r="O140" s="419" t="s">
        <v>2830</v>
      </c>
      <c r="P140" s="389"/>
      <c r="Q140" s="372" t="str">
        <f>IFERROR(VLOOKUP(ROWS($Q$3:Q140),$M$3:$N$1699,2,0),"")</f>
        <v>Konečná úprava textilií</v>
      </c>
    </row>
    <row r="141" spans="1:17" ht="12.75" customHeight="1">
      <c r="A141" s="321"/>
      <c r="B141" s="321"/>
      <c r="C141" s="321"/>
      <c r="D141" s="325">
        <f>IF(ISNUMBER(SEARCH(ZAKL_DATA!$B$14,E141)),MAX($D$2:D140)+1,0)</f>
        <v>139.0</v>
      </c>
      <c r="E141" s="326" t="s">
        <v>725</v>
      </c>
      <c r="F141" s="327">
        <v>2912.0</v>
      </c>
      <c r="G141" s="328"/>
      <c r="H141" s="329" t="str">
        <f>IFERROR(VLOOKUP(ROWS($H$3:H141),$D$3:$E$204,2,0),"")</f>
        <v>TŘEBÍČ</v>
      </c>
      <c r="I141" s="321"/>
      <c r="J141" s="339" t="s">
        <v>926</v>
      </c>
      <c r="K141" s="353" t="s">
        <v>1236</v>
      </c>
      <c r="M141" s="388">
        <f>IF(ISNUMBER(SEARCH(ZAKL_DATA!$B$29,N141)),MAX($M$2:M140)+1,0)</f>
        <v>139.0</v>
      </c>
      <c r="N141" s="417" t="s">
        <v>1868</v>
      </c>
      <c r="O141" s="419" t="s">
        <v>2831</v>
      </c>
      <c r="P141" s="389"/>
      <c r="Q141" s="372" t="str">
        <f>IFERROR(VLOOKUP(ROWS($Q$3:Q141),$M$3:$N$1699,2,0),"")</f>
        <v>Výroba ostatních textilií</v>
      </c>
    </row>
    <row r="142" spans="1:17" ht="12.75" customHeight="1">
      <c r="A142" s="321"/>
      <c r="B142" s="321"/>
      <c r="C142" s="321"/>
      <c r="D142" s="325">
        <f>IF(ISNUMBER(SEARCH(ZAKL_DATA!$B$14,E142)),MAX($D$2:D141)+1,0)</f>
        <v>140.0</v>
      </c>
      <c r="E142" s="326" t="s">
        <v>726</v>
      </c>
      <c r="F142" s="327">
        <v>2913.0</v>
      </c>
      <c r="G142" s="328"/>
      <c r="H142" s="329" t="str">
        <f>IFERROR(VLOOKUP(ROWS($H$3:H142),$D$3:$E$204,2,0),"")</f>
        <v>VELKÉ MEZIŘÍČÍ</v>
      </c>
      <c r="I142" s="321"/>
      <c r="J142" s="339" t="s">
        <v>927</v>
      </c>
      <c r="K142" s="353" t="s">
        <v>1237</v>
      </c>
      <c r="M142" s="388">
        <f>IF(ISNUMBER(SEARCH(ZAKL_DATA!$B$29,N142)),MAX($M$2:M141)+1,0)</f>
        <v>140.0</v>
      </c>
      <c r="N142" s="417" t="s">
        <v>1742</v>
      </c>
      <c r="O142" s="419" t="s">
        <v>2702</v>
      </c>
      <c r="P142" s="389"/>
      <c r="Q142" s="372" t="str">
        <f>IFERROR(VLOOKUP(ROWS($Q$3:Q142),$M$3:$N$1699,2,0),"")</f>
        <v>Pěstování cukrové třtiny</v>
      </c>
    </row>
    <row r="143" spans="1:17" ht="12.75" customHeight="1">
      <c r="A143" s="321"/>
      <c r="B143" s="321"/>
      <c r="C143" s="321"/>
      <c r="D143" s="325">
        <f>IF(ISNUMBER(SEARCH(ZAKL_DATA!$B$14,E143)),MAX($D$2:D142)+1,0)</f>
        <v>141.0</v>
      </c>
      <c r="E143" s="326" t="s">
        <v>727</v>
      </c>
      <c r="F143" s="327">
        <v>2914.0</v>
      </c>
      <c r="G143" s="328"/>
      <c r="H143" s="329" t="str">
        <f>IFERROR(VLOOKUP(ROWS($H$3:H143),$D$3:$E$204,2,0),"")</f>
        <v>ŽĎÁR NAD SÁZAVOU</v>
      </c>
      <c r="I143" s="321"/>
      <c r="J143" s="339" t="s">
        <v>928</v>
      </c>
      <c r="K143" s="353" t="s">
        <v>1238</v>
      </c>
      <c r="M143" s="388">
        <f>IF(ISNUMBER(SEARCH(ZAKL_DATA!$B$29,N143)),MAX($M$2:M142)+1,0)</f>
        <v>141.0</v>
      </c>
      <c r="N143" s="417" t="s">
        <v>1877</v>
      </c>
      <c r="O143" s="419" t="s">
        <v>2832</v>
      </c>
      <c r="P143" s="389"/>
      <c r="Q143" s="372" t="str">
        <f>IFERROR(VLOOKUP(ROWS($Q$3:Q143),$M$3:$N$1699,2,0),"")</f>
        <v>Výroba oděvů, kromě kožešinových výrobků</v>
      </c>
    </row>
    <row r="144" spans="1:17" ht="12.75" customHeight="1">
      <c r="A144" s="321"/>
      <c r="B144" s="321"/>
      <c r="C144" s="321"/>
      <c r="D144" s="325">
        <f>IF(ISNUMBER(SEARCH(ZAKL_DATA!$B$14,E144)),MAX($D$2:D143)+1,0)</f>
        <v>142.0</v>
      </c>
      <c r="E144" s="326" t="s">
        <v>728</v>
      </c>
      <c r="F144" s="327">
        <v>3001.0</v>
      </c>
      <c r="G144" s="328"/>
      <c r="H144" s="329" t="str">
        <f>IFERROR(VLOOKUP(ROWS($H$3:H144),$D$3:$E$204,2,0),"")</f>
        <v>BRNO I</v>
      </c>
      <c r="I144" s="321"/>
      <c r="J144" s="339" t="s">
        <v>929</v>
      </c>
      <c r="K144" s="353" t="s">
        <v>1239</v>
      </c>
      <c r="M144" s="388">
        <f>IF(ISNUMBER(SEARCH(ZAKL_DATA!$B$29,N144)),MAX($M$2:M143)+1,0)</f>
        <v>142.0</v>
      </c>
      <c r="N144" s="417" t="s">
        <v>1757</v>
      </c>
      <c r="O144" s="419" t="s">
        <v>2833</v>
      </c>
      <c r="P144" s="389"/>
      <c r="Q144" s="372" t="str">
        <f>IFERROR(VLOOKUP(ROWS($Q$3:Q144),$M$3:$N$1699,2,0),"")</f>
        <v>Chov mléčného skotu</v>
      </c>
    </row>
    <row r="145" spans="1:17" ht="12.75" customHeight="1">
      <c r="A145" s="321"/>
      <c r="B145" s="321"/>
      <c r="C145" s="321"/>
      <c r="D145" s="325">
        <f>IF(ISNUMBER(SEARCH(ZAKL_DATA!$B$14,E145)),MAX($D$2:D144)+1,0)</f>
        <v>143.0</v>
      </c>
      <c r="E145" s="326" t="s">
        <v>729</v>
      </c>
      <c r="F145" s="327">
        <v>3002.0</v>
      </c>
      <c r="G145" s="328"/>
      <c r="H145" s="329" t="str">
        <f>IFERROR(VLOOKUP(ROWS($H$3:H145),$D$3:$E$204,2,0),"")</f>
        <v>BRNO II</v>
      </c>
      <c r="I145" s="321"/>
      <c r="J145" s="339" t="s">
        <v>930</v>
      </c>
      <c r="K145" s="353" t="s">
        <v>1240</v>
      </c>
      <c r="M145" s="388">
        <f>IF(ISNUMBER(SEARCH(ZAKL_DATA!$B$29,N145)),MAX($M$2:M144)+1,0)</f>
        <v>143.0</v>
      </c>
      <c r="N145" s="417" t="s">
        <v>1883</v>
      </c>
      <c r="O145" s="419" t="s">
        <v>2834</v>
      </c>
      <c r="P145" s="389"/>
      <c r="Q145" s="372" t="str">
        <f>IFERROR(VLOOKUP(ROWS($Q$3:Q145),$M$3:$N$1699,2,0),"")</f>
        <v>Výroba kožešinových výrobků</v>
      </c>
    </row>
    <row r="146" spans="1:17" ht="12.75" customHeight="1">
      <c r="A146" s="321"/>
      <c r="B146" s="321"/>
      <c r="C146" s="321"/>
      <c r="D146" s="325">
        <f>IF(ISNUMBER(SEARCH(ZAKL_DATA!$B$14,E146)),MAX($D$2:D145)+1,0)</f>
        <v>144.0</v>
      </c>
      <c r="E146" s="326" t="s">
        <v>730</v>
      </c>
      <c r="F146" s="327">
        <v>3003.0</v>
      </c>
      <c r="G146" s="328"/>
      <c r="H146" s="329" t="str">
        <f>IFERROR(VLOOKUP(ROWS($H$3:H146),$D$3:$E$204,2,0),"")</f>
        <v>BRNO III</v>
      </c>
      <c r="I146" s="321"/>
      <c r="J146" s="339" t="s">
        <v>931</v>
      </c>
      <c r="K146" s="353" t="s">
        <v>1241</v>
      </c>
      <c r="M146" s="388">
        <f>IF(ISNUMBER(SEARCH(ZAKL_DATA!$B$29,N146)),MAX($M$2:M145)+1,0)</f>
        <v>144.0</v>
      </c>
      <c r="N146" s="417" t="s">
        <v>1758</v>
      </c>
      <c r="O146" s="419" t="s">
        <v>2835</v>
      </c>
      <c r="P146" s="389"/>
      <c r="Q146" s="372" t="str">
        <f>IFERROR(VLOOKUP(ROWS($Q$3:Q146),$M$3:$N$1699,2,0),"")</f>
        <v>Chov jiného skotu</v>
      </c>
    </row>
    <row r="147" spans="1:17" ht="12.75" customHeight="1">
      <c r="A147" s="321"/>
      <c r="B147" s="321"/>
      <c r="C147" s="321"/>
      <c r="D147" s="325">
        <f>IF(ISNUMBER(SEARCH(ZAKL_DATA!$B$14,E147)),MAX($D$2:D146)+1,0)</f>
        <v>145.0</v>
      </c>
      <c r="E147" s="326" t="s">
        <v>731</v>
      </c>
      <c r="F147" s="327">
        <v>3004.0</v>
      </c>
      <c r="G147" s="328"/>
      <c r="H147" s="329" t="str">
        <f>IFERROR(VLOOKUP(ROWS($H$3:H147),$D$3:$E$204,2,0),"")</f>
        <v>BRNO IV</v>
      </c>
      <c r="I147" s="321"/>
      <c r="J147" s="339" t="s">
        <v>932</v>
      </c>
      <c r="K147" s="353" t="s">
        <v>1242</v>
      </c>
      <c r="M147" s="388">
        <f>IF(ISNUMBER(SEARCH(ZAKL_DATA!$B$29,N147)),MAX($M$2:M146)+1,0)</f>
        <v>145.0</v>
      </c>
      <c r="N147" s="417" t="s">
        <v>1884</v>
      </c>
      <c r="O147" s="418" t="s">
        <v>2836</v>
      </c>
      <c r="P147" s="389"/>
      <c r="Q147" s="372" t="str">
        <f>IFERROR(VLOOKUP(ROWS($Q$3:Q147),$M$3:$N$1699,2,0),"")</f>
        <v>Výroba pletených a háčkovaných oděvů</v>
      </c>
    </row>
    <row r="148" spans="1:17" ht="12.75" customHeight="1">
      <c r="A148" s="321"/>
      <c r="B148" s="321"/>
      <c r="C148" s="321"/>
      <c r="D148" s="325">
        <f>IF(ISNUMBER(SEARCH(ZAKL_DATA!$B$14,E148)),MAX($D$2:D147)+1,0)</f>
        <v>146.0</v>
      </c>
      <c r="E148" s="326" t="s">
        <v>732</v>
      </c>
      <c r="F148" s="327">
        <v>3005.0</v>
      </c>
      <c r="G148" s="328"/>
      <c r="H148" s="329" t="str">
        <f>IFERROR(VLOOKUP(ROWS($H$3:H148),$D$3:$E$204,2,0),"")</f>
        <v>BRNO VENKOV</v>
      </c>
      <c r="I148" s="321"/>
      <c r="J148" s="339" t="s">
        <v>933</v>
      </c>
      <c r="K148" s="353" t="s">
        <v>1243</v>
      </c>
      <c r="M148" s="388">
        <f>IF(ISNUMBER(SEARCH(ZAKL_DATA!$B$29,N148)),MAX($M$2:M147)+1,0)</f>
        <v>146.0</v>
      </c>
      <c r="N148" s="417" t="s">
        <v>1759</v>
      </c>
      <c r="O148" s="419" t="s">
        <v>2837</v>
      </c>
      <c r="P148" s="389"/>
      <c r="Q148" s="372" t="str">
        <f>IFERROR(VLOOKUP(ROWS($Q$3:Q148),$M$3:$N$1699,2,0),"")</f>
        <v>Chov koní a jiných koňovitých</v>
      </c>
    </row>
    <row r="149" spans="1:17" ht="12.75" customHeight="1">
      <c r="A149" s="321"/>
      <c r="B149" s="321"/>
      <c r="C149" s="321"/>
      <c r="D149" s="325">
        <f>IF(ISNUMBER(SEARCH(ZAKL_DATA!$B$14,E149)),MAX($D$2:D148)+1,0)</f>
        <v>147.0</v>
      </c>
      <c r="E149" s="326" t="s">
        <v>733</v>
      </c>
      <c r="F149" s="327">
        <v>3006.0</v>
      </c>
      <c r="G149" s="328"/>
      <c r="H149" s="329" t="str">
        <f>IFERROR(VLOOKUP(ROWS($H$3:H149),$D$3:$E$204,2,0),"")</f>
        <v>BLANSKO</v>
      </c>
      <c r="I149" s="321"/>
      <c r="J149" s="339" t="s">
        <v>934</v>
      </c>
      <c r="K149" s="353" t="s">
        <v>1244</v>
      </c>
      <c r="M149" s="388">
        <f>IF(ISNUMBER(SEARCH(ZAKL_DATA!$B$29,N149)),MAX($M$2:M148)+1,0)</f>
        <v>147.0</v>
      </c>
      <c r="N149" s="417" t="s">
        <v>1760</v>
      </c>
      <c r="O149" s="419" t="s">
        <v>2838</v>
      </c>
      <c r="P149" s="389"/>
      <c r="Q149" s="372" t="str">
        <f>IFERROR(VLOOKUP(ROWS($Q$3:Q149),$M$3:$N$1699,2,0),"")</f>
        <v>Chov velbloudů a velbloudovitých</v>
      </c>
    </row>
    <row r="150" spans="1:17" ht="12.75" customHeight="1">
      <c r="A150" s="321"/>
      <c r="B150" s="321"/>
      <c r="C150" s="321"/>
      <c r="D150" s="325">
        <f>IF(ISNUMBER(SEARCH(ZAKL_DATA!$B$14,E150)),MAX($D$2:D149)+1,0)</f>
        <v>148.0</v>
      </c>
      <c r="E150" s="326" t="s">
        <v>734</v>
      </c>
      <c r="F150" s="327">
        <v>3007.0</v>
      </c>
      <c r="G150" s="328"/>
      <c r="H150" s="329" t="str">
        <f>IFERROR(VLOOKUP(ROWS($H$3:H150),$D$3:$E$204,2,0),"")</f>
        <v>BOSKOVICE</v>
      </c>
      <c r="I150" s="321"/>
      <c r="J150" s="339" t="s">
        <v>935</v>
      </c>
      <c r="K150" s="353" t="s">
        <v>1245</v>
      </c>
      <c r="M150" s="388">
        <f>IF(ISNUMBER(SEARCH(ZAKL_DATA!$B$29,N150)),MAX($M$2:M149)+1,0)</f>
        <v>148.0</v>
      </c>
      <c r="N150" s="417" t="s">
        <v>1761</v>
      </c>
      <c r="O150" s="419" t="s">
        <v>2839</v>
      </c>
      <c r="P150" s="389"/>
      <c r="Q150" s="372" t="str">
        <f>IFERROR(VLOOKUP(ROWS($Q$3:Q150),$M$3:$N$1699,2,0),"")</f>
        <v>Chov ovcí a koz</v>
      </c>
    </row>
    <row r="151" spans="1:17" ht="12.75" customHeight="1">
      <c r="A151" s="321"/>
      <c r="B151" s="321"/>
      <c r="C151" s="321"/>
      <c r="D151" s="325">
        <f>IF(ISNUMBER(SEARCH(ZAKL_DATA!$B$14,E151)),MAX($D$2:D150)+1,0)</f>
        <v>149.0</v>
      </c>
      <c r="E151" s="326" t="s">
        <v>735</v>
      </c>
      <c r="F151" s="327">
        <v>3008.0</v>
      </c>
      <c r="G151" s="328"/>
      <c r="H151" s="329" t="str">
        <f>IFERROR(VLOOKUP(ROWS($H$3:H151),$D$3:$E$204,2,0),"")</f>
        <v>BŘECLAV</v>
      </c>
      <c r="I151" s="321"/>
      <c r="J151" s="339" t="s">
        <v>936</v>
      </c>
      <c r="K151" s="353" t="s">
        <v>1246</v>
      </c>
      <c r="M151" s="388">
        <f>IF(ISNUMBER(SEARCH(ZAKL_DATA!$B$29,N151)),MAX($M$2:M150)+1,0)</f>
        <v>149.0</v>
      </c>
      <c r="N151" s="417" t="s">
        <v>1762</v>
      </c>
      <c r="O151" s="419" t="s">
        <v>2840</v>
      </c>
      <c r="P151" s="389"/>
      <c r="Q151" s="372" t="str">
        <f>IFERROR(VLOOKUP(ROWS($Q$3:Q151),$M$3:$N$1699,2,0),"")</f>
        <v>Chov prasat</v>
      </c>
    </row>
    <row r="152" spans="1:17" ht="12.75" customHeight="1">
      <c r="A152" s="321"/>
      <c r="B152" s="321"/>
      <c r="C152" s="321"/>
      <c r="D152" s="325">
        <f>IF(ISNUMBER(SEARCH(ZAKL_DATA!$B$14,E152)),MAX($D$2:D151)+1,0)</f>
        <v>150.0</v>
      </c>
      <c r="E152" s="326" t="s">
        <v>736</v>
      </c>
      <c r="F152" s="327">
        <v>3009.0</v>
      </c>
      <c r="G152" s="328"/>
      <c r="H152" s="329" t="str">
        <f>IFERROR(VLOOKUP(ROWS($H$3:H152),$D$3:$E$204,2,0),"")</f>
        <v>BUČOVICE</v>
      </c>
      <c r="I152" s="321"/>
      <c r="J152" s="339" t="s">
        <v>937</v>
      </c>
      <c r="K152" s="353" t="s">
        <v>1247</v>
      </c>
      <c r="M152" s="388">
        <f>IF(ISNUMBER(SEARCH(ZAKL_DATA!$B$29,N152)),MAX($M$2:M151)+1,0)</f>
        <v>150.0</v>
      </c>
      <c r="N152" s="417" t="s">
        <v>1763</v>
      </c>
      <c r="O152" s="419" t="s">
        <v>2841</v>
      </c>
      <c r="P152" s="389"/>
      <c r="Q152" s="372" t="str">
        <f>IFERROR(VLOOKUP(ROWS($Q$3:Q152),$M$3:$N$1699,2,0),"")</f>
        <v>Chov drůbeže</v>
      </c>
    </row>
    <row r="153" spans="1:17" ht="12.75" customHeight="1">
      <c r="A153" s="321"/>
      <c r="B153" s="321"/>
      <c r="C153" s="321"/>
      <c r="D153" s="325">
        <f>IF(ISNUMBER(SEARCH(ZAKL_DATA!$B$14,E153)),MAX($D$2:D152)+1,0)</f>
        <v>151.0</v>
      </c>
      <c r="E153" s="326" t="s">
        <v>737</v>
      </c>
      <c r="F153" s="327">
        <v>3010.0</v>
      </c>
      <c r="G153" s="328"/>
      <c r="H153" s="329" t="str">
        <f>IFERROR(VLOOKUP(ROWS($H$3:H153),$D$3:$E$204,2,0),"")</f>
        <v>HODONÍN</v>
      </c>
      <c r="I153" s="321"/>
      <c r="J153" s="339" t="s">
        <v>938</v>
      </c>
      <c r="K153" s="353" t="s">
        <v>1248</v>
      </c>
      <c r="M153" s="388">
        <f>IF(ISNUMBER(SEARCH(ZAKL_DATA!$B$29,N153)),MAX($M$2:M152)+1,0)</f>
        <v>151.0</v>
      </c>
      <c r="N153" s="417" t="s">
        <v>1764</v>
      </c>
      <c r="O153" s="419" t="s">
        <v>2842</v>
      </c>
      <c r="P153" s="389"/>
      <c r="Q153" s="372" t="str">
        <f>IFERROR(VLOOKUP(ROWS($Q$3:Q153),$M$3:$N$1699,2,0),"")</f>
        <v>Chov ostatních zvířat</v>
      </c>
    </row>
    <row r="154" spans="1:17" ht="12.75" customHeight="1">
      <c r="A154" s="321"/>
      <c r="B154" s="321"/>
      <c r="C154" s="321"/>
      <c r="D154" s="325">
        <f>IF(ISNUMBER(SEARCH(ZAKL_DATA!$B$14,E154)),MAX($D$2:D153)+1,0)</f>
        <v>152.0</v>
      </c>
      <c r="E154" s="326" t="s">
        <v>738</v>
      </c>
      <c r="F154" s="327">
        <v>3011.0</v>
      </c>
      <c r="G154" s="328"/>
      <c r="H154" s="329" t="str">
        <f>IFERROR(VLOOKUP(ROWS($H$3:H154),$D$3:$E$204,2,0),"")</f>
        <v>HUSTOPEČE</v>
      </c>
      <c r="I154" s="321"/>
      <c r="J154" s="339" t="s">
        <v>939</v>
      </c>
      <c r="K154" s="353" t="s">
        <v>1249</v>
      </c>
      <c r="M154" s="388">
        <f>IF(ISNUMBER(SEARCH(ZAKL_DATA!$B$29,N154)),MAX($M$2:M153)+1,0)</f>
        <v>152.0</v>
      </c>
      <c r="N154" s="417" t="s">
        <v>2843</v>
      </c>
      <c r="O154" s="419" t="s">
        <v>2844</v>
      </c>
      <c r="P154" s="389"/>
      <c r="Q154" s="372" t="str">
        <f>IFERROR(VLOOKUP(ROWS($Q$3:Q154),$M$3:$N$1699,2,0),"")</f>
        <v>Činění a úprava usní (vyčiněných kůží); zpracování a barvení kožešin; výrob</v>
      </c>
    </row>
    <row r="155" spans="1:17" ht="12.75" customHeight="1">
      <c r="A155" s="321"/>
      <c r="B155" s="321"/>
      <c r="C155" s="321"/>
      <c r="D155" s="325">
        <f>IF(ISNUMBER(SEARCH(ZAKL_DATA!$B$14,E155)),MAX($D$2:D154)+1,0)</f>
        <v>153.0</v>
      </c>
      <c r="E155" s="326" t="s">
        <v>739</v>
      </c>
      <c r="F155" s="327">
        <v>3012.0</v>
      </c>
      <c r="G155" s="328"/>
      <c r="H155" s="329" t="str">
        <f>IFERROR(VLOOKUP(ROWS($H$3:H155),$D$3:$E$204,2,0),"")</f>
        <v>IVANČICE</v>
      </c>
      <c r="I155" s="321"/>
      <c r="J155" s="339" t="s">
        <v>940</v>
      </c>
      <c r="K155" s="353" t="s">
        <v>1250</v>
      </c>
      <c r="M155" s="388">
        <f>IF(ISNUMBER(SEARCH(ZAKL_DATA!$B$29,N155)),MAX($M$2:M154)+1,0)</f>
        <v>153.0</v>
      </c>
      <c r="N155" s="417" t="s">
        <v>1890</v>
      </c>
      <c r="O155" s="419" t="s">
        <v>2845</v>
      </c>
      <c r="P155" s="389"/>
      <c r="Q155" s="372" t="str">
        <f>IFERROR(VLOOKUP(ROWS($Q$3:Q155),$M$3:$N$1699,2,0),"")</f>
        <v>Výroba obuvi</v>
      </c>
    </row>
    <row r="156" spans="1:17" ht="12.75" customHeight="1">
      <c r="A156" s="321"/>
      <c r="B156" s="321"/>
      <c r="C156" s="321"/>
      <c r="D156" s="325">
        <f>IF(ISNUMBER(SEARCH(ZAKL_DATA!$B$14,E156)),MAX($D$2:D155)+1,0)</f>
        <v>154.0</v>
      </c>
      <c r="E156" s="326" t="s">
        <v>740</v>
      </c>
      <c r="F156" s="327">
        <v>3013.0</v>
      </c>
      <c r="G156" s="328"/>
      <c r="H156" s="329" t="str">
        <f>IFERROR(VLOOKUP(ROWS($H$3:H156),$D$3:$E$204,2,0),"")</f>
        <v>KYJOV</v>
      </c>
      <c r="I156" s="321"/>
      <c r="J156" s="339" t="s">
        <v>941</v>
      </c>
      <c r="K156" s="353" t="s">
        <v>1251</v>
      </c>
      <c r="M156" s="388">
        <f>IF(ISNUMBER(SEARCH(ZAKL_DATA!$B$29,N156)),MAX($M$2:M155)+1,0)</f>
        <v>154.0</v>
      </c>
      <c r="N156" s="417" t="s">
        <v>1893</v>
      </c>
      <c r="O156" s="419" t="s">
        <v>2846</v>
      </c>
      <c r="P156" s="389"/>
      <c r="Q156" s="372" t="str">
        <f>IFERROR(VLOOKUP(ROWS($Q$3:Q156),$M$3:$N$1699,2,0),"")</f>
        <v>Výroba pilařská a impregnace dřeva</v>
      </c>
    </row>
    <row r="157" spans="1:17" ht="12.75" customHeight="1">
      <c r="A157" s="321"/>
      <c r="B157" s="321"/>
      <c r="C157" s="321"/>
      <c r="D157" s="325">
        <f>IF(ISNUMBER(SEARCH(ZAKL_DATA!$B$14,E157)),MAX($D$2:D156)+1,0)</f>
        <v>155.0</v>
      </c>
      <c r="E157" s="326" t="s">
        <v>741</v>
      </c>
      <c r="F157" s="327">
        <v>3014.0</v>
      </c>
      <c r="G157" s="328"/>
      <c r="H157" s="329" t="str">
        <f>IFERROR(VLOOKUP(ROWS($H$3:H157),$D$3:$E$204,2,0),"")</f>
        <v>MIKULOV</v>
      </c>
      <c r="I157" s="321"/>
      <c r="J157" s="339" t="s">
        <v>942</v>
      </c>
      <c r="K157" s="353" t="s">
        <v>1252</v>
      </c>
      <c r="M157" s="388">
        <f>IF(ISNUMBER(SEARCH(ZAKL_DATA!$B$29,N157)),MAX($M$2:M156)+1,0)</f>
        <v>155.0</v>
      </c>
      <c r="N157" s="417" t="s">
        <v>1771</v>
      </c>
      <c r="O157" s="419" t="s">
        <v>2847</v>
      </c>
      <c r="P157" s="389"/>
      <c r="Q157" s="372" t="str">
        <f>IFERROR(VLOOKUP(ROWS($Q$3:Q157),$M$3:$N$1699,2,0),"")</f>
        <v>Podpůrné činnosti pro rostlinnou výrobu</v>
      </c>
    </row>
    <row r="158" spans="1:17" ht="12.75" customHeight="1">
      <c r="A158" s="321"/>
      <c r="B158" s="321"/>
      <c r="C158" s="321"/>
      <c r="D158" s="325">
        <f>IF(ISNUMBER(SEARCH(ZAKL_DATA!$B$14,E158)),MAX($D$2:D157)+1,0)</f>
        <v>156.0</v>
      </c>
      <c r="E158" s="326" t="s">
        <v>742</v>
      </c>
      <c r="F158" s="327">
        <v>3015.0</v>
      </c>
      <c r="G158" s="328"/>
      <c r="H158" s="329" t="str">
        <f>IFERROR(VLOOKUP(ROWS($H$3:H158),$D$3:$E$204,2,0),"")</f>
        <v>MORAVSKÝ KRUMLOV</v>
      </c>
      <c r="I158" s="321"/>
      <c r="J158" s="339" t="s">
        <v>943</v>
      </c>
      <c r="K158" s="353" t="s">
        <v>1253</v>
      </c>
      <c r="M158" s="388">
        <f>IF(ISNUMBER(SEARCH(ZAKL_DATA!$B$29,N158)),MAX($M$2:M157)+1,0)</f>
        <v>156.0</v>
      </c>
      <c r="N158" s="417" t="s">
        <v>2848</v>
      </c>
      <c r="O158" s="419" t="s">
        <v>2849</v>
      </c>
      <c r="P158" s="389"/>
      <c r="Q158" s="372" t="str">
        <f>IFERROR(VLOOKUP(ROWS($Q$3:Q158),$M$3:$N$1699,2,0),"")</f>
        <v>Výroba dřevěných,korkových,proutěných a slaměných výrobků,kromě nábytku</v>
      </c>
    </row>
    <row r="159" spans="1:17" ht="12.75" customHeight="1">
      <c r="A159" s="321"/>
      <c r="B159" s="321"/>
      <c r="C159" s="321"/>
      <c r="D159" s="325">
        <f>IF(ISNUMBER(SEARCH(ZAKL_DATA!$B$14,E159)),MAX($D$2:D158)+1,0)</f>
        <v>157.0</v>
      </c>
      <c r="E159" s="326" t="s">
        <v>743</v>
      </c>
      <c r="F159" s="327">
        <v>3016.0</v>
      </c>
      <c r="G159" s="328"/>
      <c r="H159" s="329" t="str">
        <f>IFERROR(VLOOKUP(ROWS($H$3:H159),$D$3:$E$204,2,0),"")</f>
        <v>SLAVKOV U BRNA</v>
      </c>
      <c r="I159" s="321"/>
      <c r="J159" s="339" t="s">
        <v>944</v>
      </c>
      <c r="K159" s="353" t="s">
        <v>1254</v>
      </c>
      <c r="M159" s="388">
        <f>IF(ISNUMBER(SEARCH(ZAKL_DATA!$B$29,N159)),MAX($M$2:M158)+1,0)</f>
        <v>157.0</v>
      </c>
      <c r="N159" s="417" t="s">
        <v>1772</v>
      </c>
      <c r="O159" s="419" t="s">
        <v>2850</v>
      </c>
      <c r="P159" s="389"/>
      <c r="Q159" s="372" t="str">
        <f>IFERROR(VLOOKUP(ROWS($Q$3:Q159),$M$3:$N$1699,2,0),"")</f>
        <v>Podpůrné činnosti pro živočišnou výrobu</v>
      </c>
    </row>
    <row r="160" spans="1:17" ht="12.75" customHeight="1">
      <c r="A160" s="321"/>
      <c r="B160" s="321"/>
      <c r="C160" s="321"/>
      <c r="D160" s="325">
        <f>IF(ISNUMBER(SEARCH(ZAKL_DATA!$B$14,E160)),MAX($D$2:D159)+1,0)</f>
        <v>158.0</v>
      </c>
      <c r="E160" s="326" t="s">
        <v>744</v>
      </c>
      <c r="F160" s="327">
        <v>3017.0</v>
      </c>
      <c r="G160" s="328"/>
      <c r="H160" s="329" t="str">
        <f>IFERROR(VLOOKUP(ROWS($H$3:H160),$D$3:$E$204,2,0),"")</f>
        <v>TIŠNOV</v>
      </c>
      <c r="I160" s="321"/>
      <c r="J160" s="339" t="s">
        <v>945</v>
      </c>
      <c r="K160" s="353" t="s">
        <v>1255</v>
      </c>
      <c r="M160" s="388">
        <f>IF(ISNUMBER(SEARCH(ZAKL_DATA!$B$29,N160)),MAX($M$2:M159)+1,0)</f>
        <v>158.0</v>
      </c>
      <c r="N160" s="417" t="s">
        <v>1773</v>
      </c>
      <c r="O160" s="419" t="s">
        <v>2851</v>
      </c>
      <c r="P160" s="389"/>
      <c r="Q160" s="372" t="str">
        <f>IFERROR(VLOOKUP(ROWS($Q$3:Q160),$M$3:$N$1699,2,0),"")</f>
        <v>Posklizňové činnosti</v>
      </c>
    </row>
    <row r="161" spans="1:17" ht="12.75" customHeight="1">
      <c r="A161" s="321"/>
      <c r="B161" s="321"/>
      <c r="C161" s="321"/>
      <c r="D161" s="325">
        <f>IF(ISNUMBER(SEARCH(ZAKL_DATA!$B$14,E161)),MAX($D$2:D160)+1,0)</f>
        <v>159.0</v>
      </c>
      <c r="E161" s="326" t="s">
        <v>745</v>
      </c>
      <c r="F161" s="327">
        <v>3018.0</v>
      </c>
      <c r="G161" s="328"/>
      <c r="H161" s="329" t="str">
        <f>IFERROR(VLOOKUP(ROWS($H$3:H161),$D$3:$E$204,2,0),"")</f>
        <v>VESELÍ NAD MORAVOU</v>
      </c>
      <c r="I161" s="321"/>
      <c r="J161" s="340" t="s">
        <v>946</v>
      </c>
      <c r="K161" s="353" t="s">
        <v>1256</v>
      </c>
      <c r="M161" s="388">
        <f>IF(ISNUMBER(SEARCH(ZAKL_DATA!$B$29,N161)),MAX($M$2:M160)+1,0)</f>
        <v>159.0</v>
      </c>
      <c r="N161" s="417" t="s">
        <v>1774</v>
      </c>
      <c r="O161" s="419" t="s">
        <v>2852</v>
      </c>
      <c r="P161" s="389"/>
      <c r="Q161" s="372" t="str">
        <f>IFERROR(VLOOKUP(ROWS($Q$3:Q161),$M$3:$N$1699,2,0),"")</f>
        <v>Zpracování osiva pro účely množení</v>
      </c>
    </row>
    <row r="162" spans="1:17" ht="12.75" customHeight="1">
      <c r="A162" s="321"/>
      <c r="B162" s="321"/>
      <c r="C162" s="321"/>
      <c r="D162" s="325">
        <f>IF(ISNUMBER(SEARCH(ZAKL_DATA!$B$14,E162)),MAX($D$2:D161)+1,0)</f>
        <v>160.0</v>
      </c>
      <c r="E162" s="326" t="s">
        <v>746</v>
      </c>
      <c r="F162" s="327">
        <v>3019.0</v>
      </c>
      <c r="G162" s="328"/>
      <c r="H162" s="329" t="str">
        <f>IFERROR(VLOOKUP(ROWS($H$3:H162),$D$3:$E$204,2,0),"")</f>
        <v>VYŠKOV</v>
      </c>
      <c r="I162" s="321"/>
      <c r="J162" s="339" t="s">
        <v>947</v>
      </c>
      <c r="K162" s="353" t="s">
        <v>508</v>
      </c>
      <c r="M162" s="388">
        <f>IF(ISNUMBER(SEARCH(ZAKL_DATA!$B$29,N162)),MAX($M$2:M161)+1,0)</f>
        <v>160.0</v>
      </c>
      <c r="N162" s="417" t="s">
        <v>1899</v>
      </c>
      <c r="O162" s="419" t="s">
        <v>2853</v>
      </c>
      <c r="P162" s="389"/>
      <c r="Q162" s="372" t="str">
        <f>IFERROR(VLOOKUP(ROWS($Q$3:Q162),$M$3:$N$1699,2,0),"")</f>
        <v>Výroba buničiny, papíru a lepenky</v>
      </c>
    </row>
    <row r="163" spans="1:17" ht="12.75" customHeight="1">
      <c r="A163" s="321"/>
      <c r="B163" s="321"/>
      <c r="C163" s="321"/>
      <c r="D163" s="325">
        <f>IF(ISNUMBER(SEARCH(ZAKL_DATA!$B$14,E163)),MAX($D$2:D162)+1,0)</f>
        <v>161.0</v>
      </c>
      <c r="E163" s="326" t="s">
        <v>747</v>
      </c>
      <c r="F163" s="327">
        <v>3020.0</v>
      </c>
      <c r="G163" s="328"/>
      <c r="H163" s="329" t="str">
        <f>IFERROR(VLOOKUP(ROWS($H$3:H163),$D$3:$E$204,2,0),"")</f>
        <v>ZNOJMO</v>
      </c>
      <c r="I163" s="321"/>
      <c r="J163" s="339" t="s">
        <v>948</v>
      </c>
      <c r="K163" s="353" t="s">
        <v>1257</v>
      </c>
      <c r="M163" s="388">
        <f>IF(ISNUMBER(SEARCH(ZAKL_DATA!$B$29,N163)),MAX($M$2:M162)+1,0)</f>
        <v>161.0</v>
      </c>
      <c r="N163" s="417" t="s">
        <v>1905</v>
      </c>
      <c r="O163" s="419" t="s">
        <v>2854</v>
      </c>
      <c r="P163" s="389"/>
      <c r="Q163" s="372" t="str">
        <f>IFERROR(VLOOKUP(ROWS($Q$3:Q163),$M$3:$N$1699,2,0),"")</f>
        <v>Výroba výrobků z papíru a lepenky</v>
      </c>
    </row>
    <row r="164" spans="1:17" ht="12.75" customHeight="1">
      <c r="A164" s="321"/>
      <c r="B164" s="321"/>
      <c r="C164" s="321"/>
      <c r="D164" s="325">
        <f>IF(ISNUMBER(SEARCH(ZAKL_DATA!$B$14,E164)),MAX($D$2:D163)+1,0)</f>
        <v>162.0</v>
      </c>
      <c r="E164" s="326" t="s">
        <v>748</v>
      </c>
      <c r="F164" s="327">
        <v>3101.0</v>
      </c>
      <c r="G164" s="328"/>
      <c r="H164" s="329" t="str">
        <f>IFERROR(VLOOKUP(ROWS($H$3:H164),$D$3:$E$204,2,0),"")</f>
        <v>OLOMOUC</v>
      </c>
      <c r="I164" s="321"/>
      <c r="J164" s="339" t="s">
        <v>949</v>
      </c>
      <c r="K164" s="353" t="s">
        <v>1258</v>
      </c>
      <c r="M164" s="388">
        <f>IF(ISNUMBER(SEARCH(ZAKL_DATA!$B$29,N164)),MAX($M$2:M163)+1,0)</f>
        <v>162.0</v>
      </c>
      <c r="N164" s="417" t="s">
        <v>1912</v>
      </c>
      <c r="O164" s="419" t="s">
        <v>2855</v>
      </c>
      <c r="P164" s="389"/>
      <c r="Q164" s="372" t="str">
        <f>IFERROR(VLOOKUP(ROWS($Q$3:Q164),$M$3:$N$1699,2,0),"")</f>
        <v>Tisk a činnosti související s tiskem</v>
      </c>
    </row>
    <row r="165" spans="1:17" ht="12.75" customHeight="1">
      <c r="A165" s="321"/>
      <c r="B165" s="321"/>
      <c r="C165" s="321"/>
      <c r="D165" s="325">
        <f>IF(ISNUMBER(SEARCH(ZAKL_DATA!$B$14,E165)),MAX($D$2:D164)+1,0)</f>
        <v>163.0</v>
      </c>
      <c r="E165" s="326" t="s">
        <v>749</v>
      </c>
      <c r="F165" s="327">
        <v>3102.0</v>
      </c>
      <c r="G165" s="328"/>
      <c r="H165" s="329" t="str">
        <f>IFERROR(VLOOKUP(ROWS($H$3:H165),$D$3:$E$204,2,0),"")</f>
        <v>HRANICE</v>
      </c>
      <c r="I165" s="321"/>
      <c r="J165" s="340" t="s">
        <v>950</v>
      </c>
      <c r="K165" s="353" t="s">
        <v>1259</v>
      </c>
      <c r="M165" s="388">
        <f>IF(ISNUMBER(SEARCH(ZAKL_DATA!$B$29,N165)),MAX($M$2:M164)+1,0)</f>
        <v>163.0</v>
      </c>
      <c r="N165" s="417" t="s">
        <v>1917</v>
      </c>
      <c r="O165" s="419" t="s">
        <v>2856</v>
      </c>
      <c r="P165" s="389"/>
      <c r="Q165" s="372" t="str">
        <f>IFERROR(VLOOKUP(ROWS($Q$3:Q165),$M$3:$N$1699,2,0),"")</f>
        <v>Rozmnožování nahraných nosičů</v>
      </c>
    </row>
    <row r="166" spans="1:17" ht="12.75" customHeight="1">
      <c r="A166" s="321"/>
      <c r="B166" s="321"/>
      <c r="C166" s="321"/>
      <c r="D166" s="325">
        <f>IF(ISNUMBER(SEARCH(ZAKL_DATA!$B$14,E166)),MAX($D$2:D165)+1,0)</f>
        <v>164.0</v>
      </c>
      <c r="E166" s="326" t="s">
        <v>750</v>
      </c>
      <c r="F166" s="327">
        <v>3103.0</v>
      </c>
      <c r="G166" s="328"/>
      <c r="H166" s="329" t="str">
        <f>IFERROR(VLOOKUP(ROWS($H$3:H166),$D$3:$E$204,2,0),"")</f>
        <v>JESENÍK</v>
      </c>
      <c r="I166" s="321"/>
      <c r="J166" s="339" t="s">
        <v>951</v>
      </c>
      <c r="K166" s="353" t="s">
        <v>1260</v>
      </c>
      <c r="M166" s="388">
        <f>IF(ISNUMBER(SEARCH(ZAKL_DATA!$B$29,N166)),MAX($M$2:M165)+1,0)</f>
        <v>164.0</v>
      </c>
      <c r="N166" s="417" t="s">
        <v>1919</v>
      </c>
      <c r="O166" s="419" t="s">
        <v>2857</v>
      </c>
      <c r="P166" s="389"/>
      <c r="Q166" s="372" t="str">
        <f>IFERROR(VLOOKUP(ROWS($Q$3:Q166),$M$3:$N$1699,2,0),"")</f>
        <v>Výroba koksárenských produktů</v>
      </c>
    </row>
    <row r="167" spans="1:17" ht="12.75" customHeight="1">
      <c r="A167" s="321"/>
      <c r="B167" s="321"/>
      <c r="C167" s="321"/>
      <c r="D167" s="325">
        <f>IF(ISNUMBER(SEARCH(ZAKL_DATA!$B$14,E167)),MAX($D$2:D166)+1,0)</f>
        <v>165.0</v>
      </c>
      <c r="E167" s="326" t="s">
        <v>751</v>
      </c>
      <c r="F167" s="327">
        <v>3104.0</v>
      </c>
      <c r="G167" s="328"/>
      <c r="H167" s="329" t="str">
        <f>IFERROR(VLOOKUP(ROWS($H$3:H167),$D$3:$E$204,2,0),"")</f>
        <v>KONICE</v>
      </c>
      <c r="I167" s="321"/>
      <c r="J167" s="339" t="s">
        <v>952</v>
      </c>
      <c r="K167" s="353" t="s">
        <v>1261</v>
      </c>
      <c r="M167" s="388">
        <f>IF(ISNUMBER(SEARCH(ZAKL_DATA!$B$29,N167)),MAX($M$2:M166)+1,0)</f>
        <v>165.0</v>
      </c>
      <c r="N167" s="417" t="s">
        <v>1920</v>
      </c>
      <c r="O167" s="419" t="s">
        <v>2858</v>
      </c>
      <c r="P167" s="389"/>
      <c r="Q167" s="372" t="str">
        <f>IFERROR(VLOOKUP(ROWS($Q$3:Q167),$M$3:$N$1699,2,0),"")</f>
        <v>Výroba rafinovaných ropných produktů</v>
      </c>
    </row>
    <row r="168" spans="1:17" ht="12.75" customHeight="1">
      <c r="A168" s="321"/>
      <c r="B168" s="321"/>
      <c r="C168" s="321"/>
      <c r="D168" s="325">
        <f>IF(ISNUMBER(SEARCH(ZAKL_DATA!$B$14,E168)),MAX($D$2:D167)+1,0)</f>
        <v>166.0</v>
      </c>
      <c r="E168" s="326" t="s">
        <v>752</v>
      </c>
      <c r="F168" s="327">
        <v>3105.0</v>
      </c>
      <c r="G168" s="328"/>
      <c r="H168" s="329" t="str">
        <f>IFERROR(VLOOKUP(ROWS($H$3:H168),$D$3:$E$204,2,0),"")</f>
        <v>LITOVEL</v>
      </c>
      <c r="I168" s="321"/>
      <c r="J168" s="339" t="s">
        <v>953</v>
      </c>
      <c r="K168" s="353" t="s">
        <v>1262</v>
      </c>
      <c r="M168" s="388">
        <f>IF(ISNUMBER(SEARCH(ZAKL_DATA!$B$29,N168)),MAX($M$2:M167)+1,0)</f>
        <v>166.0</v>
      </c>
      <c r="N168" s="417" t="s">
        <v>2859</v>
      </c>
      <c r="O168" s="418" t="s">
        <v>2860</v>
      </c>
      <c r="P168" s="389"/>
      <c r="Q168" s="372" t="str">
        <f>IFERROR(VLOOKUP(ROWS($Q$3:Q168),$M$3:$N$1699,2,0),"")</f>
        <v>Výroba zákl.chem.látek,hnojiv a dusík.sl.,plastů a synt.kaučuku v prim.f.</v>
      </c>
    </row>
    <row r="169" spans="1:17" ht="12.75" customHeight="1">
      <c r="A169" s="321"/>
      <c r="B169" s="321"/>
      <c r="C169" s="321"/>
      <c r="D169" s="325">
        <f>IF(ISNUMBER(SEARCH(ZAKL_DATA!$B$14,E169)),MAX($D$2:D168)+1,0)</f>
        <v>167.0</v>
      </c>
      <c r="E169" s="326" t="s">
        <v>753</v>
      </c>
      <c r="F169" s="327">
        <v>3106.0</v>
      </c>
      <c r="G169" s="328"/>
      <c r="H169" s="329" t="str">
        <f>IFERROR(VLOOKUP(ROWS($H$3:H169),$D$3:$E$204,2,0),"")</f>
        <v>PROSTĚJOV</v>
      </c>
      <c r="I169" s="321"/>
      <c r="J169" s="339" t="s">
        <v>954</v>
      </c>
      <c r="K169" s="353" t="s">
        <v>1263</v>
      </c>
      <c r="M169" s="388">
        <f>IF(ISNUMBER(SEARCH(ZAKL_DATA!$B$29,N169)),MAX($M$2:M168)+1,0)</f>
        <v>167.0</v>
      </c>
      <c r="N169" s="417" t="s">
        <v>1930</v>
      </c>
      <c r="O169" s="418" t="s">
        <v>2861</v>
      </c>
      <c r="P169" s="389"/>
      <c r="Q169" s="372" t="str">
        <f>IFERROR(VLOOKUP(ROWS($Q$3:Q169),$M$3:$N$1699,2,0),"")</f>
        <v>Výroba pesticidů a jiných agrochemických přípravků</v>
      </c>
    </row>
    <row r="170" spans="1:17" ht="12.75" customHeight="1">
      <c r="A170" s="321"/>
      <c r="B170" s="321"/>
      <c r="C170" s="321"/>
      <c r="D170" s="325">
        <f>IF(ISNUMBER(SEARCH(ZAKL_DATA!$B$14,E170)),MAX($D$2:D169)+1,0)</f>
        <v>168.0</v>
      </c>
      <c r="E170" s="326" t="s">
        <v>754</v>
      </c>
      <c r="F170" s="327">
        <v>3107.0</v>
      </c>
      <c r="G170" s="328"/>
      <c r="H170" s="329" t="str">
        <f>IFERROR(VLOOKUP(ROWS($H$3:H170),$D$3:$E$204,2,0),"")</f>
        <v>PŘEROV</v>
      </c>
      <c r="I170" s="321"/>
      <c r="J170" s="339" t="s">
        <v>955</v>
      </c>
      <c r="K170" s="353" t="s">
        <v>1264</v>
      </c>
      <c r="M170" s="388">
        <f>IF(ISNUMBER(SEARCH(ZAKL_DATA!$B$29,N170)),MAX($M$2:M169)+1,0)</f>
        <v>168.0</v>
      </c>
      <c r="N170" s="417" t="s">
        <v>2862</v>
      </c>
      <c r="O170" s="418" t="s">
        <v>2863</v>
      </c>
      <c r="P170" s="389"/>
      <c r="Q170" s="372" t="str">
        <f>IFERROR(VLOOKUP(ROWS($Q$3:Q170),$M$3:$N$1699,2,0),"")</f>
        <v>Výroba nátěr.barev,laků a jiných nátěrových mater.,tisk.barev a tmelů</v>
      </c>
    </row>
    <row r="171" spans="1:17" ht="12.75" customHeight="1">
      <c r="A171" s="321"/>
      <c r="B171" s="321"/>
      <c r="C171" s="321"/>
      <c r="D171" s="325">
        <f>IF(ISNUMBER(SEARCH(ZAKL_DATA!$B$14,E171)),MAX($D$2:D170)+1,0)</f>
        <v>169.0</v>
      </c>
      <c r="E171" s="326" t="s">
        <v>755</v>
      </c>
      <c r="F171" s="327">
        <v>3108.0</v>
      </c>
      <c r="G171" s="328"/>
      <c r="H171" s="329" t="str">
        <f>IFERROR(VLOOKUP(ROWS($H$3:H171),$D$3:$E$204,2,0),"")</f>
        <v>ŠTERNBERK</v>
      </c>
      <c r="I171" s="321"/>
      <c r="J171" s="339" t="s">
        <v>956</v>
      </c>
      <c r="K171" s="353" t="s">
        <v>1265</v>
      </c>
      <c r="M171" s="388">
        <f>IF(ISNUMBER(SEARCH(ZAKL_DATA!$B$29,N171)),MAX($M$2:M170)+1,0)</f>
        <v>169.0</v>
      </c>
      <c r="N171" s="417" t="s">
        <v>2864</v>
      </c>
      <c r="O171" s="418" t="s">
        <v>2865</v>
      </c>
      <c r="P171" s="389"/>
      <c r="Q171" s="372" t="str">
        <f>IFERROR(VLOOKUP(ROWS($Q$3:Q171),$M$3:$N$1699,2,0),"")</f>
        <v>Výroba mýdel a detergentů,čist.a lešticích prostř.,parfémů a toal. přípr.</v>
      </c>
    </row>
    <row r="172" spans="1:17" ht="12.75" customHeight="1">
      <c r="A172" s="321"/>
      <c r="B172" s="321"/>
      <c r="C172" s="321"/>
      <c r="D172" s="325">
        <f>IF(ISNUMBER(SEARCH(ZAKL_DATA!$B$14,E172)),MAX($D$2:D171)+1,0)</f>
        <v>170.0</v>
      </c>
      <c r="E172" s="326" t="s">
        <v>756</v>
      </c>
      <c r="F172" s="327">
        <v>3109.0</v>
      </c>
      <c r="G172" s="328"/>
      <c r="H172" s="329" t="str">
        <f>IFERROR(VLOOKUP(ROWS($H$3:H172),$D$3:$E$204,2,0),"")</f>
        <v>ŠUMPERK</v>
      </c>
      <c r="I172" s="321"/>
      <c r="J172" s="339" t="s">
        <v>957</v>
      </c>
      <c r="K172" s="353" t="s">
        <v>1266</v>
      </c>
      <c r="M172" s="388">
        <f>IF(ISNUMBER(SEARCH(ZAKL_DATA!$B$29,N172)),MAX($M$2:M171)+1,0)</f>
        <v>170.0</v>
      </c>
      <c r="N172" s="417" t="s">
        <v>1933</v>
      </c>
      <c r="O172" s="419" t="s">
        <v>2866</v>
      </c>
      <c r="P172" s="389"/>
      <c r="Q172" s="372" t="str">
        <f>IFERROR(VLOOKUP(ROWS($Q$3:Q172),$M$3:$N$1699,2,0),"")</f>
        <v>Výroba ostatních chemických výrobků</v>
      </c>
    </row>
    <row r="173" spans="1:17" ht="12.75" customHeight="1">
      <c r="A173" s="321"/>
      <c r="B173" s="321"/>
      <c r="C173" s="321"/>
      <c r="D173" s="325">
        <f>IF(ISNUMBER(SEARCH(ZAKL_DATA!$B$14,E173)),MAX($D$2:D172)+1,0)</f>
        <v>171.0</v>
      </c>
      <c r="E173" s="326" t="s">
        <v>757</v>
      </c>
      <c r="F173" s="327">
        <v>3110.0</v>
      </c>
      <c r="G173" s="328"/>
      <c r="H173" s="329" t="str">
        <f>IFERROR(VLOOKUP(ROWS($H$3:H173),$D$3:$E$204,2,0),"")</f>
        <v>ZÁBŘEH</v>
      </c>
      <c r="I173" s="321"/>
      <c r="J173" s="339" t="s">
        <v>958</v>
      </c>
      <c r="K173" s="353" t="s">
        <v>1267</v>
      </c>
      <c r="M173" s="388">
        <f>IF(ISNUMBER(SEARCH(ZAKL_DATA!$B$29,N173)),MAX($M$2:M172)+1,0)</f>
        <v>171.0</v>
      </c>
      <c r="N173" s="417" t="s">
        <v>1939</v>
      </c>
      <c r="O173" s="418" t="s">
        <v>2867</v>
      </c>
      <c r="P173" s="389"/>
      <c r="Q173" s="372" t="str">
        <f>IFERROR(VLOOKUP(ROWS($Q$3:Q173),$M$3:$N$1699,2,0),"")</f>
        <v>Výroba chemických vláken</v>
      </c>
    </row>
    <row r="174" spans="1:17" ht="12.75" customHeight="1">
      <c r="A174" s="321"/>
      <c r="B174" s="321"/>
      <c r="C174" s="321"/>
      <c r="D174" s="325">
        <f>IF(ISNUMBER(SEARCH(ZAKL_DATA!$B$14,E174)),MAX($D$2:D173)+1,0)</f>
        <v>172.0</v>
      </c>
      <c r="E174" s="326" t="s">
        <v>758</v>
      </c>
      <c r="F174" s="327">
        <v>3201.0</v>
      </c>
      <c r="G174" s="328"/>
      <c r="H174" s="329" t="str">
        <f>IFERROR(VLOOKUP(ROWS($H$3:H174),$D$3:$E$204,2,0),"")</f>
        <v>OSTRAVA I</v>
      </c>
      <c r="I174" s="321"/>
      <c r="J174" s="339" t="s">
        <v>959</v>
      </c>
      <c r="K174" s="353" t="s">
        <v>1268</v>
      </c>
      <c r="M174" s="388">
        <f>IF(ISNUMBER(SEARCH(ZAKL_DATA!$B$29,N174)),MAX($M$2:M173)+1,0)</f>
        <v>172.0</v>
      </c>
      <c r="N174" s="417" t="s">
        <v>1941</v>
      </c>
      <c r="O174" s="419" t="s">
        <v>2868</v>
      </c>
      <c r="P174" s="389"/>
      <c r="Q174" s="372" t="str">
        <f>IFERROR(VLOOKUP(ROWS($Q$3:Q174),$M$3:$N$1699,2,0),"")</f>
        <v>Výroba základních farmaceutických výrobků</v>
      </c>
    </row>
    <row r="175" spans="1:17" ht="12.75" customHeight="1">
      <c r="A175" s="321"/>
      <c r="B175" s="321"/>
      <c r="C175" s="321"/>
      <c r="D175" s="325">
        <f>IF(ISNUMBER(SEARCH(ZAKL_DATA!$B$14,E175)),MAX($D$2:D174)+1,0)</f>
        <v>173.0</v>
      </c>
      <c r="E175" s="326" t="s">
        <v>759</v>
      </c>
      <c r="F175" s="327">
        <v>3202.0</v>
      </c>
      <c r="G175" s="328"/>
      <c r="H175" s="329" t="str">
        <f>IFERROR(VLOOKUP(ROWS($H$3:H175),$D$3:$E$204,2,0),"")</f>
        <v>OSTRAVA II</v>
      </c>
      <c r="I175" s="321"/>
      <c r="J175" s="339" t="s">
        <v>960</v>
      </c>
      <c r="K175" s="353" t="s">
        <v>1269</v>
      </c>
      <c r="M175" s="388">
        <f>IF(ISNUMBER(SEARCH(ZAKL_DATA!$B$29,N175)),MAX($M$2:M174)+1,0)</f>
        <v>173.0</v>
      </c>
      <c r="N175" s="417" t="s">
        <v>1942</v>
      </c>
      <c r="O175" s="418" t="s">
        <v>2869</v>
      </c>
      <c r="P175" s="389"/>
      <c r="Q175" s="372" t="str">
        <f>IFERROR(VLOOKUP(ROWS($Q$3:Q175),$M$3:$N$1699,2,0),"")</f>
        <v>Výroba farmaceutických přípravků</v>
      </c>
    </row>
    <row r="176" spans="1:17" ht="12.75" customHeight="1">
      <c r="A176" s="321"/>
      <c r="B176" s="321"/>
      <c r="C176" s="321"/>
      <c r="D176" s="325">
        <f>IF(ISNUMBER(SEARCH(ZAKL_DATA!$B$14,E176)),MAX($D$2:D175)+1,0)</f>
        <v>174.0</v>
      </c>
      <c r="E176" s="326" t="s">
        <v>760</v>
      </c>
      <c r="F176" s="327">
        <v>3203.0</v>
      </c>
      <c r="G176" s="328"/>
      <c r="H176" s="329" t="str">
        <f>IFERROR(VLOOKUP(ROWS($H$3:H176),$D$3:$E$204,2,0),"")</f>
        <v>OSTRAVA III</v>
      </c>
      <c r="I176" s="321"/>
      <c r="J176" s="339" t="s">
        <v>961</v>
      </c>
      <c r="K176" s="353" t="s">
        <v>1270</v>
      </c>
      <c r="M176" s="388">
        <f>IF(ISNUMBER(SEARCH(ZAKL_DATA!$B$29,N176)),MAX($M$2:M175)+1,0)</f>
        <v>174.0</v>
      </c>
      <c r="N176" s="417" t="s">
        <v>1944</v>
      </c>
      <c r="O176" s="419" t="s">
        <v>2870</v>
      </c>
      <c r="P176" s="389"/>
      <c r="Q176" s="372" t="str">
        <f>IFERROR(VLOOKUP(ROWS($Q$3:Q176),$M$3:$N$1699,2,0),"")</f>
        <v>Výroba pryžových výrobků</v>
      </c>
    </row>
    <row r="177" spans="1:17" ht="12.75" customHeight="1">
      <c r="A177" s="321"/>
      <c r="B177" s="321"/>
      <c r="C177" s="321"/>
      <c r="D177" s="325">
        <f>IF(ISNUMBER(SEARCH(ZAKL_DATA!$B$14,E177)),MAX($D$2:D176)+1,0)</f>
        <v>175.0</v>
      </c>
      <c r="E177" s="326" t="s">
        <v>761</v>
      </c>
      <c r="F177" s="327">
        <v>3204.0</v>
      </c>
      <c r="G177" s="328"/>
      <c r="H177" s="329" t="str">
        <f>IFERROR(VLOOKUP(ROWS($H$3:H177),$D$3:$E$204,2,0),"")</f>
        <v>BOHUMÍN</v>
      </c>
      <c r="I177" s="321"/>
      <c r="J177" s="339" t="s">
        <v>962</v>
      </c>
      <c r="K177" s="353" t="s">
        <v>1271</v>
      </c>
      <c r="M177" s="388">
        <f>IF(ISNUMBER(SEARCH(ZAKL_DATA!$B$29,N177)),MAX($M$2:M176)+1,0)</f>
        <v>175.0</v>
      </c>
      <c r="N177" s="417" t="s">
        <v>1947</v>
      </c>
      <c r="O177" s="418" t="s">
        <v>2871</v>
      </c>
      <c r="P177" s="389"/>
      <c r="Q177" s="372" t="str">
        <f>IFERROR(VLOOKUP(ROWS($Q$3:Q177),$M$3:$N$1699,2,0),"")</f>
        <v>Výroba plastových výrobků</v>
      </c>
    </row>
    <row r="178" spans="1:17" ht="12.75" customHeight="1">
      <c r="A178" s="321"/>
      <c r="B178" s="321"/>
      <c r="C178" s="321"/>
      <c r="D178" s="325">
        <f>IF(ISNUMBER(SEARCH(ZAKL_DATA!$B$14,E178)),MAX($D$2:D177)+1,0)</f>
        <v>176.0</v>
      </c>
      <c r="E178" s="326" t="s">
        <v>762</v>
      </c>
      <c r="F178" s="327">
        <v>3205.0</v>
      </c>
      <c r="G178" s="328"/>
      <c r="H178" s="329" t="str">
        <f>IFERROR(VLOOKUP(ROWS($H$3:H178),$D$3:$E$204,2,0),"")</f>
        <v>BRUNTÁL</v>
      </c>
      <c r="I178" s="321"/>
      <c r="J178" s="339" t="s">
        <v>963</v>
      </c>
      <c r="K178" s="353" t="s">
        <v>1272</v>
      </c>
      <c r="M178" s="388">
        <f>IF(ISNUMBER(SEARCH(ZAKL_DATA!$B$29,N178)),MAX($M$2:M177)+1,0)</f>
        <v>176.0</v>
      </c>
      <c r="N178" s="417" t="s">
        <v>1953</v>
      </c>
      <c r="O178" s="419" t="s">
        <v>2872</v>
      </c>
      <c r="P178" s="389"/>
      <c r="Q178" s="372" t="str">
        <f>IFERROR(VLOOKUP(ROWS($Q$3:Q178),$M$3:$N$1699,2,0),"")</f>
        <v>Výroba skla a skleněných výrobků</v>
      </c>
    </row>
    <row r="179" spans="1:17" ht="12.75" customHeight="1">
      <c r="A179" s="321"/>
      <c r="B179" s="321"/>
      <c r="C179" s="321"/>
      <c r="D179" s="325">
        <f>IF(ISNUMBER(SEARCH(ZAKL_DATA!$B$14,E179)),MAX($D$2:D178)+1,0)</f>
        <v>177.0</v>
      </c>
      <c r="E179" s="326" t="s">
        <v>763</v>
      </c>
      <c r="F179" s="327">
        <v>3206.0</v>
      </c>
      <c r="G179" s="328"/>
      <c r="H179" s="329" t="str">
        <f>IFERROR(VLOOKUP(ROWS($H$3:H179),$D$3:$E$204,2,0),"")</f>
        <v>ČESKÝ TĚŠÍN</v>
      </c>
      <c r="I179" s="321"/>
      <c r="J179" s="339" t="s">
        <v>964</v>
      </c>
      <c r="K179" s="353" t="s">
        <v>1273</v>
      </c>
      <c r="M179" s="388">
        <f>IF(ISNUMBER(SEARCH(ZAKL_DATA!$B$29,N179)),MAX($M$2:M178)+1,0)</f>
        <v>177.0</v>
      </c>
      <c r="N179" s="417" t="s">
        <v>1959</v>
      </c>
      <c r="O179" s="419" t="s">
        <v>2873</v>
      </c>
      <c r="P179" s="389"/>
      <c r="Q179" s="372" t="str">
        <f>IFERROR(VLOOKUP(ROWS($Q$3:Q179),$M$3:$N$1699,2,0),"")</f>
        <v>Výroba žáruvzdorných výrobků</v>
      </c>
    </row>
    <row r="180" spans="1:17" ht="12.75" customHeight="1">
      <c r="A180" s="321"/>
      <c r="B180" s="321"/>
      <c r="C180" s="321"/>
      <c r="D180" s="325">
        <f>IF(ISNUMBER(SEARCH(ZAKL_DATA!$B$14,E180)),MAX($D$2:D179)+1,0)</f>
        <v>178.0</v>
      </c>
      <c r="E180" s="326" t="s">
        <v>764</v>
      </c>
      <c r="F180" s="327">
        <v>3207.0</v>
      </c>
      <c r="G180" s="328"/>
      <c r="H180" s="329" t="str">
        <f>IFERROR(VLOOKUP(ROWS($H$3:H180),$D$3:$E$204,2,0),"")</f>
        <v>FRÝDEK-MÍSTEK</v>
      </c>
      <c r="I180" s="321"/>
      <c r="J180" s="339" t="s">
        <v>965</v>
      </c>
      <c r="K180" s="353" t="s">
        <v>1274</v>
      </c>
      <c r="M180" s="388">
        <f>IF(ISNUMBER(SEARCH(ZAKL_DATA!$B$29,N180)),MAX($M$2:M179)+1,0)</f>
        <v>178.0</v>
      </c>
      <c r="N180" s="417" t="s">
        <v>1960</v>
      </c>
      <c r="O180" s="419" t="s">
        <v>2874</v>
      </c>
      <c r="P180" s="389"/>
      <c r="Q180" s="372" t="str">
        <f>IFERROR(VLOOKUP(ROWS($Q$3:Q180),$M$3:$N$1699,2,0),"")</f>
        <v>Výroba stavebních výrobků z jílovitých materiálů</v>
      </c>
    </row>
    <row r="181" spans="1:17" ht="12.75" customHeight="1">
      <c r="A181" s="321"/>
      <c r="B181" s="321"/>
      <c r="C181" s="321"/>
      <c r="D181" s="325">
        <f>IF(ISNUMBER(SEARCH(ZAKL_DATA!$B$14,E181)),MAX($D$2:D180)+1,0)</f>
        <v>179.0</v>
      </c>
      <c r="E181" s="326" t="s">
        <v>765</v>
      </c>
      <c r="F181" s="327">
        <v>3208.0</v>
      </c>
      <c r="G181" s="328"/>
      <c r="H181" s="329" t="str">
        <f>IFERROR(VLOOKUP(ROWS($H$3:H181),$D$3:$E$204,2,0),"")</f>
        <v>FRÝDLANT NAD OSTRAV.</v>
      </c>
      <c r="I181" s="321"/>
      <c r="J181" s="339" t="s">
        <v>966</v>
      </c>
      <c r="K181" s="353" t="s">
        <v>1275</v>
      </c>
      <c r="M181" s="388">
        <f>IF(ISNUMBER(SEARCH(ZAKL_DATA!$B$29,N181)),MAX($M$2:M180)+1,0)</f>
        <v>179.0</v>
      </c>
      <c r="N181" s="417" t="s">
        <v>1963</v>
      </c>
      <c r="O181" s="419" t="s">
        <v>2875</v>
      </c>
      <c r="P181" s="389"/>
      <c r="Q181" s="372" t="str">
        <f>IFERROR(VLOOKUP(ROWS($Q$3:Q181),$M$3:$N$1699,2,0),"")</f>
        <v>Výroba ostatních porcelánových a keramických výrobků</v>
      </c>
    </row>
    <row r="182" spans="1:17" ht="12.75" customHeight="1">
      <c r="A182" s="321"/>
      <c r="B182" s="321"/>
      <c r="C182" s="321"/>
      <c r="D182" s="325">
        <f>IF(ISNUMBER(SEARCH(ZAKL_DATA!$B$14,E182)),MAX($D$2:D181)+1,0)</f>
        <v>180.0</v>
      </c>
      <c r="E182" s="326" t="s">
        <v>766</v>
      </c>
      <c r="F182" s="327">
        <v>3209.0</v>
      </c>
      <c r="G182" s="328"/>
      <c r="H182" s="329" t="str">
        <f>IFERROR(VLOOKUP(ROWS($H$3:H182),$D$3:$E$204,2,0),"")</f>
        <v>FULNEK</v>
      </c>
      <c r="I182" s="321"/>
      <c r="J182" s="339" t="s">
        <v>967</v>
      </c>
      <c r="K182" s="353" t="s">
        <v>1276</v>
      </c>
      <c r="M182" s="388">
        <f>IF(ISNUMBER(SEARCH(ZAKL_DATA!$B$29,N182)),MAX($M$2:M181)+1,0)</f>
        <v>180.0</v>
      </c>
      <c r="N182" s="417" t="s">
        <v>1968</v>
      </c>
      <c r="O182" s="419" t="s">
        <v>2876</v>
      </c>
      <c r="P182" s="389"/>
      <c r="Q182" s="372" t="str">
        <f>IFERROR(VLOOKUP(ROWS($Q$3:Q182),$M$3:$N$1699,2,0),"")</f>
        <v>Výroba cementu, vápna a sádry</v>
      </c>
    </row>
    <row r="183" spans="1:17" ht="12.75" customHeight="1">
      <c r="A183" s="321"/>
      <c r="B183" s="321"/>
      <c r="C183" s="321"/>
      <c r="D183" s="325">
        <f>IF(ISNUMBER(SEARCH(ZAKL_DATA!$B$14,E183)),MAX($D$2:D182)+1,0)</f>
        <v>181.0</v>
      </c>
      <c r="E183" s="326" t="s">
        <v>767</v>
      </c>
      <c r="F183" s="327">
        <v>3210.0</v>
      </c>
      <c r="G183" s="328"/>
      <c r="H183" s="329" t="str">
        <f>IFERROR(VLOOKUP(ROWS($H$3:H183),$D$3:$E$204,2,0),"")</f>
        <v>HAVÍŘOV</v>
      </c>
      <c r="I183" s="321"/>
      <c r="J183" s="339" t="s">
        <v>968</v>
      </c>
      <c r="K183" s="353" t="s">
        <v>1277</v>
      </c>
      <c r="M183" s="388">
        <f>IF(ISNUMBER(SEARCH(ZAKL_DATA!$B$29,N183)),MAX($M$2:M182)+1,0)</f>
        <v>181.0</v>
      </c>
      <c r="N183" s="417" t="s">
        <v>1971</v>
      </c>
      <c r="O183" s="419" t="s">
        <v>2877</v>
      </c>
      <c r="P183" s="389"/>
      <c r="Q183" s="372" t="str">
        <f>IFERROR(VLOOKUP(ROWS($Q$3:Q183),$M$3:$N$1699,2,0),"")</f>
        <v>Výroba betonových, cementových a sádrových výrobků</v>
      </c>
    </row>
    <row r="184" spans="1:17" ht="12.75" customHeight="1">
      <c r="A184" s="321"/>
      <c r="B184" s="321"/>
      <c r="C184" s="321"/>
      <c r="D184" s="325">
        <f>IF(ISNUMBER(SEARCH(ZAKL_DATA!$B$14,E184)),MAX($D$2:D183)+1,0)</f>
        <v>182.0</v>
      </c>
      <c r="E184" s="326" t="s">
        <v>768</v>
      </c>
      <c r="F184" s="327">
        <v>3211.0</v>
      </c>
      <c r="G184" s="328"/>
      <c r="H184" s="329" t="str">
        <f>IFERROR(VLOOKUP(ROWS($H$3:H184),$D$3:$E$204,2,0),"")</f>
        <v>HLUČÍN</v>
      </c>
      <c r="I184" s="321"/>
      <c r="J184" s="339" t="s">
        <v>969</v>
      </c>
      <c r="K184" s="353" t="s">
        <v>1278</v>
      </c>
      <c r="M184" s="388">
        <f>IF(ISNUMBER(SEARCH(ZAKL_DATA!$B$29,N184)),MAX($M$2:M183)+1,0)</f>
        <v>182.0</v>
      </c>
      <c r="N184" s="417" t="s">
        <v>1978</v>
      </c>
      <c r="O184" s="419" t="s">
        <v>2878</v>
      </c>
      <c r="P184" s="389"/>
      <c r="Q184" s="372" t="str">
        <f>IFERROR(VLOOKUP(ROWS($Q$3:Q184),$M$3:$N$1699,2,0),"")</f>
        <v>Řezání, tvarování a konečná úprava kamenů</v>
      </c>
    </row>
    <row r="185" spans="1:17" ht="12.75" customHeight="1">
      <c r="A185" s="321"/>
      <c r="B185" s="321"/>
      <c r="C185" s="321"/>
      <c r="D185" s="325">
        <f>IF(ISNUMBER(SEARCH(ZAKL_DATA!$B$14,E185)),MAX($D$2:D184)+1,0)</f>
        <v>183.0</v>
      </c>
      <c r="E185" s="326" t="s">
        <v>769</v>
      </c>
      <c r="F185" s="327">
        <v>3212.0</v>
      </c>
      <c r="G185" s="328"/>
      <c r="H185" s="329" t="str">
        <f>IFERROR(VLOOKUP(ROWS($H$3:H185),$D$3:$E$204,2,0),"")</f>
        <v>KARVINÁ</v>
      </c>
      <c r="I185" s="321"/>
      <c r="J185" s="339" t="s">
        <v>970</v>
      </c>
      <c r="K185" s="353" t="s">
        <v>1279</v>
      </c>
      <c r="M185" s="388">
        <f>IF(ISNUMBER(SEARCH(ZAKL_DATA!$B$29,N185)),MAX($M$2:M184)+1,0)</f>
        <v>183.0</v>
      </c>
      <c r="N185" s="417" t="s">
        <v>1979</v>
      </c>
      <c r="O185" s="418" t="s">
        <v>2879</v>
      </c>
      <c r="P185" s="389"/>
      <c r="Q185" s="372" t="str">
        <f>IFERROR(VLOOKUP(ROWS($Q$3:Q185),$M$3:$N$1699,2,0),"")</f>
        <v>Výroba brusiv a ostatních nekovových minerálních výrobků j. n.</v>
      </c>
    </row>
    <row r="186" spans="1:17" ht="12.75" customHeight="1">
      <c r="A186" s="321"/>
      <c r="B186" s="321"/>
      <c r="C186" s="321"/>
      <c r="D186" s="325">
        <f>IF(ISNUMBER(SEARCH(ZAKL_DATA!$B$14,E186)),MAX($D$2:D185)+1,0)</f>
        <v>184.0</v>
      </c>
      <c r="E186" s="326" t="s">
        <v>770</v>
      </c>
      <c r="F186" s="327">
        <v>3213.0</v>
      </c>
      <c r="G186" s="328"/>
      <c r="H186" s="329" t="str">
        <f>IFERROR(VLOOKUP(ROWS($H$3:H186),$D$3:$E$204,2,0),"")</f>
        <v>KOPŘIVNICE</v>
      </c>
      <c r="I186" s="321"/>
      <c r="J186" s="339" t="s">
        <v>971</v>
      </c>
      <c r="K186" s="353" t="s">
        <v>1280</v>
      </c>
      <c r="M186" s="388">
        <f>IF(ISNUMBER(SEARCH(ZAKL_DATA!$B$29,N186)),MAX($M$2:M185)+1,0)</f>
        <v>184.0</v>
      </c>
      <c r="N186" s="417" t="s">
        <v>2880</v>
      </c>
      <c r="O186" s="418" t="s">
        <v>2881</v>
      </c>
      <c r="P186" s="389"/>
      <c r="Q186" s="372" t="str">
        <f>IFERROR(VLOOKUP(ROWS($Q$3:Q186),$M$3:$N$1699,2,0),"")</f>
        <v>Výroba sur.železa,oceli a feroslitin,ploch.výr.,tváření výrobků za tepla</v>
      </c>
    </row>
    <row r="187" spans="1:17" ht="12.75" customHeight="1">
      <c r="A187" s="321"/>
      <c r="B187" s="321"/>
      <c r="C187" s="321"/>
      <c r="D187" s="325">
        <f>IF(ISNUMBER(SEARCH(ZAKL_DATA!$B$14,E187)),MAX($D$2:D186)+1,0)</f>
        <v>185.0</v>
      </c>
      <c r="E187" s="326" t="s">
        <v>771</v>
      </c>
      <c r="F187" s="327">
        <v>3214.0</v>
      </c>
      <c r="G187" s="328"/>
      <c r="H187" s="329" t="str">
        <f>IFERROR(VLOOKUP(ROWS($H$3:H187),$D$3:$E$204,2,0),"")</f>
        <v>KRNOV</v>
      </c>
      <c r="I187" s="321"/>
      <c r="J187" s="339" t="s">
        <v>972</v>
      </c>
      <c r="K187" s="353" t="s">
        <v>1281</v>
      </c>
      <c r="M187" s="388">
        <f>IF(ISNUMBER(SEARCH(ZAKL_DATA!$B$29,N187)),MAX($M$2:M186)+1,0)</f>
        <v>185.0</v>
      </c>
      <c r="N187" s="417" t="s">
        <v>2882</v>
      </c>
      <c r="O187" s="419" t="s">
        <v>2883</v>
      </c>
      <c r="P187" s="389"/>
      <c r="Q187" s="372" t="str">
        <f>IFERROR(VLOOKUP(ROWS($Q$3:Q187),$M$3:$N$1699,2,0),"")</f>
        <v>Výroba ocelových trub,trubek,dutých profilů a souvis.potrubních tvarovek</v>
      </c>
    </row>
    <row r="188" spans="1:17" ht="12.75" customHeight="1">
      <c r="A188" s="321"/>
      <c r="B188" s="321"/>
      <c r="C188" s="321"/>
      <c r="D188" s="325">
        <f>IF(ISNUMBER(SEARCH(ZAKL_DATA!$B$14,E188)),MAX($D$2:D187)+1,0)</f>
        <v>186.0</v>
      </c>
      <c r="E188" s="326" t="s">
        <v>772</v>
      </c>
      <c r="F188" s="327">
        <v>3215.0</v>
      </c>
      <c r="G188" s="328"/>
      <c r="H188" s="329" t="str">
        <f>IFERROR(VLOOKUP(ROWS($H$3:H188),$D$3:$E$204,2,0),"")</f>
        <v>NOVÝ JIČÍN</v>
      </c>
      <c r="I188" s="321"/>
      <c r="J188" s="339" t="s">
        <v>973</v>
      </c>
      <c r="K188" s="353" t="s">
        <v>1282</v>
      </c>
      <c r="M188" s="388">
        <f>IF(ISNUMBER(SEARCH(ZAKL_DATA!$B$29,N188)),MAX($M$2:M187)+1,0)</f>
        <v>186.0</v>
      </c>
      <c r="N188" s="417" t="s">
        <v>1985</v>
      </c>
      <c r="O188" s="418" t="s">
        <v>2884</v>
      </c>
      <c r="P188" s="389"/>
      <c r="Q188" s="372" t="str">
        <f>IFERROR(VLOOKUP(ROWS($Q$3:Q188),$M$3:$N$1699,2,0),"")</f>
        <v>Výroba ostatních výrobků získaných jednostupňovým zpracováním oceli</v>
      </c>
    </row>
    <row r="189" spans="1:17" ht="12.75" customHeight="1">
      <c r="A189" s="321"/>
      <c r="B189" s="321"/>
      <c r="C189" s="321"/>
      <c r="D189" s="325">
        <f>IF(ISNUMBER(SEARCH(ZAKL_DATA!$B$14,E189)),MAX($D$2:D188)+1,0)</f>
        <v>187.0</v>
      </c>
      <c r="E189" s="326" t="s">
        <v>773</v>
      </c>
      <c r="F189" s="327">
        <v>3216.0</v>
      </c>
      <c r="G189" s="328"/>
      <c r="H189" s="329" t="str">
        <f>IFERROR(VLOOKUP(ROWS($H$3:H189),$D$3:$E$204,2,0),"")</f>
        <v>OPAVA</v>
      </c>
      <c r="I189" s="321"/>
      <c r="J189" s="339" t="s">
        <v>974</v>
      </c>
      <c r="K189" s="353" t="s">
        <v>1283</v>
      </c>
      <c r="M189" s="388">
        <f>IF(ISNUMBER(SEARCH(ZAKL_DATA!$B$29,N189)),MAX($M$2:M188)+1,0)</f>
        <v>187.0</v>
      </c>
      <c r="N189" s="417" t="s">
        <v>1990</v>
      </c>
      <c r="O189" s="419" t="s">
        <v>2885</v>
      </c>
      <c r="P189" s="389"/>
      <c r="Q189" s="372" t="str">
        <f>IFERROR(VLOOKUP(ROWS($Q$3:Q189),$M$3:$N$1699,2,0),"")</f>
        <v>Výroba a hutní zpracování drahých a neželezných kovů</v>
      </c>
    </row>
    <row r="190" spans="1:17" ht="12.75" customHeight="1">
      <c r="A190" s="321"/>
      <c r="B190" s="321"/>
      <c r="C190" s="321"/>
      <c r="D190" s="325">
        <f>IF(ISNUMBER(SEARCH(ZAKL_DATA!$B$14,E190)),MAX($D$2:D189)+1,0)</f>
        <v>188.0</v>
      </c>
      <c r="E190" s="326" t="s">
        <v>774</v>
      </c>
      <c r="F190" s="327">
        <v>3217.0</v>
      </c>
      <c r="G190" s="328"/>
      <c r="H190" s="329" t="str">
        <f>IFERROR(VLOOKUP(ROWS($H$3:H190),$D$3:$E$204,2,0),"")</f>
        <v>ORLOVÁ</v>
      </c>
      <c r="I190" s="321"/>
      <c r="J190" s="339" t="s">
        <v>975</v>
      </c>
      <c r="K190" s="353" t="s">
        <v>1284</v>
      </c>
      <c r="M190" s="388">
        <f>IF(ISNUMBER(SEARCH(ZAKL_DATA!$B$29,N190)),MAX($M$2:M189)+1,0)</f>
        <v>188.0</v>
      </c>
      <c r="N190" s="417" t="s">
        <v>1997</v>
      </c>
      <c r="O190" s="418" t="s">
        <v>2886</v>
      </c>
      <c r="P190" s="389"/>
      <c r="Q190" s="372" t="str">
        <f>IFERROR(VLOOKUP(ROWS($Q$3:Q190),$M$3:$N$1699,2,0),"")</f>
        <v>Slévárenství</v>
      </c>
    </row>
    <row r="191" spans="1:17" ht="12.75" customHeight="1">
      <c r="A191" s="321"/>
      <c r="B191" s="321"/>
      <c r="C191" s="321"/>
      <c r="D191" s="325">
        <f>IF(ISNUMBER(SEARCH(ZAKL_DATA!$B$14,E191)),MAX($D$2:D190)+1,0)</f>
        <v>189.0</v>
      </c>
      <c r="E191" s="326" t="s">
        <v>775</v>
      </c>
      <c r="F191" s="327">
        <v>3218.0</v>
      </c>
      <c r="G191" s="328"/>
      <c r="H191" s="329" t="str">
        <f>IFERROR(VLOOKUP(ROWS($H$3:H191),$D$3:$E$204,2,0),"")</f>
        <v>TŘINEC</v>
      </c>
      <c r="I191" s="321"/>
      <c r="J191" s="339" t="s">
        <v>976</v>
      </c>
      <c r="K191" s="353" t="s">
        <v>1285</v>
      </c>
      <c r="M191" s="388">
        <f>IF(ISNUMBER(SEARCH(ZAKL_DATA!$B$29,N191)),MAX($M$2:M190)+1,0)</f>
        <v>189.0</v>
      </c>
      <c r="N191" s="417" t="s">
        <v>2008</v>
      </c>
      <c r="O191" s="419" t="s">
        <v>2887</v>
      </c>
      <c r="P191" s="389"/>
      <c r="Q191" s="372" t="str">
        <f>IFERROR(VLOOKUP(ROWS($Q$3:Q191),$M$3:$N$1699,2,0),"")</f>
        <v>Výroba konstrukčních kovových výrobků</v>
      </c>
    </row>
    <row r="192" spans="1:17" ht="12.75" customHeight="1">
      <c r="A192" s="321"/>
      <c r="B192" s="321"/>
      <c r="C192" s="321"/>
      <c r="D192" s="325">
        <f>IF(ISNUMBER(SEARCH(ZAKL_DATA!$B$14,E192)),MAX($D$2:D191)+1,0)</f>
        <v>190.0</v>
      </c>
      <c r="E192" s="326" t="s">
        <v>776</v>
      </c>
      <c r="F192" s="327">
        <v>3301.0</v>
      </c>
      <c r="G192" s="328"/>
      <c r="H192" s="329" t="str">
        <f>IFERROR(VLOOKUP(ROWS($H$3:H192),$D$3:$E$204,2,0),"")</f>
        <v>ZLÍN</v>
      </c>
      <c r="I192" s="321"/>
      <c r="J192" s="339" t="s">
        <v>977</v>
      </c>
      <c r="K192" s="353" t="s">
        <v>1286</v>
      </c>
      <c r="M192" s="388">
        <f>IF(ISNUMBER(SEARCH(ZAKL_DATA!$B$29,N192)),MAX($M$2:M191)+1,0)</f>
        <v>190.0</v>
      </c>
      <c r="N192" s="417" t="s">
        <v>2011</v>
      </c>
      <c r="O192" s="419" t="s">
        <v>2888</v>
      </c>
      <c r="P192" s="389"/>
      <c r="Q192" s="372" t="str">
        <f>IFERROR(VLOOKUP(ROWS($Q$3:Q192),$M$3:$N$1699,2,0),"")</f>
        <v>Výroba radiátorů a kotlů k ústřednímu topení, kovových nádrží a zásobníků</v>
      </c>
    </row>
    <row r="193" spans="1:17" ht="12.75" customHeight="1">
      <c r="A193" s="321"/>
      <c r="B193" s="321"/>
      <c r="C193" s="321"/>
      <c r="D193" s="325">
        <f>IF(ISNUMBER(SEARCH(ZAKL_DATA!$B$14,E193)),MAX($D$2:D192)+1,0)</f>
        <v>191.0</v>
      </c>
      <c r="E193" s="326" t="s">
        <v>777</v>
      </c>
      <c r="F193" s="327">
        <v>3302.0</v>
      </c>
      <c r="G193" s="328"/>
      <c r="H193" s="329" t="str">
        <f>IFERROR(VLOOKUP(ROWS($H$3:H193),$D$3:$E$204,2,0),"")</f>
        <v>BYSTŘICE POD HOSTÝNEM</v>
      </c>
      <c r="I193" s="321"/>
      <c r="J193" s="339" t="s">
        <v>978</v>
      </c>
      <c r="K193" s="353" t="s">
        <v>1287</v>
      </c>
      <c r="M193" s="388">
        <f>IF(ISNUMBER(SEARCH(ZAKL_DATA!$B$29,N193)),MAX($M$2:M192)+1,0)</f>
        <v>191.0</v>
      </c>
      <c r="N193" s="417" t="s">
        <v>2014</v>
      </c>
      <c r="O193" s="419" t="s">
        <v>2889</v>
      </c>
      <c r="P193" s="389"/>
      <c r="Q193" s="372" t="str">
        <f>IFERROR(VLOOKUP(ROWS($Q$3:Q193),$M$3:$N$1699,2,0),"")</f>
        <v>Výroba parních kotlů, kromě kotlů pro ústřední topení</v>
      </c>
    </row>
    <row r="194" spans="1:17" ht="12.75" customHeight="1">
      <c r="A194" s="321"/>
      <c r="B194" s="321"/>
      <c r="C194" s="321"/>
      <c r="D194" s="325">
        <f>IF(ISNUMBER(SEARCH(ZAKL_DATA!$B$14,E194)),MAX($D$2:D193)+1,0)</f>
        <v>192.0</v>
      </c>
      <c r="E194" s="326" t="s">
        <v>778</v>
      </c>
      <c r="F194" s="327">
        <v>3303.0</v>
      </c>
      <c r="G194" s="328"/>
      <c r="H194" s="329" t="str">
        <f>IFERROR(VLOOKUP(ROWS($H$3:H194),$D$3:$E$204,2,0),"")</f>
        <v>HOLEŠOV</v>
      </c>
      <c r="I194" s="321"/>
      <c r="J194" s="339" t="s">
        <v>979</v>
      </c>
      <c r="K194" s="353" t="s">
        <v>1288</v>
      </c>
      <c r="M194" s="388">
        <f>IF(ISNUMBER(SEARCH(ZAKL_DATA!$B$29,N194)),MAX($M$2:M193)+1,0)</f>
        <v>192.0</v>
      </c>
      <c r="N194" s="417" t="s">
        <v>2015</v>
      </c>
      <c r="O194" s="419" t="s">
        <v>2890</v>
      </c>
      <c r="P194" s="389"/>
      <c r="Q194" s="372" t="str">
        <f>IFERROR(VLOOKUP(ROWS($Q$3:Q194),$M$3:$N$1699,2,0),"")</f>
        <v>Výroba zbraní a střeliva</v>
      </c>
    </row>
    <row r="195" spans="1:17" ht="12.75" customHeight="1">
      <c r="A195" s="321"/>
      <c r="B195" s="321"/>
      <c r="C195" s="321"/>
      <c r="D195" s="325">
        <f>IF(ISNUMBER(SEARCH(ZAKL_DATA!$B$14,E195)),MAX($D$2:D194)+1,0)</f>
        <v>193.0</v>
      </c>
      <c r="E195" s="326" t="s">
        <v>779</v>
      </c>
      <c r="F195" s="327">
        <v>3304.0</v>
      </c>
      <c r="G195" s="328"/>
      <c r="H195" s="329" t="str">
        <f>IFERROR(VLOOKUP(ROWS($H$3:H195),$D$3:$E$204,2,0),"")</f>
        <v>KROMĚŘÍŽ</v>
      </c>
      <c r="I195" s="321"/>
      <c r="J195" s="339" t="s">
        <v>980</v>
      </c>
      <c r="K195" s="353" t="s">
        <v>1289</v>
      </c>
      <c r="M195" s="388">
        <f>IF(ISNUMBER(SEARCH(ZAKL_DATA!$B$29,N195)),MAX($M$2:M194)+1,0)</f>
        <v>193.0</v>
      </c>
      <c r="N195" s="417" t="s">
        <v>2891</v>
      </c>
      <c r="O195" s="418" t="s">
        <v>2892</v>
      </c>
      <c r="P195" s="389"/>
      <c r="Q195" s="372" t="str">
        <f>IFERROR(VLOOKUP(ROWS($Q$3:Q195),$M$3:$N$1699,2,0),"")</f>
        <v>Kování,lisování,ražení,válcování a protlačování kovů;prášková metalurgie</v>
      </c>
    </row>
    <row r="196" spans="1:17" ht="12.75" customHeight="1">
      <c r="A196" s="321"/>
      <c r="B196" s="321"/>
      <c r="C196" s="321"/>
      <c r="D196" s="325">
        <f>IF(ISNUMBER(SEARCH(ZAKL_DATA!$B$14,E196)),MAX($D$2:D195)+1,0)</f>
        <v>194.0</v>
      </c>
      <c r="E196" s="326" t="s">
        <v>780</v>
      </c>
      <c r="F196" s="327">
        <v>3305.0</v>
      </c>
      <c r="G196" s="328"/>
      <c r="H196" s="329" t="str">
        <f>IFERROR(VLOOKUP(ROWS($H$3:H196),$D$3:$E$204,2,0),"")</f>
        <v>LUHAČOVICE</v>
      </c>
      <c r="I196" s="321"/>
      <c r="J196" s="339" t="s">
        <v>981</v>
      </c>
      <c r="K196" s="353" t="s">
        <v>1290</v>
      </c>
      <c r="M196" s="388">
        <f>IF(ISNUMBER(SEARCH(ZAKL_DATA!$B$29,N196)),MAX($M$2:M195)+1,0)</f>
        <v>194.0</v>
      </c>
      <c r="N196" s="417" t="s">
        <v>2016</v>
      </c>
      <c r="O196" s="418" t="s">
        <v>2893</v>
      </c>
      <c r="P196" s="389"/>
      <c r="Q196" s="372" t="str">
        <f>IFERROR(VLOOKUP(ROWS($Q$3:Q196),$M$3:$N$1699,2,0),"")</f>
        <v>Povrchová úprava a zušlechťování kovů; obrábění</v>
      </c>
    </row>
    <row r="197" spans="1:17" ht="12.75" customHeight="1">
      <c r="A197" s="321"/>
      <c r="B197" s="321"/>
      <c r="C197" s="321"/>
      <c r="D197" s="325">
        <f>IF(ISNUMBER(SEARCH(ZAKL_DATA!$B$14,E197)),MAX($D$2:D196)+1,0)</f>
        <v>195.0</v>
      </c>
      <c r="E197" s="326" t="s">
        <v>781</v>
      </c>
      <c r="F197" s="327">
        <v>3306.0</v>
      </c>
      <c r="G197" s="328"/>
      <c r="H197" s="329" t="str">
        <f>IFERROR(VLOOKUP(ROWS($H$3:H197),$D$3:$E$204,2,0),"")</f>
        <v>OTROKOVICE</v>
      </c>
      <c r="I197" s="321"/>
      <c r="J197" s="339" t="s">
        <v>982</v>
      </c>
      <c r="K197" s="353" t="s">
        <v>1291</v>
      </c>
      <c r="M197" s="388">
        <f>IF(ISNUMBER(SEARCH(ZAKL_DATA!$B$29,N197)),MAX($M$2:M196)+1,0)</f>
        <v>195.0</v>
      </c>
      <c r="N197" s="417" t="s">
        <v>2019</v>
      </c>
      <c r="O197" s="418" t="s">
        <v>2894</v>
      </c>
      <c r="P197" s="389"/>
      <c r="Q197" s="372" t="str">
        <f>IFERROR(VLOOKUP(ROWS($Q$3:Q197),$M$3:$N$1699,2,0),"")</f>
        <v>Výroba nožířských výrobků, nástrojů a železářských výrobků</v>
      </c>
    </row>
    <row r="198" spans="1:17" ht="12.75" customHeight="1">
      <c r="A198" s="321"/>
      <c r="B198" s="321"/>
      <c r="C198" s="321"/>
      <c r="D198" s="325">
        <f>IF(ISNUMBER(SEARCH(ZAKL_DATA!$B$14,E198)),MAX($D$2:D197)+1,0)</f>
        <v>196.0</v>
      </c>
      <c r="E198" s="326" t="s">
        <v>782</v>
      </c>
      <c r="F198" s="327">
        <v>3307.0</v>
      </c>
      <c r="G198" s="328"/>
      <c r="H198" s="329" t="str">
        <f>IFERROR(VLOOKUP(ROWS($H$3:H198),$D$3:$E$204,2,0),"")</f>
        <v>ROŽNOV POD RADH.</v>
      </c>
      <c r="I198" s="321"/>
      <c r="J198" s="339" t="s">
        <v>983</v>
      </c>
      <c r="K198" s="353" t="s">
        <v>1292</v>
      </c>
      <c r="M198" s="388">
        <f>IF(ISNUMBER(SEARCH(ZAKL_DATA!$B$29,N198)),MAX($M$2:M197)+1,0)</f>
        <v>196.0</v>
      </c>
      <c r="N198" s="417" t="s">
        <v>2023</v>
      </c>
      <c r="O198" s="418" t="s">
        <v>2895</v>
      </c>
      <c r="P198" s="389"/>
      <c r="Q198" s="372" t="str">
        <f>IFERROR(VLOOKUP(ROWS($Q$3:Q198),$M$3:$N$1699,2,0),"")</f>
        <v>Výroba ostatních kovodělných výrobků</v>
      </c>
    </row>
    <row r="199" spans="1:17" ht="12.75" customHeight="1">
      <c r="A199" s="321"/>
      <c r="B199" s="321"/>
      <c r="C199" s="321"/>
      <c r="D199" s="325">
        <f>IF(ISNUMBER(SEARCH(ZAKL_DATA!$B$14,E199)),MAX($D$2:D198)+1,0)</f>
        <v>197.0</v>
      </c>
      <c r="E199" s="326" t="s">
        <v>783</v>
      </c>
      <c r="F199" s="327">
        <v>3308.0</v>
      </c>
      <c r="G199" s="328"/>
      <c r="H199" s="329" t="str">
        <f>IFERROR(VLOOKUP(ROWS($H$3:H199),$D$3:$E$204,2,0),"")</f>
        <v>UHERSKÝ BROD</v>
      </c>
      <c r="I199" s="321"/>
      <c r="J199" s="339" t="s">
        <v>984</v>
      </c>
      <c r="K199" s="353" t="s">
        <v>1293</v>
      </c>
      <c r="M199" s="388">
        <f>IF(ISNUMBER(SEARCH(ZAKL_DATA!$B$29,N199)),MAX($M$2:M198)+1,0)</f>
        <v>197.0</v>
      </c>
      <c r="N199" s="417" t="s">
        <v>2030</v>
      </c>
      <c r="O199" s="418" t="s">
        <v>2896</v>
      </c>
      <c r="P199" s="389"/>
      <c r="Q199" s="372" t="str">
        <f>IFERROR(VLOOKUP(ROWS($Q$3:Q199),$M$3:$N$1699,2,0),"")</f>
        <v>Výroba elektronických součástek a desek</v>
      </c>
    </row>
    <row r="200" spans="1:17" ht="12.75" customHeight="1">
      <c r="A200" s="321"/>
      <c r="B200" s="321"/>
      <c r="C200" s="321"/>
      <c r="D200" s="325">
        <f>IF(ISNUMBER(SEARCH(ZAKL_DATA!$B$14,E200)),MAX($D$2:D199)+1,0)</f>
        <v>198.0</v>
      </c>
      <c r="E200" s="326" t="s">
        <v>784</v>
      </c>
      <c r="F200" s="327">
        <v>3309.0</v>
      </c>
      <c r="G200" s="328"/>
      <c r="H200" s="329" t="str">
        <f>IFERROR(VLOOKUP(ROWS($H$3:H200),$D$3:$E$204,2,0),"")</f>
        <v>UHERSKÉ HRADIŠTĚ</v>
      </c>
      <c r="I200" s="321"/>
      <c r="J200" s="339" t="s">
        <v>985</v>
      </c>
      <c r="K200" s="353" t="s">
        <v>1294</v>
      </c>
      <c r="M200" s="388">
        <f>IF(ISNUMBER(SEARCH(ZAKL_DATA!$B$29,N200)),MAX($M$2:M199)+1,0)</f>
        <v>198.0</v>
      </c>
      <c r="N200" s="417" t="s">
        <v>2033</v>
      </c>
      <c r="O200" s="418" t="s">
        <v>2897</v>
      </c>
      <c r="P200" s="389"/>
      <c r="Q200" s="372" t="str">
        <f>IFERROR(VLOOKUP(ROWS($Q$3:Q200),$M$3:$N$1699,2,0),"")</f>
        <v>Výroba počítačů a periferních zařízení</v>
      </c>
    </row>
    <row r="201" spans="1:17" ht="12.75" customHeight="1">
      <c r="A201" s="321"/>
      <c r="B201" s="321"/>
      <c r="C201" s="321"/>
      <c r="D201" s="325">
        <f>IF(ISNUMBER(SEARCH(ZAKL_DATA!$B$14,E201)),MAX($D$2:D200)+1,0)</f>
        <v>199.0</v>
      </c>
      <c r="E201" s="326" t="s">
        <v>785</v>
      </c>
      <c r="F201" s="327">
        <v>3310.0</v>
      </c>
      <c r="G201" s="328"/>
      <c r="H201" s="329" t="str">
        <f>IFERROR(VLOOKUP(ROWS($H$3:H201),$D$3:$E$204,2,0),"")</f>
        <v>VALAŠSKÉ MEZIŘÍČÍ</v>
      </c>
      <c r="I201" s="321"/>
      <c r="J201" s="339" t="s">
        <v>986</v>
      </c>
      <c r="K201" s="353" t="s">
        <v>1295</v>
      </c>
      <c r="M201" s="388">
        <f>IF(ISNUMBER(SEARCH(ZAKL_DATA!$B$29,N201)),MAX($M$2:M200)+1,0)</f>
        <v>199.0</v>
      </c>
      <c r="N201" s="417" t="s">
        <v>2034</v>
      </c>
      <c r="O201" s="419" t="s">
        <v>2898</v>
      </c>
      <c r="P201" s="389"/>
      <c r="Q201" s="372" t="str">
        <f>IFERROR(VLOOKUP(ROWS($Q$3:Q201),$M$3:$N$1699,2,0),"")</f>
        <v>Výroba komunikačních zařízení</v>
      </c>
    </row>
    <row r="202" spans="1:17" ht="12.75" customHeight="1">
      <c r="A202" s="321"/>
      <c r="B202" s="321"/>
      <c r="C202" s="321"/>
      <c r="D202" s="325">
        <f>IF(ISNUMBER(SEARCH(ZAKL_DATA!$B$14,E202)),MAX($D$2:D201)+1,0)</f>
        <v>200.0</v>
      </c>
      <c r="E202" s="326" t="s">
        <v>786</v>
      </c>
      <c r="F202" s="327">
        <v>3311.0</v>
      </c>
      <c r="G202" s="328"/>
      <c r="H202" s="329" t="str">
        <f>IFERROR(VLOOKUP(ROWS($H$3:H202),$D$3:$E$204,2,0),"")</f>
        <v>VALAŠSKÉ KLOBOUKY</v>
      </c>
      <c r="I202" s="321"/>
      <c r="J202" s="339" t="s">
        <v>987</v>
      </c>
      <c r="K202" s="353" t="s">
        <v>1296</v>
      </c>
      <c r="M202" s="388">
        <f>IF(ISNUMBER(SEARCH(ZAKL_DATA!$B$29,N202)),MAX($M$2:M201)+1,0)</f>
        <v>200.0</v>
      </c>
      <c r="N202" s="417" t="s">
        <v>2035</v>
      </c>
      <c r="O202" s="418" t="s">
        <v>2899</v>
      </c>
      <c r="P202" s="389"/>
      <c r="Q202" s="372" t="str">
        <f>IFERROR(VLOOKUP(ROWS($Q$3:Q202),$M$3:$N$1699,2,0),"")</f>
        <v>Výroba spotřební elektroniky</v>
      </c>
    </row>
    <row r="203" spans="1:17" ht="12.75" customHeight="1">
      <c r="A203" s="321"/>
      <c r="B203" s="321"/>
      <c r="C203" s="321"/>
      <c r="D203" s="325">
        <f>IF(ISNUMBER(SEARCH(ZAKL_DATA!$B$14,E203)),MAX($D$2:D202)+1,0)</f>
        <v>201.0</v>
      </c>
      <c r="E203" s="326" t="s">
        <v>787</v>
      </c>
      <c r="F203" s="327">
        <v>3312.0</v>
      </c>
      <c r="G203" s="328"/>
      <c r="H203" s="329" t="str">
        <f>IFERROR(VLOOKUP(ROWS($H$3:H203),$D$3:$E$204,2,0),"")</f>
        <v>VSETÍN</v>
      </c>
      <c r="I203" s="321"/>
      <c r="J203" s="339" t="s">
        <v>988</v>
      </c>
      <c r="K203" s="353" t="s">
        <v>1297</v>
      </c>
      <c r="M203" s="388">
        <f>IF(ISNUMBER(SEARCH(ZAKL_DATA!$B$29,N203)),MAX($M$2:M202)+1,0)</f>
        <v>201.0</v>
      </c>
      <c r="N203" s="417" t="s">
        <v>2900</v>
      </c>
      <c r="O203" s="418" t="s">
        <v>2901</v>
      </c>
      <c r="P203" s="389"/>
      <c r="Q203" s="372" t="str">
        <f>IFERROR(VLOOKUP(ROWS($Q$3:Q203),$M$3:$N$1699,2,0),"")</f>
        <v>Výroba měřicích,zkušebních a navigačních přístrojů;výroba časoměr.přístrojů</v>
      </c>
    </row>
    <row r="204" spans="1:17" ht="12.75" customHeight="1" thickBot="1">
      <c r="A204" s="321"/>
      <c r="B204" s="321"/>
      <c r="C204" s="321"/>
      <c r="D204" s="325">
        <f>IF(ISNUMBER(SEARCH(ZAKL_DATA!$B$14,E204)),MAX($D$2:D203)+1,0)</f>
        <v>202.0</v>
      </c>
      <c r="E204" s="335" t="s">
        <v>600</v>
      </c>
      <c r="F204" s="336">
        <v>4000.0</v>
      </c>
      <c r="G204" s="337"/>
      <c r="H204" s="338" t="str">
        <f>IFERROR(VLOOKUP(ROWS($H$3:H204),$D$3:$E$204,2,0),"")</f>
        <v>SPECIALIZOVANÝ</v>
      </c>
      <c r="I204" s="321"/>
      <c r="J204" s="339" t="s">
        <v>989</v>
      </c>
      <c r="K204" s="353" t="s">
        <v>1298</v>
      </c>
      <c r="M204" s="388">
        <f>IF(ISNUMBER(SEARCH(ZAKL_DATA!$B$29,N204)),MAX($M$2:M203)+1,0)</f>
        <v>202.0</v>
      </c>
      <c r="N204" s="417" t="s">
        <v>2038</v>
      </c>
      <c r="O204" s="418" t="s">
        <v>2902</v>
      </c>
      <c r="P204" s="389"/>
      <c r="Q204" s="372" t="str">
        <f>IFERROR(VLOOKUP(ROWS($Q$3:Q204),$M$3:$N$1699,2,0),"")</f>
        <v>Výroba ozařovacích, elektroléčebných a elektroterapeutických přístrojů</v>
      </c>
    </row>
    <row r="205" spans="1:17" ht="12.75" customHeight="1">
      <c r="A205" s="321"/>
      <c r="B205" s="321"/>
      <c r="C205" s="321"/>
      <c r="D205" s="322"/>
      <c r="E205" s="321"/>
      <c r="F205" s="321"/>
      <c r="G205" s="321"/>
      <c r="H205" s="321" t="str">
        <f>IFERROR(VLOOKUP(ROWS($H$3:H205),$D$2:$E$204,2,0),"")</f>
        <v/>
      </c>
      <c r="I205" s="321"/>
      <c r="J205" s="339" t="s">
        <v>990</v>
      </c>
      <c r="K205" s="353" t="s">
        <v>1299</v>
      </c>
      <c r="M205" s="388">
        <f>IF(ISNUMBER(SEARCH(ZAKL_DATA!$B$29,N205)),MAX($M$2:M204)+1,0)</f>
        <v>203.0</v>
      </c>
      <c r="N205" s="417" t="s">
        <v>2039</v>
      </c>
      <c r="O205" s="418" t="s">
        <v>2903</v>
      </c>
      <c r="P205" s="389"/>
      <c r="Q205" s="372" t="str">
        <f>IFERROR(VLOOKUP(ROWS($Q$3:Q205),$M$3:$N$1699,2,0),"")</f>
        <v>Výroba optických a fotografických přístrojů a zařízení</v>
      </c>
    </row>
    <row r="206" spans="10:17" ht="12.75" customHeight="1">
      <c r="J206" s="339" t="s">
        <v>991</v>
      </c>
      <c r="K206" s="353" t="s">
        <v>1300</v>
      </c>
      <c r="M206" s="388">
        <f>IF(ISNUMBER(SEARCH(ZAKL_DATA!$B$29,N206)),MAX($M$2:M205)+1,0)</f>
        <v>204.0</v>
      </c>
      <c r="N206" s="417" t="s">
        <v>2040</v>
      </c>
      <c r="O206" s="418" t="s">
        <v>2904</v>
      </c>
      <c r="P206" s="389"/>
      <c r="Q206" s="372" t="str">
        <f>IFERROR(VLOOKUP(ROWS($Q$3:Q206),$M$3:$N$1699,2,0),"")</f>
        <v>Výroba magnetických a optických médií</v>
      </c>
    </row>
    <row r="207" spans="10:17" ht="12.75" customHeight="1">
      <c r="J207" s="339" t="s">
        <v>992</v>
      </c>
      <c r="K207" s="353" t="s">
        <v>1301</v>
      </c>
      <c r="M207" s="388">
        <f>IF(ISNUMBER(SEARCH(ZAKL_DATA!$B$29,N207)),MAX($M$2:M206)+1,0)</f>
        <v>205.0</v>
      </c>
      <c r="N207" s="417" t="s">
        <v>2905</v>
      </c>
      <c r="O207" s="418" t="s">
        <v>2906</v>
      </c>
      <c r="P207" s="389"/>
      <c r="Q207" s="372" t="str">
        <f>IFERROR(VLOOKUP(ROWS($Q$3:Q207),$M$3:$N$1699,2,0),"")</f>
        <v>Výroba elektr.motorů,generátorů,transformátorů a elektr.rozvod.a kontrol.z.</v>
      </c>
    </row>
    <row r="208" spans="10:17" ht="12.75" customHeight="1">
      <c r="J208" s="339" t="s">
        <v>993</v>
      </c>
      <c r="K208" s="353" t="s">
        <v>1302</v>
      </c>
      <c r="M208" s="388">
        <f>IF(ISNUMBER(SEARCH(ZAKL_DATA!$B$29,N208)),MAX($M$2:M207)+1,0)</f>
        <v>206.0</v>
      </c>
      <c r="N208" s="417" t="s">
        <v>2044</v>
      </c>
      <c r="O208" s="419" t="s">
        <v>2907</v>
      </c>
      <c r="P208" s="389"/>
      <c r="Q208" s="372" t="str">
        <f>IFERROR(VLOOKUP(ROWS($Q$3:Q208),$M$3:$N$1699,2,0),"")</f>
        <v>Výroba baterií a akumulátorů</v>
      </c>
    </row>
    <row r="209" spans="10:17" ht="12.75" customHeight="1">
      <c r="J209" s="339" t="s">
        <v>994</v>
      </c>
      <c r="K209" s="353" t="s">
        <v>1303</v>
      </c>
      <c r="M209" s="388">
        <f>IF(ISNUMBER(SEARCH(ZAKL_DATA!$B$29,N209)),MAX($M$2:M208)+1,0)</f>
        <v>207.0</v>
      </c>
      <c r="N209" s="417" t="s">
        <v>2908</v>
      </c>
      <c r="O209" s="418" t="s">
        <v>2909</v>
      </c>
      <c r="P209" s="389"/>
      <c r="Q209" s="372" t="str">
        <f>IFERROR(VLOOKUP(ROWS($Q$3:Q209),$M$3:$N$1699,2,0),"")</f>
        <v>Výroba optických a elektr.kabelů,elektr.vodičů a elektroinstal.zařízení</v>
      </c>
    </row>
    <row r="210" spans="10:17" ht="12.75" customHeight="1">
      <c r="J210" s="339" t="s">
        <v>995</v>
      </c>
      <c r="K210" s="353" t="s">
        <v>1304</v>
      </c>
      <c r="M210" s="388">
        <f>IF(ISNUMBER(SEARCH(ZAKL_DATA!$B$29,N210)),MAX($M$2:M209)+1,0)</f>
        <v>208.0</v>
      </c>
      <c r="N210" s="417" t="s">
        <v>2048</v>
      </c>
      <c r="O210" s="418" t="s">
        <v>2910</v>
      </c>
      <c r="P210" s="389"/>
      <c r="Q210" s="372" t="str">
        <f>IFERROR(VLOOKUP(ROWS($Q$3:Q210),$M$3:$N$1699,2,0),"")</f>
        <v>Výroba elektrických osvětlovacích zařízení</v>
      </c>
    </row>
    <row r="211" spans="10:17" ht="12.75" customHeight="1">
      <c r="J211" s="339" t="s">
        <v>996</v>
      </c>
      <c r="K211" s="353" t="s">
        <v>1305</v>
      </c>
      <c r="M211" s="388">
        <f>IF(ISNUMBER(SEARCH(ZAKL_DATA!$B$29,N211)),MAX($M$2:M210)+1,0)</f>
        <v>209.0</v>
      </c>
      <c r="N211" s="417" t="s">
        <v>2049</v>
      </c>
      <c r="O211" s="419" t="s">
        <v>2911</v>
      </c>
      <c r="P211" s="389"/>
      <c r="Q211" s="372" t="str">
        <f>IFERROR(VLOOKUP(ROWS($Q$3:Q211),$M$3:$N$1699,2,0),"")</f>
        <v>Výroba spotřebičů převážně pro domácnost</v>
      </c>
    </row>
    <row r="212" spans="10:17" ht="12.75" customHeight="1">
      <c r="J212" s="340" t="s">
        <v>997</v>
      </c>
      <c r="K212" s="353" t="s">
        <v>1306</v>
      </c>
      <c r="M212" s="388">
        <f>IF(ISNUMBER(SEARCH(ZAKL_DATA!$B$29,N212)),MAX($M$2:M211)+1,0)</f>
        <v>210.0</v>
      </c>
      <c r="N212" s="417" t="s">
        <v>2052</v>
      </c>
      <c r="O212" s="418" t="s">
        <v>2912</v>
      </c>
      <c r="P212" s="389"/>
      <c r="Q212" s="372" t="str">
        <f>IFERROR(VLOOKUP(ROWS($Q$3:Q212),$M$3:$N$1699,2,0),"")</f>
        <v>Výroba ostatních elektrických zařízení</v>
      </c>
    </row>
    <row r="213" spans="10:17" ht="12.75" customHeight="1">
      <c r="J213" s="339" t="s">
        <v>998</v>
      </c>
      <c r="K213" s="353" t="s">
        <v>1307</v>
      </c>
      <c r="M213" s="388">
        <f>IF(ISNUMBER(SEARCH(ZAKL_DATA!$B$29,N213)),MAX($M$2:M212)+1,0)</f>
        <v>211.0</v>
      </c>
      <c r="N213" s="417" t="s">
        <v>2054</v>
      </c>
      <c r="O213" s="418" t="s">
        <v>2913</v>
      </c>
      <c r="P213" s="389"/>
      <c r="Q213" s="372" t="str">
        <f>IFERROR(VLOOKUP(ROWS($Q$3:Q213),$M$3:$N$1699,2,0),"")</f>
        <v>Výroba strojů a zařízení pro všeobecné účely</v>
      </c>
    </row>
    <row r="214" spans="10:17" ht="12.75" customHeight="1">
      <c r="J214" s="340" t="s">
        <v>999</v>
      </c>
      <c r="K214" s="353" t="s">
        <v>1308</v>
      </c>
      <c r="M214" s="388">
        <f>IF(ISNUMBER(SEARCH(ZAKL_DATA!$B$29,N214)),MAX($M$2:M213)+1,0)</f>
        <v>212.0</v>
      </c>
      <c r="N214" s="417" t="s">
        <v>2060</v>
      </c>
      <c r="O214" s="419" t="s">
        <v>2914</v>
      </c>
      <c r="P214" s="389"/>
      <c r="Q214" s="372" t="str">
        <f>IFERROR(VLOOKUP(ROWS($Q$3:Q214),$M$3:$N$1699,2,0),"")</f>
        <v>Výroba ostatních strojů a zařízení pro všeobecné účely</v>
      </c>
    </row>
    <row r="215" spans="10:17" ht="12.75" customHeight="1">
      <c r="J215" s="340" t="s">
        <v>1000</v>
      </c>
      <c r="K215" s="353" t="s">
        <v>1309</v>
      </c>
      <c r="M215" s="388">
        <f>IF(ISNUMBER(SEARCH(ZAKL_DATA!$B$29,N215)),MAX($M$2:M214)+1,0)</f>
        <v>213.0</v>
      </c>
      <c r="N215" s="417" t="s">
        <v>2066</v>
      </c>
      <c r="O215" s="418" t="s">
        <v>2915</v>
      </c>
      <c r="P215" s="389"/>
      <c r="Q215" s="372" t="str">
        <f>IFERROR(VLOOKUP(ROWS($Q$3:Q215),$M$3:$N$1699,2,0),"")</f>
        <v>Výroba zemědělských a lesnických strojů</v>
      </c>
    </row>
    <row r="216" spans="10:17" ht="12.75" customHeight="1">
      <c r="J216" s="339" t="s">
        <v>1001</v>
      </c>
      <c r="K216" s="353" t="s">
        <v>1310</v>
      </c>
      <c r="M216" s="388">
        <f>IF(ISNUMBER(SEARCH(ZAKL_DATA!$B$29,N216)),MAX($M$2:M215)+1,0)</f>
        <v>214.0</v>
      </c>
      <c r="N216" s="417" t="s">
        <v>2067</v>
      </c>
      <c r="O216" s="418" t="s">
        <v>2916</v>
      </c>
      <c r="P216" s="389"/>
      <c r="Q216" s="372" t="str">
        <f>IFERROR(VLOOKUP(ROWS($Q$3:Q216),$M$3:$N$1699,2,0),"")</f>
        <v>Výroba kovoobráběcích a ostatních obráběcích strojů</v>
      </c>
    </row>
    <row r="217" spans="10:17" ht="12.75" customHeight="1">
      <c r="J217" s="339" t="s">
        <v>1002</v>
      </c>
      <c r="K217" s="353" t="s">
        <v>1311</v>
      </c>
      <c r="M217" s="388">
        <f>IF(ISNUMBER(SEARCH(ZAKL_DATA!$B$29,N217)),MAX($M$2:M216)+1,0)</f>
        <v>215.0</v>
      </c>
      <c r="N217" s="417" t="s">
        <v>2070</v>
      </c>
      <c r="O217" s="418" t="s">
        <v>2917</v>
      </c>
      <c r="P217" s="389"/>
      <c r="Q217" s="372" t="str">
        <f>IFERROR(VLOOKUP(ROWS($Q$3:Q217),$M$3:$N$1699,2,0),"")</f>
        <v>Výroba ostatních strojů pro speciální účely</v>
      </c>
    </row>
    <row r="218" spans="10:17" ht="12.75" customHeight="1">
      <c r="J218" s="339" t="s">
        <v>1003</v>
      </c>
      <c r="K218" s="353" t="s">
        <v>1312</v>
      </c>
      <c r="M218" s="388">
        <f>IF(ISNUMBER(SEARCH(ZAKL_DATA!$B$29,N218)),MAX($M$2:M217)+1,0)</f>
        <v>216.0</v>
      </c>
      <c r="N218" s="417" t="s">
        <v>2079</v>
      </c>
      <c r="O218" s="418" t="s">
        <v>2918</v>
      </c>
      <c r="P218" s="389"/>
      <c r="Q218" s="372" t="str">
        <f>IFERROR(VLOOKUP(ROWS($Q$3:Q218),$M$3:$N$1699,2,0),"")</f>
        <v>Výroba motorových vozidel a jejich motorů</v>
      </c>
    </row>
    <row r="219" spans="10:17" ht="12.75" customHeight="1">
      <c r="J219" s="339" t="s">
        <v>1004</v>
      </c>
      <c r="K219" s="353" t="s">
        <v>1313</v>
      </c>
      <c r="M219" s="388">
        <f>IF(ISNUMBER(SEARCH(ZAKL_DATA!$B$29,N219)),MAX($M$2:M218)+1,0)</f>
        <v>217.0</v>
      </c>
      <c r="N219" s="417" t="s">
        <v>2080</v>
      </c>
      <c r="O219" s="418" t="s">
        <v>2919</v>
      </c>
      <c r="P219" s="389"/>
      <c r="Q219" s="372" t="str">
        <f>IFERROR(VLOOKUP(ROWS($Q$3:Q219),$M$3:$N$1699,2,0),"")</f>
        <v>Výroba karoserií motorových vozidel; výroba přívěsů a návěsů</v>
      </c>
    </row>
    <row r="220" spans="10:17" ht="12.75" customHeight="1">
      <c r="J220" s="339" t="s">
        <v>1005</v>
      </c>
      <c r="K220" s="353" t="s">
        <v>1314</v>
      </c>
      <c r="M220" s="388">
        <f>IF(ISNUMBER(SEARCH(ZAKL_DATA!$B$29,N220)),MAX($M$2:M219)+1,0)</f>
        <v>218.0</v>
      </c>
      <c r="N220" s="417" t="s">
        <v>2081</v>
      </c>
      <c r="O220" s="418" t="s">
        <v>2920</v>
      </c>
      <c r="P220" s="389"/>
      <c r="Q220" s="372" t="str">
        <f>IFERROR(VLOOKUP(ROWS($Q$3:Q220),$M$3:$N$1699,2,0),"")</f>
        <v>Výroba dílů a příslušenství pro motorová vozidla a jejich motory</v>
      </c>
    </row>
    <row r="221" spans="10:17" ht="12.75" customHeight="1">
      <c r="J221" s="339" t="s">
        <v>1006</v>
      </c>
      <c r="K221" s="353" t="s">
        <v>1315</v>
      </c>
      <c r="M221" s="388">
        <f>IF(ISNUMBER(SEARCH(ZAKL_DATA!$B$29,N221)),MAX($M$2:M220)+1,0)</f>
        <v>219.0</v>
      </c>
      <c r="N221" s="417" t="s">
        <v>2085</v>
      </c>
      <c r="O221" s="418" t="s">
        <v>2921</v>
      </c>
      <c r="P221" s="389"/>
      <c r="Q221" s="372" t="str">
        <f>IFERROR(VLOOKUP(ROWS($Q$3:Q221),$M$3:$N$1699,2,0),"")</f>
        <v>Stavba lodí a člunů</v>
      </c>
    </row>
    <row r="222" spans="10:17" ht="12.75" customHeight="1">
      <c r="J222" s="340" t="s">
        <v>1007</v>
      </c>
      <c r="K222" s="353" t="s">
        <v>1316</v>
      </c>
      <c r="M222" s="388">
        <f>IF(ISNUMBER(SEARCH(ZAKL_DATA!$B$29,N222)),MAX($M$2:M221)+1,0)</f>
        <v>220.0</v>
      </c>
      <c r="N222" s="417" t="s">
        <v>2088</v>
      </c>
      <c r="O222" s="419" t="s">
        <v>2922</v>
      </c>
      <c r="P222" s="389"/>
      <c r="Q222" s="372" t="str">
        <f>IFERROR(VLOOKUP(ROWS($Q$3:Q222),$M$3:$N$1699,2,0),"")</f>
        <v>Výroba železničních lokomotiv a vozového parku</v>
      </c>
    </row>
    <row r="223" spans="10:17" ht="12.75" customHeight="1">
      <c r="J223" s="339" t="s">
        <v>1008</v>
      </c>
      <c r="K223" s="353" t="s">
        <v>1317</v>
      </c>
      <c r="M223" s="388">
        <f>IF(ISNUMBER(SEARCH(ZAKL_DATA!$B$29,N223)),MAX($M$2:M222)+1,0)</f>
        <v>221.0</v>
      </c>
      <c r="N223" s="417" t="s">
        <v>2923</v>
      </c>
      <c r="O223" s="419" t="s">
        <v>2924</v>
      </c>
      <c r="P223" s="389"/>
      <c r="Q223" s="372" t="str">
        <f>IFERROR(VLOOKUP(ROWS($Q$3:Q223),$M$3:$N$1699,2,0),"")</f>
        <v>Výroba letadel a jejich motorů,kosmických lodí a souvisejících zařízení</v>
      </c>
    </row>
    <row r="224" spans="10:17" ht="12.75" customHeight="1">
      <c r="J224" s="339" t="s">
        <v>1009</v>
      </c>
      <c r="K224" s="353" t="s">
        <v>1318</v>
      </c>
      <c r="M224" s="388">
        <f>IF(ISNUMBER(SEARCH(ZAKL_DATA!$B$29,N224)),MAX($M$2:M223)+1,0)</f>
        <v>222.0</v>
      </c>
      <c r="N224" s="417" t="s">
        <v>2089</v>
      </c>
      <c r="O224" s="419" t="s">
        <v>2925</v>
      </c>
      <c r="P224" s="389"/>
      <c r="Q224" s="372" t="str">
        <f>IFERROR(VLOOKUP(ROWS($Q$3:Q224),$M$3:$N$1699,2,0),"")</f>
        <v>Výroba vojenských bojových vozidel</v>
      </c>
    </row>
    <row r="225" spans="10:17" ht="12.75" customHeight="1">
      <c r="J225" s="339" t="s">
        <v>1010</v>
      </c>
      <c r="K225" s="353" t="s">
        <v>1319</v>
      </c>
      <c r="M225" s="388">
        <f>IF(ISNUMBER(SEARCH(ZAKL_DATA!$B$29,N225)),MAX($M$2:M224)+1,0)</f>
        <v>223.0</v>
      </c>
      <c r="N225" s="417" t="s">
        <v>2090</v>
      </c>
      <c r="O225" s="419" t="s">
        <v>2926</v>
      </c>
      <c r="P225" s="389"/>
      <c r="Q225" s="372" t="str">
        <f>IFERROR(VLOOKUP(ROWS($Q$3:Q225),$M$3:$N$1699,2,0),"")</f>
        <v>Výroba dopravních prostředků a zařízení j. n.</v>
      </c>
    </row>
    <row r="226" spans="10:17" ht="12.75" customHeight="1">
      <c r="J226" s="339" t="s">
        <v>1011</v>
      </c>
      <c r="K226" s="353" t="s">
        <v>1320</v>
      </c>
      <c r="M226" s="388">
        <f>IF(ISNUMBER(SEARCH(ZAKL_DATA!$B$29,N226)),MAX($M$2:M225)+1,0)</f>
        <v>224.0</v>
      </c>
      <c r="N226" s="417" t="s">
        <v>1783</v>
      </c>
      <c r="O226" s="419" t="s">
        <v>2927</v>
      </c>
      <c r="P226" s="389"/>
      <c r="Q226" s="372" t="str">
        <f>IFERROR(VLOOKUP(ROWS($Q$3:Q226),$M$3:$N$1699,2,0),"")</f>
        <v>Mořský rybolov</v>
      </c>
    </row>
    <row r="227" spans="10:17" ht="12.75" customHeight="1">
      <c r="J227" s="339" t="s">
        <v>1012</v>
      </c>
      <c r="K227" s="353" t="s">
        <v>1321</v>
      </c>
      <c r="M227" s="388">
        <f>IF(ISNUMBER(SEARCH(ZAKL_DATA!$B$29,N227)),MAX($M$2:M226)+1,0)</f>
        <v>225.0</v>
      </c>
      <c r="N227" s="417" t="s">
        <v>1784</v>
      </c>
      <c r="O227" s="419" t="s">
        <v>2928</v>
      </c>
      <c r="P227" s="389"/>
      <c r="Q227" s="372" t="str">
        <f>IFERROR(VLOOKUP(ROWS($Q$3:Q227),$M$3:$N$1699,2,0),"")</f>
        <v>Sladkovodní rybolov</v>
      </c>
    </row>
    <row r="228" spans="10:17" ht="12.75" customHeight="1">
      <c r="J228" s="339" t="s">
        <v>1013</v>
      </c>
      <c r="K228" s="353" t="s">
        <v>1322</v>
      </c>
      <c r="M228" s="388">
        <f>IF(ISNUMBER(SEARCH(ZAKL_DATA!$B$29,N228)),MAX($M$2:M227)+1,0)</f>
        <v>226.0</v>
      </c>
      <c r="N228" s="417" t="s">
        <v>2100</v>
      </c>
      <c r="O228" s="419" t="s">
        <v>2929</v>
      </c>
      <c r="P228" s="389"/>
      <c r="Q228" s="372" t="str">
        <f>IFERROR(VLOOKUP(ROWS($Q$3:Q228),$M$3:$N$1699,2,0),"")</f>
        <v>Výroba klenotů, bižuterie a příbuzných výrobků</v>
      </c>
    </row>
    <row r="229" spans="10:17" ht="12.75" customHeight="1">
      <c r="J229" s="339" t="s">
        <v>1014</v>
      </c>
      <c r="K229" s="353" t="s">
        <v>1323</v>
      </c>
      <c r="M229" s="388">
        <f>IF(ISNUMBER(SEARCH(ZAKL_DATA!$B$29,N229)),MAX($M$2:M228)+1,0)</f>
        <v>227.0</v>
      </c>
      <c r="N229" s="417" t="s">
        <v>1786</v>
      </c>
      <c r="O229" s="419" t="s">
        <v>2930</v>
      </c>
      <c r="P229" s="389"/>
      <c r="Q229" s="372" t="str">
        <f>IFERROR(VLOOKUP(ROWS($Q$3:Q229),$M$3:$N$1699,2,0),"")</f>
        <v>Mořská akvakultura</v>
      </c>
    </row>
    <row r="230" spans="10:17" ht="12.75" customHeight="1">
      <c r="J230" s="339" t="s">
        <v>1015</v>
      </c>
      <c r="K230" s="353" t="s">
        <v>1324</v>
      </c>
      <c r="M230" s="388">
        <f>IF(ISNUMBER(SEARCH(ZAKL_DATA!$B$29,N230)),MAX($M$2:M229)+1,0)</f>
        <v>228.0</v>
      </c>
      <c r="N230" s="417" t="s">
        <v>2104</v>
      </c>
      <c r="O230" s="419" t="s">
        <v>2931</v>
      </c>
      <c r="P230" s="389"/>
      <c r="Q230" s="372" t="str">
        <f>IFERROR(VLOOKUP(ROWS($Q$3:Q230),$M$3:$N$1699,2,0),"")</f>
        <v>Výroba hudebních nástrojů</v>
      </c>
    </row>
    <row r="231" spans="10:17" ht="12.75" customHeight="1">
      <c r="J231" s="339" t="s">
        <v>1016</v>
      </c>
      <c r="K231" s="353" t="s">
        <v>1325</v>
      </c>
      <c r="M231" s="388">
        <f>IF(ISNUMBER(SEARCH(ZAKL_DATA!$B$29,N231)),MAX($M$2:M230)+1,0)</f>
        <v>229.0</v>
      </c>
      <c r="N231" s="417" t="s">
        <v>1787</v>
      </c>
      <c r="O231" s="419" t="s">
        <v>2932</v>
      </c>
      <c r="P231" s="389"/>
      <c r="Q231" s="372" t="str">
        <f>IFERROR(VLOOKUP(ROWS($Q$3:Q231),$M$3:$N$1699,2,0),"")</f>
        <v>Sladkovodní akvakultura</v>
      </c>
    </row>
    <row r="232" spans="10:17" ht="12.75" customHeight="1">
      <c r="J232" s="339" t="s">
        <v>1017</v>
      </c>
      <c r="K232" s="353" t="s">
        <v>1326</v>
      </c>
      <c r="M232" s="388">
        <f>IF(ISNUMBER(SEARCH(ZAKL_DATA!$B$29,N232)),MAX($M$2:M231)+1,0)</f>
        <v>230.0</v>
      </c>
      <c r="N232" s="417" t="s">
        <v>2105</v>
      </c>
      <c r="O232" s="419" t="s">
        <v>2933</v>
      </c>
      <c r="P232" s="389"/>
      <c r="Q232" s="372" t="str">
        <f>IFERROR(VLOOKUP(ROWS($Q$3:Q232),$M$3:$N$1699,2,0),"")</f>
        <v>Výroba sportovních potřeb</v>
      </c>
    </row>
    <row r="233" spans="10:17" ht="12.75" customHeight="1">
      <c r="J233" s="339" t="s">
        <v>1018</v>
      </c>
      <c r="K233" s="353" t="s">
        <v>1327</v>
      </c>
      <c r="M233" s="388">
        <f>IF(ISNUMBER(SEARCH(ZAKL_DATA!$B$29,N233)),MAX($M$2:M232)+1,0)</f>
        <v>231.0</v>
      </c>
      <c r="N233" s="417" t="s">
        <v>2106</v>
      </c>
      <c r="O233" s="419" t="s">
        <v>2934</v>
      </c>
      <c r="P233" s="389"/>
      <c r="Q233" s="372" t="str">
        <f>IFERROR(VLOOKUP(ROWS($Q$3:Q233),$M$3:$N$1699,2,0),"")</f>
        <v>Výroba her a hraček</v>
      </c>
    </row>
    <row r="234" spans="10:17" ht="12.75" customHeight="1">
      <c r="J234" s="339" t="s">
        <v>1019</v>
      </c>
      <c r="K234" s="353" t="s">
        <v>1328</v>
      </c>
      <c r="M234" s="388">
        <f>IF(ISNUMBER(SEARCH(ZAKL_DATA!$B$29,N234)),MAX($M$2:M233)+1,0)</f>
        <v>232.0</v>
      </c>
      <c r="N234" s="417" t="s">
        <v>2107</v>
      </c>
      <c r="O234" s="419" t="s">
        <v>2935</v>
      </c>
      <c r="P234" s="389"/>
      <c r="Q234" s="372" t="str">
        <f>IFERROR(VLOOKUP(ROWS($Q$3:Q234),$M$3:$N$1699,2,0),"")</f>
        <v>Výroba lékařských a dentálních nástrojů a potřeb</v>
      </c>
    </row>
    <row r="235" spans="10:17" ht="12.75" customHeight="1">
      <c r="J235" s="339" t="s">
        <v>1020</v>
      </c>
      <c r="K235" s="353" t="s">
        <v>1329</v>
      </c>
      <c r="M235" s="388">
        <f>IF(ISNUMBER(SEARCH(ZAKL_DATA!$B$29,N235)),MAX($M$2:M234)+1,0)</f>
        <v>233.0</v>
      </c>
      <c r="N235" s="417" t="s">
        <v>2108</v>
      </c>
      <c r="O235" s="419" t="s">
        <v>2936</v>
      </c>
      <c r="P235" s="389"/>
      <c r="Q235" s="372" t="str">
        <f>IFERROR(VLOOKUP(ROWS($Q$3:Q235),$M$3:$N$1699,2,0),"")</f>
        <v>Zpracovatelský průmysl j. n.</v>
      </c>
    </row>
    <row r="236" spans="10:17" ht="12.75" customHeight="1">
      <c r="J236" s="339" t="s">
        <v>1021</v>
      </c>
      <c r="K236" s="353" t="s">
        <v>1330</v>
      </c>
      <c r="M236" s="388">
        <f>IF(ISNUMBER(SEARCH(ZAKL_DATA!$B$29,N236)),MAX($M$2:M235)+1,0)</f>
        <v>234.0</v>
      </c>
      <c r="N236" s="417" t="s">
        <v>2112</v>
      </c>
      <c r="O236" s="419" t="s">
        <v>2937</v>
      </c>
      <c r="P236" s="389"/>
      <c r="Q236" s="372" t="str">
        <f>IFERROR(VLOOKUP(ROWS($Q$3:Q236),$M$3:$N$1699,2,0),"")</f>
        <v>Opravy kovodělných výrobků, strojů a zařízení</v>
      </c>
    </row>
    <row r="237" spans="10:17" ht="12.75" customHeight="1">
      <c r="J237" s="340" t="s">
        <v>1022</v>
      </c>
      <c r="K237" s="353" t="s">
        <v>1331</v>
      </c>
      <c r="M237" s="388">
        <f>IF(ISNUMBER(SEARCH(ZAKL_DATA!$B$29,N237)),MAX($M$2:M236)+1,0)</f>
        <v>235.0</v>
      </c>
      <c r="N237" s="417" t="s">
        <v>2121</v>
      </c>
      <c r="O237" s="419" t="s">
        <v>2938</v>
      </c>
      <c r="P237" s="389"/>
      <c r="Q237" s="372" t="str">
        <f>IFERROR(VLOOKUP(ROWS($Q$3:Q237),$M$3:$N$1699,2,0),"")</f>
        <v>Instalace průmyslových strojů a zařízení</v>
      </c>
    </row>
    <row r="238" spans="10:17" ht="12.75" customHeight="1">
      <c r="J238" s="339" t="s">
        <v>1023</v>
      </c>
      <c r="K238" s="353" t="s">
        <v>1332</v>
      </c>
      <c r="M238" s="388">
        <f>IF(ISNUMBER(SEARCH(ZAKL_DATA!$B$29,N238)),MAX($M$2:M237)+1,0)</f>
        <v>236.0</v>
      </c>
      <c r="N238" s="417" t="s">
        <v>2123</v>
      </c>
      <c r="O238" s="419" t="s">
        <v>2939</v>
      </c>
      <c r="P238" s="389"/>
      <c r="Q238" s="372" t="str">
        <f>IFERROR(VLOOKUP(ROWS($Q$3:Q238),$M$3:$N$1699,2,0),"")</f>
        <v>Výroba, přenos a rozvod elektřiny</v>
      </c>
    </row>
    <row r="239" spans="10:17" ht="12.75" customHeight="1">
      <c r="J239" s="339" t="s">
        <v>1024</v>
      </c>
      <c r="K239" s="353" t="s">
        <v>1333</v>
      </c>
      <c r="M239" s="388">
        <f>IF(ISNUMBER(SEARCH(ZAKL_DATA!$B$29,N239)),MAX($M$2:M238)+1,0)</f>
        <v>237.0</v>
      </c>
      <c r="N239" s="417" t="s">
        <v>2128</v>
      </c>
      <c r="O239" s="419" t="s">
        <v>2940</v>
      </c>
      <c r="P239" s="389"/>
      <c r="Q239" s="372" t="str">
        <f>IFERROR(VLOOKUP(ROWS($Q$3:Q239),$M$3:$N$1699,2,0),"")</f>
        <v>Výroba plynu; rozvod plynných paliv prostřednictvím sítí</v>
      </c>
    </row>
    <row r="240" spans="10:17" ht="12.75" customHeight="1">
      <c r="J240" s="339" t="s">
        <v>1025</v>
      </c>
      <c r="K240" s="353" t="s">
        <v>1334</v>
      </c>
      <c r="M240" s="388">
        <f>IF(ISNUMBER(SEARCH(ZAKL_DATA!$B$29,N240)),MAX($M$2:M239)+1,0)</f>
        <v>238.0</v>
      </c>
      <c r="N240" s="417" t="s">
        <v>2132</v>
      </c>
      <c r="O240" s="419" t="s">
        <v>2941</v>
      </c>
      <c r="P240" s="389"/>
      <c r="Q240" s="372" t="str">
        <f>IFERROR(VLOOKUP(ROWS($Q$3:Q240),$M$3:$N$1699,2,0),"")</f>
        <v>Výroba a rozvod tepla a klimatizovaného vzduchu, výroba ledu</v>
      </c>
    </row>
    <row r="241" spans="10:17" ht="12.75" customHeight="1">
      <c r="J241" s="339" t="s">
        <v>1026</v>
      </c>
      <c r="K241" s="353" t="s">
        <v>1335</v>
      </c>
      <c r="M241" s="388">
        <f>IF(ISNUMBER(SEARCH(ZAKL_DATA!$B$29,N241)),MAX($M$2:M240)+1,0)</f>
        <v>239.0</v>
      </c>
      <c r="N241" s="417" t="s">
        <v>2142</v>
      </c>
      <c r="O241" s="419" t="s">
        <v>2942</v>
      </c>
      <c r="P241" s="389"/>
      <c r="Q241" s="372" t="str">
        <f>IFERROR(VLOOKUP(ROWS($Q$3:Q241),$M$3:$N$1699,2,0),"")</f>
        <v>Shromažďování a sběr odpadů</v>
      </c>
    </row>
    <row r="242" spans="10:17" ht="12.75" customHeight="1">
      <c r="J242" s="339" t="s">
        <v>1027</v>
      </c>
      <c r="K242" s="353" t="s">
        <v>1336</v>
      </c>
      <c r="M242" s="388">
        <f>IF(ISNUMBER(SEARCH(ZAKL_DATA!$B$29,N242)),MAX($M$2:M241)+1,0)</f>
        <v>240.0</v>
      </c>
      <c r="N242" s="417" t="s">
        <v>2145</v>
      </c>
      <c r="O242" s="419" t="s">
        <v>2943</v>
      </c>
      <c r="P242" s="389"/>
      <c r="Q242" s="372" t="str">
        <f>IFERROR(VLOOKUP(ROWS($Q$3:Q242),$M$3:$N$1699,2,0),"")</f>
        <v>Odstraňování odpadů</v>
      </c>
    </row>
    <row r="243" spans="10:17" ht="12.75" customHeight="1">
      <c r="J243" s="339" t="s">
        <v>1028</v>
      </c>
      <c r="K243" s="353" t="s">
        <v>1337</v>
      </c>
      <c r="M243" s="388">
        <f>IF(ISNUMBER(SEARCH(ZAKL_DATA!$B$29,N243)),MAX($M$2:M242)+1,0)</f>
        <v>241.0</v>
      </c>
      <c r="N243" s="417" t="s">
        <v>2148</v>
      </c>
      <c r="O243" s="419" t="s">
        <v>2944</v>
      </c>
      <c r="P243" s="389"/>
      <c r="Q243" s="372" t="str">
        <f>IFERROR(VLOOKUP(ROWS($Q$3:Q243),$M$3:$N$1699,2,0),"")</f>
        <v>Úprava odpadů k dalšímu využití</v>
      </c>
    </row>
    <row r="244" spans="10:17" ht="12.75" customHeight="1">
      <c r="J244" s="339" t="s">
        <v>1029</v>
      </c>
      <c r="K244" s="353" t="s">
        <v>1338</v>
      </c>
      <c r="M244" s="388">
        <f>IF(ISNUMBER(SEARCH(ZAKL_DATA!$B$29,N244)),MAX($M$2:M243)+1,0)</f>
        <v>242.0</v>
      </c>
      <c r="N244" s="417" t="s">
        <v>2152</v>
      </c>
      <c r="O244" s="419" t="s">
        <v>2945</v>
      </c>
      <c r="P244" s="389"/>
      <c r="Q244" s="372" t="str">
        <f>IFERROR(VLOOKUP(ROWS($Q$3:Q244),$M$3:$N$1699,2,0),"")</f>
        <v>Developerská činnost</v>
      </c>
    </row>
    <row r="245" spans="10:17" ht="12.75" customHeight="1">
      <c r="J245" s="339" t="s">
        <v>1030</v>
      </c>
      <c r="K245" s="353" t="s">
        <v>1339</v>
      </c>
      <c r="M245" s="388">
        <f>IF(ISNUMBER(SEARCH(ZAKL_DATA!$B$29,N245)),MAX($M$2:M244)+1,0)</f>
        <v>243.0</v>
      </c>
      <c r="N245" s="417" t="s">
        <v>2153</v>
      </c>
      <c r="O245" s="419" t="s">
        <v>2946</v>
      </c>
      <c r="P245" s="389"/>
      <c r="Q245" s="372" t="str">
        <f>IFERROR(VLOOKUP(ROWS($Q$3:Q245),$M$3:$N$1699,2,0),"")</f>
        <v>Výstavba bytových a nebytových budov</v>
      </c>
    </row>
    <row r="246" spans="10:17" ht="12.75" customHeight="1">
      <c r="J246" s="339" t="s">
        <v>1031</v>
      </c>
      <c r="K246" s="353" t="s">
        <v>1340</v>
      </c>
      <c r="M246" s="388">
        <f>IF(ISNUMBER(SEARCH(ZAKL_DATA!$B$29,N246)),MAX($M$2:M245)+1,0)</f>
        <v>244.0</v>
      </c>
      <c r="N246" s="417" t="s">
        <v>2157</v>
      </c>
      <c r="O246" s="419" t="s">
        <v>2947</v>
      </c>
      <c r="P246" s="389"/>
      <c r="Q246" s="372" t="str">
        <f>IFERROR(VLOOKUP(ROWS($Q$3:Q246),$M$3:$N$1699,2,0),"")</f>
        <v>Výstavba silnic a železnic</v>
      </c>
    </row>
    <row r="247" spans="10:17" ht="12.75" customHeight="1">
      <c r="J247" s="339" t="s">
        <v>1032</v>
      </c>
      <c r="K247" s="353" t="s">
        <v>1341</v>
      </c>
      <c r="M247" s="388">
        <f>IF(ISNUMBER(SEARCH(ZAKL_DATA!$B$29,N247)),MAX($M$2:M246)+1,0)</f>
        <v>245.0</v>
      </c>
      <c r="N247" s="417" t="s">
        <v>2161</v>
      </c>
      <c r="O247" s="419" t="s">
        <v>2948</v>
      </c>
      <c r="P247" s="389"/>
      <c r="Q247" s="372" t="str">
        <f>IFERROR(VLOOKUP(ROWS($Q$3:Q247),$M$3:$N$1699,2,0),"")</f>
        <v>Výstavba inženýrských sítí</v>
      </c>
    </row>
    <row r="248" spans="10:17" ht="12.75" customHeight="1">
      <c r="J248" s="339" t="s">
        <v>1033</v>
      </c>
      <c r="K248" s="353" t="s">
        <v>1342</v>
      </c>
      <c r="M248" s="388">
        <f>IF(ISNUMBER(SEARCH(ZAKL_DATA!$B$29,N248)),MAX($M$2:M247)+1,0)</f>
        <v>246.0</v>
      </c>
      <c r="N248" s="417" t="s">
        <v>2166</v>
      </c>
      <c r="O248" s="419" t="s">
        <v>2949</v>
      </c>
      <c r="P248" s="389"/>
      <c r="Q248" s="372" t="str">
        <f>IFERROR(VLOOKUP(ROWS($Q$3:Q248),$M$3:$N$1699,2,0),"")</f>
        <v>Výstavba ostatních staveb</v>
      </c>
    </row>
    <row r="249" spans="10:17" ht="12.75" customHeight="1">
      <c r="J249" s="339" t="s">
        <v>1034</v>
      </c>
      <c r="K249" s="353" t="s">
        <v>1343</v>
      </c>
      <c r="M249" s="388">
        <f>IF(ISNUMBER(SEARCH(ZAKL_DATA!$B$29,N249)),MAX($M$2:M248)+1,0)</f>
        <v>247.0</v>
      </c>
      <c r="N249" s="417" t="s">
        <v>2170</v>
      </c>
      <c r="O249" s="419" t="s">
        <v>2950</v>
      </c>
      <c r="P249" s="389"/>
      <c r="Q249" s="372" t="str">
        <f>IFERROR(VLOOKUP(ROWS($Q$3:Q249),$M$3:$N$1699,2,0),"")</f>
        <v>Demolice a příprava staveniště</v>
      </c>
    </row>
    <row r="250" spans="10:17" ht="12.75" customHeight="1">
      <c r="J250" s="339" t="s">
        <v>1035</v>
      </c>
      <c r="K250" s="353" t="s">
        <v>1344</v>
      </c>
      <c r="M250" s="388">
        <f>IF(ISNUMBER(SEARCH(ZAKL_DATA!$B$29,N250)),MAX($M$2:M249)+1,0)</f>
        <v>248.0</v>
      </c>
      <c r="N250" s="417" t="s">
        <v>2174</v>
      </c>
      <c r="O250" s="419" t="s">
        <v>2951</v>
      </c>
      <c r="P250" s="389"/>
      <c r="Q250" s="372" t="str">
        <f>IFERROR(VLOOKUP(ROWS($Q$3:Q250),$M$3:$N$1699,2,0),"")</f>
        <v>Elektroinstalační, instalatérské a ostatní stavebně instalační práce</v>
      </c>
    </row>
    <row r="251" spans="10:17" ht="12.75" customHeight="1">
      <c r="J251" s="339" t="s">
        <v>1036</v>
      </c>
      <c r="K251" s="353" t="s">
        <v>1345</v>
      </c>
      <c r="M251" s="388">
        <f>IF(ISNUMBER(SEARCH(ZAKL_DATA!$B$29,N251)),MAX($M$2:M250)+1,0)</f>
        <v>249.0</v>
      </c>
      <c r="N251" s="417" t="s">
        <v>2178</v>
      </c>
      <c r="O251" s="419" t="s">
        <v>2952</v>
      </c>
      <c r="P251" s="389"/>
      <c r="Q251" s="372" t="str">
        <f>IFERROR(VLOOKUP(ROWS($Q$3:Q251),$M$3:$N$1699,2,0),"")</f>
        <v>Kompletační a dokončovací práce</v>
      </c>
    </row>
    <row r="252" spans="10:17" ht="12.75" customHeight="1">
      <c r="J252" s="339" t="s">
        <v>1037</v>
      </c>
      <c r="K252" s="353" t="s">
        <v>1346</v>
      </c>
      <c r="M252" s="388">
        <f>IF(ISNUMBER(SEARCH(ZAKL_DATA!$B$29,N252)),MAX($M$2:M251)+1,0)</f>
        <v>250.0</v>
      </c>
      <c r="N252" s="417" t="s">
        <v>2186</v>
      </c>
      <c r="O252" s="419" t="s">
        <v>2953</v>
      </c>
      <c r="P252" s="389"/>
      <c r="Q252" s="372" t="str">
        <f>IFERROR(VLOOKUP(ROWS($Q$3:Q252),$M$3:$N$1699,2,0),"")</f>
        <v>Ostatní specializované stavební činnosti</v>
      </c>
    </row>
    <row r="253" spans="10:17" ht="12.75" customHeight="1" thickBot="1">
      <c r="J253" s="343" t="s">
        <v>1038</v>
      </c>
      <c r="K253" s="353" t="s">
        <v>1347</v>
      </c>
      <c r="M253" s="388">
        <f>IF(ISNUMBER(SEARCH(ZAKL_DATA!$B$29,N253)),MAX($M$2:M252)+1,0)</f>
        <v>251.0</v>
      </c>
      <c r="N253" s="417" t="s">
        <v>2192</v>
      </c>
      <c r="O253" s="419" t="s">
        <v>2954</v>
      </c>
      <c r="P253" s="389"/>
      <c r="Q253" s="372" t="str">
        <f>IFERROR(VLOOKUP(ROWS($Q$3:Q253),$M$3:$N$1699,2,0),"")</f>
        <v>Obchod s motorovými vozidly, kromě motocyklů</v>
      </c>
    </row>
    <row r="254" spans="13:17" ht="12.75" customHeight="1">
      <c r="M254" s="388">
        <f>IF(ISNUMBER(SEARCH(ZAKL_DATA!$B$29,N254)),MAX($M$2:M253)+1,0)</f>
        <v>252.0</v>
      </c>
      <c r="N254" s="417" t="s">
        <v>2195</v>
      </c>
      <c r="O254" s="419" t="s">
        <v>2955</v>
      </c>
      <c r="P254" s="389"/>
      <c r="Q254" s="372" t="str">
        <f>IFERROR(VLOOKUP(ROWS($Q$3:Q254),$M$3:$N$1699,2,0),"")</f>
        <v>Opravy a údržba motorových vozidel, kromě motocyklů</v>
      </c>
    </row>
    <row r="255" spans="13:17" ht="12.75" customHeight="1">
      <c r="M255" s="388">
        <f>IF(ISNUMBER(SEARCH(ZAKL_DATA!$B$29,N255)),MAX($M$2:M254)+1,0)</f>
        <v>253.0</v>
      </c>
      <c r="N255" s="417" t="s">
        <v>2196</v>
      </c>
      <c r="O255" s="419" t="s">
        <v>2956</v>
      </c>
      <c r="P255" s="389"/>
      <c r="Q255" s="372" t="str">
        <f>IFERROR(VLOOKUP(ROWS($Q$3:Q255),$M$3:$N$1699,2,0),"")</f>
        <v>Obchod s díly a příslušenstvím pro motorová vozidla, kromě motocyklů</v>
      </c>
    </row>
    <row r="256" spans="13:17" ht="12.75" customHeight="1">
      <c r="M256" s="388">
        <f>IF(ISNUMBER(SEARCH(ZAKL_DATA!$B$29,N256)),MAX($M$2:M255)+1,0)</f>
        <v>254.0</v>
      </c>
      <c r="N256" s="417" t="s">
        <v>2197</v>
      </c>
      <c r="O256" s="419" t="s">
        <v>2957</v>
      </c>
      <c r="P256" s="389"/>
      <c r="Q256" s="372" t="str">
        <f>IFERROR(VLOOKUP(ROWS($Q$3:Q256),$M$3:$N$1699,2,0),"")</f>
        <v>Obchod, opravy a údržba motocyklů, jejich dílů a příslušenství</v>
      </c>
    </row>
    <row r="257" spans="13:17" ht="12.75" customHeight="1">
      <c r="M257" s="388">
        <f>IF(ISNUMBER(SEARCH(ZAKL_DATA!$B$29,N257)),MAX($M$2:M256)+1,0)</f>
        <v>255.0</v>
      </c>
      <c r="N257" s="417" t="s">
        <v>2199</v>
      </c>
      <c r="O257" s="419" t="s">
        <v>2958</v>
      </c>
      <c r="P257" s="389"/>
      <c r="Q257" s="372" t="str">
        <f>IFERROR(VLOOKUP(ROWS($Q$3:Q257),$M$3:$N$1699,2,0),"")</f>
        <v>Zprostředkování velkoobchodu a velkoobchod v zastoupení</v>
      </c>
    </row>
    <row r="258" spans="13:17" ht="12.75" customHeight="1">
      <c r="M258" s="388">
        <f>IF(ISNUMBER(SEARCH(ZAKL_DATA!$B$29,N258)),MAX($M$2:M257)+1,0)</f>
        <v>256.0</v>
      </c>
      <c r="N258" s="417" t="s">
        <v>2200</v>
      </c>
      <c r="O258" s="419" t="s">
        <v>2959</v>
      </c>
      <c r="P258" s="389"/>
      <c r="Q258" s="372" t="str">
        <f>IFERROR(VLOOKUP(ROWS($Q$3:Q258),$M$3:$N$1699,2,0),"")</f>
        <v>Velkoobchod se základními zemědělskými produkty a živými zvířaty</v>
      </c>
    </row>
    <row r="259" spans="13:17" ht="12.75" customHeight="1">
      <c r="M259" s="388">
        <f>IF(ISNUMBER(SEARCH(ZAKL_DATA!$B$29,N259)),MAX($M$2:M258)+1,0)</f>
        <v>257.0</v>
      </c>
      <c r="N259" s="417" t="s">
        <v>2205</v>
      </c>
      <c r="O259" s="419" t="s">
        <v>2960</v>
      </c>
      <c r="P259" s="389"/>
      <c r="Q259" s="372" t="str">
        <f>IFERROR(VLOOKUP(ROWS($Q$3:Q259),$M$3:$N$1699,2,0),"")</f>
        <v>Velkoobchod s potravinami, nápoji a tabákovými výrobky</v>
      </c>
    </row>
    <row r="260" spans="13:17" ht="12.75" customHeight="1">
      <c r="M260" s="388">
        <f>IF(ISNUMBER(SEARCH(ZAKL_DATA!$B$29,N260)),MAX($M$2:M259)+1,0)</f>
        <v>258.0</v>
      </c>
      <c r="N260" s="417" t="s">
        <v>2213</v>
      </c>
      <c r="O260" s="419" t="s">
        <v>2961</v>
      </c>
      <c r="P260" s="389"/>
      <c r="Q260" s="372" t="str">
        <f>IFERROR(VLOOKUP(ROWS($Q$3:Q260),$M$3:$N$1699,2,0),"")</f>
        <v>Velkoobchod s výrobky převážně pro domácnost</v>
      </c>
    </row>
    <row r="261" spans="13:17" ht="12.75" customHeight="1">
      <c r="M261" s="388">
        <f>IF(ISNUMBER(SEARCH(ZAKL_DATA!$B$29,N261)),MAX($M$2:M260)+1,0)</f>
        <v>259.0</v>
      </c>
      <c r="N261" s="417" t="s">
        <v>2226</v>
      </c>
      <c r="O261" s="419" t="s">
        <v>2962</v>
      </c>
      <c r="P261" s="389"/>
      <c r="Q261" s="372" t="str">
        <f>IFERROR(VLOOKUP(ROWS($Q$3:Q261),$M$3:$N$1699,2,0),"")</f>
        <v>Velkoobchod s počítačovým a komunikačním zařízením</v>
      </c>
    </row>
    <row r="262" spans="13:17" ht="12.75" customHeight="1">
      <c r="M262" s="388">
        <f>IF(ISNUMBER(SEARCH(ZAKL_DATA!$B$29,N262)),MAX($M$2:M261)+1,0)</f>
        <v>260.0</v>
      </c>
      <c r="N262" s="417" t="s">
        <v>2229</v>
      </c>
      <c r="O262" s="419" t="s">
        <v>2963</v>
      </c>
      <c r="P262" s="389"/>
      <c r="Q262" s="372" t="str">
        <f>IFERROR(VLOOKUP(ROWS($Q$3:Q262),$M$3:$N$1699,2,0),"")</f>
        <v>Velkoobchod s ostatními stroji, strojním zařízením a příslušenstvím</v>
      </c>
    </row>
    <row r="263" spans="13:17" ht="12.75" customHeight="1">
      <c r="M263" s="388">
        <f>IF(ISNUMBER(SEARCH(ZAKL_DATA!$B$29,N263)),MAX($M$2:M262)+1,0)</f>
        <v>261.0</v>
      </c>
      <c r="N263" s="417" t="s">
        <v>2236</v>
      </c>
      <c r="O263" s="419" t="s">
        <v>2964</v>
      </c>
      <c r="P263" s="389"/>
      <c r="Q263" s="372" t="str">
        <f>IFERROR(VLOOKUP(ROWS($Q$3:Q263),$M$3:$N$1699,2,0),"")</f>
        <v>Ostatní specializovaný velkoobchod</v>
      </c>
    </row>
    <row r="264" spans="13:17" ht="12.75" customHeight="1">
      <c r="M264" s="388">
        <f>IF(ISNUMBER(SEARCH(ZAKL_DATA!$B$29,N264)),MAX($M$2:M263)+1,0)</f>
        <v>262.0</v>
      </c>
      <c r="N264" s="417" t="s">
        <v>2248</v>
      </c>
      <c r="O264" s="419" t="s">
        <v>2965</v>
      </c>
      <c r="P264" s="389"/>
      <c r="Q264" s="372" t="str">
        <f>IFERROR(VLOOKUP(ROWS($Q$3:Q264),$M$3:$N$1699,2,0),"")</f>
        <v>Nespecializovaný velkoobchod</v>
      </c>
    </row>
    <row r="265" spans="13:17" ht="12.75" customHeight="1">
      <c r="M265" s="388">
        <f>IF(ISNUMBER(SEARCH(ZAKL_DATA!$B$29,N265)),MAX($M$2:M264)+1,0)</f>
        <v>263.0</v>
      </c>
      <c r="N265" s="417" t="s">
        <v>2250</v>
      </c>
      <c r="O265" s="419" t="s">
        <v>2966</v>
      </c>
      <c r="P265" s="389"/>
      <c r="Q265" s="372" t="str">
        <f>IFERROR(VLOOKUP(ROWS($Q$3:Q265),$M$3:$N$1699,2,0),"")</f>
        <v>Maloobchod v nespecializovaných prodejnách</v>
      </c>
    </row>
    <row r="266" spans="13:17" ht="12.75" customHeight="1">
      <c r="M266" s="388">
        <f>IF(ISNUMBER(SEARCH(ZAKL_DATA!$B$29,N266)),MAX($M$2:M265)+1,0)</f>
        <v>264.0</v>
      </c>
      <c r="N266" s="417" t="s">
        <v>2967</v>
      </c>
      <c r="O266" s="419" t="s">
        <v>2968</v>
      </c>
      <c r="P266" s="389"/>
      <c r="Q266" s="372" t="str">
        <f>IFERROR(VLOOKUP(ROWS($Q$3:Q266),$M$3:$N$1699,2,0),"")</f>
        <v>Maloobchod s potravinami,nápoji a tabák.výrobky ve specializ.prodejnách</v>
      </c>
    </row>
    <row r="267" spans="13:17" ht="12.75" customHeight="1">
      <c r="M267" s="388">
        <f>IF(ISNUMBER(SEARCH(ZAKL_DATA!$B$29,N267)),MAX($M$2:M266)+1,0)</f>
        <v>265.0</v>
      </c>
      <c r="N267" s="417" t="s">
        <v>2259</v>
      </c>
      <c r="O267" s="419" t="s">
        <v>2969</v>
      </c>
      <c r="P267" s="389"/>
      <c r="Q267" s="372" t="str">
        <f>IFERROR(VLOOKUP(ROWS($Q$3:Q267),$M$3:$N$1699,2,0),"")</f>
        <v>Maloobchod s pohonnými hmotami ve specializovaných prodejnách</v>
      </c>
    </row>
    <row r="268" spans="13:17" ht="12.75" customHeight="1">
      <c r="M268" s="388">
        <f>IF(ISNUMBER(SEARCH(ZAKL_DATA!$B$29,N268)),MAX($M$2:M267)+1,0)</f>
        <v>266.0</v>
      </c>
      <c r="N268" s="417" t="s">
        <v>2970</v>
      </c>
      <c r="O268" s="419" t="s">
        <v>2971</v>
      </c>
      <c r="P268" s="389"/>
      <c r="Q268" s="372" t="str">
        <f>IFERROR(VLOOKUP(ROWS($Q$3:Q268),$M$3:$N$1699,2,0),"")</f>
        <v>Maloobchod s počítačovým a komunikačním zařízením ve specializ.prodejnách</v>
      </c>
    </row>
    <row r="269" spans="13:17" ht="12.75" customHeight="1">
      <c r="M269" s="388">
        <f>IF(ISNUMBER(SEARCH(ZAKL_DATA!$B$29,N269)),MAX($M$2:M268)+1,0)</f>
        <v>267.0</v>
      </c>
      <c r="N269" s="417" t="s">
        <v>2972</v>
      </c>
      <c r="O269" s="419" t="s">
        <v>2973</v>
      </c>
      <c r="P269" s="389"/>
      <c r="Q269" s="372" t="str">
        <f>IFERROR(VLOOKUP(ROWS($Q$3:Q269),$M$3:$N$1699,2,0),"")</f>
        <v>Maloobchod s ost.výrobky převážně pro domácnost ve specializ.prodejnách</v>
      </c>
    </row>
    <row r="270" spans="13:17" ht="12.75" customHeight="1">
      <c r="M270" s="388">
        <f>IF(ISNUMBER(SEARCH(ZAKL_DATA!$B$29,N270)),MAX($M$2:M269)+1,0)</f>
        <v>268.0</v>
      </c>
      <c r="N270" s="417" t="s">
        <v>2974</v>
      </c>
      <c r="O270" s="419" t="s">
        <v>2975</v>
      </c>
      <c r="P270" s="389"/>
      <c r="Q270" s="372" t="str">
        <f>IFERROR(VLOOKUP(ROWS($Q$3:Q270),$M$3:$N$1699,2,0),"")</f>
        <v>Maloobchod s výrobky pro kulturní rozhled a rekreaci ve specializ.prod.</v>
      </c>
    </row>
    <row r="271" spans="13:17" ht="12.75" customHeight="1">
      <c r="M271" s="388">
        <f>IF(ISNUMBER(SEARCH(ZAKL_DATA!$B$29,N271)),MAX($M$2:M270)+1,0)</f>
        <v>269.0</v>
      </c>
      <c r="N271" s="417" t="s">
        <v>2272</v>
      </c>
      <c r="O271" s="419" t="s">
        <v>2976</v>
      </c>
      <c r="P271" s="389"/>
      <c r="Q271" s="372" t="str">
        <f>IFERROR(VLOOKUP(ROWS($Q$3:Q271),$M$3:$N$1699,2,0),"")</f>
        <v>Maloobchod s ostatním zbožím ve specializovaných prodejnách</v>
      </c>
    </row>
    <row r="272" spans="13:17" ht="12.75" customHeight="1">
      <c r="M272" s="388">
        <f>IF(ISNUMBER(SEARCH(ZAKL_DATA!$B$29,N272)),MAX($M$2:M271)+1,0)</f>
        <v>270.0</v>
      </c>
      <c r="N272" s="417" t="s">
        <v>2286</v>
      </c>
      <c r="O272" s="419" t="s">
        <v>2977</v>
      </c>
      <c r="P272" s="389"/>
      <c r="Q272" s="372" t="str">
        <f>IFERROR(VLOOKUP(ROWS($Q$3:Q272),$M$3:$N$1699,2,0),"")</f>
        <v>Maloobchod ve stáncích a na trzích</v>
      </c>
    </row>
    <row r="273" spans="13:17" ht="12.75" customHeight="1">
      <c r="M273" s="388">
        <f>IF(ISNUMBER(SEARCH(ZAKL_DATA!$B$29,N273)),MAX($M$2:M272)+1,0)</f>
        <v>271.0</v>
      </c>
      <c r="N273" s="417" t="s">
        <v>2289</v>
      </c>
      <c r="O273" s="419" t="s">
        <v>2978</v>
      </c>
      <c r="P273" s="389"/>
      <c r="Q273" s="372" t="str">
        <f>IFERROR(VLOOKUP(ROWS($Q$3:Q273),$M$3:$N$1699,2,0),"")</f>
        <v>Maloobchod mimo prodejny, stánky a trhy</v>
      </c>
    </row>
    <row r="274" spans="13:17" ht="12.75" customHeight="1">
      <c r="M274" s="388">
        <f>IF(ISNUMBER(SEARCH(ZAKL_DATA!$B$29,N274)),MAX($M$2:M273)+1,0)</f>
        <v>272.0</v>
      </c>
      <c r="N274" s="417" t="s">
        <v>2979</v>
      </c>
      <c r="O274" s="419" t="s">
        <v>2980</v>
      </c>
      <c r="P274" s="389"/>
      <c r="Q274" s="372" t="str">
        <f>IFERROR(VLOOKUP(ROWS($Q$3:Q274),$M$3:$N$1699,2,0),"")</f>
        <v>železniční osobní doprava meziměstská</v>
      </c>
    </row>
    <row r="275" spans="13:17" ht="12.75" customHeight="1">
      <c r="M275" s="388">
        <f>IF(ISNUMBER(SEARCH(ZAKL_DATA!$B$29,N275)),MAX($M$2:M274)+1,0)</f>
        <v>273.0</v>
      </c>
      <c r="N275" s="417" t="s">
        <v>2981</v>
      </c>
      <c r="O275" s="419" t="s">
        <v>2982</v>
      </c>
      <c r="P275" s="389"/>
      <c r="Q275" s="372" t="str">
        <f>IFERROR(VLOOKUP(ROWS($Q$3:Q275),$M$3:$N$1699,2,0),"")</f>
        <v>železniční nákladní doprava</v>
      </c>
    </row>
    <row r="276" spans="13:17" ht="12.75" customHeight="1">
      <c r="M276" s="388">
        <f>IF(ISNUMBER(SEARCH(ZAKL_DATA!$B$29,N276)),MAX($M$2:M275)+1,0)</f>
        <v>274.0</v>
      </c>
      <c r="N276" s="417" t="s">
        <v>2294</v>
      </c>
      <c r="O276" s="419" t="s">
        <v>2983</v>
      </c>
      <c r="P276" s="389"/>
      <c r="Q276" s="372" t="str">
        <f>IFERROR(VLOOKUP(ROWS($Q$3:Q276),$M$3:$N$1699,2,0),"")</f>
        <v>Ostatní pozemní osobní doprava</v>
      </c>
    </row>
    <row r="277" spans="13:17" ht="12.75" customHeight="1">
      <c r="M277" s="388">
        <f>IF(ISNUMBER(SEARCH(ZAKL_DATA!$B$29,N277)),MAX($M$2:M276)+1,0)</f>
        <v>275.0</v>
      </c>
      <c r="N277" s="417" t="s">
        <v>2302</v>
      </c>
      <c r="O277" s="419" t="s">
        <v>2984</v>
      </c>
      <c r="P277" s="389"/>
      <c r="Q277" s="372" t="str">
        <f>IFERROR(VLOOKUP(ROWS($Q$3:Q277),$M$3:$N$1699,2,0),"")</f>
        <v>Silniční nákladní doprava a stěhovací služby</v>
      </c>
    </row>
    <row r="278" spans="13:17" ht="12.75" customHeight="1">
      <c r="M278" s="388">
        <f>IF(ISNUMBER(SEARCH(ZAKL_DATA!$B$29,N278)),MAX($M$2:M277)+1,0)</f>
        <v>276.0</v>
      </c>
      <c r="N278" s="417" t="s">
        <v>2305</v>
      </c>
      <c r="O278" s="419" t="s">
        <v>2985</v>
      </c>
      <c r="P278" s="389"/>
      <c r="Q278" s="372" t="str">
        <f>IFERROR(VLOOKUP(ROWS($Q$3:Q278),$M$3:$N$1699,2,0),"")</f>
        <v>Potrubní doprava</v>
      </c>
    </row>
    <row r="279" spans="13:17" ht="12.75" customHeight="1">
      <c r="M279" s="388">
        <f>IF(ISNUMBER(SEARCH(ZAKL_DATA!$B$29,N279)),MAX($M$2:M278)+1,0)</f>
        <v>277.0</v>
      </c>
      <c r="N279" s="417" t="s">
        <v>2310</v>
      </c>
      <c r="O279" s="419" t="s">
        <v>2986</v>
      </c>
      <c r="P279" s="389"/>
      <c r="Q279" s="372" t="str">
        <f>IFERROR(VLOOKUP(ROWS($Q$3:Q279),$M$3:$N$1699,2,0),"")</f>
        <v>Námořní a pobřežní osobní doprava</v>
      </c>
    </row>
    <row r="280" spans="13:17" ht="12.75" customHeight="1">
      <c r="M280" s="388">
        <f>IF(ISNUMBER(SEARCH(ZAKL_DATA!$B$29,N280)),MAX($M$2:M279)+1,0)</f>
        <v>278.0</v>
      </c>
      <c r="N280" s="417" t="s">
        <v>2311</v>
      </c>
      <c r="O280" s="419" t="s">
        <v>2987</v>
      </c>
      <c r="P280" s="389"/>
      <c r="Q280" s="372" t="str">
        <f>IFERROR(VLOOKUP(ROWS($Q$3:Q280),$M$3:$N$1699,2,0),"")</f>
        <v>Námořní a pobřežní nákladní doprava</v>
      </c>
    </row>
    <row r="281" spans="13:17" ht="12.75" customHeight="1">
      <c r="M281" s="388">
        <f>IF(ISNUMBER(SEARCH(ZAKL_DATA!$B$29,N281)),MAX($M$2:M280)+1,0)</f>
        <v>279.0</v>
      </c>
      <c r="N281" s="417" t="s">
        <v>2312</v>
      </c>
      <c r="O281" s="419" t="s">
        <v>2988</v>
      </c>
      <c r="P281" s="389"/>
      <c r="Q281" s="372" t="str">
        <f>IFERROR(VLOOKUP(ROWS($Q$3:Q281),$M$3:$N$1699,2,0),"")</f>
        <v>Vnitrozemská vodní osobní doprava</v>
      </c>
    </row>
    <row r="282" spans="13:17" ht="12.75" customHeight="1">
      <c r="M282" s="388">
        <f>IF(ISNUMBER(SEARCH(ZAKL_DATA!$B$29,N282)),MAX($M$2:M281)+1,0)</f>
        <v>280.0</v>
      </c>
      <c r="N282" s="417" t="s">
        <v>2313</v>
      </c>
      <c r="O282" s="419" t="s">
        <v>2989</v>
      </c>
      <c r="P282" s="389"/>
      <c r="Q282" s="372" t="str">
        <f>IFERROR(VLOOKUP(ROWS($Q$3:Q282),$M$3:$N$1699,2,0),"")</f>
        <v>Vnitrozemská vodní nákladní doprava</v>
      </c>
    </row>
    <row r="283" spans="13:17" ht="12.75" customHeight="1">
      <c r="M283" s="388">
        <f>IF(ISNUMBER(SEARCH(ZAKL_DATA!$B$29,N283)),MAX($M$2:M282)+1,0)</f>
        <v>281.0</v>
      </c>
      <c r="N283" s="417" t="s">
        <v>2315</v>
      </c>
      <c r="O283" s="419" t="s">
        <v>2990</v>
      </c>
      <c r="P283" s="389"/>
      <c r="Q283" s="372" t="str">
        <f>IFERROR(VLOOKUP(ROWS($Q$3:Q283),$M$3:$N$1699,2,0),"")</f>
        <v>Letecká osobní doprava</v>
      </c>
    </row>
    <row r="284" spans="13:17" ht="12.75" customHeight="1">
      <c r="M284" s="388">
        <f>IF(ISNUMBER(SEARCH(ZAKL_DATA!$B$29,N284)),MAX($M$2:M283)+1,0)</f>
        <v>282.0</v>
      </c>
      <c r="N284" s="417" t="s">
        <v>2321</v>
      </c>
      <c r="O284" s="419" t="s">
        <v>2991</v>
      </c>
      <c r="P284" s="389"/>
      <c r="Q284" s="372" t="str">
        <f>IFERROR(VLOOKUP(ROWS($Q$3:Q284),$M$3:$N$1699,2,0),"")</f>
        <v>Letecká nákladní doprava a kosmická doprava</v>
      </c>
    </row>
    <row r="285" spans="13:17" ht="12.75" customHeight="1">
      <c r="M285" s="388">
        <f>IF(ISNUMBER(SEARCH(ZAKL_DATA!$B$29,N285)),MAX($M$2:M284)+1,0)</f>
        <v>283.0</v>
      </c>
      <c r="N285" s="417" t="s">
        <v>2325</v>
      </c>
      <c r="O285" s="419" t="s">
        <v>2992</v>
      </c>
      <c r="P285" s="389"/>
      <c r="Q285" s="372" t="str">
        <f>IFERROR(VLOOKUP(ROWS($Q$3:Q285),$M$3:$N$1699,2,0),"")</f>
        <v>Skladování</v>
      </c>
    </row>
    <row r="286" spans="13:17" ht="12.75" customHeight="1">
      <c r="M286" s="388">
        <f>IF(ISNUMBER(SEARCH(ZAKL_DATA!$B$29,N286)),MAX($M$2:M285)+1,0)</f>
        <v>284.0</v>
      </c>
      <c r="N286" s="417" t="s">
        <v>2326</v>
      </c>
      <c r="O286" s="419" t="s">
        <v>2993</v>
      </c>
      <c r="P286" s="389"/>
      <c r="Q286" s="372" t="str">
        <f>IFERROR(VLOOKUP(ROWS($Q$3:Q286),$M$3:$N$1699,2,0),"")</f>
        <v>Vedlejší činnosti v dopravě</v>
      </c>
    </row>
    <row r="287" spans="13:17" ht="12.75" customHeight="1">
      <c r="M287" s="388">
        <f>IF(ISNUMBER(SEARCH(ZAKL_DATA!$B$29,N287)),MAX($M$2:M286)+1,0)</f>
        <v>285.0</v>
      </c>
      <c r="N287" s="417" t="s">
        <v>2333</v>
      </c>
      <c r="O287" s="419" t="s">
        <v>2994</v>
      </c>
      <c r="P287" s="389"/>
      <c r="Q287" s="372" t="str">
        <f>IFERROR(VLOOKUP(ROWS($Q$3:Q287),$M$3:$N$1699,2,0),"")</f>
        <v>Základní poštovní služby poskytované na základě poštovní licence</v>
      </c>
    </row>
    <row r="288" spans="13:17" ht="12.75" customHeight="1">
      <c r="M288" s="388">
        <f>IF(ISNUMBER(SEARCH(ZAKL_DATA!$B$29,N288)),MAX($M$2:M287)+1,0)</f>
        <v>286.0</v>
      </c>
      <c r="N288" s="417" t="s">
        <v>2334</v>
      </c>
      <c r="O288" s="419" t="s">
        <v>2995</v>
      </c>
      <c r="P288" s="389"/>
      <c r="Q288" s="372" t="str">
        <f>IFERROR(VLOOKUP(ROWS($Q$3:Q288),$M$3:$N$1699,2,0),"")</f>
        <v>Ostatní poštovní a kurýrní činnosti</v>
      </c>
    </row>
    <row r="289" spans="13:17" ht="12.75" customHeight="1">
      <c r="M289" s="388">
        <f>IF(ISNUMBER(SEARCH(ZAKL_DATA!$B$29,N289)),MAX($M$2:M288)+1,0)</f>
        <v>287.0</v>
      </c>
      <c r="N289" s="417" t="s">
        <v>2336</v>
      </c>
      <c r="O289" s="419" t="s">
        <v>2996</v>
      </c>
      <c r="P289" s="389"/>
      <c r="Q289" s="372" t="str">
        <f>IFERROR(VLOOKUP(ROWS($Q$3:Q289),$M$3:$N$1699,2,0),"")</f>
        <v>Ubytování v hotelích a podobných ubytovacích zařízeních</v>
      </c>
    </row>
    <row r="290" spans="13:17" ht="12.75" customHeight="1">
      <c r="M290" s="388">
        <f>IF(ISNUMBER(SEARCH(ZAKL_DATA!$B$29,N290)),MAX($M$2:M289)+1,0)</f>
        <v>288.0</v>
      </c>
      <c r="N290" s="417" t="s">
        <v>2340</v>
      </c>
      <c r="O290" s="419" t="s">
        <v>2997</v>
      </c>
      <c r="P290" s="389"/>
      <c r="Q290" s="372" t="str">
        <f>IFERROR(VLOOKUP(ROWS($Q$3:Q290),$M$3:$N$1699,2,0),"")</f>
        <v>Rekreační a ostatní krátkodobé ubytování</v>
      </c>
    </row>
    <row r="291" spans="13:17" ht="12.75" customHeight="1">
      <c r="M291" s="388">
        <f>IF(ISNUMBER(SEARCH(ZAKL_DATA!$B$29,N291)),MAX($M$2:M290)+1,0)</f>
        <v>289.0</v>
      </c>
      <c r="N291" s="417" t="s">
        <v>2341</v>
      </c>
      <c r="O291" s="419" t="s">
        <v>2998</v>
      </c>
      <c r="P291" s="389"/>
      <c r="Q291" s="372" t="str">
        <f>IFERROR(VLOOKUP(ROWS($Q$3:Q291),$M$3:$N$1699,2,0),"")</f>
        <v>Kempy a tábořiště</v>
      </c>
    </row>
    <row r="292" spans="13:17" ht="12.75" customHeight="1">
      <c r="M292" s="388">
        <f>IF(ISNUMBER(SEARCH(ZAKL_DATA!$B$29,N292)),MAX($M$2:M291)+1,0)</f>
        <v>290.0</v>
      </c>
      <c r="N292" s="417" t="s">
        <v>2342</v>
      </c>
      <c r="O292" s="419" t="s">
        <v>2999</v>
      </c>
      <c r="P292" s="389"/>
      <c r="Q292" s="372" t="str">
        <f>IFERROR(VLOOKUP(ROWS($Q$3:Q292),$M$3:$N$1699,2,0),"")</f>
        <v>Ostatní ubytování</v>
      </c>
    </row>
    <row r="293" spans="13:17" ht="12.75" customHeight="1">
      <c r="M293" s="388">
        <f>IF(ISNUMBER(SEARCH(ZAKL_DATA!$B$29,N293)),MAX($M$2:M292)+1,0)</f>
        <v>291.0</v>
      </c>
      <c r="N293" s="417" t="s">
        <v>2347</v>
      </c>
      <c r="O293" s="419" t="s">
        <v>3000</v>
      </c>
      <c r="P293" s="389"/>
      <c r="Q293" s="372" t="str">
        <f>IFERROR(VLOOKUP(ROWS($Q$3:Q293),$M$3:$N$1699,2,0),"")</f>
        <v>Stravování v restauracích, u stánků a v mobilních zařízeních</v>
      </c>
    </row>
    <row r="294" spans="13:17" ht="12.75" customHeight="1">
      <c r="M294" s="388">
        <f>IF(ISNUMBER(SEARCH(ZAKL_DATA!$B$29,N294)),MAX($M$2:M293)+1,0)</f>
        <v>292.0</v>
      </c>
      <c r="N294" s="417" t="s">
        <v>2348</v>
      </c>
      <c r="O294" s="419" t="s">
        <v>3001</v>
      </c>
      <c r="P294" s="389"/>
      <c r="Q294" s="372" t="str">
        <f>IFERROR(VLOOKUP(ROWS($Q$3:Q294),$M$3:$N$1699,2,0),"")</f>
        <v>Poskytování cateringových a ostatních stravovacích služeb</v>
      </c>
    </row>
    <row r="295" spans="13:17" ht="12.75" customHeight="1">
      <c r="M295" s="388">
        <f>IF(ISNUMBER(SEARCH(ZAKL_DATA!$B$29,N295)),MAX($M$2:M294)+1,0)</f>
        <v>293.0</v>
      </c>
      <c r="N295" s="417" t="s">
        <v>2354</v>
      </c>
      <c r="O295" s="419" t="s">
        <v>3002</v>
      </c>
      <c r="P295" s="389"/>
      <c r="Q295" s="372" t="str">
        <f>IFERROR(VLOOKUP(ROWS($Q$3:Q295),$M$3:$N$1699,2,0),"")</f>
        <v>Pohostinství</v>
      </c>
    </row>
    <row r="296" spans="13:17" ht="12.75" customHeight="1">
      <c r="M296" s="388">
        <f>IF(ISNUMBER(SEARCH(ZAKL_DATA!$B$29,N296)),MAX($M$2:M295)+1,0)</f>
        <v>294.0</v>
      </c>
      <c r="N296" s="417" t="s">
        <v>2356</v>
      </c>
      <c r="O296" s="419" t="s">
        <v>3003</v>
      </c>
      <c r="P296" s="389"/>
      <c r="Q296" s="372" t="str">
        <f>IFERROR(VLOOKUP(ROWS($Q$3:Q296),$M$3:$N$1699,2,0),"")</f>
        <v>Vydávání knih, periodických publikací a ostatní vydavatelské činnosti</v>
      </c>
    </row>
    <row r="297" spans="13:17" ht="12.75" customHeight="1">
      <c r="M297" s="388">
        <f>IF(ISNUMBER(SEARCH(ZAKL_DATA!$B$29,N297)),MAX($M$2:M296)+1,0)</f>
        <v>295.0</v>
      </c>
      <c r="N297" s="417" t="s">
        <v>2362</v>
      </c>
      <c r="O297" s="419" t="s">
        <v>3004</v>
      </c>
      <c r="P297" s="389"/>
      <c r="Q297" s="372" t="str">
        <f>IFERROR(VLOOKUP(ROWS($Q$3:Q297),$M$3:$N$1699,2,0),"")</f>
        <v>Vydávání softwaru</v>
      </c>
    </row>
    <row r="298" spans="13:17" ht="12.75" customHeight="1">
      <c r="M298" s="388">
        <f>IF(ISNUMBER(SEARCH(ZAKL_DATA!$B$29,N298)),MAX($M$2:M297)+1,0)</f>
        <v>296.0</v>
      </c>
      <c r="N298" s="417" t="s">
        <v>2365</v>
      </c>
      <c r="O298" s="419" t="s">
        <v>3005</v>
      </c>
      <c r="P298" s="389"/>
      <c r="Q298" s="372" t="str">
        <f>IFERROR(VLOOKUP(ROWS($Q$3:Q298),$M$3:$N$1699,2,0),"")</f>
        <v>Činnosti v oblasti filmů, videozáznamů a televizních programů</v>
      </c>
    </row>
    <row r="299" spans="13:17" ht="12.75" customHeight="1">
      <c r="M299" s="388">
        <f>IF(ISNUMBER(SEARCH(ZAKL_DATA!$B$29,N299)),MAX($M$2:M298)+1,0)</f>
        <v>297.0</v>
      </c>
      <c r="N299" s="417" t="s">
        <v>2370</v>
      </c>
      <c r="O299" s="419" t="s">
        <v>3006</v>
      </c>
      <c r="P299" s="389"/>
      <c r="Q299" s="372" t="str">
        <f>IFERROR(VLOOKUP(ROWS($Q$3:Q299),$M$3:$N$1699,2,0),"")</f>
        <v>Pořizování zvukových nahrávek a hudební vydavatelské činnosti</v>
      </c>
    </row>
    <row r="300" spans="13:17" ht="12.75" customHeight="1">
      <c r="M300" s="388">
        <f>IF(ISNUMBER(SEARCH(ZAKL_DATA!$B$29,N300)),MAX($M$2:M299)+1,0)</f>
        <v>298.0</v>
      </c>
      <c r="N300" s="417" t="s">
        <v>2372</v>
      </c>
      <c r="O300" s="419" t="s">
        <v>3007</v>
      </c>
      <c r="P300" s="389"/>
      <c r="Q300" s="372" t="str">
        <f>IFERROR(VLOOKUP(ROWS($Q$3:Q300),$M$3:$N$1699,2,0),"")</f>
        <v>Rozhlasové vysílání</v>
      </c>
    </row>
    <row r="301" spans="13:17" ht="12.75" customHeight="1">
      <c r="M301" s="388">
        <f>IF(ISNUMBER(SEARCH(ZAKL_DATA!$B$29,N301)),MAX($M$2:M300)+1,0)</f>
        <v>299.0</v>
      </c>
      <c r="N301" s="417" t="s">
        <v>2373</v>
      </c>
      <c r="O301" s="419" t="s">
        <v>3008</v>
      </c>
      <c r="P301" s="389"/>
      <c r="Q301" s="372" t="str">
        <f>IFERROR(VLOOKUP(ROWS($Q$3:Q301),$M$3:$N$1699,2,0),"")</f>
        <v>Tvorba televizních programů a televizní vysílání</v>
      </c>
    </row>
    <row r="302" spans="13:17" ht="12.75" customHeight="1">
      <c r="M302" s="388">
        <f>IF(ISNUMBER(SEARCH(ZAKL_DATA!$B$29,N302)),MAX($M$2:M301)+1,0)</f>
        <v>300.0</v>
      </c>
      <c r="N302" s="417" t="s">
        <v>2375</v>
      </c>
      <c r="O302" s="419" t="s">
        <v>3009</v>
      </c>
      <c r="P302" s="389"/>
      <c r="Q302" s="372" t="str">
        <f>IFERROR(VLOOKUP(ROWS($Q$3:Q302),$M$3:$N$1699,2,0),"")</f>
        <v>Činnosti související s pevnou telekomunikační sítí</v>
      </c>
    </row>
    <row r="303" spans="13:17" ht="12.75" customHeight="1">
      <c r="M303" s="388">
        <f>IF(ISNUMBER(SEARCH(ZAKL_DATA!$B$29,N303)),MAX($M$2:M302)+1,0)</f>
        <v>301.0</v>
      </c>
      <c r="N303" s="417" t="s">
        <v>2381</v>
      </c>
      <c r="O303" s="419" t="s">
        <v>3010</v>
      </c>
      <c r="P303" s="389"/>
      <c r="Q303" s="372" t="str">
        <f>IFERROR(VLOOKUP(ROWS($Q$3:Q303),$M$3:$N$1699,2,0),"")</f>
        <v>Činnosti související s bezdrátovou telekomunikační sítí</v>
      </c>
    </row>
    <row r="304" spans="13:17" ht="12.75" customHeight="1">
      <c r="M304" s="388">
        <f>IF(ISNUMBER(SEARCH(ZAKL_DATA!$B$29,N304)),MAX($M$2:M303)+1,0)</f>
        <v>302.0</v>
      </c>
      <c r="N304" s="417" t="s">
        <v>2387</v>
      </c>
      <c r="O304" s="419" t="s">
        <v>3011</v>
      </c>
      <c r="P304" s="389"/>
      <c r="Q304" s="372" t="str">
        <f>IFERROR(VLOOKUP(ROWS($Q$3:Q304),$M$3:$N$1699,2,0),"")</f>
        <v>Činnosti související se satelitní telekomunikační sítí</v>
      </c>
    </row>
    <row r="305" spans="13:17" ht="12.75" customHeight="1">
      <c r="M305" s="388">
        <f>IF(ISNUMBER(SEARCH(ZAKL_DATA!$B$29,N305)),MAX($M$2:M304)+1,0)</f>
        <v>303.0</v>
      </c>
      <c r="N305" s="417" t="s">
        <v>2388</v>
      </c>
      <c r="O305" s="419" t="s">
        <v>3012</v>
      </c>
      <c r="P305" s="389"/>
      <c r="Q305" s="372" t="str">
        <f>IFERROR(VLOOKUP(ROWS($Q$3:Q305),$M$3:$N$1699,2,0),"")</f>
        <v>Ostatní telekomunikační činnosti</v>
      </c>
    </row>
    <row r="306" spans="13:17" ht="12.75" customHeight="1">
      <c r="M306" s="388">
        <f>IF(ISNUMBER(SEARCH(ZAKL_DATA!$B$29,N306)),MAX($M$2:M305)+1,0)</f>
        <v>304.0</v>
      </c>
      <c r="N306" s="417" t="s">
        <v>3013</v>
      </c>
      <c r="O306" s="419" t="s">
        <v>3014</v>
      </c>
      <c r="P306" s="389"/>
      <c r="Q306" s="372" t="str">
        <f>IFERROR(VLOOKUP(ROWS($Q$3:Q306),$M$3:$N$1699,2,0),"")</f>
        <v>Činnosti souvis.se zprac.dat a hostingem;činnosti souvis.s web.portály</v>
      </c>
    </row>
    <row r="307" spans="13:17" ht="12.75" customHeight="1">
      <c r="M307" s="388">
        <f>IF(ISNUMBER(SEARCH(ZAKL_DATA!$B$29,N307)),MAX($M$2:M306)+1,0)</f>
        <v>305.0</v>
      </c>
      <c r="N307" s="417" t="s">
        <v>2397</v>
      </c>
      <c r="O307" s="419" t="s">
        <v>3015</v>
      </c>
      <c r="P307" s="389"/>
      <c r="Q307" s="372" t="str">
        <f>IFERROR(VLOOKUP(ROWS($Q$3:Q307),$M$3:$N$1699,2,0),"")</f>
        <v>Ostatní informační činnosti</v>
      </c>
    </row>
    <row r="308" spans="13:17" ht="12.75" customHeight="1">
      <c r="M308" s="388">
        <f>IF(ISNUMBER(SEARCH(ZAKL_DATA!$B$29,N308)),MAX($M$2:M307)+1,0)</f>
        <v>306.0</v>
      </c>
      <c r="N308" s="417" t="s">
        <v>2401</v>
      </c>
      <c r="O308" s="419" t="s">
        <v>3016</v>
      </c>
      <c r="P308" s="389"/>
      <c r="Q308" s="372" t="str">
        <f>IFERROR(VLOOKUP(ROWS($Q$3:Q308),$M$3:$N$1699,2,0),"")</f>
        <v>Peněžní zprostředkování</v>
      </c>
    </row>
    <row r="309" spans="13:17" ht="12.75" customHeight="1">
      <c r="M309" s="388">
        <f>IF(ISNUMBER(SEARCH(ZAKL_DATA!$B$29,N309)),MAX($M$2:M308)+1,0)</f>
        <v>307.0</v>
      </c>
      <c r="N309" s="417" t="s">
        <v>2404</v>
      </c>
      <c r="O309" s="419" t="s">
        <v>3017</v>
      </c>
      <c r="P309" s="389"/>
      <c r="Q309" s="372" t="str">
        <f>IFERROR(VLOOKUP(ROWS($Q$3:Q309),$M$3:$N$1699,2,0),"")</f>
        <v>Činnosti holdingových společností</v>
      </c>
    </row>
    <row r="310" spans="13:17" ht="12.75" customHeight="1">
      <c r="M310" s="388">
        <f>IF(ISNUMBER(SEARCH(ZAKL_DATA!$B$29,N310)),MAX($M$2:M309)+1,0)</f>
        <v>308.0</v>
      </c>
      <c r="N310" s="417" t="s">
        <v>2405</v>
      </c>
      <c r="O310" s="419" t="s">
        <v>3018</v>
      </c>
      <c r="P310" s="389"/>
      <c r="Q310" s="372" t="str">
        <f>IFERROR(VLOOKUP(ROWS($Q$3:Q310),$M$3:$N$1699,2,0),"")</f>
        <v>Činnosti trustů, fondů a podobných finančních subjektů</v>
      </c>
    </row>
    <row r="311" spans="13:17" ht="12.75" customHeight="1">
      <c r="M311" s="388">
        <f>IF(ISNUMBER(SEARCH(ZAKL_DATA!$B$29,N311)),MAX($M$2:M310)+1,0)</f>
        <v>309.0</v>
      </c>
      <c r="N311" s="417" t="s">
        <v>2406</v>
      </c>
      <c r="O311" s="419" t="s">
        <v>3019</v>
      </c>
      <c r="P311" s="389"/>
      <c r="Q311" s="372" t="str">
        <f>IFERROR(VLOOKUP(ROWS($Q$3:Q311),$M$3:$N$1699,2,0),"")</f>
        <v>Ostatní finanční zprostředkování</v>
      </c>
    </row>
    <row r="312" spans="13:17" ht="12.75" customHeight="1">
      <c r="M312" s="388">
        <f>IF(ISNUMBER(SEARCH(ZAKL_DATA!$B$29,N312)),MAX($M$2:M311)+1,0)</f>
        <v>310.0</v>
      </c>
      <c r="N312" s="417" t="s">
        <v>2417</v>
      </c>
      <c r="O312" s="419" t="s">
        <v>3020</v>
      </c>
      <c r="P312" s="389"/>
      <c r="Q312" s="372" t="str">
        <f>IFERROR(VLOOKUP(ROWS($Q$3:Q312),$M$3:$N$1699,2,0),"")</f>
        <v>Pojištění</v>
      </c>
    </row>
    <row r="313" spans="13:17" ht="12.75" customHeight="1">
      <c r="M313" s="388">
        <f>IF(ISNUMBER(SEARCH(ZAKL_DATA!$B$29,N313)),MAX($M$2:M312)+1,0)</f>
        <v>311.0</v>
      </c>
      <c r="N313" s="417" t="s">
        <v>2419</v>
      </c>
      <c r="O313" s="419" t="s">
        <v>3021</v>
      </c>
      <c r="P313" s="389"/>
      <c r="Q313" s="372" t="str">
        <f>IFERROR(VLOOKUP(ROWS($Q$3:Q313),$M$3:$N$1699,2,0),"")</f>
        <v>Zajištění</v>
      </c>
    </row>
    <row r="314" spans="13:17" ht="12.75" customHeight="1">
      <c r="M314" s="388">
        <f>IF(ISNUMBER(SEARCH(ZAKL_DATA!$B$29,N314)),MAX($M$2:M313)+1,0)</f>
        <v>312.0</v>
      </c>
      <c r="N314" s="417" t="s">
        <v>2420</v>
      </c>
      <c r="O314" s="419" t="s">
        <v>3022</v>
      </c>
      <c r="P314" s="389"/>
      <c r="Q314" s="372" t="str">
        <f>IFERROR(VLOOKUP(ROWS($Q$3:Q314),$M$3:$N$1699,2,0),"")</f>
        <v>Penzijní financování</v>
      </c>
    </row>
    <row r="315" spans="13:17" ht="12.75" customHeight="1">
      <c r="M315" s="388">
        <f>IF(ISNUMBER(SEARCH(ZAKL_DATA!$B$29,N315)),MAX($M$2:M314)+1,0)</f>
        <v>313.0</v>
      </c>
      <c r="N315" s="417" t="s">
        <v>3023</v>
      </c>
      <c r="O315" s="419" t="s">
        <v>3024</v>
      </c>
      <c r="P315" s="389"/>
      <c r="Q315" s="372" t="str">
        <f>IFERROR(VLOOKUP(ROWS($Q$3:Q315),$M$3:$N$1699,2,0),"")</f>
        <v>Pomocné činnosti související s fin.zprostřed.,kromě pojišť.a penzij.fin.</v>
      </c>
    </row>
    <row r="316" spans="13:17" ht="12.75" customHeight="1">
      <c r="M316" s="388">
        <f>IF(ISNUMBER(SEARCH(ZAKL_DATA!$B$29,N316)),MAX($M$2:M315)+1,0)</f>
        <v>314.0</v>
      </c>
      <c r="N316" s="417" t="s">
        <v>2425</v>
      </c>
      <c r="O316" s="419" t="s">
        <v>3025</v>
      </c>
      <c r="P316" s="389"/>
      <c r="Q316" s="372" t="str">
        <f>IFERROR(VLOOKUP(ROWS($Q$3:Q316),$M$3:$N$1699,2,0),"")</f>
        <v>Pomocné činnosti související s pojišťovnictvím a penzijním financováním</v>
      </c>
    </row>
    <row r="317" spans="13:17" ht="12.75" customHeight="1">
      <c r="M317" s="388">
        <f>IF(ISNUMBER(SEARCH(ZAKL_DATA!$B$29,N317)),MAX($M$2:M316)+1,0)</f>
        <v>315.0</v>
      </c>
      <c r="N317" s="417" t="s">
        <v>2428</v>
      </c>
      <c r="O317" s="419" t="s">
        <v>3026</v>
      </c>
      <c r="P317" s="389"/>
      <c r="Q317" s="372" t="str">
        <f>IFERROR(VLOOKUP(ROWS($Q$3:Q317),$M$3:$N$1699,2,0),"")</f>
        <v>Správa fondů</v>
      </c>
    </row>
    <row r="318" spans="13:17" ht="12.75" customHeight="1">
      <c r="M318" s="388">
        <f>IF(ISNUMBER(SEARCH(ZAKL_DATA!$B$29,N318)),MAX($M$2:M317)+1,0)</f>
        <v>316.0</v>
      </c>
      <c r="N318" s="417" t="s">
        <v>2430</v>
      </c>
      <c r="O318" s="419" t="s">
        <v>3027</v>
      </c>
      <c r="P318" s="389"/>
      <c r="Q318" s="372" t="str">
        <f>IFERROR(VLOOKUP(ROWS($Q$3:Q318),$M$3:$N$1699,2,0),"")</f>
        <v>Nákup a následný prodej vlastních nemovitostí</v>
      </c>
    </row>
    <row r="319" spans="13:17" ht="12.75" customHeight="1">
      <c r="M319" s="388">
        <f>IF(ISNUMBER(SEARCH(ZAKL_DATA!$B$29,N319)),MAX($M$2:M318)+1,0)</f>
        <v>317.0</v>
      </c>
      <c r="N319" s="417" t="s">
        <v>2431</v>
      </c>
      <c r="O319" s="419" t="s">
        <v>3028</v>
      </c>
      <c r="P319" s="389"/>
      <c r="Q319" s="372" t="str">
        <f>IFERROR(VLOOKUP(ROWS($Q$3:Q319),$M$3:$N$1699,2,0),"")</f>
        <v>Pronájem a správa vlastních nebo pronajatých nemovitostí</v>
      </c>
    </row>
    <row r="320" spans="13:17" ht="12.75" customHeight="1">
      <c r="M320" s="388">
        <f>IF(ISNUMBER(SEARCH(ZAKL_DATA!$B$29,N320)),MAX($M$2:M319)+1,0)</f>
        <v>318.0</v>
      </c>
      <c r="N320" s="417" t="s">
        <v>2436</v>
      </c>
      <c r="O320" s="419" t="s">
        <v>3029</v>
      </c>
      <c r="P320" s="389"/>
      <c r="Q320" s="372" t="str">
        <f>IFERROR(VLOOKUP(ROWS($Q$3:Q320),$M$3:$N$1699,2,0),"")</f>
        <v>Činnosti v oblasti nemovitostí na základě smlouvy nebo dohody</v>
      </c>
    </row>
    <row r="321" spans="13:17" ht="12.75" customHeight="1">
      <c r="M321" s="388">
        <f>IF(ISNUMBER(SEARCH(ZAKL_DATA!$B$29,N321)),MAX($M$2:M320)+1,0)</f>
        <v>319.0</v>
      </c>
      <c r="N321" s="417" t="s">
        <v>2439</v>
      </c>
      <c r="O321" s="419" t="s">
        <v>3030</v>
      </c>
      <c r="P321" s="389"/>
      <c r="Q321" s="372" t="str">
        <f>IFERROR(VLOOKUP(ROWS($Q$3:Q321),$M$3:$N$1699,2,0),"")</f>
        <v>Právní činnosti</v>
      </c>
    </row>
    <row r="322" spans="13:17" ht="12.75" customHeight="1">
      <c r="M322" s="388">
        <f>IF(ISNUMBER(SEARCH(ZAKL_DATA!$B$29,N322)),MAX($M$2:M321)+1,0)</f>
        <v>320.0</v>
      </c>
      <c r="N322" s="417" t="s">
        <v>2440</v>
      </c>
      <c r="O322" s="419" t="s">
        <v>3031</v>
      </c>
      <c r="P322" s="389"/>
      <c r="Q322" s="372" t="str">
        <f>IFERROR(VLOOKUP(ROWS($Q$3:Q322),$M$3:$N$1699,2,0),"")</f>
        <v>Účetnické a auditorské činnosti; daňové poradenství</v>
      </c>
    </row>
    <row r="323" spans="13:17" ht="12.75" customHeight="1">
      <c r="M323" s="388">
        <f>IF(ISNUMBER(SEARCH(ZAKL_DATA!$B$29,N323)),MAX($M$2:M322)+1,0)</f>
        <v>321.0</v>
      </c>
      <c r="N323" s="417" t="s">
        <v>2442</v>
      </c>
      <c r="O323" s="419" t="s">
        <v>3032</v>
      </c>
      <c r="P323" s="389"/>
      <c r="Q323" s="372" t="str">
        <f>IFERROR(VLOOKUP(ROWS($Q$3:Q323),$M$3:$N$1699,2,0),"")</f>
        <v>Činnosti vedení podniků</v>
      </c>
    </row>
    <row r="324" spans="13:17" ht="12.75" customHeight="1">
      <c r="M324" s="388">
        <f>IF(ISNUMBER(SEARCH(ZAKL_DATA!$B$29,N324)),MAX($M$2:M323)+1,0)</f>
        <v>322.0</v>
      </c>
      <c r="N324" s="417" t="s">
        <v>2443</v>
      </c>
      <c r="O324" s="419" t="s">
        <v>3033</v>
      </c>
      <c r="P324" s="389"/>
      <c r="Q324" s="372" t="str">
        <f>IFERROR(VLOOKUP(ROWS($Q$3:Q324),$M$3:$N$1699,2,0),"")</f>
        <v>Poradenství v oblasti řízení</v>
      </c>
    </row>
    <row r="325" spans="13:17" ht="12.75" customHeight="1">
      <c r="M325" s="388">
        <f>IF(ISNUMBER(SEARCH(ZAKL_DATA!$B$29,N325)),MAX($M$2:M324)+1,0)</f>
        <v>323.0</v>
      </c>
      <c r="N325" s="417" t="s">
        <v>2447</v>
      </c>
      <c r="O325" s="419" t="s">
        <v>3034</v>
      </c>
      <c r="P325" s="389"/>
      <c r="Q325" s="372" t="str">
        <f>IFERROR(VLOOKUP(ROWS($Q$3:Q325),$M$3:$N$1699,2,0),"")</f>
        <v>Architektonické a inženýrské činnosti a související technické poradenství</v>
      </c>
    </row>
    <row r="326" spans="13:17" ht="12.75" customHeight="1">
      <c r="M326" s="388">
        <f>IF(ISNUMBER(SEARCH(ZAKL_DATA!$B$29,N326)),MAX($M$2:M325)+1,0)</f>
        <v>324.0</v>
      </c>
      <c r="N326" s="417" t="s">
        <v>2454</v>
      </c>
      <c r="O326" s="419" t="s">
        <v>3035</v>
      </c>
      <c r="P326" s="389"/>
      <c r="Q326" s="372" t="str">
        <f>IFERROR(VLOOKUP(ROWS($Q$3:Q326),$M$3:$N$1699,2,0),"")</f>
        <v>Technické zkoušky a analýzy</v>
      </c>
    </row>
    <row r="327" spans="13:17" ht="12.75" customHeight="1">
      <c r="M327" s="388">
        <f>IF(ISNUMBER(SEARCH(ZAKL_DATA!$B$29,N327)),MAX($M$2:M326)+1,0)</f>
        <v>325.0</v>
      </c>
      <c r="N327" s="417" t="s">
        <v>2457</v>
      </c>
      <c r="O327" s="419" t="s">
        <v>3036</v>
      </c>
      <c r="P327" s="389"/>
      <c r="Q327" s="372" t="str">
        <f>IFERROR(VLOOKUP(ROWS($Q$3:Q327),$M$3:$N$1699,2,0),"")</f>
        <v>Výzkum a vývoj v oblasti přírodních a technických věd</v>
      </c>
    </row>
    <row r="328" spans="13:17" ht="12.75" customHeight="1">
      <c r="M328" s="388">
        <f>IF(ISNUMBER(SEARCH(ZAKL_DATA!$B$29,N328)),MAX($M$2:M327)+1,0)</f>
        <v>326.0</v>
      </c>
      <c r="N328" s="417" t="s">
        <v>1805</v>
      </c>
      <c r="O328" s="419" t="s">
        <v>3037</v>
      </c>
      <c r="P328" s="389"/>
      <c r="Q328" s="372" t="str">
        <f>IFERROR(VLOOKUP(ROWS($Q$3:Q328),$M$3:$N$1699,2,0),"")</f>
        <v>Těžba a úprava uranových a thoriových rud</v>
      </c>
    </row>
    <row r="329" spans="13:17" ht="12.75" customHeight="1">
      <c r="M329" s="388">
        <f>IF(ISNUMBER(SEARCH(ZAKL_DATA!$B$29,N329)),MAX($M$2:M328)+1,0)</f>
        <v>327.0</v>
      </c>
      <c r="N329" s="417" t="s">
        <v>2463</v>
      </c>
      <c r="O329" s="419" t="s">
        <v>3038</v>
      </c>
      <c r="P329" s="389"/>
      <c r="Q329" s="372" t="str">
        <f>IFERROR(VLOOKUP(ROWS($Q$3:Q329),$M$3:$N$1699,2,0),"")</f>
        <v>Výzkum a vývoj v oblasti společenských a humanitních věd</v>
      </c>
    </row>
    <row r="330" spans="13:17" ht="12.75" customHeight="1">
      <c r="M330" s="388">
        <f>IF(ISNUMBER(SEARCH(ZAKL_DATA!$B$29,N330)),MAX($M$2:M329)+1,0)</f>
        <v>328.0</v>
      </c>
      <c r="N330" s="417" t="s">
        <v>1808</v>
      </c>
      <c r="O330" s="419" t="s">
        <v>3039</v>
      </c>
      <c r="P330" s="389"/>
      <c r="Q330" s="372" t="str">
        <f>IFERROR(VLOOKUP(ROWS($Q$3:Q330),$M$3:$N$1699,2,0),"")</f>
        <v>Těžba a úprava ostatních neželezných rud</v>
      </c>
    </row>
    <row r="331" spans="13:17" ht="12.75" customHeight="1">
      <c r="M331" s="388">
        <f>IF(ISNUMBER(SEARCH(ZAKL_DATA!$B$29,N331)),MAX($M$2:M330)+1,0)</f>
        <v>329.0</v>
      </c>
      <c r="N331" s="417" t="s">
        <v>2465</v>
      </c>
      <c r="O331" s="419" t="s">
        <v>3040</v>
      </c>
      <c r="P331" s="389"/>
      <c r="Q331" s="372" t="str">
        <f>IFERROR(VLOOKUP(ROWS($Q$3:Q331),$M$3:$N$1699,2,0),"")</f>
        <v>Reklamní činnosti</v>
      </c>
    </row>
    <row r="332" spans="13:17" ht="12.75" customHeight="1">
      <c r="M332" s="388">
        <f>IF(ISNUMBER(SEARCH(ZAKL_DATA!$B$29,N332)),MAX($M$2:M331)+1,0)</f>
        <v>330.0</v>
      </c>
      <c r="N332" s="417" t="s">
        <v>2468</v>
      </c>
      <c r="O332" s="419" t="s">
        <v>3041</v>
      </c>
      <c r="P332" s="389"/>
      <c r="Q332" s="372" t="str">
        <f>IFERROR(VLOOKUP(ROWS($Q$3:Q332),$M$3:$N$1699,2,0),"")</f>
        <v>Průzkum trhu a veřejného mínění</v>
      </c>
    </row>
    <row r="333" spans="13:17" ht="12.75" customHeight="1">
      <c r="M333" s="388">
        <f>IF(ISNUMBER(SEARCH(ZAKL_DATA!$B$29,N333)),MAX($M$2:M332)+1,0)</f>
        <v>331.0</v>
      </c>
      <c r="N333" s="417" t="s">
        <v>2470</v>
      </c>
      <c r="O333" s="419" t="s">
        <v>3042</v>
      </c>
      <c r="P333" s="389"/>
      <c r="Q333" s="372" t="str">
        <f>IFERROR(VLOOKUP(ROWS($Q$3:Q333),$M$3:$N$1699,2,0),"")</f>
        <v>Specializované návrhářské činnosti</v>
      </c>
    </row>
    <row r="334" spans="13:17" ht="12.75" customHeight="1">
      <c r="M334" s="388">
        <f>IF(ISNUMBER(SEARCH(ZAKL_DATA!$B$29,N334)),MAX($M$2:M333)+1,0)</f>
        <v>332.0</v>
      </c>
      <c r="N334" s="417" t="s">
        <v>2471</v>
      </c>
      <c r="O334" s="419" t="s">
        <v>3043</v>
      </c>
      <c r="P334" s="389"/>
      <c r="Q334" s="372" t="str">
        <f>IFERROR(VLOOKUP(ROWS($Q$3:Q334),$M$3:$N$1699,2,0),"")</f>
        <v>Fotografické činnosti</v>
      </c>
    </row>
    <row r="335" spans="13:17" ht="12.75" customHeight="1">
      <c r="M335" s="388">
        <f>IF(ISNUMBER(SEARCH(ZAKL_DATA!$B$29,N335)),MAX($M$2:M334)+1,0)</f>
        <v>333.0</v>
      </c>
      <c r="N335" s="417" t="s">
        <v>2472</v>
      </c>
      <c r="O335" s="419" t="s">
        <v>3044</v>
      </c>
      <c r="P335" s="389"/>
      <c r="Q335" s="372" t="str">
        <f>IFERROR(VLOOKUP(ROWS($Q$3:Q335),$M$3:$N$1699,2,0),"")</f>
        <v>Překladatelské a tlumočnické činnosti</v>
      </c>
    </row>
    <row r="336" spans="13:17" ht="12.75" customHeight="1">
      <c r="M336" s="388">
        <f>IF(ISNUMBER(SEARCH(ZAKL_DATA!$B$29,N336)),MAX($M$2:M335)+1,0)</f>
        <v>334.0</v>
      </c>
      <c r="N336" s="417" t="s">
        <v>2473</v>
      </c>
      <c r="O336" s="419" t="s">
        <v>3045</v>
      </c>
      <c r="P336" s="389"/>
      <c r="Q336" s="372" t="str">
        <f>IFERROR(VLOOKUP(ROWS($Q$3:Q336),$M$3:$N$1699,2,0),"")</f>
        <v>Ostatní profesní, vědecké a technické činnosti j. n.</v>
      </c>
    </row>
    <row r="337" spans="13:17" ht="12.75" customHeight="1">
      <c r="M337" s="388">
        <f>IF(ISNUMBER(SEARCH(ZAKL_DATA!$B$29,N337)),MAX($M$2:M336)+1,0)</f>
        <v>335.0</v>
      </c>
      <c r="N337" s="417" t="s">
        <v>2479</v>
      </c>
      <c r="O337" s="419" t="s">
        <v>3046</v>
      </c>
      <c r="P337" s="389"/>
      <c r="Q337" s="372" t="str">
        <f>IFERROR(VLOOKUP(ROWS($Q$3:Q337),$M$3:$N$1699,2,0),"")</f>
        <v>Pronájem a leasing motorových vozidel, kromě motocyklů</v>
      </c>
    </row>
    <row r="338" spans="13:17" ht="12.75" customHeight="1">
      <c r="M338" s="388">
        <f>IF(ISNUMBER(SEARCH(ZAKL_DATA!$B$29,N338)),MAX($M$2:M337)+1,0)</f>
        <v>336.0</v>
      </c>
      <c r="N338" s="417" t="s">
        <v>2481</v>
      </c>
      <c r="O338" s="419" t="s">
        <v>3047</v>
      </c>
      <c r="P338" s="389"/>
      <c r="Q338" s="372" t="str">
        <f>IFERROR(VLOOKUP(ROWS($Q$3:Q338),$M$3:$N$1699,2,0),"")</f>
        <v>Pronájem a leasing výrobků pro osobní potřebu a převážně pro domácnost</v>
      </c>
    </row>
    <row r="339" spans="13:17" ht="12.75" customHeight="1">
      <c r="M339" s="388">
        <f>IF(ISNUMBER(SEARCH(ZAKL_DATA!$B$29,N339)),MAX($M$2:M338)+1,0)</f>
        <v>337.0</v>
      </c>
      <c r="N339" s="417" t="s">
        <v>2484</v>
      </c>
      <c r="O339" s="419" t="s">
        <v>3048</v>
      </c>
      <c r="P339" s="389"/>
      <c r="Q339" s="372" t="str">
        <f>IFERROR(VLOOKUP(ROWS($Q$3:Q339),$M$3:$N$1699,2,0),"")</f>
        <v>Pronájem a leasing ostatních strojů, zařízení a výrobků</v>
      </c>
    </row>
    <row r="340" spans="13:17" ht="12.75" customHeight="1">
      <c r="M340" s="388">
        <f>IF(ISNUMBER(SEARCH(ZAKL_DATA!$B$29,N340)),MAX($M$2:M339)+1,0)</f>
        <v>338.0</v>
      </c>
      <c r="N340" s="417" t="s">
        <v>3049</v>
      </c>
      <c r="O340" s="419" t="s">
        <v>3050</v>
      </c>
      <c r="P340" s="389"/>
      <c r="Q340" s="372" t="str">
        <f>IFERROR(VLOOKUP(ROWS($Q$3:Q340),$M$3:$N$1699,2,0),"")</f>
        <v>Leasing duševního vlast.a podobných produktů,kromě děl chrán.autor.právem</v>
      </c>
    </row>
    <row r="341" spans="13:17" ht="12.75" customHeight="1">
      <c r="M341" s="388">
        <f>IF(ISNUMBER(SEARCH(ZAKL_DATA!$B$29,N341)),MAX($M$2:M340)+1,0)</f>
        <v>339.0</v>
      </c>
      <c r="N341" s="417" t="s">
        <v>2492</v>
      </c>
      <c r="O341" s="419" t="s">
        <v>3051</v>
      </c>
      <c r="P341" s="389"/>
      <c r="Q341" s="372" t="str">
        <f>IFERROR(VLOOKUP(ROWS($Q$3:Q341),$M$3:$N$1699,2,0),"")</f>
        <v>Činnosti agentur zprostředkujících zaměstnání</v>
      </c>
    </row>
    <row r="342" spans="13:17" ht="12.75" customHeight="1">
      <c r="M342" s="388">
        <f>IF(ISNUMBER(SEARCH(ZAKL_DATA!$B$29,N342)),MAX($M$2:M341)+1,0)</f>
        <v>340.0</v>
      </c>
      <c r="N342" s="417" t="s">
        <v>2493</v>
      </c>
      <c r="O342" s="419" t="s">
        <v>3052</v>
      </c>
      <c r="P342" s="389"/>
      <c r="Q342" s="372" t="str">
        <f>IFERROR(VLOOKUP(ROWS($Q$3:Q342),$M$3:$N$1699,2,0),"")</f>
        <v>Činnosti agentur zprostředkujících práci na přechodnou dobu</v>
      </c>
    </row>
    <row r="343" spans="13:17" ht="12.75" customHeight="1">
      <c r="M343" s="388">
        <f>IF(ISNUMBER(SEARCH(ZAKL_DATA!$B$29,N343)),MAX($M$2:M342)+1,0)</f>
        <v>341.0</v>
      </c>
      <c r="N343" s="417" t="s">
        <v>2494</v>
      </c>
      <c r="O343" s="419" t="s">
        <v>3053</v>
      </c>
      <c r="P343" s="389"/>
      <c r="Q343" s="372" t="str">
        <f>IFERROR(VLOOKUP(ROWS($Q$3:Q343),$M$3:$N$1699,2,0),"")</f>
        <v>Ostatní poskytování lidských zdrojů</v>
      </c>
    </row>
    <row r="344" spans="13:17" ht="12.75" customHeight="1">
      <c r="M344" s="388">
        <f>IF(ISNUMBER(SEARCH(ZAKL_DATA!$B$29,N344)),MAX($M$2:M343)+1,0)</f>
        <v>342.0</v>
      </c>
      <c r="N344" s="417" t="s">
        <v>2495</v>
      </c>
      <c r="O344" s="419" t="s">
        <v>3054</v>
      </c>
      <c r="P344" s="389"/>
      <c r="Q344" s="372" t="str">
        <f>IFERROR(VLOOKUP(ROWS($Q$3:Q344),$M$3:$N$1699,2,0),"")</f>
        <v>Činnosti cestovních agentur a cestovních kanceláří</v>
      </c>
    </row>
    <row r="345" spans="13:17" ht="12.75" customHeight="1">
      <c r="M345" s="388">
        <f>IF(ISNUMBER(SEARCH(ZAKL_DATA!$B$29,N345)),MAX($M$2:M344)+1,0)</f>
        <v>343.0</v>
      </c>
      <c r="N345" s="417" t="s">
        <v>2498</v>
      </c>
      <c r="O345" s="419" t="s">
        <v>3055</v>
      </c>
      <c r="P345" s="389"/>
      <c r="Q345" s="372" t="str">
        <f>IFERROR(VLOOKUP(ROWS($Q$3:Q345),$M$3:$N$1699,2,0),"")</f>
        <v>Ostatní rezervační a související činnosti</v>
      </c>
    </row>
    <row r="346" spans="13:17" ht="12.75" customHeight="1">
      <c r="M346" s="388">
        <f>IF(ISNUMBER(SEARCH(ZAKL_DATA!$B$29,N346)),MAX($M$2:M345)+1,0)</f>
        <v>344.0</v>
      </c>
      <c r="N346" s="417" t="s">
        <v>2502</v>
      </c>
      <c r="O346" s="419" t="s">
        <v>3056</v>
      </c>
      <c r="P346" s="389"/>
      <c r="Q346" s="372" t="str">
        <f>IFERROR(VLOOKUP(ROWS($Q$3:Q346),$M$3:$N$1699,2,0),"")</f>
        <v>Činnosti soukromých bezpečnostních agentur</v>
      </c>
    </row>
    <row r="347" spans="13:17" ht="12.75" customHeight="1">
      <c r="M347" s="388">
        <f>IF(ISNUMBER(SEARCH(ZAKL_DATA!$B$29,N347)),MAX($M$2:M346)+1,0)</f>
        <v>345.0</v>
      </c>
      <c r="N347" s="417" t="s">
        <v>2503</v>
      </c>
      <c r="O347" s="419" t="s">
        <v>3057</v>
      </c>
      <c r="P347" s="389"/>
      <c r="Q347" s="372" t="str">
        <f>IFERROR(VLOOKUP(ROWS($Q$3:Q347),$M$3:$N$1699,2,0),"")</f>
        <v>Činnosti související s provozem bezpečnostních systémů</v>
      </c>
    </row>
    <row r="348" spans="13:17" ht="12.75" customHeight="1">
      <c r="M348" s="388">
        <f>IF(ISNUMBER(SEARCH(ZAKL_DATA!$B$29,N348)),MAX($M$2:M347)+1,0)</f>
        <v>346.0</v>
      </c>
      <c r="N348" s="417" t="s">
        <v>2504</v>
      </c>
      <c r="O348" s="419" t="s">
        <v>3058</v>
      </c>
      <c r="P348" s="389"/>
      <c r="Q348" s="372" t="str">
        <f>IFERROR(VLOOKUP(ROWS($Q$3:Q348),$M$3:$N$1699,2,0),"")</f>
        <v>Pátrací činnosti</v>
      </c>
    </row>
    <row r="349" spans="13:17" ht="12.75" customHeight="1">
      <c r="M349" s="388">
        <f>IF(ISNUMBER(SEARCH(ZAKL_DATA!$B$29,N349)),MAX($M$2:M348)+1,0)</f>
        <v>347.0</v>
      </c>
      <c r="N349" s="417" t="s">
        <v>2506</v>
      </c>
      <c r="O349" s="419" t="s">
        <v>3059</v>
      </c>
      <c r="P349" s="389"/>
      <c r="Q349" s="372" t="str">
        <f>IFERROR(VLOOKUP(ROWS($Q$3:Q349),$M$3:$N$1699,2,0),"")</f>
        <v>Kombinované pomocné činnosti</v>
      </c>
    </row>
    <row r="350" spans="13:17" ht="12.75" customHeight="1">
      <c r="M350" s="388">
        <f>IF(ISNUMBER(SEARCH(ZAKL_DATA!$B$29,N350)),MAX($M$2:M349)+1,0)</f>
        <v>348.0</v>
      </c>
      <c r="N350" s="417" t="s">
        <v>3060</v>
      </c>
      <c r="O350" s="419" t="s">
        <v>3061</v>
      </c>
      <c r="P350" s="389"/>
      <c r="Q350" s="372" t="str">
        <f>IFERROR(VLOOKUP(ROWS($Q$3:Q350),$M$3:$N$1699,2,0),"")</f>
        <v>Dobývání kamene pro výtv.nebo stav.účely,vápence,sádrovce,křídy,břidl.</v>
      </c>
    </row>
    <row r="351" spans="13:17" ht="12.75" customHeight="1">
      <c r="M351" s="388">
        <f>IF(ISNUMBER(SEARCH(ZAKL_DATA!$B$29,N351)),MAX($M$2:M350)+1,0)</f>
        <v>349.0</v>
      </c>
      <c r="N351" s="417" t="s">
        <v>2507</v>
      </c>
      <c r="O351" s="419" t="s">
        <v>3062</v>
      </c>
      <c r="P351" s="389"/>
      <c r="Q351" s="372" t="str">
        <f>IFERROR(VLOOKUP(ROWS($Q$3:Q351),$M$3:$N$1699,2,0),"")</f>
        <v>Úklidové činnosti</v>
      </c>
    </row>
    <row r="352" spans="13:17" ht="12.75" customHeight="1">
      <c r="M352" s="388">
        <f>IF(ISNUMBER(SEARCH(ZAKL_DATA!$B$29,N352)),MAX($M$2:M351)+1,0)</f>
        <v>350.0</v>
      </c>
      <c r="N352" s="417" t="s">
        <v>1813</v>
      </c>
      <c r="O352" s="419" t="s">
        <v>3063</v>
      </c>
      <c r="P352" s="389"/>
      <c r="Q352" s="372" t="str">
        <f>IFERROR(VLOOKUP(ROWS($Q$3:Q352),$M$3:$N$1699,2,0),"")</f>
        <v>Provoz pískoven a štěrkopískoven; těžba jílů a kaolinu</v>
      </c>
    </row>
    <row r="353" spans="13:17" ht="12.75" customHeight="1">
      <c r="M353" s="388">
        <f>IF(ISNUMBER(SEARCH(ZAKL_DATA!$B$29,N353)),MAX($M$2:M352)+1,0)</f>
        <v>351.0</v>
      </c>
      <c r="N353" s="417" t="s">
        <v>2511</v>
      </c>
      <c r="O353" s="419" t="s">
        <v>3064</v>
      </c>
      <c r="P353" s="389"/>
      <c r="Q353" s="372" t="str">
        <f>IFERROR(VLOOKUP(ROWS($Q$3:Q353),$M$3:$N$1699,2,0),"")</f>
        <v>Činnosti související s úpravou krajiny</v>
      </c>
    </row>
    <row r="354" spans="13:17" ht="12.75" customHeight="1">
      <c r="M354" s="388">
        <f>IF(ISNUMBER(SEARCH(ZAKL_DATA!$B$29,N354)),MAX($M$2:M353)+1,0)</f>
        <v>352.0</v>
      </c>
      <c r="N354" s="417" t="s">
        <v>2513</v>
      </c>
      <c r="O354" s="419" t="s">
        <v>3065</v>
      </c>
      <c r="P354" s="389"/>
      <c r="Q354" s="372" t="str">
        <f>IFERROR(VLOOKUP(ROWS($Q$3:Q354),$M$3:$N$1699,2,0),"")</f>
        <v>Administrativní a kancelářské činnosti</v>
      </c>
    </row>
    <row r="355" spans="13:17" ht="12.75" customHeight="1">
      <c r="M355" s="388">
        <f>IF(ISNUMBER(SEARCH(ZAKL_DATA!$B$29,N355)),MAX($M$2:M354)+1,0)</f>
        <v>353.0</v>
      </c>
      <c r="N355" s="417" t="s">
        <v>2515</v>
      </c>
      <c r="O355" s="419" t="s">
        <v>3066</v>
      </c>
      <c r="P355" s="389"/>
      <c r="Q355" s="372" t="str">
        <f>IFERROR(VLOOKUP(ROWS($Q$3:Q355),$M$3:$N$1699,2,0),"")</f>
        <v>Činnosti zprostředkovatelských středisek po telefonu</v>
      </c>
    </row>
    <row r="356" spans="13:17" ht="12.75" customHeight="1">
      <c r="M356" s="388">
        <f>IF(ISNUMBER(SEARCH(ZAKL_DATA!$B$29,N356)),MAX($M$2:M355)+1,0)</f>
        <v>354.0</v>
      </c>
      <c r="N356" s="417" t="s">
        <v>2516</v>
      </c>
      <c r="O356" s="419" t="s">
        <v>3067</v>
      </c>
      <c r="P356" s="389"/>
      <c r="Q356" s="372" t="str">
        <f>IFERROR(VLOOKUP(ROWS($Q$3:Q356),$M$3:$N$1699,2,0),"")</f>
        <v>Pořádání konferencí a hospodářských výstav</v>
      </c>
    </row>
    <row r="357" spans="13:17" ht="12.75" customHeight="1">
      <c r="M357" s="388">
        <f>IF(ISNUMBER(SEARCH(ZAKL_DATA!$B$29,N357)),MAX($M$2:M356)+1,0)</f>
        <v>355.0</v>
      </c>
      <c r="N357" s="417" t="s">
        <v>2517</v>
      </c>
      <c r="O357" s="419" t="s">
        <v>3068</v>
      </c>
      <c r="P357" s="389"/>
      <c r="Q357" s="372" t="str">
        <f>IFERROR(VLOOKUP(ROWS($Q$3:Q357),$M$3:$N$1699,2,0),"")</f>
        <v>Podpůrné činnosti pro podnikání j. n.</v>
      </c>
    </row>
    <row r="358" spans="13:17" ht="12.75" customHeight="1">
      <c r="M358" s="388">
        <f>IF(ISNUMBER(SEARCH(ZAKL_DATA!$B$29,N358)),MAX($M$2:M357)+1,0)</f>
        <v>356.0</v>
      </c>
      <c r="N358" s="417" t="s">
        <v>2522</v>
      </c>
      <c r="O358" s="419" t="s">
        <v>3069</v>
      </c>
      <c r="P358" s="389"/>
      <c r="Q358" s="372" t="str">
        <f>IFERROR(VLOOKUP(ROWS($Q$3:Q358),$M$3:$N$1699,2,0),"")</f>
        <v>Veřejná správa a hospodářská a sociální politika</v>
      </c>
    </row>
    <row r="359" spans="13:17" ht="12.75" customHeight="1">
      <c r="M359" s="388">
        <f>IF(ISNUMBER(SEARCH(ZAKL_DATA!$B$29,N359)),MAX($M$2:M358)+1,0)</f>
        <v>357.0</v>
      </c>
      <c r="N359" s="417" t="s">
        <v>2525</v>
      </c>
      <c r="O359" s="419" t="s">
        <v>3070</v>
      </c>
      <c r="P359" s="389"/>
      <c r="Q359" s="372" t="str">
        <f>IFERROR(VLOOKUP(ROWS($Q$3:Q359),$M$3:$N$1699,2,0),"")</f>
        <v>Činnosti pro společnost jako celek</v>
      </c>
    </row>
    <row r="360" spans="13:17" ht="12.75" customHeight="1">
      <c r="M360" s="388">
        <f>IF(ISNUMBER(SEARCH(ZAKL_DATA!$B$29,N360)),MAX($M$2:M359)+1,0)</f>
        <v>358.0</v>
      </c>
      <c r="N360" s="417" t="s">
        <v>2533</v>
      </c>
      <c r="O360" s="419" t="s">
        <v>3071</v>
      </c>
      <c r="P360" s="389"/>
      <c r="Q360" s="372" t="str">
        <f>IFERROR(VLOOKUP(ROWS($Q$3:Q360),$M$3:$N$1699,2,0),"")</f>
        <v>Činnosti v oblasti povinného sociálního zabezpečení</v>
      </c>
    </row>
    <row r="361" spans="13:17" ht="12.75" customHeight="1">
      <c r="M361" s="388">
        <f>IF(ISNUMBER(SEARCH(ZAKL_DATA!$B$29,N361)),MAX($M$2:M360)+1,0)</f>
        <v>359.0</v>
      </c>
      <c r="N361" s="417" t="s">
        <v>2535</v>
      </c>
      <c r="O361" s="419" t="s">
        <v>3072</v>
      </c>
      <c r="P361" s="389"/>
      <c r="Q361" s="372" t="str">
        <f>IFERROR(VLOOKUP(ROWS($Q$3:Q361),$M$3:$N$1699,2,0),"")</f>
        <v>Předškolní vzdělávání</v>
      </c>
    </row>
    <row r="362" spans="13:17" ht="12.75" customHeight="1">
      <c r="M362" s="388">
        <f>IF(ISNUMBER(SEARCH(ZAKL_DATA!$B$29,N362)),MAX($M$2:M361)+1,0)</f>
        <v>360.0</v>
      </c>
      <c r="N362" s="417" t="s">
        <v>2536</v>
      </c>
      <c r="O362" s="419" t="s">
        <v>3073</v>
      </c>
      <c r="P362" s="389"/>
      <c r="Q362" s="372" t="str">
        <f>IFERROR(VLOOKUP(ROWS($Q$3:Q362),$M$3:$N$1699,2,0),"")</f>
        <v>Primární vzdělávání</v>
      </c>
    </row>
    <row r="363" spans="13:17" ht="12.75" customHeight="1">
      <c r="M363" s="388">
        <f>IF(ISNUMBER(SEARCH(ZAKL_DATA!$B$29,N363)),MAX($M$2:M362)+1,0)</f>
        <v>361.0</v>
      </c>
      <c r="N363" s="417" t="s">
        <v>2537</v>
      </c>
      <c r="O363" s="419" t="s">
        <v>3074</v>
      </c>
      <c r="P363" s="389"/>
      <c r="Q363" s="372" t="str">
        <f>IFERROR(VLOOKUP(ROWS($Q$3:Q363),$M$3:$N$1699,2,0),"")</f>
        <v>Sekundární vzdělávání</v>
      </c>
    </row>
    <row r="364" spans="13:17" ht="12.75" customHeight="1">
      <c r="M364" s="388">
        <f>IF(ISNUMBER(SEARCH(ZAKL_DATA!$B$29,N364)),MAX($M$2:M363)+1,0)</f>
        <v>362.0</v>
      </c>
      <c r="N364" s="417" t="s">
        <v>2544</v>
      </c>
      <c r="O364" s="419" t="s">
        <v>3075</v>
      </c>
      <c r="P364" s="389"/>
      <c r="Q364" s="372" t="str">
        <f>IFERROR(VLOOKUP(ROWS($Q$3:Q364),$M$3:$N$1699,2,0),"")</f>
        <v>Postsekundární vzdělávání</v>
      </c>
    </row>
    <row r="365" spans="13:17" ht="12.75" customHeight="1">
      <c r="M365" s="388">
        <f>IF(ISNUMBER(SEARCH(ZAKL_DATA!$B$29,N365)),MAX($M$2:M364)+1,0)</f>
        <v>363.0</v>
      </c>
      <c r="N365" s="417" t="s">
        <v>2547</v>
      </c>
      <c r="O365" s="419" t="s">
        <v>3076</v>
      </c>
      <c r="P365" s="389"/>
      <c r="Q365" s="372" t="str">
        <f>IFERROR(VLOOKUP(ROWS($Q$3:Q365),$M$3:$N$1699,2,0),"")</f>
        <v>Ostatní vzdělávání</v>
      </c>
    </row>
    <row r="366" spans="13:17" ht="12.75" customHeight="1">
      <c r="M366" s="388">
        <f>IF(ISNUMBER(SEARCH(ZAKL_DATA!$B$29,N366)),MAX($M$2:M365)+1,0)</f>
        <v>364.0</v>
      </c>
      <c r="N366" s="417" t="s">
        <v>2559</v>
      </c>
      <c r="O366" s="419" t="s">
        <v>3077</v>
      </c>
      <c r="P366" s="389"/>
      <c r="Q366" s="372" t="str">
        <f>IFERROR(VLOOKUP(ROWS($Q$3:Q366),$M$3:$N$1699,2,0),"")</f>
        <v>Podpůrné činnosti ve vzdělávání</v>
      </c>
    </row>
    <row r="367" spans="13:17" ht="12.75" customHeight="1">
      <c r="M367" s="388">
        <f>IF(ISNUMBER(SEARCH(ZAKL_DATA!$B$29,N367)),MAX($M$2:M366)+1,0)</f>
        <v>365.0</v>
      </c>
      <c r="N367" s="417" t="s">
        <v>2561</v>
      </c>
      <c r="O367" s="419" t="s">
        <v>3078</v>
      </c>
      <c r="P367" s="389"/>
      <c r="Q367" s="372" t="str">
        <f>IFERROR(VLOOKUP(ROWS($Q$3:Q367),$M$3:$N$1699,2,0),"")</f>
        <v>Ústavní zdravotní péče</v>
      </c>
    </row>
    <row r="368" spans="13:17" ht="12.75" customHeight="1">
      <c r="M368" s="388">
        <f>IF(ISNUMBER(SEARCH(ZAKL_DATA!$B$29,N368)),MAX($M$2:M367)+1,0)</f>
        <v>366.0</v>
      </c>
      <c r="N368" s="417" t="s">
        <v>2562</v>
      </c>
      <c r="O368" s="419" t="s">
        <v>3079</v>
      </c>
      <c r="P368" s="389"/>
      <c r="Q368" s="372" t="str">
        <f>IFERROR(VLOOKUP(ROWS($Q$3:Q368),$M$3:$N$1699,2,0),"")</f>
        <v>Ambulantní a zubní zdravotní péče</v>
      </c>
    </row>
    <row r="369" spans="13:17" ht="12.75" customHeight="1">
      <c r="M369" s="388">
        <f>IF(ISNUMBER(SEARCH(ZAKL_DATA!$B$29,N369)),MAX($M$2:M368)+1,0)</f>
        <v>367.0</v>
      </c>
      <c r="N369" s="417" t="s">
        <v>2566</v>
      </c>
      <c r="O369" s="419" t="s">
        <v>3080</v>
      </c>
      <c r="P369" s="389"/>
      <c r="Q369" s="372" t="str">
        <f>IFERROR(VLOOKUP(ROWS($Q$3:Q369),$M$3:$N$1699,2,0),"")</f>
        <v>Ostatní činnosti související se zdravotní péčí</v>
      </c>
    </row>
    <row r="370" spans="13:17" ht="12.75" customHeight="1">
      <c r="M370" s="388">
        <f>IF(ISNUMBER(SEARCH(ZAKL_DATA!$B$29,N370)),MAX($M$2:M369)+1,0)</f>
        <v>368.0</v>
      </c>
      <c r="N370" s="417" t="s">
        <v>3081</v>
      </c>
      <c r="O370" s="419" t="s">
        <v>2787</v>
      </c>
      <c r="P370" s="389"/>
      <c r="Q370" s="372" t="str">
        <f>IFERROR(VLOOKUP(ROWS($Q$3:Q370),$M$3:$N$1699,2,0),"")</f>
        <v>Ústavní sociální péče</v>
      </c>
    </row>
    <row r="371" spans="13:17" ht="12.75" customHeight="1">
      <c r="M371" s="388">
        <f>IF(ISNUMBER(SEARCH(ZAKL_DATA!$B$29,N371)),MAX($M$2:M370)+1,0)</f>
        <v>369.0</v>
      </c>
      <c r="N371" s="417" t="s">
        <v>2570</v>
      </c>
      <c r="O371" s="419" t="s">
        <v>3082</v>
      </c>
      <c r="P371" s="389"/>
      <c r="Q371" s="372" t="str">
        <f>IFERROR(VLOOKUP(ROWS($Q$3:Q371),$M$3:$N$1699,2,0),"")</f>
        <v>Sociální péče ve zdravotnických zařízeních ústavní péče</v>
      </c>
    </row>
    <row r="372" spans="13:17" ht="12.75" customHeight="1">
      <c r="M372" s="388">
        <f>IF(ISNUMBER(SEARCH(ZAKL_DATA!$B$29,N372)),MAX($M$2:M371)+1,0)</f>
        <v>370.0</v>
      </c>
      <c r="N372" s="417" t="s">
        <v>3083</v>
      </c>
      <c r="O372" s="419" t="s">
        <v>3084</v>
      </c>
      <c r="P372" s="389"/>
      <c r="Q372" s="372" t="str">
        <f>IFERROR(VLOOKUP(ROWS($Q$3:Q372),$M$3:$N$1699,2,0),"")</f>
        <v>Soc.péče v zaříz.pro osoby s chron.duš.onemoc.a osoby závislé na návyk.l.</v>
      </c>
    </row>
    <row r="373" spans="13:17" ht="12.75" customHeight="1">
      <c r="M373" s="388">
        <f>IF(ISNUMBER(SEARCH(ZAKL_DATA!$B$29,N373)),MAX($M$2:M372)+1,0)</f>
        <v>371.0</v>
      </c>
      <c r="N373" s="417" t="s">
        <v>2573</v>
      </c>
      <c r="O373" s="419" t="s">
        <v>3085</v>
      </c>
      <c r="P373" s="389"/>
      <c r="Q373" s="372" t="str">
        <f>IFERROR(VLOOKUP(ROWS($Q$3:Q373),$M$3:$N$1699,2,0),"")</f>
        <v>Sociální péče v domovech pro seniory a osoby se zdravotním postižením</v>
      </c>
    </row>
    <row r="374" spans="13:17" ht="12.75" customHeight="1">
      <c r="M374" s="388">
        <f>IF(ISNUMBER(SEARCH(ZAKL_DATA!$B$29,N374)),MAX($M$2:M373)+1,0)</f>
        <v>372.0</v>
      </c>
      <c r="N374" s="417" t="s">
        <v>2576</v>
      </c>
      <c r="O374" s="419" t="s">
        <v>3086</v>
      </c>
      <c r="P374" s="389"/>
      <c r="Q374" s="372" t="str">
        <f>IFERROR(VLOOKUP(ROWS($Q$3:Q374),$M$3:$N$1699,2,0),"")</f>
        <v>Ostatní pobytové služby sociální péče</v>
      </c>
    </row>
    <row r="375" spans="13:17" ht="12.75" customHeight="1">
      <c r="M375" s="388">
        <f>IF(ISNUMBER(SEARCH(ZAKL_DATA!$B$29,N375)),MAX($M$2:M374)+1,0)</f>
        <v>373.0</v>
      </c>
      <c r="N375" s="417" t="s">
        <v>3087</v>
      </c>
      <c r="O375" s="419" t="s">
        <v>3088</v>
      </c>
      <c r="P375" s="389"/>
      <c r="Q375" s="372" t="str">
        <f>IFERROR(VLOOKUP(ROWS($Q$3:Q375),$M$3:$N$1699,2,0),"")</f>
        <v>Ambulantní nebo terénní soc.služby pro seniory a osoby se zdrav.postižením</v>
      </c>
    </row>
    <row r="376" spans="13:17" ht="12.75" customHeight="1">
      <c r="M376" s="388">
        <f>IF(ISNUMBER(SEARCH(ZAKL_DATA!$B$29,N376)),MAX($M$2:M375)+1,0)</f>
        <v>374.0</v>
      </c>
      <c r="N376" s="417" t="s">
        <v>2579</v>
      </c>
      <c r="O376" s="419" t="s">
        <v>3089</v>
      </c>
      <c r="P376" s="389"/>
      <c r="Q376" s="372" t="str">
        <f>IFERROR(VLOOKUP(ROWS($Q$3:Q376),$M$3:$N$1699,2,0),"")</f>
        <v>Ostatní ambulantní nebo terénní sociální služby</v>
      </c>
    </row>
    <row r="377" spans="13:17" ht="12.75" customHeight="1">
      <c r="M377" s="388">
        <f>IF(ISNUMBER(SEARCH(ZAKL_DATA!$B$29,N377)),MAX($M$2:M376)+1,0)</f>
        <v>375.0</v>
      </c>
      <c r="N377" s="417" t="s">
        <v>1815</v>
      </c>
      <c r="O377" s="419" t="s">
        <v>3090</v>
      </c>
      <c r="P377" s="389"/>
      <c r="Q377" s="372" t="str">
        <f>IFERROR(VLOOKUP(ROWS($Q$3:Q377),$M$3:$N$1699,2,0),"")</f>
        <v>Těžba chemických minerálů a minerálů pro výrobu hnojiv</v>
      </c>
    </row>
    <row r="378" spans="13:17" ht="12.75" customHeight="1">
      <c r="M378" s="388">
        <f>IF(ISNUMBER(SEARCH(ZAKL_DATA!$B$29,N378)),MAX($M$2:M377)+1,0)</f>
        <v>376.0</v>
      </c>
      <c r="N378" s="417" t="s">
        <v>1816</v>
      </c>
      <c r="O378" s="419" t="s">
        <v>3091</v>
      </c>
      <c r="P378" s="389"/>
      <c r="Q378" s="372" t="str">
        <f>IFERROR(VLOOKUP(ROWS($Q$3:Q378),$M$3:$N$1699,2,0),"")</f>
        <v>Těžba rašeliny</v>
      </c>
    </row>
    <row r="379" spans="13:17" ht="12.75" customHeight="1">
      <c r="M379" s="388">
        <f>IF(ISNUMBER(SEARCH(ZAKL_DATA!$B$29,N379)),MAX($M$2:M378)+1,0)</f>
        <v>377.0</v>
      </c>
      <c r="N379" s="417" t="s">
        <v>1817</v>
      </c>
      <c r="O379" s="419" t="s">
        <v>3092</v>
      </c>
      <c r="P379" s="389"/>
      <c r="Q379" s="372" t="str">
        <f>IFERROR(VLOOKUP(ROWS($Q$3:Q379),$M$3:$N$1699,2,0),"")</f>
        <v>Těžba soli</v>
      </c>
    </row>
    <row r="380" spans="13:17" ht="12.75" customHeight="1">
      <c r="M380" s="388">
        <f>IF(ISNUMBER(SEARCH(ZAKL_DATA!$B$29,N380)),MAX($M$2:M379)+1,0)</f>
        <v>378.0</v>
      </c>
      <c r="N380" s="417" t="s">
        <v>1818</v>
      </c>
      <c r="O380" s="419" t="s">
        <v>3093</v>
      </c>
      <c r="P380" s="389"/>
      <c r="Q380" s="372" t="str">
        <f>IFERROR(VLOOKUP(ROWS($Q$3:Q380),$M$3:$N$1699,2,0),"")</f>
        <v>Ostatní těžba a dobývání j. n.</v>
      </c>
    </row>
    <row r="381" spans="13:17" ht="12.75" customHeight="1">
      <c r="M381" s="388">
        <f>IF(ISNUMBER(SEARCH(ZAKL_DATA!$B$29,N381)),MAX($M$2:M380)+1,0)</f>
        <v>379.0</v>
      </c>
      <c r="N381" s="417" t="s">
        <v>2598</v>
      </c>
      <c r="O381" s="419" t="s">
        <v>3094</v>
      </c>
      <c r="P381" s="389"/>
      <c r="Q381" s="372" t="str">
        <f>IFERROR(VLOOKUP(ROWS($Q$3:Q381),$M$3:$N$1699,2,0),"")</f>
        <v>Sportovní činnosti</v>
      </c>
    </row>
    <row r="382" spans="13:17" ht="12.75" customHeight="1">
      <c r="M382" s="388">
        <f>IF(ISNUMBER(SEARCH(ZAKL_DATA!$B$29,N382)),MAX($M$2:M381)+1,0)</f>
        <v>380.0</v>
      </c>
      <c r="N382" s="417" t="s">
        <v>2603</v>
      </c>
      <c r="O382" s="419" t="s">
        <v>3095</v>
      </c>
      <c r="P382" s="389"/>
      <c r="Q382" s="372" t="str">
        <f>IFERROR(VLOOKUP(ROWS($Q$3:Q382),$M$3:$N$1699,2,0),"")</f>
        <v>Ostatní zábavní a rekreační činnosti</v>
      </c>
    </row>
    <row r="383" spans="13:17" ht="12.75" customHeight="1">
      <c r="M383" s="388">
        <f>IF(ISNUMBER(SEARCH(ZAKL_DATA!$B$29,N383)),MAX($M$2:M382)+1,0)</f>
        <v>381.0</v>
      </c>
      <c r="N383" s="417" t="s">
        <v>2606</v>
      </c>
      <c r="O383" s="419" t="s">
        <v>3096</v>
      </c>
      <c r="P383" s="389"/>
      <c r="Q383" s="372" t="str">
        <f>IFERROR(VLOOKUP(ROWS($Q$3:Q383),$M$3:$N$1699,2,0),"")</f>
        <v>Činnosti podnikatelských, zaměstnavatelských a profesních organizací</v>
      </c>
    </row>
    <row r="384" spans="13:17" ht="12.75" customHeight="1">
      <c r="M384" s="388">
        <f>IF(ISNUMBER(SEARCH(ZAKL_DATA!$B$29,N384)),MAX($M$2:M383)+1,0)</f>
        <v>382.0</v>
      </c>
      <c r="N384" s="417" t="s">
        <v>2609</v>
      </c>
      <c r="O384" s="419" t="s">
        <v>3097</v>
      </c>
      <c r="P384" s="389"/>
      <c r="Q384" s="372" t="str">
        <f>IFERROR(VLOOKUP(ROWS($Q$3:Q384),$M$3:$N$1699,2,0),"")</f>
        <v>Činnosti odborových svazů</v>
      </c>
    </row>
    <row r="385" spans="13:17" ht="12.75" customHeight="1">
      <c r="M385" s="388">
        <f>IF(ISNUMBER(SEARCH(ZAKL_DATA!$B$29,N385)),MAX($M$2:M384)+1,0)</f>
        <v>383.0</v>
      </c>
      <c r="N385" s="417" t="s">
        <v>3098</v>
      </c>
      <c r="O385" s="419" t="s">
        <v>3099</v>
      </c>
      <c r="P385" s="389"/>
      <c r="Q385" s="372" t="str">
        <f>IFERROR(VLOOKUP(ROWS($Q$3:Q385),$M$3:$N$1699,2,0),"")</f>
        <v>Činnosti ost.org.sdružujících osoby za účelem prosazování společných zájmů</v>
      </c>
    </row>
    <row r="386" spans="13:17" ht="12.75" customHeight="1">
      <c r="M386" s="388">
        <f>IF(ISNUMBER(SEARCH(ZAKL_DATA!$B$29,N386)),MAX($M$2:M385)+1,0)</f>
        <v>384.0</v>
      </c>
      <c r="N386" s="417" t="s">
        <v>2620</v>
      </c>
      <c r="O386" s="419" t="s">
        <v>3100</v>
      </c>
      <c r="P386" s="389"/>
      <c r="Q386" s="372" t="str">
        <f>IFERROR(VLOOKUP(ROWS($Q$3:Q386),$M$3:$N$1699,2,0),"")</f>
        <v>Opravy počítačů a komunikačních zařízení</v>
      </c>
    </row>
    <row r="387" spans="13:17" ht="12.75" customHeight="1">
      <c r="M387" s="388">
        <f>IF(ISNUMBER(SEARCH(ZAKL_DATA!$B$29,N387)),MAX($M$2:M386)+1,0)</f>
        <v>385.0</v>
      </c>
      <c r="N387" s="417" t="s">
        <v>2623</v>
      </c>
      <c r="O387" s="419" t="s">
        <v>3101</v>
      </c>
      <c r="P387" s="389"/>
      <c r="Q387" s="372" t="str">
        <f>IFERROR(VLOOKUP(ROWS($Q$3:Q387),$M$3:$N$1699,2,0),"")</f>
        <v>Opravy výrobků pro osobní potřebu a převážně pro domácnost</v>
      </c>
    </row>
    <row r="388" spans="13:17" ht="12.75" customHeight="1">
      <c r="M388" s="388">
        <f>IF(ISNUMBER(SEARCH(ZAKL_DATA!$B$29,N388)),MAX($M$2:M387)+1,0)</f>
        <v>386.0</v>
      </c>
      <c r="N388" s="417" t="s">
        <v>3102</v>
      </c>
      <c r="O388" s="419" t="s">
        <v>3103</v>
      </c>
      <c r="P388" s="389"/>
      <c r="Q388" s="372" t="str">
        <f>IFERROR(VLOOKUP(ROWS($Q$3:Q388),$M$3:$N$1699,2,0),"")</f>
        <v>Činnosti domác.produk.blíže neurčené výrobky pro vlastní potřebu</v>
      </c>
    </row>
    <row r="389" spans="13:17" ht="12.75" customHeight="1">
      <c r="M389" s="388">
        <f>IF(ISNUMBER(SEARCH(ZAKL_DATA!$B$29,N389)),MAX($M$2:M388)+1,0)</f>
        <v>387.0</v>
      </c>
      <c r="N389" s="417" t="s">
        <v>3104</v>
      </c>
      <c r="O389" s="419" t="s">
        <v>3105</v>
      </c>
      <c r="P389" s="389"/>
      <c r="Q389" s="372" t="str">
        <f>IFERROR(VLOOKUP(ROWS($Q$3:Q389),$M$3:$N$1699,2,0),"")</f>
        <v>Činnosti domácností poskyt.blíže neurčené služby pro vlastní potřebu</v>
      </c>
    </row>
    <row r="390" spans="13:17" ht="12.75" customHeight="1">
      <c r="M390" s="388">
        <f>IF(ISNUMBER(SEARCH(ZAKL_DATA!$B$29,N390)),MAX($M$2:M389)+1,0)</f>
        <v>388.0</v>
      </c>
      <c r="N390" s="417" t="s">
        <v>1824</v>
      </c>
      <c r="O390" s="419" t="s">
        <v>3106</v>
      </c>
      <c r="P390" s="389"/>
      <c r="Q390" s="372" t="str">
        <f>IFERROR(VLOOKUP(ROWS($Q$3:Q390),$M$3:$N$1699,2,0),"")</f>
        <v>Zpracování a konzervování masa, kromě drůbežího</v>
      </c>
    </row>
    <row r="391" spans="13:17" ht="12.75" customHeight="1">
      <c r="M391" s="388">
        <f>IF(ISNUMBER(SEARCH(ZAKL_DATA!$B$29,N391)),MAX($M$2:M390)+1,0)</f>
        <v>389.0</v>
      </c>
      <c r="N391" s="417" t="s">
        <v>1825</v>
      </c>
      <c r="O391" s="419" t="s">
        <v>3107</v>
      </c>
      <c r="P391" s="389"/>
      <c r="Q391" s="372" t="str">
        <f>IFERROR(VLOOKUP(ROWS($Q$3:Q391),$M$3:$N$1699,2,0),"")</f>
        <v>Zpracování a konzervování drůbežího masa</v>
      </c>
    </row>
    <row r="392" spans="13:17" ht="12.75" customHeight="1">
      <c r="M392" s="388">
        <f>IF(ISNUMBER(SEARCH(ZAKL_DATA!$B$29,N392)),MAX($M$2:M391)+1,0)</f>
        <v>390.0</v>
      </c>
      <c r="N392" s="417" t="s">
        <v>1826</v>
      </c>
      <c r="O392" s="419" t="s">
        <v>3108</v>
      </c>
      <c r="P392" s="389"/>
      <c r="Q392" s="372" t="str">
        <f>IFERROR(VLOOKUP(ROWS($Q$3:Q392),$M$3:$N$1699,2,0),"")</f>
        <v>Výroba masných výrobků a výrobků z drůbežího masa</v>
      </c>
    </row>
    <row r="393" spans="13:17" ht="12.75" customHeight="1">
      <c r="M393" s="388">
        <f>IF(ISNUMBER(SEARCH(ZAKL_DATA!$B$29,N393)),MAX($M$2:M392)+1,0)</f>
        <v>391.0</v>
      </c>
      <c r="N393" s="417" t="s">
        <v>1829</v>
      </c>
      <c r="O393" s="419" t="s">
        <v>3109</v>
      </c>
      <c r="P393" s="389"/>
      <c r="Q393" s="372" t="str">
        <f>IFERROR(VLOOKUP(ROWS($Q$3:Q393),$M$3:$N$1699,2,0),"")</f>
        <v>Zpracování a konzervování brambor</v>
      </c>
    </row>
    <row r="394" spans="13:17" ht="12.75" customHeight="1">
      <c r="M394" s="388">
        <f>IF(ISNUMBER(SEARCH(ZAKL_DATA!$B$29,N394)),MAX($M$2:M393)+1,0)</f>
        <v>392.0</v>
      </c>
      <c r="N394" s="417" t="s">
        <v>1830</v>
      </c>
      <c r="O394" s="419" t="s">
        <v>3110</v>
      </c>
      <c r="P394" s="389"/>
      <c r="Q394" s="372" t="str">
        <f>IFERROR(VLOOKUP(ROWS($Q$3:Q394),$M$3:$N$1699,2,0),"")</f>
        <v>Výroba ovocných a zeleninových šťáv</v>
      </c>
    </row>
    <row r="395" spans="13:17" ht="12.75" customHeight="1">
      <c r="M395" s="388">
        <f>IF(ISNUMBER(SEARCH(ZAKL_DATA!$B$29,N395)),MAX($M$2:M394)+1,0)</f>
        <v>393.0</v>
      </c>
      <c r="N395" s="417" t="s">
        <v>1831</v>
      </c>
      <c r="O395" s="419" t="s">
        <v>3111</v>
      </c>
      <c r="P395" s="389"/>
      <c r="Q395" s="372" t="str">
        <f>IFERROR(VLOOKUP(ROWS($Q$3:Q395),$M$3:$N$1699,2,0),"")</f>
        <v>Ostatní zpracování a konzervování ovoce a zeleniny</v>
      </c>
    </row>
    <row r="396" spans="13:17" ht="12.75" customHeight="1">
      <c r="M396" s="388">
        <f>IF(ISNUMBER(SEARCH(ZAKL_DATA!$B$29,N396)),MAX($M$2:M395)+1,0)</f>
        <v>394.0</v>
      </c>
      <c r="N396" s="417" t="s">
        <v>1833</v>
      </c>
      <c r="O396" s="419" t="s">
        <v>3112</v>
      </c>
      <c r="P396" s="389"/>
      <c r="Q396" s="372" t="str">
        <f>IFERROR(VLOOKUP(ROWS($Q$3:Q396),$M$3:$N$1699,2,0),"")</f>
        <v>Výroba olejů a tuků</v>
      </c>
    </row>
    <row r="397" spans="13:17" ht="12.75" customHeight="1">
      <c r="M397" s="388">
        <f>IF(ISNUMBER(SEARCH(ZAKL_DATA!$B$29,N397)),MAX($M$2:M396)+1,0)</f>
        <v>395.0</v>
      </c>
      <c r="N397" s="417" t="s">
        <v>1834</v>
      </c>
      <c r="O397" s="419" t="s">
        <v>3113</v>
      </c>
      <c r="P397" s="389"/>
      <c r="Q397" s="372" t="str">
        <f>IFERROR(VLOOKUP(ROWS($Q$3:Q397),$M$3:$N$1699,2,0),"")</f>
        <v>Výroba margarínu a podobných jedlých tuků</v>
      </c>
    </row>
    <row r="398" spans="13:17" ht="12.75" customHeight="1">
      <c r="M398" s="388">
        <f>IF(ISNUMBER(SEARCH(ZAKL_DATA!$B$29,N398)),MAX($M$2:M397)+1,0)</f>
        <v>396.0</v>
      </c>
      <c r="N398" s="417" t="s">
        <v>1836</v>
      </c>
      <c r="O398" s="419" t="s">
        <v>3114</v>
      </c>
      <c r="P398" s="389"/>
      <c r="Q398" s="372" t="str">
        <f>IFERROR(VLOOKUP(ROWS($Q$3:Q398),$M$3:$N$1699,2,0),"")</f>
        <v>Zpracování mléka, výroba mléčných výrobků a sýrů</v>
      </c>
    </row>
    <row r="399" spans="13:17" ht="12.75" customHeight="1">
      <c r="M399" s="388">
        <f>IF(ISNUMBER(SEARCH(ZAKL_DATA!$B$29,N399)),MAX($M$2:M398)+1,0)</f>
        <v>397.0</v>
      </c>
      <c r="N399" s="417" t="s">
        <v>1837</v>
      </c>
      <c r="O399" s="419" t="s">
        <v>3115</v>
      </c>
      <c r="P399" s="389"/>
      <c r="Q399" s="372" t="str">
        <f>IFERROR(VLOOKUP(ROWS($Q$3:Q399),$M$3:$N$1699,2,0),"")</f>
        <v>Výroba zmrzliny</v>
      </c>
    </row>
    <row r="400" spans="13:17" ht="12.75" customHeight="1">
      <c r="M400" s="388">
        <f>IF(ISNUMBER(SEARCH(ZAKL_DATA!$B$29,N400)),MAX($M$2:M399)+1,0)</f>
        <v>398.0</v>
      </c>
      <c r="N400" s="417" t="s">
        <v>1839</v>
      </c>
      <c r="O400" s="419" t="s">
        <v>3116</v>
      </c>
      <c r="P400" s="389"/>
      <c r="Q400" s="372" t="str">
        <f>IFERROR(VLOOKUP(ROWS($Q$3:Q400),$M$3:$N$1699,2,0),"")</f>
        <v>Výroba mlýnských výrobků</v>
      </c>
    </row>
    <row r="401" spans="13:17" ht="12.75" customHeight="1">
      <c r="M401" s="388">
        <f>IF(ISNUMBER(SEARCH(ZAKL_DATA!$B$29,N401)),MAX($M$2:M400)+1,0)</f>
        <v>399.0</v>
      </c>
      <c r="N401" s="417" t="s">
        <v>1840</v>
      </c>
      <c r="O401" s="419" t="s">
        <v>3117</v>
      </c>
      <c r="P401" s="389"/>
      <c r="Q401" s="372" t="str">
        <f>IFERROR(VLOOKUP(ROWS($Q$3:Q401),$M$3:$N$1699,2,0),"")</f>
        <v>Výroba škrobárenských výrobků</v>
      </c>
    </row>
    <row r="402" spans="13:17" ht="12.75" customHeight="1">
      <c r="M402" s="388">
        <f>IF(ISNUMBER(SEARCH(ZAKL_DATA!$B$29,N402)),MAX($M$2:M401)+1,0)</f>
        <v>400.0</v>
      </c>
      <c r="N402" s="417" t="s">
        <v>1842</v>
      </c>
      <c r="O402" s="419" t="s">
        <v>3118</v>
      </c>
      <c r="P402" s="389"/>
      <c r="Q402" s="372" t="str">
        <f>IFERROR(VLOOKUP(ROWS($Q$3:Q402),$M$3:$N$1699,2,0),"")</f>
        <v>Výroba pekařských a cukrářských výrobků, kromě trvanlivých</v>
      </c>
    </row>
    <row r="403" spans="13:17" ht="12.75" customHeight="1">
      <c r="M403" s="388">
        <f>IF(ISNUMBER(SEARCH(ZAKL_DATA!$B$29,N403)),MAX($M$2:M402)+1,0)</f>
        <v>401.0</v>
      </c>
      <c r="N403" s="417" t="s">
        <v>1843</v>
      </c>
      <c r="O403" s="419" t="s">
        <v>3119</v>
      </c>
      <c r="P403" s="389"/>
      <c r="Q403" s="372" t="str">
        <f>IFERROR(VLOOKUP(ROWS($Q$3:Q403),$M$3:$N$1699,2,0),"")</f>
        <v>Výroba sucharů a sušenek; výroba trvanlivých cukrářských výrobků</v>
      </c>
    </row>
    <row r="404" spans="13:17" ht="12.75" customHeight="1">
      <c r="M404" s="388">
        <f>IF(ISNUMBER(SEARCH(ZAKL_DATA!$B$29,N404)),MAX($M$2:M403)+1,0)</f>
        <v>402.0</v>
      </c>
      <c r="N404" s="417" t="s">
        <v>1844</v>
      </c>
      <c r="O404" s="419" t="s">
        <v>3120</v>
      </c>
      <c r="P404" s="389"/>
      <c r="Q404" s="372" t="str">
        <f>IFERROR(VLOOKUP(ROWS($Q$3:Q404),$M$3:$N$1699,2,0),"")</f>
        <v>Výroba makaronů, nudlí, kuskusu a podobných moučných výrobků</v>
      </c>
    </row>
    <row r="405" spans="13:17" ht="12.75" customHeight="1">
      <c r="M405" s="388">
        <f>IF(ISNUMBER(SEARCH(ZAKL_DATA!$B$29,N405)),MAX($M$2:M404)+1,0)</f>
        <v>403.0</v>
      </c>
      <c r="N405" s="417" t="s">
        <v>1846</v>
      </c>
      <c r="O405" s="419" t="s">
        <v>3121</v>
      </c>
      <c r="P405" s="389"/>
      <c r="Q405" s="372" t="str">
        <f>IFERROR(VLOOKUP(ROWS($Q$3:Q405),$M$3:$N$1699,2,0),"")</f>
        <v>Výroba cukru</v>
      </c>
    </row>
    <row r="406" spans="13:17" ht="12.75" customHeight="1">
      <c r="M406" s="388">
        <f>IF(ISNUMBER(SEARCH(ZAKL_DATA!$B$29,N406)),MAX($M$2:M405)+1,0)</f>
        <v>404.0</v>
      </c>
      <c r="N406" s="417" t="s">
        <v>1847</v>
      </c>
      <c r="O406" s="419" t="s">
        <v>3122</v>
      </c>
      <c r="P406" s="389"/>
      <c r="Q406" s="372" t="str">
        <f>IFERROR(VLOOKUP(ROWS($Q$3:Q406),$M$3:$N$1699,2,0),"")</f>
        <v>Výroba kakaa, čokolády a cukrovinek</v>
      </c>
    </row>
    <row r="407" spans="13:17" ht="12.75" customHeight="1">
      <c r="M407" s="388">
        <f>IF(ISNUMBER(SEARCH(ZAKL_DATA!$B$29,N407)),MAX($M$2:M406)+1,0)</f>
        <v>405.0</v>
      </c>
      <c r="N407" s="417" t="s">
        <v>1848</v>
      </c>
      <c r="O407" s="419" t="s">
        <v>3123</v>
      </c>
      <c r="P407" s="389"/>
      <c r="Q407" s="372" t="str">
        <f>IFERROR(VLOOKUP(ROWS($Q$3:Q407),$M$3:$N$1699,2,0),"")</f>
        <v>Zpracování čaje a kávy</v>
      </c>
    </row>
    <row r="408" spans="13:17" ht="12.75" customHeight="1">
      <c r="M408" s="388">
        <f>IF(ISNUMBER(SEARCH(ZAKL_DATA!$B$29,N408)),MAX($M$2:M407)+1,0)</f>
        <v>406.0</v>
      </c>
      <c r="N408" s="417" t="s">
        <v>1849</v>
      </c>
      <c r="O408" s="419" t="s">
        <v>3124</v>
      </c>
      <c r="P408" s="389"/>
      <c r="Q408" s="372" t="str">
        <f>IFERROR(VLOOKUP(ROWS($Q$3:Q408),$M$3:$N$1699,2,0),"")</f>
        <v>Výroba koření a aromatických výtažků</v>
      </c>
    </row>
    <row r="409" spans="13:17" ht="12.75" customHeight="1">
      <c r="M409" s="388">
        <f>IF(ISNUMBER(SEARCH(ZAKL_DATA!$B$29,N409)),MAX($M$2:M408)+1,0)</f>
        <v>407.0</v>
      </c>
      <c r="N409" s="417" t="s">
        <v>1850</v>
      </c>
      <c r="O409" s="419" t="s">
        <v>3125</v>
      </c>
      <c r="P409" s="389"/>
      <c r="Q409" s="372" t="str">
        <f>IFERROR(VLOOKUP(ROWS($Q$3:Q409),$M$3:$N$1699,2,0),"")</f>
        <v>Výroba hotových pokrmů</v>
      </c>
    </row>
    <row r="410" spans="13:17" ht="12.75" customHeight="1">
      <c r="M410" s="388">
        <f>IF(ISNUMBER(SEARCH(ZAKL_DATA!$B$29,N410)),MAX($M$2:M409)+1,0)</f>
        <v>408.0</v>
      </c>
      <c r="N410" s="417" t="s">
        <v>1851</v>
      </c>
      <c r="O410" s="419" t="s">
        <v>3126</v>
      </c>
      <c r="P410" s="389"/>
      <c r="Q410" s="372" t="str">
        <f>IFERROR(VLOOKUP(ROWS($Q$3:Q410),$M$3:$N$1699,2,0),"")</f>
        <v>Výroba homogenizovaných potravinářských přípravků a dietních potravin</v>
      </c>
    </row>
    <row r="411" spans="13:17" ht="12.75" customHeight="1">
      <c r="M411" s="388">
        <f>IF(ISNUMBER(SEARCH(ZAKL_DATA!$B$29,N411)),MAX($M$2:M410)+1,0)</f>
        <v>409.0</v>
      </c>
      <c r="N411" s="417" t="s">
        <v>1852</v>
      </c>
      <c r="O411" s="419" t="s">
        <v>3127</v>
      </c>
      <c r="P411" s="389"/>
      <c r="Q411" s="372" t="str">
        <f>IFERROR(VLOOKUP(ROWS($Q$3:Q411),$M$3:$N$1699,2,0),"")</f>
        <v>Výroba ostatních potravinářských výrobků j. n.</v>
      </c>
    </row>
    <row r="412" spans="13:17" ht="12.75" customHeight="1">
      <c r="M412" s="388">
        <f>IF(ISNUMBER(SEARCH(ZAKL_DATA!$B$29,N412)),MAX($M$2:M411)+1,0)</f>
        <v>410.0</v>
      </c>
      <c r="N412" s="417" t="s">
        <v>1854</v>
      </c>
      <c r="O412" s="419" t="s">
        <v>3128</v>
      </c>
      <c r="P412" s="389"/>
      <c r="Q412" s="372" t="str">
        <f>IFERROR(VLOOKUP(ROWS($Q$3:Q412),$M$3:$N$1699,2,0),"")</f>
        <v>Výroba průmyslových krmiv pro hospodářská zvířata</v>
      </c>
    </row>
    <row r="413" spans="13:17" ht="12.75" customHeight="1">
      <c r="M413" s="388">
        <f>IF(ISNUMBER(SEARCH(ZAKL_DATA!$B$29,N413)),MAX($M$2:M412)+1,0)</f>
        <v>411.0</v>
      </c>
      <c r="N413" s="417" t="s">
        <v>1855</v>
      </c>
      <c r="O413" s="419" t="s">
        <v>3129</v>
      </c>
      <c r="P413" s="389"/>
      <c r="Q413" s="372" t="str">
        <f>IFERROR(VLOOKUP(ROWS($Q$3:Q413),$M$3:$N$1699,2,0),"")</f>
        <v>Výroba průmyslových krmiv pro zvířata v zájmovém chovu</v>
      </c>
    </row>
    <row r="414" spans="13:17" ht="12.75" customHeight="1">
      <c r="M414" s="388">
        <f>IF(ISNUMBER(SEARCH(ZAKL_DATA!$B$29,N414)),MAX($M$2:M413)+1,0)</f>
        <v>412.0</v>
      </c>
      <c r="N414" s="417" t="s">
        <v>1857</v>
      </c>
      <c r="O414" s="419" t="s">
        <v>3130</v>
      </c>
      <c r="P414" s="389"/>
      <c r="Q414" s="372" t="str">
        <f>IFERROR(VLOOKUP(ROWS($Q$3:Q414),$M$3:$N$1699,2,0),"")</f>
        <v>Destilace, rektifikace a míchání lihovin</v>
      </c>
    </row>
    <row r="415" spans="13:17" ht="12.75" customHeight="1">
      <c r="M415" s="388">
        <f>IF(ISNUMBER(SEARCH(ZAKL_DATA!$B$29,N415)),MAX($M$2:M414)+1,0)</f>
        <v>413.0</v>
      </c>
      <c r="N415" s="417" t="s">
        <v>1858</v>
      </c>
      <c r="O415" s="419" t="s">
        <v>3131</v>
      </c>
      <c r="P415" s="389"/>
      <c r="Q415" s="372" t="str">
        <f>IFERROR(VLOOKUP(ROWS($Q$3:Q415),$M$3:$N$1699,2,0),"")</f>
        <v>Výroba vína z vinných hroznů</v>
      </c>
    </row>
    <row r="416" spans="13:17" ht="12.75" customHeight="1">
      <c r="M416" s="388">
        <f>IF(ISNUMBER(SEARCH(ZAKL_DATA!$B$29,N416)),MAX($M$2:M415)+1,0)</f>
        <v>414.0</v>
      </c>
      <c r="N416" s="417" t="s">
        <v>1859</v>
      </c>
      <c r="O416" s="419" t="s">
        <v>3132</v>
      </c>
      <c r="P416" s="389"/>
      <c r="Q416" s="372" t="str">
        <f>IFERROR(VLOOKUP(ROWS($Q$3:Q416),$M$3:$N$1699,2,0),"")</f>
        <v>Výroba jablečného vína a jiných ovocných vín</v>
      </c>
    </row>
    <row r="417" spans="13:17" ht="12.75" customHeight="1">
      <c r="M417" s="388">
        <f>IF(ISNUMBER(SEARCH(ZAKL_DATA!$B$29,N417)),MAX($M$2:M416)+1,0)</f>
        <v>415.0</v>
      </c>
      <c r="N417" s="417" t="s">
        <v>1860</v>
      </c>
      <c r="O417" s="419" t="s">
        <v>3133</v>
      </c>
      <c r="P417" s="389"/>
      <c r="Q417" s="372" t="str">
        <f>IFERROR(VLOOKUP(ROWS($Q$3:Q417),$M$3:$N$1699,2,0),"")</f>
        <v>Výroba ostatních nedestilovaných kvašených nápojů</v>
      </c>
    </row>
    <row r="418" spans="13:17" ht="12.75" customHeight="1">
      <c r="M418" s="388">
        <f>IF(ISNUMBER(SEARCH(ZAKL_DATA!$B$29,N418)),MAX($M$2:M417)+1,0)</f>
        <v>416.0</v>
      </c>
      <c r="N418" s="417" t="s">
        <v>1861</v>
      </c>
      <c r="O418" s="419" t="s">
        <v>3134</v>
      </c>
      <c r="P418" s="389"/>
      <c r="Q418" s="372" t="str">
        <f>IFERROR(VLOOKUP(ROWS($Q$3:Q418),$M$3:$N$1699,2,0),"")</f>
        <v>Výroba piva</v>
      </c>
    </row>
    <row r="419" spans="13:17" ht="12.75" customHeight="1">
      <c r="M419" s="388">
        <f>IF(ISNUMBER(SEARCH(ZAKL_DATA!$B$29,N419)),MAX($M$2:M418)+1,0)</f>
        <v>417.0</v>
      </c>
      <c r="N419" s="417" t="s">
        <v>1862</v>
      </c>
      <c r="O419" s="419" t="s">
        <v>3135</v>
      </c>
      <c r="P419" s="389"/>
      <c r="Q419" s="372" t="str">
        <f>IFERROR(VLOOKUP(ROWS($Q$3:Q419),$M$3:$N$1699,2,0),"")</f>
        <v>Výroba sladu</v>
      </c>
    </row>
    <row r="420" spans="13:17" ht="12.75" customHeight="1">
      <c r="M420" s="388">
        <f>IF(ISNUMBER(SEARCH(ZAKL_DATA!$B$29,N420)),MAX($M$2:M419)+1,0)</f>
        <v>418.0</v>
      </c>
      <c r="N420" s="417" t="s">
        <v>3136</v>
      </c>
      <c r="O420" s="419" t="s">
        <v>3137</v>
      </c>
      <c r="P420" s="389"/>
      <c r="Q420" s="372" t="str">
        <f>IFERROR(VLOOKUP(ROWS($Q$3:Q420),$M$3:$N$1699,2,0),"")</f>
        <v>Výroba nealkohol.nápojů;stáčení minerálních a ostatních vod do lahví</v>
      </c>
    </row>
    <row r="421" spans="13:17" ht="12.75" customHeight="1">
      <c r="M421" s="388">
        <f>IF(ISNUMBER(SEARCH(ZAKL_DATA!$B$29,N421)),MAX($M$2:M420)+1,0)</f>
        <v>419.0</v>
      </c>
      <c r="N421" s="417" t="s">
        <v>1869</v>
      </c>
      <c r="O421" s="419" t="s">
        <v>3138</v>
      </c>
      <c r="P421" s="389"/>
      <c r="Q421" s="372" t="str">
        <f>IFERROR(VLOOKUP(ROWS($Q$3:Q421),$M$3:$N$1699,2,0),"")</f>
        <v>Výroba pletených a háčkovaných materiálů</v>
      </c>
    </row>
    <row r="422" spans="13:17" ht="12.75" customHeight="1">
      <c r="M422" s="388">
        <f>IF(ISNUMBER(SEARCH(ZAKL_DATA!$B$29,N422)),MAX($M$2:M421)+1,0)</f>
        <v>420.0</v>
      </c>
      <c r="N422" s="417" t="s">
        <v>1870</v>
      </c>
      <c r="O422" s="419" t="s">
        <v>3139</v>
      </c>
      <c r="P422" s="389"/>
      <c r="Q422" s="372" t="str">
        <f>IFERROR(VLOOKUP(ROWS($Q$3:Q422),$M$3:$N$1699,2,0),"")</f>
        <v>Výroba konfekčních textilních výrobků, kromě oděvů</v>
      </c>
    </row>
    <row r="423" spans="13:17" ht="12.75" customHeight="1">
      <c r="M423" s="388">
        <f>IF(ISNUMBER(SEARCH(ZAKL_DATA!$B$29,N423)),MAX($M$2:M422)+1,0)</f>
        <v>421.0</v>
      </c>
      <c r="N423" s="417" t="s">
        <v>1871</v>
      </c>
      <c r="O423" s="419" t="s">
        <v>3140</v>
      </c>
      <c r="P423" s="389"/>
      <c r="Q423" s="372" t="str">
        <f>IFERROR(VLOOKUP(ROWS($Q$3:Q423),$M$3:$N$1699,2,0),"")</f>
        <v>Výroba koberců a kobercových předložek</v>
      </c>
    </row>
    <row r="424" spans="13:17" ht="12.75" customHeight="1">
      <c r="M424" s="388">
        <f>IF(ISNUMBER(SEARCH(ZAKL_DATA!$B$29,N424)),MAX($M$2:M423)+1,0)</f>
        <v>422.0</v>
      </c>
      <c r="N424" s="417" t="s">
        <v>1872</v>
      </c>
      <c r="O424" s="419" t="s">
        <v>3141</v>
      </c>
      <c r="P424" s="389"/>
      <c r="Q424" s="372" t="str">
        <f>IFERROR(VLOOKUP(ROWS($Q$3:Q424),$M$3:$N$1699,2,0),"")</f>
        <v>Výroba lan, provazů a síťovaných výrobků</v>
      </c>
    </row>
    <row r="425" spans="13:17" ht="12.75" customHeight="1">
      <c r="M425" s="388">
        <f>IF(ISNUMBER(SEARCH(ZAKL_DATA!$B$29,N425)),MAX($M$2:M424)+1,0)</f>
        <v>423.0</v>
      </c>
      <c r="N425" s="417" t="s">
        <v>1873</v>
      </c>
      <c r="O425" s="419" t="s">
        <v>3142</v>
      </c>
      <c r="P425" s="389"/>
      <c r="Q425" s="372" t="str">
        <f>IFERROR(VLOOKUP(ROWS($Q$3:Q425),$M$3:$N$1699,2,0),"")</f>
        <v>Výroba netkaných textilií a výrobků z nich, kromě oděvů</v>
      </c>
    </row>
    <row r="426" spans="13:17" ht="12.75" customHeight="1">
      <c r="M426" s="388">
        <f>IF(ISNUMBER(SEARCH(ZAKL_DATA!$B$29,N426)),MAX($M$2:M425)+1,0)</f>
        <v>424.0</v>
      </c>
      <c r="N426" s="417" t="s">
        <v>1874</v>
      </c>
      <c r="O426" s="419" t="s">
        <v>3143</v>
      </c>
      <c r="P426" s="389"/>
      <c r="Q426" s="372" t="str">
        <f>IFERROR(VLOOKUP(ROWS($Q$3:Q426),$M$3:$N$1699,2,0),"")</f>
        <v>Výroba ostatních technických a průmyslových textilií</v>
      </c>
    </row>
    <row r="427" spans="13:17" ht="12.75" customHeight="1">
      <c r="M427" s="388">
        <f>IF(ISNUMBER(SEARCH(ZAKL_DATA!$B$29,N427)),MAX($M$2:M426)+1,0)</f>
        <v>425.0</v>
      </c>
      <c r="N427" s="417" t="s">
        <v>1875</v>
      </c>
      <c r="O427" s="419" t="s">
        <v>3144</v>
      </c>
      <c r="P427" s="389"/>
      <c r="Q427" s="372" t="str">
        <f>IFERROR(VLOOKUP(ROWS($Q$3:Q427),$M$3:$N$1699,2,0),"")</f>
        <v>Výroba ostatních textilií j. n.</v>
      </c>
    </row>
    <row r="428" spans="13:17" ht="12.75" customHeight="1">
      <c r="M428" s="388">
        <f>IF(ISNUMBER(SEARCH(ZAKL_DATA!$B$29,N428)),MAX($M$2:M427)+1,0)</f>
        <v>426.0</v>
      </c>
      <c r="N428" s="417" t="s">
        <v>1878</v>
      </c>
      <c r="O428" s="419" t="s">
        <v>3145</v>
      </c>
      <c r="P428" s="389"/>
      <c r="Q428" s="372" t="str">
        <f>IFERROR(VLOOKUP(ROWS($Q$3:Q428),$M$3:$N$1699,2,0),"")</f>
        <v>Výroba kožených oděvů</v>
      </c>
    </row>
    <row r="429" spans="13:17" ht="12.75" customHeight="1">
      <c r="M429" s="388">
        <f>IF(ISNUMBER(SEARCH(ZAKL_DATA!$B$29,N429)),MAX($M$2:M428)+1,0)</f>
        <v>427.0</v>
      </c>
      <c r="N429" s="417" t="s">
        <v>1879</v>
      </c>
      <c r="O429" s="419" t="s">
        <v>3146</v>
      </c>
      <c r="P429" s="389"/>
      <c r="Q429" s="372" t="str">
        <f>IFERROR(VLOOKUP(ROWS($Q$3:Q429),$M$3:$N$1699,2,0),"")</f>
        <v>Výroba pracovních oděvů</v>
      </c>
    </row>
    <row r="430" spans="13:17" ht="12.75" customHeight="1">
      <c r="M430" s="388">
        <f>IF(ISNUMBER(SEARCH(ZAKL_DATA!$B$29,N430)),MAX($M$2:M429)+1,0)</f>
        <v>428.0</v>
      </c>
      <c r="N430" s="417" t="s">
        <v>1880</v>
      </c>
      <c r="O430" s="419" t="s">
        <v>3147</v>
      </c>
      <c r="P430" s="389"/>
      <c r="Q430" s="372" t="str">
        <f>IFERROR(VLOOKUP(ROWS($Q$3:Q430),$M$3:$N$1699,2,0),"")</f>
        <v>Výroba ostatních svrchních oděvů</v>
      </c>
    </row>
    <row r="431" spans="13:17" ht="12.75" customHeight="1">
      <c r="M431" s="388">
        <f>IF(ISNUMBER(SEARCH(ZAKL_DATA!$B$29,N431)),MAX($M$2:M430)+1,0)</f>
        <v>429.0</v>
      </c>
      <c r="N431" s="417" t="s">
        <v>1881</v>
      </c>
      <c r="O431" s="419" t="s">
        <v>3148</v>
      </c>
      <c r="P431" s="389"/>
      <c r="Q431" s="372" t="str">
        <f>IFERROR(VLOOKUP(ROWS($Q$3:Q431),$M$3:$N$1699,2,0),"")</f>
        <v>Výroba osobního prádla</v>
      </c>
    </row>
    <row r="432" spans="13:17" ht="12.75" customHeight="1">
      <c r="M432" s="388">
        <f>IF(ISNUMBER(SEARCH(ZAKL_DATA!$B$29,N432)),MAX($M$2:M431)+1,0)</f>
        <v>430.0</v>
      </c>
      <c r="N432" s="417" t="s">
        <v>1882</v>
      </c>
      <c r="O432" s="419" t="s">
        <v>3149</v>
      </c>
      <c r="P432" s="389"/>
      <c r="Q432" s="372" t="str">
        <f>IFERROR(VLOOKUP(ROWS($Q$3:Q432),$M$3:$N$1699,2,0),"")</f>
        <v>Výroba ostatních oděvů a oděvních doplňků</v>
      </c>
    </row>
    <row r="433" spans="13:17" ht="12.75" customHeight="1">
      <c r="M433" s="388">
        <f>IF(ISNUMBER(SEARCH(ZAKL_DATA!$B$29,N433)),MAX($M$2:M432)+1,0)</f>
        <v>431.0</v>
      </c>
      <c r="N433" s="417" t="s">
        <v>1885</v>
      </c>
      <c r="O433" s="419" t="s">
        <v>3150</v>
      </c>
      <c r="P433" s="389"/>
      <c r="Q433" s="372" t="str">
        <f>IFERROR(VLOOKUP(ROWS($Q$3:Q433),$M$3:$N$1699,2,0),"")</f>
        <v>Výroba pletených a háčkovaných punčochových výrobků</v>
      </c>
    </row>
    <row r="434" spans="13:17" ht="12.75" customHeight="1">
      <c r="M434" s="388">
        <f>IF(ISNUMBER(SEARCH(ZAKL_DATA!$B$29,N434)),MAX($M$2:M433)+1,0)</f>
        <v>432.0</v>
      </c>
      <c r="N434" s="417" t="s">
        <v>1886</v>
      </c>
      <c r="O434" s="419" t="s">
        <v>3151</v>
      </c>
      <c r="P434" s="389"/>
      <c r="Q434" s="372" t="str">
        <f>IFERROR(VLOOKUP(ROWS($Q$3:Q434),$M$3:$N$1699,2,0),"")</f>
        <v>Výroba ostatních pletených a háčkovaných oděvů</v>
      </c>
    </row>
    <row r="435" spans="13:17" ht="12.75" customHeight="1">
      <c r="M435" s="388">
        <f>IF(ISNUMBER(SEARCH(ZAKL_DATA!$B$29,N435)),MAX($M$2:M434)+1,0)</f>
        <v>433.0</v>
      </c>
      <c r="N435" s="417" t="s">
        <v>1765</v>
      </c>
      <c r="O435" s="419" t="s">
        <v>3152</v>
      </c>
      <c r="P435" s="389"/>
      <c r="Q435" s="372" t="str">
        <f>IFERROR(VLOOKUP(ROWS($Q$3:Q435),$M$3:$N$1699,2,0),"")</f>
        <v>Chov drobných hospodářských zvířat</v>
      </c>
    </row>
    <row r="436" spans="13:17" ht="12.75" customHeight="1">
      <c r="M436" s="388">
        <f>IF(ISNUMBER(SEARCH(ZAKL_DATA!$B$29,N436)),MAX($M$2:M435)+1,0)</f>
        <v>434.0</v>
      </c>
      <c r="N436" s="417" t="s">
        <v>1766</v>
      </c>
      <c r="O436" s="419" t="s">
        <v>3153</v>
      </c>
      <c r="P436" s="389"/>
      <c r="Q436" s="372" t="str">
        <f>IFERROR(VLOOKUP(ROWS($Q$3:Q436),$M$3:$N$1699,2,0),"")</f>
        <v>Chov kožešinových zvířat</v>
      </c>
    </row>
    <row r="437" spans="13:17" ht="12.75" customHeight="1">
      <c r="M437" s="388">
        <f>IF(ISNUMBER(SEARCH(ZAKL_DATA!$B$29,N437)),MAX($M$2:M436)+1,0)</f>
        <v>435.0</v>
      </c>
      <c r="N437" s="417" t="s">
        <v>1767</v>
      </c>
      <c r="O437" s="419" t="s">
        <v>3154</v>
      </c>
      <c r="P437" s="389"/>
      <c r="Q437" s="372" t="str">
        <f>IFERROR(VLOOKUP(ROWS($Q$3:Q437),$M$3:$N$1699,2,0),"")</f>
        <v>Chov zvířat pro zájmový chov</v>
      </c>
    </row>
    <row r="438" spans="13:17" ht="12.75" customHeight="1">
      <c r="M438" s="388">
        <f>IF(ISNUMBER(SEARCH(ZAKL_DATA!$B$29,N438)),MAX($M$2:M437)+1,0)</f>
        <v>436.0</v>
      </c>
      <c r="N438" s="417" t="s">
        <v>1768</v>
      </c>
      <c r="O438" s="419" t="s">
        <v>3155</v>
      </c>
      <c r="P438" s="389"/>
      <c r="Q438" s="372" t="str">
        <f>IFERROR(VLOOKUP(ROWS($Q$3:Q438),$M$3:$N$1699,2,0),"")</f>
        <v>Chov ostatních zvířat j. n.</v>
      </c>
    </row>
    <row r="439" spans="13:17" ht="12.75" customHeight="1">
      <c r="M439" s="388">
        <f>IF(ISNUMBER(SEARCH(ZAKL_DATA!$B$29,N439)),MAX($M$2:M438)+1,0)</f>
        <v>437.0</v>
      </c>
      <c r="N439" s="417" t="s">
        <v>1888</v>
      </c>
      <c r="O439" s="419" t="s">
        <v>3156</v>
      </c>
      <c r="P439" s="389"/>
      <c r="Q439" s="372" t="str">
        <f>IFERROR(VLOOKUP(ROWS($Q$3:Q439),$M$3:$N$1699,2,0),"")</f>
        <v>Činění a úprava usní (vyčiněných kůží); zpracování a barvení kožešin</v>
      </c>
    </row>
    <row r="440" spans="13:17" ht="12.75" customHeight="1">
      <c r="M440" s="388">
        <f>IF(ISNUMBER(SEARCH(ZAKL_DATA!$B$29,N440)),MAX($M$2:M439)+1,0)</f>
        <v>438.0</v>
      </c>
      <c r="N440" s="417" t="s">
        <v>1889</v>
      </c>
      <c r="O440" s="419" t="s">
        <v>3157</v>
      </c>
      <c r="P440" s="389"/>
      <c r="Q440" s="372" t="str">
        <f>IFERROR(VLOOKUP(ROWS($Q$3:Q440),$M$3:$N$1699,2,0),"")</f>
        <v>Výroba brašnářských, sedlářských a podobných výrobků</v>
      </c>
    </row>
    <row r="441" spans="13:17" ht="12.75" customHeight="1">
      <c r="M441" s="388">
        <f>IF(ISNUMBER(SEARCH(ZAKL_DATA!$B$29,N441)),MAX($M$2:M440)+1,0)</f>
        <v>439.0</v>
      </c>
      <c r="N441" s="417" t="s">
        <v>1894</v>
      </c>
      <c r="O441" s="419" t="s">
        <v>3158</v>
      </c>
      <c r="P441" s="389"/>
      <c r="Q441" s="372" t="str">
        <f>IFERROR(VLOOKUP(ROWS($Q$3:Q441),$M$3:$N$1699,2,0),"")</f>
        <v>Výroba dýh a desek na bázi dřeva</v>
      </c>
    </row>
    <row r="442" spans="13:17" ht="12.75" customHeight="1">
      <c r="M442" s="388">
        <f>IF(ISNUMBER(SEARCH(ZAKL_DATA!$B$29,N442)),MAX($M$2:M441)+1,0)</f>
        <v>440.0</v>
      </c>
      <c r="N442" s="417" t="s">
        <v>1895</v>
      </c>
      <c r="O442" s="419" t="s">
        <v>3159</v>
      </c>
      <c r="P442" s="389"/>
      <c r="Q442" s="372" t="str">
        <f>IFERROR(VLOOKUP(ROWS($Q$3:Q442),$M$3:$N$1699,2,0),"")</f>
        <v>Výroba sestavených parketových podlah</v>
      </c>
    </row>
    <row r="443" spans="13:17" ht="12.75" customHeight="1">
      <c r="M443" s="388">
        <f>IF(ISNUMBER(SEARCH(ZAKL_DATA!$B$29,N443)),MAX($M$2:M442)+1,0)</f>
        <v>441.0</v>
      </c>
      <c r="N443" s="417" t="s">
        <v>1896</v>
      </c>
      <c r="O443" s="419" t="s">
        <v>3160</v>
      </c>
      <c r="P443" s="389"/>
      <c r="Q443" s="372" t="str">
        <f>IFERROR(VLOOKUP(ROWS($Q$3:Q443),$M$3:$N$1699,2,0),"")</f>
        <v>Výroba ostatních výrobků stavebního truhlářství a tesařství</v>
      </c>
    </row>
    <row r="444" spans="13:17" ht="12.75" customHeight="1">
      <c r="M444" s="388">
        <f>IF(ISNUMBER(SEARCH(ZAKL_DATA!$B$29,N444)),MAX($M$2:M443)+1,0)</f>
        <v>442.0</v>
      </c>
      <c r="N444" s="417" t="s">
        <v>1897</v>
      </c>
      <c r="O444" s="419" t="s">
        <v>3161</v>
      </c>
      <c r="P444" s="389"/>
      <c r="Q444" s="372" t="str">
        <f>IFERROR(VLOOKUP(ROWS($Q$3:Q444),$M$3:$N$1699,2,0),"")</f>
        <v>Výroba dřevěných obalů</v>
      </c>
    </row>
    <row r="445" spans="13:17" ht="12.75" customHeight="1">
      <c r="M445" s="388">
        <f>IF(ISNUMBER(SEARCH(ZAKL_DATA!$B$29,N445)),MAX($M$2:M444)+1,0)</f>
        <v>443.0</v>
      </c>
      <c r="N445" s="417" t="s">
        <v>3162</v>
      </c>
      <c r="O445" s="419" t="s">
        <v>3163</v>
      </c>
      <c r="P445" s="389"/>
      <c r="Q445" s="372" t="str">
        <f>IFERROR(VLOOKUP(ROWS($Q$3:Q445),$M$3:$N$1699,2,0),"")</f>
        <v>Výroba ost.dřevěných,korkových,proutěných a slaměných výr.,kromě nábytku</v>
      </c>
    </row>
    <row r="446" spans="13:17" ht="12.75" customHeight="1">
      <c r="M446" s="388">
        <f>IF(ISNUMBER(SEARCH(ZAKL_DATA!$B$29,N446)),MAX($M$2:M445)+1,0)</f>
        <v>444.0</v>
      </c>
      <c r="N446" s="417" t="s">
        <v>1900</v>
      </c>
      <c r="O446" s="419" t="s">
        <v>3164</v>
      </c>
      <c r="P446" s="389"/>
      <c r="Q446" s="372" t="str">
        <f>IFERROR(VLOOKUP(ROWS($Q$3:Q446),$M$3:$N$1699,2,0),"")</f>
        <v>Výroba buničiny</v>
      </c>
    </row>
    <row r="447" spans="13:17" ht="12.75" customHeight="1">
      <c r="M447" s="388">
        <f>IF(ISNUMBER(SEARCH(ZAKL_DATA!$B$29,N447)),MAX($M$2:M446)+1,0)</f>
        <v>445.0</v>
      </c>
      <c r="N447" s="417" t="s">
        <v>1904</v>
      </c>
      <c r="O447" s="419" t="s">
        <v>3165</v>
      </c>
      <c r="P447" s="389"/>
      <c r="Q447" s="372" t="str">
        <f>IFERROR(VLOOKUP(ROWS($Q$3:Q447),$M$3:$N$1699,2,0),"")</f>
        <v>Výroba papíru a lepenky</v>
      </c>
    </row>
    <row r="448" spans="13:17" ht="12.75" customHeight="1">
      <c r="M448" s="388">
        <f>IF(ISNUMBER(SEARCH(ZAKL_DATA!$B$29,N448)),MAX($M$2:M447)+1,0)</f>
        <v>446.0</v>
      </c>
      <c r="N448" s="417" t="s">
        <v>1906</v>
      </c>
      <c r="O448" s="419" t="s">
        <v>3166</v>
      </c>
      <c r="P448" s="389"/>
      <c r="Q448" s="372" t="str">
        <f>IFERROR(VLOOKUP(ROWS($Q$3:Q448),$M$3:$N$1699,2,0),"")</f>
        <v>Výroba vlnitého papíru a lepenky, papírových a lepenkových obalů</v>
      </c>
    </row>
    <row r="449" spans="13:17" ht="12.75" customHeight="1">
      <c r="M449" s="388">
        <f>IF(ISNUMBER(SEARCH(ZAKL_DATA!$B$29,N449)),MAX($M$2:M448)+1,0)</f>
        <v>447.0</v>
      </c>
      <c r="N449" s="417" t="s">
        <v>1907</v>
      </c>
      <c r="O449" s="419" t="s">
        <v>3167</v>
      </c>
      <c r="P449" s="389"/>
      <c r="Q449" s="372" t="str">
        <f>IFERROR(VLOOKUP(ROWS($Q$3:Q449),$M$3:$N$1699,2,0),"")</f>
        <v>Výroba domácích potřeb, hygienických a toaletních výrobků z papíru</v>
      </c>
    </row>
    <row r="450" spans="13:17" ht="12.75" customHeight="1">
      <c r="M450" s="388">
        <f>IF(ISNUMBER(SEARCH(ZAKL_DATA!$B$29,N450)),MAX($M$2:M449)+1,0)</f>
        <v>448.0</v>
      </c>
      <c r="N450" s="417" t="s">
        <v>1908</v>
      </c>
      <c r="O450" s="419" t="s">
        <v>3168</v>
      </c>
      <c r="P450" s="389"/>
      <c r="Q450" s="372" t="str">
        <f>IFERROR(VLOOKUP(ROWS($Q$3:Q450),$M$3:$N$1699,2,0),"")</f>
        <v>Výroba kancelářských potřeb z papíru</v>
      </c>
    </row>
    <row r="451" spans="13:17" ht="12.75" customHeight="1">
      <c r="M451" s="388">
        <f>IF(ISNUMBER(SEARCH(ZAKL_DATA!$B$29,N451)),MAX($M$2:M450)+1,0)</f>
        <v>449.0</v>
      </c>
      <c r="N451" s="417" t="s">
        <v>1909</v>
      </c>
      <c r="O451" s="419" t="s">
        <v>3169</v>
      </c>
      <c r="P451" s="389"/>
      <c r="Q451" s="372" t="str">
        <f>IFERROR(VLOOKUP(ROWS($Q$3:Q451),$M$3:$N$1699,2,0),"")</f>
        <v>Výroba tapet</v>
      </c>
    </row>
    <row r="452" spans="13:17" ht="12.75" customHeight="1">
      <c r="M452" s="388">
        <f>IF(ISNUMBER(SEARCH(ZAKL_DATA!$B$29,N452)),MAX($M$2:M451)+1,0)</f>
        <v>450.0</v>
      </c>
      <c r="N452" s="417" t="s">
        <v>1910</v>
      </c>
      <c r="O452" s="419" t="s">
        <v>3170</v>
      </c>
      <c r="P452" s="389"/>
      <c r="Q452" s="372" t="str">
        <f>IFERROR(VLOOKUP(ROWS($Q$3:Q452),$M$3:$N$1699,2,0),"")</f>
        <v>Výroba ostatních výrobků z papíru a lepenky</v>
      </c>
    </row>
    <row r="453" spans="13:17" ht="12.75" customHeight="1">
      <c r="M453" s="388">
        <f>IF(ISNUMBER(SEARCH(ZAKL_DATA!$B$29,N453)),MAX($M$2:M452)+1,0)</f>
        <v>451.0</v>
      </c>
      <c r="N453" s="417" t="s">
        <v>1913</v>
      </c>
      <c r="O453" s="419" t="s">
        <v>3171</v>
      </c>
      <c r="P453" s="389"/>
      <c r="Q453" s="372" t="str">
        <f>IFERROR(VLOOKUP(ROWS($Q$3:Q453),$M$3:$N$1699,2,0),"")</f>
        <v>Tisk novin</v>
      </c>
    </row>
    <row r="454" spans="13:17" ht="12.75" customHeight="1">
      <c r="M454" s="388">
        <f>IF(ISNUMBER(SEARCH(ZAKL_DATA!$B$29,N454)),MAX($M$2:M453)+1,0)</f>
        <v>452.0</v>
      </c>
      <c r="N454" s="417" t="s">
        <v>1914</v>
      </c>
      <c r="O454" s="419" t="s">
        <v>3172</v>
      </c>
      <c r="P454" s="389"/>
      <c r="Q454" s="372" t="str">
        <f>IFERROR(VLOOKUP(ROWS($Q$3:Q454),$M$3:$N$1699,2,0),"")</f>
        <v>Tisk ostatní, kromě novin</v>
      </c>
    </row>
    <row r="455" spans="13:17" ht="12.75" customHeight="1">
      <c r="M455" s="388">
        <f>IF(ISNUMBER(SEARCH(ZAKL_DATA!$B$29,N455)),MAX($M$2:M454)+1,0)</f>
        <v>453.0</v>
      </c>
      <c r="N455" s="417" t="s">
        <v>1915</v>
      </c>
      <c r="O455" s="419" t="s">
        <v>3173</v>
      </c>
      <c r="P455" s="389"/>
      <c r="Q455" s="372" t="str">
        <f>IFERROR(VLOOKUP(ROWS($Q$3:Q455),$M$3:$N$1699,2,0),"")</f>
        <v>Příprava tisku a digitálních dat</v>
      </c>
    </row>
    <row r="456" spans="13:17" ht="12.75" customHeight="1">
      <c r="M456" s="388">
        <f>IF(ISNUMBER(SEARCH(ZAKL_DATA!$B$29,N456)),MAX($M$2:M455)+1,0)</f>
        <v>454.0</v>
      </c>
      <c r="N456" s="417" t="s">
        <v>1916</v>
      </c>
      <c r="O456" s="419" t="s">
        <v>3174</v>
      </c>
      <c r="P456" s="389"/>
      <c r="Q456" s="372" t="str">
        <f>IFERROR(VLOOKUP(ROWS($Q$3:Q456),$M$3:$N$1699,2,0),"")</f>
        <v>Vázání a související činnosti</v>
      </c>
    </row>
    <row r="457" spans="13:17" ht="12.75" customHeight="1">
      <c r="M457" s="388">
        <f>IF(ISNUMBER(SEARCH(ZAKL_DATA!$B$29,N457)),MAX($M$2:M456)+1,0)</f>
        <v>455.0</v>
      </c>
      <c r="N457" s="417" t="s">
        <v>1922</v>
      </c>
      <c r="O457" s="419" t="s">
        <v>3175</v>
      </c>
      <c r="P457" s="389"/>
      <c r="Q457" s="372" t="str">
        <f>IFERROR(VLOOKUP(ROWS($Q$3:Q457),$M$3:$N$1699,2,0),"")</f>
        <v>Výroba technických plynů</v>
      </c>
    </row>
    <row r="458" spans="13:17" ht="12.75" customHeight="1">
      <c r="M458" s="388">
        <f>IF(ISNUMBER(SEARCH(ZAKL_DATA!$B$29,N458)),MAX($M$2:M457)+1,0)</f>
        <v>456.0</v>
      </c>
      <c r="N458" s="417" t="s">
        <v>1923</v>
      </c>
      <c r="O458" s="419" t="s">
        <v>3176</v>
      </c>
      <c r="P458" s="389"/>
      <c r="Q458" s="372" t="str">
        <f>IFERROR(VLOOKUP(ROWS($Q$3:Q458),$M$3:$N$1699,2,0),"")</f>
        <v>Výroba barviv a pigmentů</v>
      </c>
    </row>
    <row r="459" spans="13:17" ht="12.75" customHeight="1">
      <c r="M459" s="388">
        <f>IF(ISNUMBER(SEARCH(ZAKL_DATA!$B$29,N459)),MAX($M$2:M458)+1,0)</f>
        <v>457.0</v>
      </c>
      <c r="N459" s="417" t="s">
        <v>1924</v>
      </c>
      <c r="O459" s="419" t="s">
        <v>3177</v>
      </c>
      <c r="P459" s="389"/>
      <c r="Q459" s="372" t="str">
        <f>IFERROR(VLOOKUP(ROWS($Q$3:Q459),$M$3:$N$1699,2,0),"")</f>
        <v>Výroba jiných základních anorganických chemických látek</v>
      </c>
    </row>
    <row r="460" spans="13:17" ht="12.75" customHeight="1">
      <c r="M460" s="388">
        <f>IF(ISNUMBER(SEARCH(ZAKL_DATA!$B$29,N460)),MAX($M$2:M459)+1,0)</f>
        <v>458.0</v>
      </c>
      <c r="N460" s="417" t="s">
        <v>1925</v>
      </c>
      <c r="O460" s="419" t="s">
        <v>3178</v>
      </c>
      <c r="P460" s="389"/>
      <c r="Q460" s="372" t="str">
        <f>IFERROR(VLOOKUP(ROWS($Q$3:Q460),$M$3:$N$1699,2,0),"")</f>
        <v>Výroba jiných základních organických chemických látek</v>
      </c>
    </row>
    <row r="461" spans="13:17" ht="12.75" customHeight="1">
      <c r="M461" s="388">
        <f>IF(ISNUMBER(SEARCH(ZAKL_DATA!$B$29,N461)),MAX($M$2:M460)+1,0)</f>
        <v>459.0</v>
      </c>
      <c r="N461" s="417" t="s">
        <v>1927</v>
      </c>
      <c r="O461" s="419" t="s">
        <v>3179</v>
      </c>
      <c r="P461" s="389"/>
      <c r="Q461" s="372" t="str">
        <f>IFERROR(VLOOKUP(ROWS($Q$3:Q461),$M$3:$N$1699,2,0),"")</f>
        <v>Výroba hnojiv a dusíkatých sloučenin</v>
      </c>
    </row>
    <row r="462" spans="13:17" ht="12.75" customHeight="1">
      <c r="M462" s="388">
        <f>IF(ISNUMBER(SEARCH(ZAKL_DATA!$B$29,N462)),MAX($M$2:M461)+1,0)</f>
        <v>460.0</v>
      </c>
      <c r="N462" s="417" t="s">
        <v>1928</v>
      </c>
      <c r="O462" s="419" t="s">
        <v>3180</v>
      </c>
      <c r="P462" s="389"/>
      <c r="Q462" s="372" t="str">
        <f>IFERROR(VLOOKUP(ROWS($Q$3:Q462),$M$3:$N$1699,2,0),"")</f>
        <v>Výroba plastů v primárních formách</v>
      </c>
    </row>
    <row r="463" spans="13:17" ht="12.75" customHeight="1">
      <c r="M463" s="388">
        <f>IF(ISNUMBER(SEARCH(ZAKL_DATA!$B$29,N463)),MAX($M$2:M462)+1,0)</f>
        <v>461.0</v>
      </c>
      <c r="N463" s="417" t="s">
        <v>1929</v>
      </c>
      <c r="O463" s="419" t="s">
        <v>3181</v>
      </c>
      <c r="P463" s="389"/>
      <c r="Q463" s="372" t="str">
        <f>IFERROR(VLOOKUP(ROWS($Q$3:Q463),$M$3:$N$1699,2,0),"")</f>
        <v>Výroba syntetického kaučuku v primárních formách</v>
      </c>
    </row>
    <row r="464" spans="13:17" ht="12.75" customHeight="1">
      <c r="M464" s="388">
        <f>IF(ISNUMBER(SEARCH(ZAKL_DATA!$B$29,N464)),MAX($M$2:M463)+1,0)</f>
        <v>462.0</v>
      </c>
      <c r="N464" s="417" t="s">
        <v>1931</v>
      </c>
      <c r="O464" s="419" t="s">
        <v>3182</v>
      </c>
      <c r="P464" s="389"/>
      <c r="Q464" s="372" t="str">
        <f>IFERROR(VLOOKUP(ROWS($Q$3:Q464),$M$3:$N$1699,2,0),"")</f>
        <v>Výroba mýdel a detergentů, čisticích a lešticích prostředků</v>
      </c>
    </row>
    <row r="465" spans="13:17" ht="12.75" customHeight="1">
      <c r="M465" s="388">
        <f>IF(ISNUMBER(SEARCH(ZAKL_DATA!$B$29,N465)),MAX($M$2:M464)+1,0)</f>
        <v>463.0</v>
      </c>
      <c r="N465" s="417" t="s">
        <v>1932</v>
      </c>
      <c r="O465" s="419" t="s">
        <v>3183</v>
      </c>
      <c r="P465" s="389"/>
      <c r="Q465" s="372" t="str">
        <f>IFERROR(VLOOKUP(ROWS($Q$3:Q465),$M$3:$N$1699,2,0),"")</f>
        <v>Výroba parfémů a toaletních přípravků</v>
      </c>
    </row>
    <row r="466" spans="13:17" ht="12.75" customHeight="1">
      <c r="M466" s="388">
        <f>IF(ISNUMBER(SEARCH(ZAKL_DATA!$B$29,N466)),MAX($M$2:M465)+1,0)</f>
        <v>464.0</v>
      </c>
      <c r="N466" s="417" t="s">
        <v>1934</v>
      </c>
      <c r="O466" s="419" t="s">
        <v>3184</v>
      </c>
      <c r="P466" s="389"/>
      <c r="Q466" s="372" t="str">
        <f>IFERROR(VLOOKUP(ROWS($Q$3:Q466),$M$3:$N$1699,2,0),"")</f>
        <v>Výroba výbušnin</v>
      </c>
    </row>
    <row r="467" spans="13:17" ht="12.75" customHeight="1">
      <c r="M467" s="388">
        <f>IF(ISNUMBER(SEARCH(ZAKL_DATA!$B$29,N467)),MAX($M$2:M466)+1,0)</f>
        <v>465.0</v>
      </c>
      <c r="N467" s="417" t="s">
        <v>1935</v>
      </c>
      <c r="O467" s="419" t="s">
        <v>3185</v>
      </c>
      <c r="P467" s="389"/>
      <c r="Q467" s="372" t="str">
        <f>IFERROR(VLOOKUP(ROWS($Q$3:Q467),$M$3:$N$1699,2,0),"")</f>
        <v>Výroba klihů</v>
      </c>
    </row>
    <row r="468" spans="13:17" ht="12.75" customHeight="1">
      <c r="M468" s="388">
        <f>IF(ISNUMBER(SEARCH(ZAKL_DATA!$B$29,N468)),MAX($M$2:M467)+1,0)</f>
        <v>466.0</v>
      </c>
      <c r="N468" s="417" t="s">
        <v>1936</v>
      </c>
      <c r="O468" s="419" t="s">
        <v>3186</v>
      </c>
      <c r="P468" s="389"/>
      <c r="Q468" s="372" t="str">
        <f>IFERROR(VLOOKUP(ROWS($Q$3:Q468),$M$3:$N$1699,2,0),"")</f>
        <v>Výroba vonných silic</v>
      </c>
    </row>
    <row r="469" spans="13:17" ht="12.75" customHeight="1">
      <c r="M469" s="388">
        <f>IF(ISNUMBER(SEARCH(ZAKL_DATA!$B$29,N469)),MAX($M$2:M468)+1,0)</f>
        <v>467.0</v>
      </c>
      <c r="N469" s="417" t="s">
        <v>1937</v>
      </c>
      <c r="O469" s="419" t="s">
        <v>3187</v>
      </c>
      <c r="P469" s="389"/>
      <c r="Q469" s="372" t="str">
        <f>IFERROR(VLOOKUP(ROWS($Q$3:Q469),$M$3:$N$1699,2,0),"")</f>
        <v>Výroba ostatních chemických výrobků j. n.</v>
      </c>
    </row>
    <row r="470" spans="13:17" ht="12.75" customHeight="1">
      <c r="M470" s="388">
        <f>IF(ISNUMBER(SEARCH(ZAKL_DATA!$B$29,N470)),MAX($M$2:M469)+1,0)</f>
        <v>468.0</v>
      </c>
      <c r="N470" s="417" t="s">
        <v>1945</v>
      </c>
      <c r="O470" s="419" t="s">
        <v>3188</v>
      </c>
      <c r="P470" s="389"/>
      <c r="Q470" s="372" t="str">
        <f>IFERROR(VLOOKUP(ROWS($Q$3:Q470),$M$3:$N$1699,2,0),"")</f>
        <v>Výroba pryžových plášťů a duší; protektorování pneumatik</v>
      </c>
    </row>
    <row r="471" spans="13:17" ht="12.75" customHeight="1">
      <c r="M471" s="388">
        <f>IF(ISNUMBER(SEARCH(ZAKL_DATA!$B$29,N471)),MAX($M$2:M470)+1,0)</f>
        <v>469.0</v>
      </c>
      <c r="N471" s="417" t="s">
        <v>1946</v>
      </c>
      <c r="O471" s="419" t="s">
        <v>3189</v>
      </c>
      <c r="P471" s="389"/>
      <c r="Q471" s="372" t="str">
        <f>IFERROR(VLOOKUP(ROWS($Q$3:Q471),$M$3:$N$1699,2,0),"")</f>
        <v>Výroba ostatních pryžových výrobků</v>
      </c>
    </row>
    <row r="472" spans="13:17" ht="12.75" customHeight="1">
      <c r="M472" s="388">
        <f>IF(ISNUMBER(SEARCH(ZAKL_DATA!$B$29,N472)),MAX($M$2:M471)+1,0)</f>
        <v>470.0</v>
      </c>
      <c r="N472" s="417" t="s">
        <v>1948</v>
      </c>
      <c r="O472" s="419" t="s">
        <v>3190</v>
      </c>
      <c r="P472" s="389"/>
      <c r="Q472" s="372" t="str">
        <f>IFERROR(VLOOKUP(ROWS($Q$3:Q472),$M$3:$N$1699,2,0),"")</f>
        <v>Výroba plastových desek, fólií, hadic, trubek a profilů</v>
      </c>
    </row>
    <row r="473" spans="13:17" ht="12.75" customHeight="1">
      <c r="M473" s="388">
        <f>IF(ISNUMBER(SEARCH(ZAKL_DATA!$B$29,N473)),MAX($M$2:M472)+1,0)</f>
        <v>471.0</v>
      </c>
      <c r="N473" s="417" t="s">
        <v>1949</v>
      </c>
      <c r="O473" s="419" t="s">
        <v>3191</v>
      </c>
      <c r="P473" s="389"/>
      <c r="Q473" s="372" t="str">
        <f>IFERROR(VLOOKUP(ROWS($Q$3:Q473),$M$3:$N$1699,2,0),"")</f>
        <v>Výroba plastových obalů</v>
      </c>
    </row>
    <row r="474" spans="13:17" ht="12.75" customHeight="1">
      <c r="M474" s="388">
        <f>IF(ISNUMBER(SEARCH(ZAKL_DATA!$B$29,N474)),MAX($M$2:M473)+1,0)</f>
        <v>472.0</v>
      </c>
      <c r="N474" s="417" t="s">
        <v>1950</v>
      </c>
      <c r="O474" s="419" t="s">
        <v>3192</v>
      </c>
      <c r="P474" s="389"/>
      <c r="Q474" s="372" t="str">
        <f>IFERROR(VLOOKUP(ROWS($Q$3:Q474),$M$3:$N$1699,2,0),"")</f>
        <v>Výroba plastových výrobků pro stavebnictví</v>
      </c>
    </row>
    <row r="475" spans="13:17" ht="12.75" customHeight="1">
      <c r="M475" s="388">
        <f>IF(ISNUMBER(SEARCH(ZAKL_DATA!$B$29,N475)),MAX($M$2:M474)+1,0)</f>
        <v>473.0</v>
      </c>
      <c r="N475" s="417" t="s">
        <v>1951</v>
      </c>
      <c r="O475" s="419" t="s">
        <v>3193</v>
      </c>
      <c r="P475" s="389"/>
      <c r="Q475" s="372" t="str">
        <f>IFERROR(VLOOKUP(ROWS($Q$3:Q475),$M$3:$N$1699,2,0),"")</f>
        <v>Výroba ostatních plastových výrobků</v>
      </c>
    </row>
    <row r="476" spans="13:17" ht="12.75" customHeight="1">
      <c r="M476" s="388">
        <f>IF(ISNUMBER(SEARCH(ZAKL_DATA!$B$29,N476)),MAX($M$2:M475)+1,0)</f>
        <v>474.0</v>
      </c>
      <c r="N476" s="417" t="s">
        <v>1954</v>
      </c>
      <c r="O476" s="419" t="s">
        <v>3194</v>
      </c>
      <c r="P476" s="389"/>
      <c r="Q476" s="372" t="str">
        <f>IFERROR(VLOOKUP(ROWS($Q$3:Q476),$M$3:$N$1699,2,0),"")</f>
        <v>Výroba plochého skla</v>
      </c>
    </row>
    <row r="477" spans="13:17" ht="12.75" customHeight="1">
      <c r="M477" s="388">
        <f>IF(ISNUMBER(SEARCH(ZAKL_DATA!$B$29,N477)),MAX($M$2:M476)+1,0)</f>
        <v>475.0</v>
      </c>
      <c r="N477" s="417" t="s">
        <v>1955</v>
      </c>
      <c r="O477" s="419" t="s">
        <v>3195</v>
      </c>
      <c r="P477" s="389"/>
      <c r="Q477" s="372" t="str">
        <f>IFERROR(VLOOKUP(ROWS($Q$3:Q477),$M$3:$N$1699,2,0),"")</f>
        <v>Tvarování a zpracování plochého skla</v>
      </c>
    </row>
    <row r="478" spans="13:17" ht="12.75" customHeight="1">
      <c r="M478" s="388">
        <f>IF(ISNUMBER(SEARCH(ZAKL_DATA!$B$29,N478)),MAX($M$2:M477)+1,0)</f>
        <v>476.0</v>
      </c>
      <c r="N478" s="417" t="s">
        <v>1956</v>
      </c>
      <c r="O478" s="419" t="s">
        <v>3196</v>
      </c>
      <c r="P478" s="389"/>
      <c r="Q478" s="372" t="str">
        <f>IFERROR(VLOOKUP(ROWS($Q$3:Q478),$M$3:$N$1699,2,0),"")</f>
        <v>Výroba dutého skla</v>
      </c>
    </row>
    <row r="479" spans="13:17" ht="12.75" customHeight="1">
      <c r="M479" s="388">
        <f>IF(ISNUMBER(SEARCH(ZAKL_DATA!$B$29,N479)),MAX($M$2:M478)+1,0)</f>
        <v>477.0</v>
      </c>
      <c r="N479" s="417" t="s">
        <v>1957</v>
      </c>
      <c r="O479" s="419" t="s">
        <v>3197</v>
      </c>
      <c r="P479" s="389"/>
      <c r="Q479" s="372" t="str">
        <f>IFERROR(VLOOKUP(ROWS($Q$3:Q479),$M$3:$N$1699,2,0),"")</f>
        <v>Výroba skleněných vláken</v>
      </c>
    </row>
    <row r="480" spans="13:17" ht="12.75" customHeight="1">
      <c r="M480" s="388">
        <f>IF(ISNUMBER(SEARCH(ZAKL_DATA!$B$29,N480)),MAX($M$2:M479)+1,0)</f>
        <v>478.0</v>
      </c>
      <c r="N480" s="417" t="s">
        <v>1958</v>
      </c>
      <c r="O480" s="419" t="s">
        <v>3198</v>
      </c>
      <c r="P480" s="389"/>
      <c r="Q480" s="372" t="str">
        <f>IFERROR(VLOOKUP(ROWS($Q$3:Q480),$M$3:$N$1699,2,0),"")</f>
        <v>Výroba a zpracování ostatního skla vč. technického</v>
      </c>
    </row>
    <row r="481" spans="13:17" ht="12.75" customHeight="1">
      <c r="M481" s="388">
        <f>IF(ISNUMBER(SEARCH(ZAKL_DATA!$B$29,N481)),MAX($M$2:M480)+1,0)</f>
        <v>479.0</v>
      </c>
      <c r="N481" s="417" t="s">
        <v>1961</v>
      </c>
      <c r="O481" s="419" t="s">
        <v>3199</v>
      </c>
      <c r="P481" s="389"/>
      <c r="Q481" s="372" t="str">
        <f>IFERROR(VLOOKUP(ROWS($Q$3:Q481),$M$3:$N$1699,2,0),"")</f>
        <v>Výroba keramických obkládaček a dlaždic</v>
      </c>
    </row>
    <row r="482" spans="13:17" ht="12.75" customHeight="1">
      <c r="M482" s="388">
        <f>IF(ISNUMBER(SEARCH(ZAKL_DATA!$B$29,N482)),MAX($M$2:M481)+1,0)</f>
        <v>480.0</v>
      </c>
      <c r="N482" s="417" t="s">
        <v>1962</v>
      </c>
      <c r="O482" s="419" t="s">
        <v>3200</v>
      </c>
      <c r="P482" s="389"/>
      <c r="Q482" s="372" t="str">
        <f>IFERROR(VLOOKUP(ROWS($Q$3:Q482),$M$3:$N$1699,2,0),"")</f>
        <v>Výroba pálených zdicích materiálů, tašek, dlaždic a podobných výrobků</v>
      </c>
    </row>
    <row r="483" spans="13:17" ht="12.75" customHeight="1">
      <c r="M483" s="388">
        <f>IF(ISNUMBER(SEARCH(ZAKL_DATA!$B$29,N483)),MAX($M$2:M482)+1,0)</f>
        <v>481.0</v>
      </c>
      <c r="N483" s="417" t="s">
        <v>3201</v>
      </c>
      <c r="O483" s="419" t="s">
        <v>3202</v>
      </c>
      <c r="P483" s="389"/>
      <c r="Q483" s="372" t="str">
        <f>IFERROR(VLOOKUP(ROWS($Q$3:Q483),$M$3:$N$1699,2,0),"")</f>
        <v>Výroba keram.a porcelán.výrobků převážně pro domácnost a ozdob.předmětů</v>
      </c>
    </row>
    <row r="484" spans="13:17" ht="12.75" customHeight="1">
      <c r="M484" s="388">
        <f>IF(ISNUMBER(SEARCH(ZAKL_DATA!$B$29,N484)),MAX($M$2:M483)+1,0)</f>
        <v>482.0</v>
      </c>
      <c r="N484" s="417" t="s">
        <v>1964</v>
      </c>
      <c r="O484" s="419" t="s">
        <v>3203</v>
      </c>
      <c r="P484" s="389"/>
      <c r="Q484" s="372" t="str">
        <f>IFERROR(VLOOKUP(ROWS($Q$3:Q484),$M$3:$N$1699,2,0),"")</f>
        <v>Výroba keramických sanitárních výrobků</v>
      </c>
    </row>
    <row r="485" spans="13:17" ht="12.75" customHeight="1">
      <c r="M485" s="388">
        <f>IF(ISNUMBER(SEARCH(ZAKL_DATA!$B$29,N485)),MAX($M$2:M484)+1,0)</f>
        <v>483.0</v>
      </c>
      <c r="N485" s="417" t="s">
        <v>1965</v>
      </c>
      <c r="O485" s="419" t="s">
        <v>3204</v>
      </c>
      <c r="P485" s="389"/>
      <c r="Q485" s="372" t="str">
        <f>IFERROR(VLOOKUP(ROWS($Q$3:Q485),$M$3:$N$1699,2,0),"")</f>
        <v>Výroba keramických izolátorů a izolačního příslušenství</v>
      </c>
    </row>
    <row r="486" spans="13:17" ht="12.75" customHeight="1">
      <c r="M486" s="388">
        <f>IF(ISNUMBER(SEARCH(ZAKL_DATA!$B$29,N486)),MAX($M$2:M485)+1,0)</f>
        <v>484.0</v>
      </c>
      <c r="N486" s="417" t="s">
        <v>1966</v>
      </c>
      <c r="O486" s="419" t="s">
        <v>3205</v>
      </c>
      <c r="P486" s="389"/>
      <c r="Q486" s="372" t="str">
        <f>IFERROR(VLOOKUP(ROWS($Q$3:Q486),$M$3:$N$1699,2,0),"")</f>
        <v>Výroba ostatních technických keramických výrobků</v>
      </c>
    </row>
    <row r="487" spans="13:17" ht="12.75" customHeight="1">
      <c r="M487" s="388">
        <f>IF(ISNUMBER(SEARCH(ZAKL_DATA!$B$29,N487)),MAX($M$2:M486)+1,0)</f>
        <v>485.0</v>
      </c>
      <c r="N487" s="417" t="s">
        <v>1967</v>
      </c>
      <c r="O487" s="419" t="s">
        <v>3206</v>
      </c>
      <c r="P487" s="389"/>
      <c r="Q487" s="372" t="str">
        <f>IFERROR(VLOOKUP(ROWS($Q$3:Q487),$M$3:$N$1699,2,0),"")</f>
        <v>Výroba ostatních keramických výrobků</v>
      </c>
    </row>
    <row r="488" spans="13:17" ht="12.75" customHeight="1">
      <c r="M488" s="388">
        <f>IF(ISNUMBER(SEARCH(ZAKL_DATA!$B$29,N488)),MAX($M$2:M487)+1,0)</f>
        <v>486.0</v>
      </c>
      <c r="N488" s="417" t="s">
        <v>1969</v>
      </c>
      <c r="O488" s="419" t="s">
        <v>3207</v>
      </c>
      <c r="P488" s="389"/>
      <c r="Q488" s="372" t="str">
        <f>IFERROR(VLOOKUP(ROWS($Q$3:Q488),$M$3:$N$1699,2,0),"")</f>
        <v>Výroba cementu</v>
      </c>
    </row>
    <row r="489" spans="13:17" ht="12.75" customHeight="1">
      <c r="M489" s="388">
        <f>IF(ISNUMBER(SEARCH(ZAKL_DATA!$B$29,N489)),MAX($M$2:M488)+1,0)</f>
        <v>487.0</v>
      </c>
      <c r="N489" s="417" t="s">
        <v>1970</v>
      </c>
      <c r="O489" s="419" t="s">
        <v>3208</v>
      </c>
      <c r="P489" s="389"/>
      <c r="Q489" s="372" t="str">
        <f>IFERROR(VLOOKUP(ROWS($Q$3:Q489),$M$3:$N$1699,2,0),"")</f>
        <v>Výroba vápna a sádry</v>
      </c>
    </row>
    <row r="490" spans="13:17" ht="12.75" customHeight="1">
      <c r="M490" s="388">
        <f>IF(ISNUMBER(SEARCH(ZAKL_DATA!$B$29,N490)),MAX($M$2:M489)+1,0)</f>
        <v>488.0</v>
      </c>
      <c r="N490" s="417" t="s">
        <v>1972</v>
      </c>
      <c r="O490" s="419" t="s">
        <v>3209</v>
      </c>
      <c r="P490" s="389"/>
      <c r="Q490" s="372" t="str">
        <f>IFERROR(VLOOKUP(ROWS($Q$3:Q490),$M$3:$N$1699,2,0),"")</f>
        <v>Výroba betonových výrobků pro stavební účely</v>
      </c>
    </row>
    <row r="491" spans="13:17" ht="12.75" customHeight="1">
      <c r="M491" s="388">
        <f>IF(ISNUMBER(SEARCH(ZAKL_DATA!$B$29,N491)),MAX($M$2:M490)+1,0)</f>
        <v>489.0</v>
      </c>
      <c r="N491" s="417" t="s">
        <v>1973</v>
      </c>
      <c r="O491" s="419" t="s">
        <v>3210</v>
      </c>
      <c r="P491" s="389"/>
      <c r="Q491" s="372" t="str">
        <f>IFERROR(VLOOKUP(ROWS($Q$3:Q491),$M$3:$N$1699,2,0),"")</f>
        <v>Výroba sádrových výrobků pro stavební účely</v>
      </c>
    </row>
    <row r="492" spans="13:17" ht="12.75" customHeight="1">
      <c r="M492" s="388">
        <f>IF(ISNUMBER(SEARCH(ZAKL_DATA!$B$29,N492)),MAX($M$2:M491)+1,0)</f>
        <v>490.0</v>
      </c>
      <c r="N492" s="417" t="s">
        <v>1974</v>
      </c>
      <c r="O492" s="419" t="s">
        <v>3211</v>
      </c>
      <c r="P492" s="389"/>
      <c r="Q492" s="372" t="str">
        <f>IFERROR(VLOOKUP(ROWS($Q$3:Q492),$M$3:$N$1699,2,0),"")</f>
        <v>Výroba betonu připraveného k lití</v>
      </c>
    </row>
    <row r="493" spans="13:17" ht="12.75" customHeight="1">
      <c r="M493" s="388">
        <f>IF(ISNUMBER(SEARCH(ZAKL_DATA!$B$29,N493)),MAX($M$2:M492)+1,0)</f>
        <v>491.0</v>
      </c>
      <c r="N493" s="417" t="s">
        <v>1975</v>
      </c>
      <c r="O493" s="419" t="s">
        <v>3212</v>
      </c>
      <c r="P493" s="389"/>
      <c r="Q493" s="372" t="str">
        <f>IFERROR(VLOOKUP(ROWS($Q$3:Q493),$M$3:$N$1699,2,0),"")</f>
        <v>Výroba malt</v>
      </c>
    </row>
    <row r="494" spans="13:17" ht="12.75" customHeight="1">
      <c r="M494" s="388">
        <f>IF(ISNUMBER(SEARCH(ZAKL_DATA!$B$29,N494)),MAX($M$2:M493)+1,0)</f>
        <v>492.0</v>
      </c>
      <c r="N494" s="417" t="s">
        <v>1976</v>
      </c>
      <c r="O494" s="419" t="s">
        <v>3213</v>
      </c>
      <c r="P494" s="389"/>
      <c r="Q494" s="372" t="str">
        <f>IFERROR(VLOOKUP(ROWS($Q$3:Q494),$M$3:$N$1699,2,0),"")</f>
        <v>Výroba vláknitých cementů</v>
      </c>
    </row>
    <row r="495" spans="13:17" ht="12.75" customHeight="1">
      <c r="M495" s="388">
        <f>IF(ISNUMBER(SEARCH(ZAKL_DATA!$B$29,N495)),MAX($M$2:M494)+1,0)</f>
        <v>493.0</v>
      </c>
      <c r="N495" s="417" t="s">
        <v>1977</v>
      </c>
      <c r="O495" s="419" t="s">
        <v>3214</v>
      </c>
      <c r="P495" s="389"/>
      <c r="Q495" s="372" t="str">
        <f>IFERROR(VLOOKUP(ROWS($Q$3:Q495),$M$3:$N$1699,2,0),"")</f>
        <v>Výroba ostatních betonových, cementových a sádrových výrobků</v>
      </c>
    </row>
    <row r="496" spans="13:17" ht="12.75" customHeight="1">
      <c r="M496" s="388">
        <f>IF(ISNUMBER(SEARCH(ZAKL_DATA!$B$29,N496)),MAX($M$2:M495)+1,0)</f>
        <v>494.0</v>
      </c>
      <c r="N496" s="417" t="s">
        <v>1980</v>
      </c>
      <c r="O496" s="419" t="s">
        <v>3215</v>
      </c>
      <c r="P496" s="389"/>
      <c r="Q496" s="372" t="str">
        <f>IFERROR(VLOOKUP(ROWS($Q$3:Q496),$M$3:$N$1699,2,0),"")</f>
        <v>Výroba brusiv</v>
      </c>
    </row>
    <row r="497" spans="13:17" ht="12.75" customHeight="1">
      <c r="M497" s="388">
        <f>IF(ISNUMBER(SEARCH(ZAKL_DATA!$B$29,N497)),MAX($M$2:M496)+1,0)</f>
        <v>495.0</v>
      </c>
      <c r="N497" s="417" t="s">
        <v>3216</v>
      </c>
      <c r="O497" s="419" t="s">
        <v>3217</v>
      </c>
      <c r="P497" s="389"/>
      <c r="Q497" s="372" t="str">
        <f>IFERROR(VLOOKUP(ROWS($Q$3:Q497),$M$3:$N$1699,2,0),"")</f>
        <v>Výroba ostatních nekovových minerálních výrobků j.n.</v>
      </c>
    </row>
    <row r="498" spans="13:17" ht="12.75" customHeight="1">
      <c r="M498" s="388">
        <f>IF(ISNUMBER(SEARCH(ZAKL_DATA!$B$29,N498)),MAX($M$2:M497)+1,0)</f>
        <v>496.0</v>
      </c>
      <c r="N498" s="417" t="s">
        <v>1986</v>
      </c>
      <c r="O498" s="419" t="s">
        <v>3218</v>
      </c>
      <c r="P498" s="389"/>
      <c r="Q498" s="372" t="str">
        <f>IFERROR(VLOOKUP(ROWS($Q$3:Q498),$M$3:$N$1699,2,0),"")</f>
        <v>Tažení tyčí za studena</v>
      </c>
    </row>
    <row r="499" spans="13:17" ht="12.75" customHeight="1">
      <c r="M499" s="388">
        <f>IF(ISNUMBER(SEARCH(ZAKL_DATA!$B$29,N499)),MAX($M$2:M498)+1,0)</f>
        <v>497.0</v>
      </c>
      <c r="N499" s="417" t="s">
        <v>1987</v>
      </c>
      <c r="O499" s="419" t="s">
        <v>3219</v>
      </c>
      <c r="P499" s="389"/>
      <c r="Q499" s="372" t="str">
        <f>IFERROR(VLOOKUP(ROWS($Q$3:Q499),$M$3:$N$1699,2,0),"")</f>
        <v>Válcování ocelových úzkých pásů za studena</v>
      </c>
    </row>
    <row r="500" spans="13:17" ht="12.75" customHeight="1">
      <c r="M500" s="388">
        <f>IF(ISNUMBER(SEARCH(ZAKL_DATA!$B$29,N500)),MAX($M$2:M499)+1,0)</f>
        <v>498.0</v>
      </c>
      <c r="N500" s="417" t="s">
        <v>1988</v>
      </c>
      <c r="O500" s="419" t="s">
        <v>3220</v>
      </c>
      <c r="P500" s="389"/>
      <c r="Q500" s="372" t="str">
        <f>IFERROR(VLOOKUP(ROWS($Q$3:Q500),$M$3:$N$1699,2,0),"")</f>
        <v>Tváření ocelových profilů za studena</v>
      </c>
    </row>
    <row r="501" spans="13:17" ht="12.75" customHeight="1">
      <c r="M501" s="388">
        <f>IF(ISNUMBER(SEARCH(ZAKL_DATA!$B$29,N501)),MAX($M$2:M500)+1,0)</f>
        <v>499.0</v>
      </c>
      <c r="N501" s="417" t="s">
        <v>1989</v>
      </c>
      <c r="O501" s="419" t="s">
        <v>3221</v>
      </c>
      <c r="P501" s="389"/>
      <c r="Q501" s="372" t="str">
        <f>IFERROR(VLOOKUP(ROWS($Q$3:Q501),$M$3:$N$1699,2,0),"")</f>
        <v>Tažení ocelového drátu za studena</v>
      </c>
    </row>
    <row r="502" spans="13:17" ht="12.75" customHeight="1">
      <c r="M502" s="388">
        <f>IF(ISNUMBER(SEARCH(ZAKL_DATA!$B$29,N502)),MAX($M$2:M501)+1,0)</f>
        <v>500.0</v>
      </c>
      <c r="N502" s="417" t="s">
        <v>1991</v>
      </c>
      <c r="O502" s="419" t="s">
        <v>3222</v>
      </c>
      <c r="P502" s="389"/>
      <c r="Q502" s="372" t="str">
        <f>IFERROR(VLOOKUP(ROWS($Q$3:Q502),$M$3:$N$1699,2,0),"")</f>
        <v>Výroba a hutní zpracování drahých kovů</v>
      </c>
    </row>
    <row r="503" spans="13:17" ht="12.75" customHeight="1">
      <c r="M503" s="388">
        <f>IF(ISNUMBER(SEARCH(ZAKL_DATA!$B$29,N503)),MAX($M$2:M502)+1,0)</f>
        <v>501.0</v>
      </c>
      <c r="N503" s="417" t="s">
        <v>1992</v>
      </c>
      <c r="O503" s="419" t="s">
        <v>3223</v>
      </c>
      <c r="P503" s="389"/>
      <c r="Q503" s="372" t="str">
        <f>IFERROR(VLOOKUP(ROWS($Q$3:Q503),$M$3:$N$1699,2,0),"")</f>
        <v>Výroba a hutní zpracování hliníku</v>
      </c>
    </row>
    <row r="504" spans="13:17" ht="12.75" customHeight="1">
      <c r="M504" s="388">
        <f>IF(ISNUMBER(SEARCH(ZAKL_DATA!$B$29,N504)),MAX($M$2:M503)+1,0)</f>
        <v>502.0</v>
      </c>
      <c r="N504" s="417" t="s">
        <v>1993</v>
      </c>
      <c r="O504" s="419" t="s">
        <v>3224</v>
      </c>
      <c r="P504" s="389"/>
      <c r="Q504" s="372" t="str">
        <f>IFERROR(VLOOKUP(ROWS($Q$3:Q504),$M$3:$N$1699,2,0),"")</f>
        <v>Výroba a hutní zpracování olova, zinku a cínu</v>
      </c>
    </row>
    <row r="505" spans="13:17" ht="12.75" customHeight="1">
      <c r="M505" s="388">
        <f>IF(ISNUMBER(SEARCH(ZAKL_DATA!$B$29,N505)),MAX($M$2:M504)+1,0)</f>
        <v>503.0</v>
      </c>
      <c r="N505" s="417" t="s">
        <v>1994</v>
      </c>
      <c r="O505" s="419" t="s">
        <v>3225</v>
      </c>
      <c r="P505" s="389"/>
      <c r="Q505" s="372" t="str">
        <f>IFERROR(VLOOKUP(ROWS($Q$3:Q505),$M$3:$N$1699,2,0),"")</f>
        <v>Výroba a hutní zpracování mědi</v>
      </c>
    </row>
    <row r="506" spans="13:17" ht="12.75" customHeight="1">
      <c r="M506" s="388">
        <f>IF(ISNUMBER(SEARCH(ZAKL_DATA!$B$29,N506)),MAX($M$2:M505)+1,0)</f>
        <v>504.0</v>
      </c>
      <c r="N506" s="417" t="s">
        <v>1995</v>
      </c>
      <c r="O506" s="419" t="s">
        <v>3226</v>
      </c>
      <c r="P506" s="389"/>
      <c r="Q506" s="372" t="str">
        <f>IFERROR(VLOOKUP(ROWS($Q$3:Q506),$M$3:$N$1699,2,0),"")</f>
        <v>Výroba a hutní zpracování ostatních neželezných kovů</v>
      </c>
    </row>
    <row r="507" spans="13:17" ht="12.75" customHeight="1">
      <c r="M507" s="388">
        <f>IF(ISNUMBER(SEARCH(ZAKL_DATA!$B$29,N507)),MAX($M$2:M506)+1,0)</f>
        <v>505.0</v>
      </c>
      <c r="N507" s="417" t="s">
        <v>1996</v>
      </c>
      <c r="O507" s="419" t="s">
        <v>3227</v>
      </c>
      <c r="P507" s="389"/>
      <c r="Q507" s="372" t="str">
        <f>IFERROR(VLOOKUP(ROWS($Q$3:Q507),$M$3:$N$1699,2,0),"")</f>
        <v>Zpracování jaderného paliva</v>
      </c>
    </row>
    <row r="508" spans="13:17" ht="12.75" customHeight="1">
      <c r="M508" s="388">
        <f>IF(ISNUMBER(SEARCH(ZAKL_DATA!$B$29,N508)),MAX($M$2:M507)+1,0)</f>
        <v>506.0</v>
      </c>
      <c r="N508" s="417" t="s">
        <v>1998</v>
      </c>
      <c r="O508" s="419" t="s">
        <v>3228</v>
      </c>
      <c r="P508" s="389"/>
      <c r="Q508" s="372" t="str">
        <f>IFERROR(VLOOKUP(ROWS($Q$3:Q508),$M$3:$N$1699,2,0),"")</f>
        <v>Výroba odlitků z litiny</v>
      </c>
    </row>
    <row r="509" spans="13:17" ht="12.75" customHeight="1">
      <c r="M509" s="388">
        <f>IF(ISNUMBER(SEARCH(ZAKL_DATA!$B$29,N509)),MAX($M$2:M508)+1,0)</f>
        <v>507.0</v>
      </c>
      <c r="N509" s="417" t="s">
        <v>2002</v>
      </c>
      <c r="O509" s="419" t="s">
        <v>3229</v>
      </c>
      <c r="P509" s="389"/>
      <c r="Q509" s="372" t="str">
        <f>IFERROR(VLOOKUP(ROWS($Q$3:Q509),$M$3:$N$1699,2,0),"")</f>
        <v>Výroba odlitků z oceli</v>
      </c>
    </row>
    <row r="510" spans="13:17" ht="12.75" customHeight="1">
      <c r="M510" s="388">
        <f>IF(ISNUMBER(SEARCH(ZAKL_DATA!$B$29,N510)),MAX($M$2:M509)+1,0)</f>
        <v>508.0</v>
      </c>
      <c r="N510" s="417" t="s">
        <v>2005</v>
      </c>
      <c r="O510" s="419" t="s">
        <v>3230</v>
      </c>
      <c r="P510" s="389"/>
      <c r="Q510" s="372" t="str">
        <f>IFERROR(VLOOKUP(ROWS($Q$3:Q510),$M$3:$N$1699,2,0),"")</f>
        <v>Výroba odlitků z lehkých neželezných kovů</v>
      </c>
    </row>
    <row r="511" spans="13:17" ht="12.75" customHeight="1">
      <c r="M511" s="388">
        <f>IF(ISNUMBER(SEARCH(ZAKL_DATA!$B$29,N511)),MAX($M$2:M510)+1,0)</f>
        <v>509.0</v>
      </c>
      <c r="N511" s="417" t="s">
        <v>2006</v>
      </c>
      <c r="O511" s="419" t="s">
        <v>3231</v>
      </c>
      <c r="P511" s="389"/>
      <c r="Q511" s="372" t="str">
        <f>IFERROR(VLOOKUP(ROWS($Q$3:Q511),$M$3:$N$1699,2,0),"")</f>
        <v>Výroba odlitků z ostatních neželezných kovů</v>
      </c>
    </row>
    <row r="512" spans="13:17" ht="12.75" customHeight="1">
      <c r="M512" s="388">
        <f>IF(ISNUMBER(SEARCH(ZAKL_DATA!$B$29,N512)),MAX($M$2:M511)+1,0)</f>
        <v>510.0</v>
      </c>
      <c r="N512" s="417" t="s">
        <v>2009</v>
      </c>
      <c r="O512" s="419" t="s">
        <v>3232</v>
      </c>
      <c r="P512" s="389"/>
      <c r="Q512" s="372" t="str">
        <f>IFERROR(VLOOKUP(ROWS($Q$3:Q512),$M$3:$N$1699,2,0),"")</f>
        <v>Výroba kovových konstrukcí a jejich dílů</v>
      </c>
    </row>
    <row r="513" spans="13:17" ht="12.75" customHeight="1">
      <c r="M513" s="388">
        <f>IF(ISNUMBER(SEARCH(ZAKL_DATA!$B$29,N513)),MAX($M$2:M512)+1,0)</f>
        <v>511.0</v>
      </c>
      <c r="N513" s="417" t="s">
        <v>2010</v>
      </c>
      <c r="O513" s="419" t="s">
        <v>3233</v>
      </c>
      <c r="P513" s="389"/>
      <c r="Q513" s="372" t="str">
        <f>IFERROR(VLOOKUP(ROWS($Q$3:Q513),$M$3:$N$1699,2,0),"")</f>
        <v>Výroba kovových dveří a oken</v>
      </c>
    </row>
    <row r="514" spans="13:17" ht="12.75" customHeight="1">
      <c r="M514" s="388">
        <f>IF(ISNUMBER(SEARCH(ZAKL_DATA!$B$29,N514)),MAX($M$2:M513)+1,0)</f>
        <v>512.0</v>
      </c>
      <c r="N514" s="417" t="s">
        <v>2012</v>
      </c>
      <c r="O514" s="419" t="s">
        <v>3234</v>
      </c>
      <c r="P514" s="389"/>
      <c r="Q514" s="372" t="str">
        <f>IFERROR(VLOOKUP(ROWS($Q$3:Q514),$M$3:$N$1699,2,0),"")</f>
        <v>Výroba radiátorů a kotlů k ústřednímu topení</v>
      </c>
    </row>
    <row r="515" spans="13:17" ht="12.75" customHeight="1">
      <c r="M515" s="388">
        <f>IF(ISNUMBER(SEARCH(ZAKL_DATA!$B$29,N515)),MAX($M$2:M514)+1,0)</f>
        <v>513.0</v>
      </c>
      <c r="N515" s="417" t="s">
        <v>2013</v>
      </c>
      <c r="O515" s="419" t="s">
        <v>3235</v>
      </c>
      <c r="P515" s="389"/>
      <c r="Q515" s="372" t="str">
        <f>IFERROR(VLOOKUP(ROWS($Q$3:Q515),$M$3:$N$1699,2,0),"")</f>
        <v>Výroba kovových nádrží a zásobníků</v>
      </c>
    </row>
    <row r="516" spans="13:17" ht="12.75" customHeight="1">
      <c r="M516" s="388">
        <f>IF(ISNUMBER(SEARCH(ZAKL_DATA!$B$29,N516)),MAX($M$2:M515)+1,0)</f>
        <v>514.0</v>
      </c>
      <c r="N516" s="417" t="s">
        <v>2017</v>
      </c>
      <c r="O516" s="419" t="s">
        <v>3236</v>
      </c>
      <c r="P516" s="389"/>
      <c r="Q516" s="372" t="str">
        <f>IFERROR(VLOOKUP(ROWS($Q$3:Q516),$M$3:$N$1699,2,0),"")</f>
        <v>Povrchová úprava a zušlechťování kovů</v>
      </c>
    </row>
    <row r="517" spans="13:17" ht="12.75" customHeight="1">
      <c r="M517" s="388">
        <f>IF(ISNUMBER(SEARCH(ZAKL_DATA!$B$29,N517)),MAX($M$2:M516)+1,0)</f>
        <v>515.0</v>
      </c>
      <c r="N517" s="417" t="s">
        <v>2018</v>
      </c>
      <c r="O517" s="419" t="s">
        <v>3237</v>
      </c>
      <c r="P517" s="389"/>
      <c r="Q517" s="372" t="str">
        <f>IFERROR(VLOOKUP(ROWS($Q$3:Q517),$M$3:$N$1699,2,0),"")</f>
        <v>Obrábění</v>
      </c>
    </row>
    <row r="518" spans="13:17" ht="12.75" customHeight="1">
      <c r="M518" s="388">
        <f>IF(ISNUMBER(SEARCH(ZAKL_DATA!$B$29,N518)),MAX($M$2:M517)+1,0)</f>
        <v>516.0</v>
      </c>
      <c r="N518" s="417" t="s">
        <v>2020</v>
      </c>
      <c r="O518" s="419" t="s">
        <v>3238</v>
      </c>
      <c r="P518" s="389"/>
      <c r="Q518" s="372" t="str">
        <f>IFERROR(VLOOKUP(ROWS($Q$3:Q518),$M$3:$N$1699,2,0),"")</f>
        <v>Výroba nožířských výrobků</v>
      </c>
    </row>
    <row r="519" spans="13:17" ht="12.75" customHeight="1">
      <c r="M519" s="388">
        <f>IF(ISNUMBER(SEARCH(ZAKL_DATA!$B$29,N519)),MAX($M$2:M518)+1,0)</f>
        <v>517.0</v>
      </c>
      <c r="N519" s="417" t="s">
        <v>2021</v>
      </c>
      <c r="O519" s="419" t="s">
        <v>3239</v>
      </c>
      <c r="P519" s="389"/>
      <c r="Q519" s="372" t="str">
        <f>IFERROR(VLOOKUP(ROWS($Q$3:Q519),$M$3:$N$1699,2,0),"")</f>
        <v>Výroba zámků a kování</v>
      </c>
    </row>
    <row r="520" spans="13:17" ht="12.75" customHeight="1">
      <c r="M520" s="388">
        <f>IF(ISNUMBER(SEARCH(ZAKL_DATA!$B$29,N520)),MAX($M$2:M519)+1,0)</f>
        <v>518.0</v>
      </c>
      <c r="N520" s="417" t="s">
        <v>2022</v>
      </c>
      <c r="O520" s="419" t="s">
        <v>3240</v>
      </c>
      <c r="P520" s="389"/>
      <c r="Q520" s="372" t="str">
        <f>IFERROR(VLOOKUP(ROWS($Q$3:Q520),$M$3:$N$1699,2,0),"")</f>
        <v>Výroba nástrojů a nářadí</v>
      </c>
    </row>
    <row r="521" spans="13:17" ht="12.75" customHeight="1">
      <c r="M521" s="388">
        <f>IF(ISNUMBER(SEARCH(ZAKL_DATA!$B$29,N521)),MAX($M$2:M520)+1,0)</f>
        <v>519.0</v>
      </c>
      <c r="N521" s="417" t="s">
        <v>2024</v>
      </c>
      <c r="O521" s="419" t="s">
        <v>3241</v>
      </c>
      <c r="P521" s="389"/>
      <c r="Q521" s="372" t="str">
        <f>IFERROR(VLOOKUP(ROWS($Q$3:Q521),$M$3:$N$1699,2,0),"")</f>
        <v>Výroba ocelových sudů a podobných nádob</v>
      </c>
    </row>
    <row r="522" spans="13:17" ht="12.75" customHeight="1">
      <c r="M522" s="388">
        <f>IF(ISNUMBER(SEARCH(ZAKL_DATA!$B$29,N522)),MAX($M$2:M521)+1,0)</f>
        <v>520.0</v>
      </c>
      <c r="N522" s="417" t="s">
        <v>2025</v>
      </c>
      <c r="O522" s="419" t="s">
        <v>3242</v>
      </c>
      <c r="P522" s="389"/>
      <c r="Q522" s="372" t="str">
        <f>IFERROR(VLOOKUP(ROWS($Q$3:Q522),$M$3:$N$1699,2,0),"")</f>
        <v>Výroba drobných kovových obalů</v>
      </c>
    </row>
    <row r="523" spans="13:17" ht="12.75" customHeight="1">
      <c r="M523" s="388">
        <f>IF(ISNUMBER(SEARCH(ZAKL_DATA!$B$29,N523)),MAX($M$2:M522)+1,0)</f>
        <v>521.0</v>
      </c>
      <c r="N523" s="417" t="s">
        <v>2026</v>
      </c>
      <c r="O523" s="419" t="s">
        <v>3243</v>
      </c>
      <c r="P523" s="389"/>
      <c r="Q523" s="372" t="str">
        <f>IFERROR(VLOOKUP(ROWS($Q$3:Q523),$M$3:$N$1699,2,0),"")</f>
        <v>Výroba drátěných výrobků, řetězů a pružin</v>
      </c>
    </row>
    <row r="524" spans="13:17" ht="12.75" customHeight="1">
      <c r="M524" s="388">
        <f>IF(ISNUMBER(SEARCH(ZAKL_DATA!$B$29,N524)),MAX($M$2:M523)+1,0)</f>
        <v>522.0</v>
      </c>
      <c r="N524" s="417" t="s">
        <v>2027</v>
      </c>
      <c r="O524" s="419" t="s">
        <v>3244</v>
      </c>
      <c r="P524" s="389"/>
      <c r="Q524" s="372" t="str">
        <f>IFERROR(VLOOKUP(ROWS($Q$3:Q524),$M$3:$N$1699,2,0),"")</f>
        <v>Výroba spojovacích materiálů a spojovacích výrobků se závity</v>
      </c>
    </row>
    <row r="525" spans="13:17" ht="12.75" customHeight="1">
      <c r="M525" s="388">
        <f>IF(ISNUMBER(SEARCH(ZAKL_DATA!$B$29,N525)),MAX($M$2:M524)+1,0)</f>
        <v>523.0</v>
      </c>
      <c r="N525" s="417" t="s">
        <v>2028</v>
      </c>
      <c r="O525" s="419" t="s">
        <v>3245</v>
      </c>
      <c r="P525" s="389"/>
      <c r="Q525" s="372" t="str">
        <f>IFERROR(VLOOKUP(ROWS($Q$3:Q525),$M$3:$N$1699,2,0),"")</f>
        <v>Výroba ostatních kovodělných výrobků j. n.</v>
      </c>
    </row>
    <row r="526" spans="13:17" ht="12.75" customHeight="1">
      <c r="M526" s="388">
        <f>IF(ISNUMBER(SEARCH(ZAKL_DATA!$B$29,N526)),MAX($M$2:M525)+1,0)</f>
        <v>524.0</v>
      </c>
      <c r="N526" s="417" t="s">
        <v>2031</v>
      </c>
      <c r="O526" s="419" t="s">
        <v>3246</v>
      </c>
      <c r="P526" s="389"/>
      <c r="Q526" s="372" t="str">
        <f>IFERROR(VLOOKUP(ROWS($Q$3:Q526),$M$3:$N$1699,2,0),"")</f>
        <v>Výroba elektronických součástek</v>
      </c>
    </row>
    <row r="527" spans="13:17" ht="12.75" customHeight="1">
      <c r="M527" s="388">
        <f>IF(ISNUMBER(SEARCH(ZAKL_DATA!$B$29,N527)),MAX($M$2:M526)+1,0)</f>
        <v>525.0</v>
      </c>
      <c r="N527" s="417" t="s">
        <v>2032</v>
      </c>
      <c r="O527" s="419" t="s">
        <v>3247</v>
      </c>
      <c r="P527" s="389"/>
      <c r="Q527" s="372" t="str">
        <f>IFERROR(VLOOKUP(ROWS($Q$3:Q527),$M$3:$N$1699,2,0),"")</f>
        <v>Výroba osazených elektronických desek</v>
      </c>
    </row>
    <row r="528" spans="13:17" ht="12.75" customHeight="1">
      <c r="M528" s="388">
        <f>IF(ISNUMBER(SEARCH(ZAKL_DATA!$B$29,N528)),MAX($M$2:M527)+1,0)</f>
        <v>526.0</v>
      </c>
      <c r="N528" s="417" t="s">
        <v>2036</v>
      </c>
      <c r="O528" s="419" t="s">
        <v>3248</v>
      </c>
      <c r="P528" s="389"/>
      <c r="Q528" s="372" t="str">
        <f>IFERROR(VLOOKUP(ROWS($Q$3:Q528),$M$3:$N$1699,2,0),"")</f>
        <v>Výroba měřicích, zkušebních a navigačních přístrojů</v>
      </c>
    </row>
    <row r="529" spans="13:17" ht="12.75" customHeight="1">
      <c r="M529" s="388">
        <f>IF(ISNUMBER(SEARCH(ZAKL_DATA!$B$29,N529)),MAX($M$2:M528)+1,0)</f>
        <v>527.0</v>
      </c>
      <c r="N529" s="417" t="s">
        <v>2037</v>
      </c>
      <c r="O529" s="419" t="s">
        <v>3249</v>
      </c>
      <c r="P529" s="389"/>
      <c r="Q529" s="372" t="str">
        <f>IFERROR(VLOOKUP(ROWS($Q$3:Q529),$M$3:$N$1699,2,0),"")</f>
        <v>Výroba časoměrných přístrojů</v>
      </c>
    </row>
    <row r="530" spans="13:17" ht="12.75" customHeight="1">
      <c r="M530" s="388">
        <f>IF(ISNUMBER(SEARCH(ZAKL_DATA!$B$29,N530)),MAX($M$2:M529)+1,0)</f>
        <v>528.0</v>
      </c>
      <c r="N530" s="417" t="s">
        <v>2042</v>
      </c>
      <c r="O530" s="419" t="s">
        <v>3250</v>
      </c>
      <c r="P530" s="389"/>
      <c r="Q530" s="372" t="str">
        <f>IFERROR(VLOOKUP(ROWS($Q$3:Q530),$M$3:$N$1699,2,0),"")</f>
        <v>Výroba elektrických motorů, generátorů a transformátorů</v>
      </c>
    </row>
    <row r="531" spans="13:17" ht="12.75" customHeight="1">
      <c r="M531" s="388">
        <f>IF(ISNUMBER(SEARCH(ZAKL_DATA!$B$29,N531)),MAX($M$2:M530)+1,0)</f>
        <v>529.0</v>
      </c>
      <c r="N531" s="417" t="s">
        <v>2043</v>
      </c>
      <c r="O531" s="419" t="s">
        <v>3251</v>
      </c>
      <c r="P531" s="389"/>
      <c r="Q531" s="372" t="str">
        <f>IFERROR(VLOOKUP(ROWS($Q$3:Q531),$M$3:$N$1699,2,0),"")</f>
        <v>Výroba elektrických rozvodných a kontrolních zařízení</v>
      </c>
    </row>
    <row r="532" spans="13:17" ht="12.75" customHeight="1">
      <c r="M532" s="388">
        <f>IF(ISNUMBER(SEARCH(ZAKL_DATA!$B$29,N532)),MAX($M$2:M531)+1,0)</f>
        <v>530.0</v>
      </c>
      <c r="N532" s="417" t="s">
        <v>2045</v>
      </c>
      <c r="O532" s="419" t="s">
        <v>3252</v>
      </c>
      <c r="P532" s="389"/>
      <c r="Q532" s="372" t="str">
        <f>IFERROR(VLOOKUP(ROWS($Q$3:Q532),$M$3:$N$1699,2,0),"")</f>
        <v>Výroba optických kabelů</v>
      </c>
    </row>
    <row r="533" spans="13:17" ht="12.75" customHeight="1">
      <c r="M533" s="388">
        <f>IF(ISNUMBER(SEARCH(ZAKL_DATA!$B$29,N533)),MAX($M$2:M532)+1,0)</f>
        <v>531.0</v>
      </c>
      <c r="N533" s="417" t="s">
        <v>2046</v>
      </c>
      <c r="O533" s="419" t="s">
        <v>3253</v>
      </c>
      <c r="P533" s="389"/>
      <c r="Q533" s="372" t="str">
        <f>IFERROR(VLOOKUP(ROWS($Q$3:Q533),$M$3:$N$1699,2,0),"")</f>
        <v>Výroba elektrických vodičů a kabelů j. n.</v>
      </c>
    </row>
    <row r="534" spans="13:17" ht="12.75" customHeight="1">
      <c r="M534" s="388">
        <f>IF(ISNUMBER(SEARCH(ZAKL_DATA!$B$29,N534)),MAX($M$2:M533)+1,0)</f>
        <v>532.0</v>
      </c>
      <c r="N534" s="417" t="s">
        <v>2047</v>
      </c>
      <c r="O534" s="419" t="s">
        <v>3254</v>
      </c>
      <c r="P534" s="389"/>
      <c r="Q534" s="372" t="str">
        <f>IFERROR(VLOOKUP(ROWS($Q$3:Q534),$M$3:$N$1699,2,0),"")</f>
        <v>Výroba elektroinstalačních zařízení</v>
      </c>
    </row>
    <row r="535" spans="13:17" ht="12.75" customHeight="1">
      <c r="M535" s="388">
        <f>IF(ISNUMBER(SEARCH(ZAKL_DATA!$B$29,N535)),MAX($M$2:M534)+1,0)</f>
        <v>533.0</v>
      </c>
      <c r="N535" s="417" t="s">
        <v>2050</v>
      </c>
      <c r="O535" s="419" t="s">
        <v>3255</v>
      </c>
      <c r="P535" s="389"/>
      <c r="Q535" s="372" t="str">
        <f>IFERROR(VLOOKUP(ROWS($Q$3:Q535),$M$3:$N$1699,2,0),"")</f>
        <v>Výroba elektrických spotřebičů převážně pro domácnost</v>
      </c>
    </row>
    <row r="536" spans="13:17" ht="12.75" customHeight="1">
      <c r="M536" s="388">
        <f>IF(ISNUMBER(SEARCH(ZAKL_DATA!$B$29,N536)),MAX($M$2:M535)+1,0)</f>
        <v>534.0</v>
      </c>
      <c r="N536" s="417" t="s">
        <v>2051</v>
      </c>
      <c r="O536" s="419" t="s">
        <v>3256</v>
      </c>
      <c r="P536" s="389"/>
      <c r="Q536" s="372" t="str">
        <f>IFERROR(VLOOKUP(ROWS($Q$3:Q536),$M$3:$N$1699,2,0),"")</f>
        <v>Výroba neelektrických spotřebičů převážně pro domácnost</v>
      </c>
    </row>
    <row r="537" spans="13:17" ht="12.75" customHeight="1">
      <c r="M537" s="388">
        <f>IF(ISNUMBER(SEARCH(ZAKL_DATA!$B$29,N537)),MAX($M$2:M536)+1,0)</f>
        <v>535.0</v>
      </c>
      <c r="N537" s="417" t="s">
        <v>2055</v>
      </c>
      <c r="O537" s="419" t="s">
        <v>3257</v>
      </c>
      <c r="P537" s="389"/>
      <c r="Q537" s="372" t="str">
        <f>IFERROR(VLOOKUP(ROWS($Q$3:Q537),$M$3:$N$1699,2,0),"")</f>
        <v>Výroba motorů a turbín, kromě motorů pro letadla, automobily a motocykly</v>
      </c>
    </row>
    <row r="538" spans="13:17" ht="12.75" customHeight="1">
      <c r="M538" s="388">
        <f>IF(ISNUMBER(SEARCH(ZAKL_DATA!$B$29,N538)),MAX($M$2:M537)+1,0)</f>
        <v>536.0</v>
      </c>
      <c r="N538" s="417" t="s">
        <v>2056</v>
      </c>
      <c r="O538" s="419" t="s">
        <v>3258</v>
      </c>
      <c r="P538" s="389"/>
      <c r="Q538" s="372" t="str">
        <f>IFERROR(VLOOKUP(ROWS($Q$3:Q538),$M$3:$N$1699,2,0),"")</f>
        <v>Výroba hydraulických a pneumatických zařízení</v>
      </c>
    </row>
    <row r="539" spans="13:17" ht="12.75" customHeight="1">
      <c r="M539" s="388">
        <f>IF(ISNUMBER(SEARCH(ZAKL_DATA!$B$29,N539)),MAX($M$2:M538)+1,0)</f>
        <v>537.0</v>
      </c>
      <c r="N539" s="417" t="s">
        <v>2057</v>
      </c>
      <c r="O539" s="419" t="s">
        <v>3259</v>
      </c>
      <c r="P539" s="389"/>
      <c r="Q539" s="372" t="str">
        <f>IFERROR(VLOOKUP(ROWS($Q$3:Q539),$M$3:$N$1699,2,0),"")</f>
        <v>Výroba ostatních čerpadel a kompresorů</v>
      </c>
    </row>
    <row r="540" spans="13:17" ht="12.75" customHeight="1">
      <c r="M540" s="388">
        <f>IF(ISNUMBER(SEARCH(ZAKL_DATA!$B$29,N540)),MAX($M$2:M539)+1,0)</f>
        <v>538.0</v>
      </c>
      <c r="N540" s="417" t="s">
        <v>2058</v>
      </c>
      <c r="O540" s="419" t="s">
        <v>3260</v>
      </c>
      <c r="P540" s="389"/>
      <c r="Q540" s="372" t="str">
        <f>IFERROR(VLOOKUP(ROWS($Q$3:Q540),$M$3:$N$1699,2,0),"")</f>
        <v>Výroba ostatních potrubních armatur</v>
      </c>
    </row>
    <row r="541" spans="13:17" ht="12.75" customHeight="1">
      <c r="M541" s="388">
        <f>IF(ISNUMBER(SEARCH(ZAKL_DATA!$B$29,N541)),MAX($M$2:M540)+1,0)</f>
        <v>539.0</v>
      </c>
      <c r="N541" s="417" t="s">
        <v>2059</v>
      </c>
      <c r="O541" s="419" t="s">
        <v>3261</v>
      </c>
      <c r="P541" s="389"/>
      <c r="Q541" s="372" t="str">
        <f>IFERROR(VLOOKUP(ROWS($Q$3:Q541),$M$3:$N$1699,2,0),"")</f>
        <v>Výroba ložisek, ozubených kol, převodů a hnacích prvků</v>
      </c>
    </row>
    <row r="542" spans="13:17" ht="12.75" customHeight="1">
      <c r="M542" s="388">
        <f>IF(ISNUMBER(SEARCH(ZAKL_DATA!$B$29,N542)),MAX($M$2:M541)+1,0)</f>
        <v>540.0</v>
      </c>
      <c r="N542" s="417" t="s">
        <v>2061</v>
      </c>
      <c r="O542" s="419" t="s">
        <v>3262</v>
      </c>
      <c r="P542" s="389"/>
      <c r="Q542" s="372" t="str">
        <f>IFERROR(VLOOKUP(ROWS($Q$3:Q542),$M$3:$N$1699,2,0),"")</f>
        <v>Výroba pecí a hořáků pro topeniště</v>
      </c>
    </row>
    <row r="543" spans="13:17" ht="12.75" customHeight="1">
      <c r="M543" s="388">
        <f>IF(ISNUMBER(SEARCH(ZAKL_DATA!$B$29,N543)),MAX($M$2:M542)+1,0)</f>
        <v>541.0</v>
      </c>
      <c r="N543" s="417" t="s">
        <v>2062</v>
      </c>
      <c r="O543" s="419" t="s">
        <v>3263</v>
      </c>
      <c r="P543" s="389"/>
      <c r="Q543" s="372" t="str">
        <f>IFERROR(VLOOKUP(ROWS($Q$3:Q543),$M$3:$N$1699,2,0),"")</f>
        <v>Výroba zdvihacích a manipulačních zařízení</v>
      </c>
    </row>
    <row r="544" spans="13:17" ht="12.75" customHeight="1">
      <c r="M544" s="388">
        <f>IF(ISNUMBER(SEARCH(ZAKL_DATA!$B$29,N544)),MAX($M$2:M543)+1,0)</f>
        <v>542.0</v>
      </c>
      <c r="N544" s="417" t="s">
        <v>3264</v>
      </c>
      <c r="O544" s="419" t="s">
        <v>3265</v>
      </c>
      <c r="P544" s="389"/>
      <c r="Q544" s="372" t="str">
        <f>IFERROR(VLOOKUP(ROWS($Q$3:Q544),$M$3:$N$1699,2,0),"")</f>
        <v>Výroba kancelářských strojů a zařízení,kromě počítačů a perif.zařízení</v>
      </c>
    </row>
    <row r="545" spans="13:17" ht="12.75" customHeight="1">
      <c r="M545" s="388">
        <f>IF(ISNUMBER(SEARCH(ZAKL_DATA!$B$29,N545)),MAX($M$2:M544)+1,0)</f>
        <v>543.0</v>
      </c>
      <c r="N545" s="417" t="s">
        <v>2063</v>
      </c>
      <c r="O545" s="419" t="s">
        <v>3266</v>
      </c>
      <c r="P545" s="389"/>
      <c r="Q545" s="372" t="str">
        <f>IFERROR(VLOOKUP(ROWS($Q$3:Q545),$M$3:$N$1699,2,0),"")</f>
        <v>Výroba ručních mechanizovaných nástrojů</v>
      </c>
    </row>
    <row r="546" spans="13:17" ht="12.75" customHeight="1">
      <c r="M546" s="388">
        <f>IF(ISNUMBER(SEARCH(ZAKL_DATA!$B$29,N546)),MAX($M$2:M545)+1,0)</f>
        <v>544.0</v>
      </c>
      <c r="N546" s="417" t="s">
        <v>2064</v>
      </c>
      <c r="O546" s="419" t="s">
        <v>3267</v>
      </c>
      <c r="P546" s="389"/>
      <c r="Q546" s="372" t="str">
        <f>IFERROR(VLOOKUP(ROWS($Q$3:Q546),$M$3:$N$1699,2,0),"")</f>
        <v>Výroba průmyslových chladicích a klimatizačních zařízení</v>
      </c>
    </row>
    <row r="547" spans="13:17" ht="12.75" customHeight="1">
      <c r="M547" s="388">
        <f>IF(ISNUMBER(SEARCH(ZAKL_DATA!$B$29,N547)),MAX($M$2:M546)+1,0)</f>
        <v>545.0</v>
      </c>
      <c r="N547" s="417" t="s">
        <v>2065</v>
      </c>
      <c r="O547" s="419" t="s">
        <v>3268</v>
      </c>
      <c r="P547" s="389"/>
      <c r="Q547" s="372" t="str">
        <f>IFERROR(VLOOKUP(ROWS($Q$3:Q547),$M$3:$N$1699,2,0),"")</f>
        <v>Výroba ostatních strojů a zařízení pro všeobecné účely j. n.</v>
      </c>
    </row>
    <row r="548" spans="13:17" ht="12.75" customHeight="1">
      <c r="M548" s="388">
        <f>IF(ISNUMBER(SEARCH(ZAKL_DATA!$B$29,N548)),MAX($M$2:M547)+1,0)</f>
        <v>546.0</v>
      </c>
      <c r="N548" s="417" t="s">
        <v>2068</v>
      </c>
      <c r="O548" s="419" t="s">
        <v>3269</v>
      </c>
      <c r="P548" s="389"/>
      <c r="Q548" s="372" t="str">
        <f>IFERROR(VLOOKUP(ROWS($Q$3:Q548),$M$3:$N$1699,2,0),"")</f>
        <v>Výroba kovoobráběcích strojů</v>
      </c>
    </row>
    <row r="549" spans="13:17" ht="12.75" customHeight="1">
      <c r="M549" s="388">
        <f>IF(ISNUMBER(SEARCH(ZAKL_DATA!$B$29,N549)),MAX($M$2:M548)+1,0)</f>
        <v>547.0</v>
      </c>
      <c r="N549" s="417" t="s">
        <v>2069</v>
      </c>
      <c r="O549" s="419" t="s">
        <v>3270</v>
      </c>
      <c r="P549" s="389"/>
      <c r="Q549" s="372" t="str">
        <f>IFERROR(VLOOKUP(ROWS($Q$3:Q549),$M$3:$N$1699,2,0),"")</f>
        <v>Výroba ostatních obráběcích strojů</v>
      </c>
    </row>
    <row r="550" spans="13:17" ht="12.75" customHeight="1">
      <c r="M550" s="388">
        <f>IF(ISNUMBER(SEARCH(ZAKL_DATA!$B$29,N550)),MAX($M$2:M549)+1,0)</f>
        <v>548.0</v>
      </c>
      <c r="N550" s="417" t="s">
        <v>2071</v>
      </c>
      <c r="O550" s="419" t="s">
        <v>3271</v>
      </c>
      <c r="P550" s="389"/>
      <c r="Q550" s="372" t="str">
        <f>IFERROR(VLOOKUP(ROWS($Q$3:Q550),$M$3:$N$1699,2,0),"")</f>
        <v>Výroba strojů pro metalurgii</v>
      </c>
    </row>
    <row r="551" spans="13:17" ht="12.75" customHeight="1">
      <c r="M551" s="388">
        <f>IF(ISNUMBER(SEARCH(ZAKL_DATA!$B$29,N551)),MAX($M$2:M550)+1,0)</f>
        <v>549.0</v>
      </c>
      <c r="N551" s="417" t="s">
        <v>2072</v>
      </c>
      <c r="O551" s="419" t="s">
        <v>3272</v>
      </c>
      <c r="P551" s="389"/>
      <c r="Q551" s="372" t="str">
        <f>IFERROR(VLOOKUP(ROWS($Q$3:Q551),$M$3:$N$1699,2,0),"")</f>
        <v>Výroba strojů pro těžbu, dobývání a stavebnictví</v>
      </c>
    </row>
    <row r="552" spans="13:17" ht="12.75" customHeight="1">
      <c r="M552" s="388">
        <f>IF(ISNUMBER(SEARCH(ZAKL_DATA!$B$29,N552)),MAX($M$2:M551)+1,0)</f>
        <v>550.0</v>
      </c>
      <c r="N552" s="417" t="s">
        <v>2073</v>
      </c>
      <c r="O552" s="419" t="s">
        <v>3273</v>
      </c>
      <c r="P552" s="389"/>
      <c r="Q552" s="372" t="str">
        <f>IFERROR(VLOOKUP(ROWS($Q$3:Q552),$M$3:$N$1699,2,0),"")</f>
        <v>Výroba strojů na výrobu potravin, nápojů a zpracování tabáku</v>
      </c>
    </row>
    <row r="553" spans="13:17" ht="12.75" customHeight="1">
      <c r="M553" s="388">
        <f>IF(ISNUMBER(SEARCH(ZAKL_DATA!$B$29,N553)),MAX($M$2:M552)+1,0)</f>
        <v>551.0</v>
      </c>
      <c r="N553" s="417" t="s">
        <v>2074</v>
      </c>
      <c r="O553" s="419" t="s">
        <v>3274</v>
      </c>
      <c r="P553" s="389"/>
      <c r="Q553" s="372" t="str">
        <f>IFERROR(VLOOKUP(ROWS($Q$3:Q553),$M$3:$N$1699,2,0),"")</f>
        <v>Výroba strojů na výrobu textilu, oděvních výrobků a výrobků z usní</v>
      </c>
    </row>
    <row r="554" spans="13:17" ht="12.75" customHeight="1">
      <c r="M554" s="388">
        <f>IF(ISNUMBER(SEARCH(ZAKL_DATA!$B$29,N554)),MAX($M$2:M553)+1,0)</f>
        <v>552.0</v>
      </c>
      <c r="N554" s="417" t="s">
        <v>2075</v>
      </c>
      <c r="O554" s="419" t="s">
        <v>3275</v>
      </c>
      <c r="P554" s="389"/>
      <c r="Q554" s="372" t="str">
        <f>IFERROR(VLOOKUP(ROWS($Q$3:Q554),$M$3:$N$1699,2,0),"")</f>
        <v>Výroba strojů a přístrojů na výrobu papíru a lepenky</v>
      </c>
    </row>
    <row r="555" spans="13:17" ht="12.75" customHeight="1">
      <c r="M555" s="388">
        <f>IF(ISNUMBER(SEARCH(ZAKL_DATA!$B$29,N555)),MAX($M$2:M554)+1,0)</f>
        <v>553.0</v>
      </c>
      <c r="N555" s="417" t="s">
        <v>2076</v>
      </c>
      <c r="O555" s="419" t="s">
        <v>3276</v>
      </c>
      <c r="P555" s="389"/>
      <c r="Q555" s="372" t="str">
        <f>IFERROR(VLOOKUP(ROWS($Q$3:Q555),$M$3:$N$1699,2,0),"")</f>
        <v>Výroba strojů na výrobu plastů a pryže</v>
      </c>
    </row>
    <row r="556" spans="13:17" ht="12.75" customHeight="1">
      <c r="M556" s="388">
        <f>IF(ISNUMBER(SEARCH(ZAKL_DATA!$B$29,N556)),MAX($M$2:M555)+1,0)</f>
        <v>554.0</v>
      </c>
      <c r="N556" s="417" t="s">
        <v>2077</v>
      </c>
      <c r="O556" s="419" t="s">
        <v>3277</v>
      </c>
      <c r="P556" s="389"/>
      <c r="Q556" s="372" t="str">
        <f>IFERROR(VLOOKUP(ROWS($Q$3:Q556),$M$3:$N$1699,2,0),"")</f>
        <v>Výroba ostatních strojů pro speciální účely j. n.</v>
      </c>
    </row>
    <row r="557" spans="13:17" ht="12.75" customHeight="1">
      <c r="M557" s="388">
        <f>IF(ISNUMBER(SEARCH(ZAKL_DATA!$B$29,N557)),MAX($M$2:M556)+1,0)</f>
        <v>555.0</v>
      </c>
      <c r="N557" s="417" t="s">
        <v>2082</v>
      </c>
      <c r="O557" s="419" t="s">
        <v>3278</v>
      </c>
      <c r="P557" s="389"/>
      <c r="Q557" s="372" t="str">
        <f>IFERROR(VLOOKUP(ROWS($Q$3:Q557),$M$3:$N$1699,2,0),"")</f>
        <v>Výroba elektrického a elektronického zařízení pro motorová vozidla</v>
      </c>
    </row>
    <row r="558" spans="13:17" ht="12.75" customHeight="1">
      <c r="M558" s="388">
        <f>IF(ISNUMBER(SEARCH(ZAKL_DATA!$B$29,N558)),MAX($M$2:M557)+1,0)</f>
        <v>556.0</v>
      </c>
      <c r="N558" s="417" t="s">
        <v>2083</v>
      </c>
      <c r="O558" s="419" t="s">
        <v>3279</v>
      </c>
      <c r="P558" s="389"/>
      <c r="Q558" s="372" t="str">
        <f>IFERROR(VLOOKUP(ROWS($Q$3:Q558),$M$3:$N$1699,2,0),"")</f>
        <v>Výroba ostatních dílů a příslušenství pro motorová vozidla</v>
      </c>
    </row>
    <row r="559" spans="13:17" ht="12.75" customHeight="1">
      <c r="M559" s="388">
        <f>IF(ISNUMBER(SEARCH(ZAKL_DATA!$B$29,N559)),MAX($M$2:M558)+1,0)</f>
        <v>557.0</v>
      </c>
      <c r="N559" s="417" t="s">
        <v>2086</v>
      </c>
      <c r="O559" s="419" t="s">
        <v>3280</v>
      </c>
      <c r="P559" s="389"/>
      <c r="Q559" s="372" t="str">
        <f>IFERROR(VLOOKUP(ROWS($Q$3:Q559),$M$3:$N$1699,2,0),"")</f>
        <v>Stavba lodí a plavidel</v>
      </c>
    </row>
    <row r="560" spans="13:17" ht="12.75" customHeight="1">
      <c r="M560" s="388">
        <f>IF(ISNUMBER(SEARCH(ZAKL_DATA!$B$29,N560)),MAX($M$2:M559)+1,0)</f>
        <v>558.0</v>
      </c>
      <c r="N560" s="417" t="s">
        <v>2087</v>
      </c>
      <c r="O560" s="419" t="s">
        <v>3281</v>
      </c>
      <c r="P560" s="389"/>
      <c r="Q560" s="372" t="str">
        <f>IFERROR(VLOOKUP(ROWS($Q$3:Q560),$M$3:$N$1699,2,0),"")</f>
        <v>Stavba rekreačních a sportovních člunů</v>
      </c>
    </row>
    <row r="561" spans="13:17" ht="12.75" customHeight="1">
      <c r="M561" s="388">
        <f>IF(ISNUMBER(SEARCH(ZAKL_DATA!$B$29,N561)),MAX($M$2:M560)+1,0)</f>
        <v>559.0</v>
      </c>
      <c r="N561" s="417" t="s">
        <v>2091</v>
      </c>
      <c r="O561" s="419" t="s">
        <v>3282</v>
      </c>
      <c r="P561" s="389"/>
      <c r="Q561" s="372" t="str">
        <f>IFERROR(VLOOKUP(ROWS($Q$3:Q561),$M$3:$N$1699,2,0),"")</f>
        <v>Výroba motocyklů</v>
      </c>
    </row>
    <row r="562" spans="13:17" ht="12.75" customHeight="1">
      <c r="M562" s="388">
        <f>IF(ISNUMBER(SEARCH(ZAKL_DATA!$B$29,N562)),MAX($M$2:M561)+1,0)</f>
        <v>560.0</v>
      </c>
      <c r="N562" s="417" t="s">
        <v>2092</v>
      </c>
      <c r="O562" s="419" t="s">
        <v>3283</v>
      </c>
      <c r="P562" s="389"/>
      <c r="Q562" s="372" t="str">
        <f>IFERROR(VLOOKUP(ROWS($Q$3:Q562),$M$3:$N$1699,2,0),"")</f>
        <v>Výroba jízdních kol a vozíků pro invalidy</v>
      </c>
    </row>
    <row r="563" spans="13:17" ht="12.75" customHeight="1">
      <c r="M563" s="388">
        <f>IF(ISNUMBER(SEARCH(ZAKL_DATA!$B$29,N563)),MAX($M$2:M562)+1,0)</f>
        <v>561.0</v>
      </c>
      <c r="N563" s="417" t="s">
        <v>2093</v>
      </c>
      <c r="O563" s="419" t="s">
        <v>3284</v>
      </c>
      <c r="P563" s="389"/>
      <c r="Q563" s="372" t="str">
        <f>IFERROR(VLOOKUP(ROWS($Q$3:Q563),$M$3:$N$1699,2,0),"")</f>
        <v>Výroba ostatních dopravních prostředků a zařízení j. n.</v>
      </c>
    </row>
    <row r="564" spans="13:17" ht="12.75" customHeight="1">
      <c r="M564" s="388">
        <f>IF(ISNUMBER(SEARCH(ZAKL_DATA!$B$29,N564)),MAX($M$2:M563)+1,0)</f>
        <v>562.0</v>
      </c>
      <c r="N564" s="417" t="s">
        <v>2095</v>
      </c>
      <c r="O564" s="419" t="s">
        <v>3285</v>
      </c>
      <c r="P564" s="389"/>
      <c r="Q564" s="372" t="str">
        <f>IFERROR(VLOOKUP(ROWS($Q$3:Q564),$M$3:$N$1699,2,0),"")</f>
        <v>Výroba kancelářského nábytku a zařízení obchodů</v>
      </c>
    </row>
    <row r="565" spans="13:17" ht="12.75" customHeight="1">
      <c r="M565" s="388">
        <f>IF(ISNUMBER(SEARCH(ZAKL_DATA!$B$29,N565)),MAX($M$2:M564)+1,0)</f>
        <v>563.0</v>
      </c>
      <c r="N565" s="417" t="s">
        <v>2096</v>
      </c>
      <c r="O565" s="419" t="s">
        <v>3286</v>
      </c>
      <c r="P565" s="389"/>
      <c r="Q565" s="372" t="str">
        <f>IFERROR(VLOOKUP(ROWS($Q$3:Q565),$M$3:$N$1699,2,0),"")</f>
        <v>Výroba kuchyňského nábytku</v>
      </c>
    </row>
    <row r="566" spans="13:17" ht="12.75" customHeight="1">
      <c r="M566" s="388">
        <f>IF(ISNUMBER(SEARCH(ZAKL_DATA!$B$29,N566)),MAX($M$2:M565)+1,0)</f>
        <v>564.0</v>
      </c>
      <c r="N566" s="417" t="s">
        <v>2097</v>
      </c>
      <c r="O566" s="419" t="s">
        <v>3287</v>
      </c>
      <c r="P566" s="389"/>
      <c r="Q566" s="372" t="str">
        <f>IFERROR(VLOOKUP(ROWS($Q$3:Q566),$M$3:$N$1699,2,0),"")</f>
        <v>Výroba matrací</v>
      </c>
    </row>
    <row r="567" spans="13:17" ht="12.75" customHeight="1">
      <c r="M567" s="388">
        <f>IF(ISNUMBER(SEARCH(ZAKL_DATA!$B$29,N567)),MAX($M$2:M566)+1,0)</f>
        <v>565.0</v>
      </c>
      <c r="N567" s="417" t="s">
        <v>2098</v>
      </c>
      <c r="O567" s="419" t="s">
        <v>3288</v>
      </c>
      <c r="P567" s="389"/>
      <c r="Q567" s="372" t="str">
        <f>IFERROR(VLOOKUP(ROWS($Q$3:Q567),$M$3:$N$1699,2,0),"")</f>
        <v>Výroba ostatního nábytku</v>
      </c>
    </row>
    <row r="568" spans="13:17" ht="12.75" customHeight="1">
      <c r="M568" s="388">
        <f>IF(ISNUMBER(SEARCH(ZAKL_DATA!$B$29,N568)),MAX($M$2:M567)+1,0)</f>
        <v>566.0</v>
      </c>
      <c r="N568" s="417" t="s">
        <v>2101</v>
      </c>
      <c r="O568" s="419" t="s">
        <v>3289</v>
      </c>
      <c r="P568" s="389"/>
      <c r="Q568" s="372" t="str">
        <f>IFERROR(VLOOKUP(ROWS($Q$3:Q568),$M$3:$N$1699,2,0),"")</f>
        <v>Ražení mincí</v>
      </c>
    </row>
    <row r="569" spans="13:17" ht="12.75" customHeight="1">
      <c r="M569" s="388">
        <f>IF(ISNUMBER(SEARCH(ZAKL_DATA!$B$29,N569)),MAX($M$2:M568)+1,0)</f>
        <v>567.0</v>
      </c>
      <c r="N569" s="417" t="s">
        <v>2102</v>
      </c>
      <c r="O569" s="419" t="s">
        <v>3290</v>
      </c>
      <c r="P569" s="389"/>
      <c r="Q569" s="372" t="str">
        <f>IFERROR(VLOOKUP(ROWS($Q$3:Q569),$M$3:$N$1699,2,0),"")</f>
        <v>Výroba klenotů a příbuzných výrobků</v>
      </c>
    </row>
    <row r="570" spans="13:17" ht="12.75" customHeight="1">
      <c r="M570" s="388">
        <f>IF(ISNUMBER(SEARCH(ZAKL_DATA!$B$29,N570)),MAX($M$2:M569)+1,0)</f>
        <v>568.0</v>
      </c>
      <c r="N570" s="417" t="s">
        <v>2103</v>
      </c>
      <c r="O570" s="419" t="s">
        <v>3291</v>
      </c>
      <c r="P570" s="389"/>
      <c r="Q570" s="372" t="str">
        <f>IFERROR(VLOOKUP(ROWS($Q$3:Q570),$M$3:$N$1699,2,0),"")</f>
        <v>Výroba bižuterie a příbuzných výrobků</v>
      </c>
    </row>
    <row r="571" spans="13:17" ht="12.75" customHeight="1">
      <c r="M571" s="388">
        <f>IF(ISNUMBER(SEARCH(ZAKL_DATA!$B$29,N571)),MAX($M$2:M570)+1,0)</f>
        <v>569.0</v>
      </c>
      <c r="N571" s="417" t="s">
        <v>2109</v>
      </c>
      <c r="O571" s="419" t="s">
        <v>3292</v>
      </c>
      <c r="P571" s="389"/>
      <c r="Q571" s="372" t="str">
        <f>IFERROR(VLOOKUP(ROWS($Q$3:Q571),$M$3:$N$1699,2,0),"")</f>
        <v>Výroba košťat a kartáčnických výrobků</v>
      </c>
    </row>
    <row r="572" spans="13:17" ht="12.75" customHeight="1">
      <c r="M572" s="388">
        <f>IF(ISNUMBER(SEARCH(ZAKL_DATA!$B$29,N572)),MAX($M$2:M571)+1,0)</f>
        <v>570.0</v>
      </c>
      <c r="N572" s="417" t="s">
        <v>2110</v>
      </c>
      <c r="O572" s="419" t="s">
        <v>3293</v>
      </c>
      <c r="P572" s="389"/>
      <c r="Q572" s="372" t="str">
        <f>IFERROR(VLOOKUP(ROWS($Q$3:Q572),$M$3:$N$1699,2,0),"")</f>
        <v>Ostatní zpracovatelský průmysl j. n.</v>
      </c>
    </row>
    <row r="573" spans="13:17" ht="12.75" customHeight="1">
      <c r="M573" s="388">
        <f>IF(ISNUMBER(SEARCH(ZAKL_DATA!$B$29,N573)),MAX($M$2:M572)+1,0)</f>
        <v>571.0</v>
      </c>
      <c r="N573" s="417" t="s">
        <v>2113</v>
      </c>
      <c r="O573" s="419" t="s">
        <v>3294</v>
      </c>
      <c r="P573" s="389"/>
      <c r="Q573" s="372" t="str">
        <f>IFERROR(VLOOKUP(ROWS($Q$3:Q573),$M$3:$N$1699,2,0),"")</f>
        <v>Opravy kovodělných výrobků</v>
      </c>
    </row>
    <row r="574" spans="13:17" ht="12.75" customHeight="1">
      <c r="M574" s="388">
        <f>IF(ISNUMBER(SEARCH(ZAKL_DATA!$B$29,N574)),MAX($M$2:M573)+1,0)</f>
        <v>572.0</v>
      </c>
      <c r="N574" s="417" t="s">
        <v>2114</v>
      </c>
      <c r="O574" s="419" t="s">
        <v>3295</v>
      </c>
      <c r="P574" s="389"/>
      <c r="Q574" s="372" t="str">
        <f>IFERROR(VLOOKUP(ROWS($Q$3:Q574),$M$3:$N$1699,2,0),"")</f>
        <v>Opravy strojů</v>
      </c>
    </row>
    <row r="575" spans="13:17" ht="12.75" customHeight="1">
      <c r="M575" s="388">
        <f>IF(ISNUMBER(SEARCH(ZAKL_DATA!$B$29,N575)),MAX($M$2:M574)+1,0)</f>
        <v>573.0</v>
      </c>
      <c r="N575" s="417" t="s">
        <v>2115</v>
      </c>
      <c r="O575" s="419" t="s">
        <v>3296</v>
      </c>
      <c r="P575" s="389"/>
      <c r="Q575" s="372" t="str">
        <f>IFERROR(VLOOKUP(ROWS($Q$3:Q575),$M$3:$N$1699,2,0),"")</f>
        <v>Opravy elektronických a optických přístrojů a zařízení</v>
      </c>
    </row>
    <row r="576" spans="13:17" ht="12.75" customHeight="1">
      <c r="M576" s="388">
        <f>IF(ISNUMBER(SEARCH(ZAKL_DATA!$B$29,N576)),MAX($M$2:M575)+1,0)</f>
        <v>574.0</v>
      </c>
      <c r="N576" s="417" t="s">
        <v>3297</v>
      </c>
      <c r="O576" s="419" t="s">
        <v>3298</v>
      </c>
      <c r="P576" s="389"/>
      <c r="Q576" s="372" t="str">
        <f>IFERROR(VLOOKUP(ROWS($Q$3:Q576),$M$3:$N$1699,2,0),"")</f>
        <v>Opravy elektrických zařízen</v>
      </c>
    </row>
    <row r="577" spans="13:17" ht="12.75" customHeight="1">
      <c r="M577" s="388">
        <f>IF(ISNUMBER(SEARCH(ZAKL_DATA!$B$29,N577)),MAX($M$2:M576)+1,0)</f>
        <v>575.0</v>
      </c>
      <c r="N577" s="417" t="s">
        <v>2116</v>
      </c>
      <c r="O577" s="419" t="s">
        <v>3299</v>
      </c>
      <c r="P577" s="389"/>
      <c r="Q577" s="372" t="str">
        <f>IFERROR(VLOOKUP(ROWS($Q$3:Q577),$M$3:$N$1699,2,0),"")</f>
        <v>Opravy a údržba lodí a člunů</v>
      </c>
    </row>
    <row r="578" spans="13:17" ht="12.75" customHeight="1">
      <c r="M578" s="388">
        <f>IF(ISNUMBER(SEARCH(ZAKL_DATA!$B$29,N578)),MAX($M$2:M577)+1,0)</f>
        <v>576.0</v>
      </c>
      <c r="N578" s="417" t="s">
        <v>2117</v>
      </c>
      <c r="O578" s="419" t="s">
        <v>3300</v>
      </c>
      <c r="P578" s="389"/>
      <c r="Q578" s="372" t="str">
        <f>IFERROR(VLOOKUP(ROWS($Q$3:Q578),$M$3:$N$1699,2,0),"")</f>
        <v>Opravy a údržba letadel a kosmických lodí</v>
      </c>
    </row>
    <row r="579" spans="13:17" ht="12.75" customHeight="1">
      <c r="M579" s="388">
        <f>IF(ISNUMBER(SEARCH(ZAKL_DATA!$B$29,N579)),MAX($M$2:M578)+1,0)</f>
        <v>577.0</v>
      </c>
      <c r="N579" s="417" t="s">
        <v>2118</v>
      </c>
      <c r="O579" s="419" t="s">
        <v>3301</v>
      </c>
      <c r="P579" s="389"/>
      <c r="Q579" s="372" t="str">
        <f>IFERROR(VLOOKUP(ROWS($Q$3:Q579),$M$3:$N$1699,2,0),"")</f>
        <v>Opravy a údržba ostatních dopravních prostředků a zařízení j. n.</v>
      </c>
    </row>
    <row r="580" spans="13:17" ht="12.75" customHeight="1">
      <c r="M580" s="388">
        <f>IF(ISNUMBER(SEARCH(ZAKL_DATA!$B$29,N580)),MAX($M$2:M579)+1,0)</f>
        <v>578.0</v>
      </c>
      <c r="N580" s="417" t="s">
        <v>2120</v>
      </c>
      <c r="O580" s="419" t="s">
        <v>3302</v>
      </c>
      <c r="P580" s="389"/>
      <c r="Q580" s="372" t="str">
        <f>IFERROR(VLOOKUP(ROWS($Q$3:Q580),$M$3:$N$1699,2,0),"")</f>
        <v>Opravy ostatních zařízení</v>
      </c>
    </row>
    <row r="581" spans="13:17" ht="12.75" customHeight="1">
      <c r="M581" s="388">
        <f>IF(ISNUMBER(SEARCH(ZAKL_DATA!$B$29,N581)),MAX($M$2:M580)+1,0)</f>
        <v>579.0</v>
      </c>
      <c r="N581" s="417" t="s">
        <v>2124</v>
      </c>
      <c r="O581" s="419" t="s">
        <v>3303</v>
      </c>
      <c r="P581" s="389"/>
      <c r="Q581" s="372" t="str">
        <f>IFERROR(VLOOKUP(ROWS($Q$3:Q581),$M$3:$N$1699,2,0),"")</f>
        <v>Výroba elektřiny</v>
      </c>
    </row>
    <row r="582" spans="13:17" ht="12.75" customHeight="1">
      <c r="M582" s="388">
        <f>IF(ISNUMBER(SEARCH(ZAKL_DATA!$B$29,N582)),MAX($M$2:M581)+1,0)</f>
        <v>580.0</v>
      </c>
      <c r="N582" s="417" t="s">
        <v>2125</v>
      </c>
      <c r="O582" s="419" t="s">
        <v>3304</v>
      </c>
      <c r="P582" s="389"/>
      <c r="Q582" s="372" t="str">
        <f>IFERROR(VLOOKUP(ROWS($Q$3:Q582),$M$3:$N$1699,2,0),"")</f>
        <v>Přenos elektřiny</v>
      </c>
    </row>
    <row r="583" spans="13:17" ht="12.75" customHeight="1">
      <c r="M583" s="388">
        <f>IF(ISNUMBER(SEARCH(ZAKL_DATA!$B$29,N583)),MAX($M$2:M582)+1,0)</f>
        <v>581.0</v>
      </c>
      <c r="N583" s="417" t="s">
        <v>2126</v>
      </c>
      <c r="O583" s="419" t="s">
        <v>3305</v>
      </c>
      <c r="P583" s="389"/>
      <c r="Q583" s="372" t="str">
        <f>IFERROR(VLOOKUP(ROWS($Q$3:Q583),$M$3:$N$1699,2,0),"")</f>
        <v>Rozvod elektřiny</v>
      </c>
    </row>
    <row r="584" spans="13:17" ht="12.75" customHeight="1">
      <c r="M584" s="388">
        <f>IF(ISNUMBER(SEARCH(ZAKL_DATA!$B$29,N584)),MAX($M$2:M583)+1,0)</f>
        <v>582.0</v>
      </c>
      <c r="N584" s="417" t="s">
        <v>2127</v>
      </c>
      <c r="O584" s="419" t="s">
        <v>3306</v>
      </c>
      <c r="P584" s="389"/>
      <c r="Q584" s="372" t="str">
        <f>IFERROR(VLOOKUP(ROWS($Q$3:Q584),$M$3:$N$1699,2,0),"")</f>
        <v>Obchod s elektřinou</v>
      </c>
    </row>
    <row r="585" spans="13:17" ht="12.75" customHeight="1">
      <c r="M585" s="388">
        <f>IF(ISNUMBER(SEARCH(ZAKL_DATA!$B$29,N585)),MAX($M$2:M584)+1,0)</f>
        <v>583.0</v>
      </c>
      <c r="N585" s="417" t="s">
        <v>2129</v>
      </c>
      <c r="O585" s="419" t="s">
        <v>3307</v>
      </c>
      <c r="P585" s="389"/>
      <c r="Q585" s="372" t="str">
        <f>IFERROR(VLOOKUP(ROWS($Q$3:Q585),$M$3:$N$1699,2,0),"")</f>
        <v>Výroba plynu</v>
      </c>
    </row>
    <row r="586" spans="13:17" ht="12.75" customHeight="1">
      <c r="M586" s="388">
        <f>IF(ISNUMBER(SEARCH(ZAKL_DATA!$B$29,N586)),MAX($M$2:M585)+1,0)</f>
        <v>584.0</v>
      </c>
      <c r="N586" s="417" t="s">
        <v>2130</v>
      </c>
      <c r="O586" s="419" t="s">
        <v>3308</v>
      </c>
      <c r="P586" s="389"/>
      <c r="Q586" s="372" t="str">
        <f>IFERROR(VLOOKUP(ROWS($Q$3:Q586),$M$3:$N$1699,2,0),"")</f>
        <v>Rozvod plynných paliv prostřednictvím sítí</v>
      </c>
    </row>
    <row r="587" spans="13:17" ht="12.75" customHeight="1">
      <c r="M587" s="388">
        <f>IF(ISNUMBER(SEARCH(ZAKL_DATA!$B$29,N587)),MAX($M$2:M586)+1,0)</f>
        <v>585.0</v>
      </c>
      <c r="N587" s="417" t="s">
        <v>2131</v>
      </c>
      <c r="O587" s="419" t="s">
        <v>3309</v>
      </c>
      <c r="P587" s="389"/>
      <c r="Q587" s="372" t="str">
        <f>IFERROR(VLOOKUP(ROWS($Q$3:Q587),$M$3:$N$1699,2,0),"")</f>
        <v>Obchod s plynem prostřednictvím sítí</v>
      </c>
    </row>
    <row r="588" spans="13:17" ht="12.75" customHeight="1">
      <c r="M588" s="388">
        <f>IF(ISNUMBER(SEARCH(ZAKL_DATA!$B$29,N588)),MAX($M$2:M587)+1,0)</f>
        <v>586.0</v>
      </c>
      <c r="N588" s="417" t="s">
        <v>2143</v>
      </c>
      <c r="O588" s="419" t="s">
        <v>3310</v>
      </c>
      <c r="P588" s="389"/>
      <c r="Q588" s="372" t="str">
        <f>IFERROR(VLOOKUP(ROWS($Q$3:Q588),$M$3:$N$1699,2,0),"")</f>
        <v>Shromažďování a sběr odpadů, kromě nebezpečných</v>
      </c>
    </row>
    <row r="589" spans="13:17" ht="12.75" customHeight="1">
      <c r="M589" s="388">
        <f>IF(ISNUMBER(SEARCH(ZAKL_DATA!$B$29,N589)),MAX($M$2:M588)+1,0)</f>
        <v>587.0</v>
      </c>
      <c r="N589" s="417" t="s">
        <v>2144</v>
      </c>
      <c r="O589" s="419" t="s">
        <v>3311</v>
      </c>
      <c r="P589" s="389"/>
      <c r="Q589" s="372" t="str">
        <f>IFERROR(VLOOKUP(ROWS($Q$3:Q589),$M$3:$N$1699,2,0),"")</f>
        <v>Shromažďování a sběr nebezpečných odpadů</v>
      </c>
    </row>
    <row r="590" spans="13:17" ht="12.75" customHeight="1">
      <c r="M590" s="388">
        <f>IF(ISNUMBER(SEARCH(ZAKL_DATA!$B$29,N590)),MAX($M$2:M589)+1,0)</f>
        <v>588.0</v>
      </c>
      <c r="N590" s="417" t="s">
        <v>2146</v>
      </c>
      <c r="O590" s="419" t="s">
        <v>3312</v>
      </c>
      <c r="P590" s="389"/>
      <c r="Q590" s="372" t="str">
        <f>IFERROR(VLOOKUP(ROWS($Q$3:Q590),$M$3:$N$1699,2,0),"")</f>
        <v>Odstraňování odpadů, kromě nebezpečných</v>
      </c>
    </row>
    <row r="591" spans="13:17" ht="12.75" customHeight="1">
      <c r="M591" s="388">
        <f>IF(ISNUMBER(SEARCH(ZAKL_DATA!$B$29,N591)),MAX($M$2:M590)+1,0)</f>
        <v>589.0</v>
      </c>
      <c r="N591" s="417" t="s">
        <v>2147</v>
      </c>
      <c r="O591" s="419" t="s">
        <v>3313</v>
      </c>
      <c r="P591" s="389"/>
      <c r="Q591" s="372" t="str">
        <f>IFERROR(VLOOKUP(ROWS($Q$3:Q591),$M$3:$N$1699,2,0),"")</f>
        <v>Odstraňování nebezpečných odpadů</v>
      </c>
    </row>
    <row r="592" spans="13:17" ht="12.75" customHeight="1">
      <c r="M592" s="388">
        <f>IF(ISNUMBER(SEARCH(ZAKL_DATA!$B$29,N592)),MAX($M$2:M591)+1,0)</f>
        <v>590.0</v>
      </c>
      <c r="N592" s="417" t="s">
        <v>2149</v>
      </c>
      <c r="O592" s="419" t="s">
        <v>3314</v>
      </c>
      <c r="P592" s="389"/>
      <c r="Q592" s="372" t="str">
        <f>IFERROR(VLOOKUP(ROWS($Q$3:Q592),$M$3:$N$1699,2,0),"")</f>
        <v>Demontáž vraků a vyřazených strojů a zařízení pro účely recyklace</v>
      </c>
    </row>
    <row r="593" spans="13:17" ht="12.75" customHeight="1">
      <c r="M593" s="388">
        <f>IF(ISNUMBER(SEARCH(ZAKL_DATA!$B$29,N593)),MAX($M$2:M592)+1,0)</f>
        <v>591.0</v>
      </c>
      <c r="N593" s="417" t="s">
        <v>3315</v>
      </c>
      <c r="O593" s="419" t="s">
        <v>3316</v>
      </c>
      <c r="P593" s="389"/>
      <c r="Q593" s="372" t="str">
        <f>IFERROR(VLOOKUP(ROWS($Q$3:Q593),$M$3:$N$1699,2,0),"")</f>
        <v>Úprava odpadů k dalšímu využití,kromě demontáže vraků,strojů a zařízení</v>
      </c>
    </row>
    <row r="594" spans="13:17" ht="12.75" customHeight="1">
      <c r="M594" s="388">
        <f>IF(ISNUMBER(SEARCH(ZAKL_DATA!$B$29,N594)),MAX($M$2:M593)+1,0)</f>
        <v>592.0</v>
      </c>
      <c r="N594" s="417" t="s">
        <v>2154</v>
      </c>
      <c r="O594" s="419" t="s">
        <v>2946</v>
      </c>
      <c r="P594" s="389"/>
      <c r="Q594" s="372" t="str">
        <f>IFERROR(VLOOKUP(ROWS($Q$3:Q594),$M$3:$N$1699,2,0),"")</f>
        <v>Výstavba bytových budov</v>
      </c>
    </row>
    <row r="595" spans="13:17" ht="12.75" customHeight="1">
      <c r="M595" s="388">
        <f>IF(ISNUMBER(SEARCH(ZAKL_DATA!$B$29,N595)),MAX($M$2:M594)+1,0)</f>
        <v>593.0</v>
      </c>
      <c r="N595" s="417" t="s">
        <v>2158</v>
      </c>
      <c r="O595" s="419" t="s">
        <v>3317</v>
      </c>
      <c r="P595" s="389"/>
      <c r="Q595" s="372" t="str">
        <f>IFERROR(VLOOKUP(ROWS($Q$3:Q595),$M$3:$N$1699,2,0),"")</f>
        <v>Výstavba silnic a dálnic</v>
      </c>
    </row>
    <row r="596" spans="13:17" ht="12.75" customHeight="1">
      <c r="M596" s="388">
        <f>IF(ISNUMBER(SEARCH(ZAKL_DATA!$B$29,N596)),MAX($M$2:M595)+1,0)</f>
        <v>594.0</v>
      </c>
      <c r="N596" s="417" t="s">
        <v>2159</v>
      </c>
      <c r="O596" s="419" t="s">
        <v>3318</v>
      </c>
      <c r="P596" s="389"/>
      <c r="Q596" s="372" t="str">
        <f>IFERROR(VLOOKUP(ROWS($Q$3:Q596),$M$3:$N$1699,2,0),"")</f>
        <v>Výstavba železnic a podzemních drah</v>
      </c>
    </row>
    <row r="597" spans="13:17" ht="12.75" customHeight="1">
      <c r="M597" s="388">
        <f>IF(ISNUMBER(SEARCH(ZAKL_DATA!$B$29,N597)),MAX($M$2:M596)+1,0)</f>
        <v>595.0</v>
      </c>
      <c r="N597" s="417" t="s">
        <v>2160</v>
      </c>
      <c r="O597" s="419" t="s">
        <v>3319</v>
      </c>
      <c r="P597" s="389"/>
      <c r="Q597" s="372" t="str">
        <f>IFERROR(VLOOKUP(ROWS($Q$3:Q597),$M$3:$N$1699,2,0),"")</f>
        <v>Výstavba mostů a tunelů</v>
      </c>
    </row>
    <row r="598" spans="13:17" ht="12.75" customHeight="1">
      <c r="M598" s="388">
        <f>IF(ISNUMBER(SEARCH(ZAKL_DATA!$B$29,N598)),MAX($M$2:M597)+1,0)</f>
        <v>596.0</v>
      </c>
      <c r="N598" s="417" t="s">
        <v>2162</v>
      </c>
      <c r="O598" s="419" t="s">
        <v>3320</v>
      </c>
      <c r="P598" s="389"/>
      <c r="Q598" s="372" t="str">
        <f>IFERROR(VLOOKUP(ROWS($Q$3:Q598),$M$3:$N$1699,2,0),"")</f>
        <v>Výstavba inženýrských sítí pro kapaliny a plyny</v>
      </c>
    </row>
    <row r="599" spans="13:17" ht="12.75" customHeight="1">
      <c r="M599" s="388">
        <f>IF(ISNUMBER(SEARCH(ZAKL_DATA!$B$29,N599)),MAX($M$2:M598)+1,0)</f>
        <v>597.0</v>
      </c>
      <c r="N599" s="417" t="s">
        <v>2165</v>
      </c>
      <c r="O599" s="419" t="s">
        <v>3321</v>
      </c>
      <c r="P599" s="389"/>
      <c r="Q599" s="372" t="str">
        <f>IFERROR(VLOOKUP(ROWS($Q$3:Q599),$M$3:$N$1699,2,0),"")</f>
        <v>Výstavba inženýrských sítí pro elektřinu a telekomunikace</v>
      </c>
    </row>
    <row r="600" spans="13:17" ht="12.75" customHeight="1">
      <c r="M600" s="388">
        <f>IF(ISNUMBER(SEARCH(ZAKL_DATA!$B$29,N600)),MAX($M$2:M599)+1,0)</f>
        <v>598.0</v>
      </c>
      <c r="N600" s="417" t="s">
        <v>2167</v>
      </c>
      <c r="O600" s="419" t="s">
        <v>3322</v>
      </c>
      <c r="P600" s="389"/>
      <c r="Q600" s="372" t="str">
        <f>IFERROR(VLOOKUP(ROWS($Q$3:Q600),$M$3:$N$1699,2,0),"")</f>
        <v>Výstavba vodních děl</v>
      </c>
    </row>
    <row r="601" spans="13:17" ht="12.75" customHeight="1">
      <c r="M601" s="388">
        <f>IF(ISNUMBER(SEARCH(ZAKL_DATA!$B$29,N601)),MAX($M$2:M600)+1,0)</f>
        <v>599.0</v>
      </c>
      <c r="N601" s="417" t="s">
        <v>2168</v>
      </c>
      <c r="O601" s="419" t="s">
        <v>3323</v>
      </c>
      <c r="P601" s="389"/>
      <c r="Q601" s="372" t="str">
        <f>IFERROR(VLOOKUP(ROWS($Q$3:Q601),$M$3:$N$1699,2,0),"")</f>
        <v>Výstavba ostatních staveb j. n.</v>
      </c>
    </row>
    <row r="602" spans="13:17" ht="12.75" customHeight="1">
      <c r="M602" s="388">
        <f>IF(ISNUMBER(SEARCH(ZAKL_DATA!$B$29,N602)),MAX($M$2:M601)+1,0)</f>
        <v>600.0</v>
      </c>
      <c r="N602" s="417" t="s">
        <v>2171</v>
      </c>
      <c r="O602" s="419" t="s">
        <v>3324</v>
      </c>
      <c r="P602" s="389"/>
      <c r="Q602" s="372" t="str">
        <f>IFERROR(VLOOKUP(ROWS($Q$3:Q602),$M$3:$N$1699,2,0),"")</f>
        <v>Demolice</v>
      </c>
    </row>
    <row r="603" spans="13:17" ht="12.75" customHeight="1">
      <c r="M603" s="388">
        <f>IF(ISNUMBER(SEARCH(ZAKL_DATA!$B$29,N603)),MAX($M$2:M602)+1,0)</f>
        <v>601.0</v>
      </c>
      <c r="N603" s="417" t="s">
        <v>2172</v>
      </c>
      <c r="O603" s="419" t="s">
        <v>3325</v>
      </c>
      <c r="P603" s="389"/>
      <c r="Q603" s="372" t="str">
        <f>IFERROR(VLOOKUP(ROWS($Q$3:Q603),$M$3:$N$1699,2,0),"")</f>
        <v>Příprava staveniště</v>
      </c>
    </row>
    <row r="604" spans="13:17" ht="12.75" customHeight="1">
      <c r="M604" s="388">
        <f>IF(ISNUMBER(SEARCH(ZAKL_DATA!$B$29,N604)),MAX($M$2:M603)+1,0)</f>
        <v>602.0</v>
      </c>
      <c r="N604" s="417" t="s">
        <v>2173</v>
      </c>
      <c r="O604" s="419" t="s">
        <v>3326</v>
      </c>
      <c r="P604" s="389"/>
      <c r="Q604" s="372" t="str">
        <f>IFERROR(VLOOKUP(ROWS($Q$3:Q604),$M$3:$N$1699,2,0),"")</f>
        <v>Průzkumné vrtné práce</v>
      </c>
    </row>
    <row r="605" spans="13:17" ht="12.75" customHeight="1">
      <c r="M605" s="388">
        <f>IF(ISNUMBER(SEARCH(ZAKL_DATA!$B$29,N605)),MAX($M$2:M604)+1,0)</f>
        <v>603.0</v>
      </c>
      <c r="N605" s="417" t="s">
        <v>2175</v>
      </c>
      <c r="O605" s="419" t="s">
        <v>3327</v>
      </c>
      <c r="P605" s="389"/>
      <c r="Q605" s="372" t="str">
        <f>IFERROR(VLOOKUP(ROWS($Q$3:Q605),$M$3:$N$1699,2,0),"")</f>
        <v>Elektrické instalace</v>
      </c>
    </row>
    <row r="606" spans="13:17" ht="12.75" customHeight="1">
      <c r="M606" s="388">
        <f>IF(ISNUMBER(SEARCH(ZAKL_DATA!$B$29,N606)),MAX($M$2:M605)+1,0)</f>
        <v>604.0</v>
      </c>
      <c r="N606" s="417" t="s">
        <v>2176</v>
      </c>
      <c r="O606" s="419" t="s">
        <v>3328</v>
      </c>
      <c r="P606" s="389"/>
      <c r="Q606" s="372" t="str">
        <f>IFERROR(VLOOKUP(ROWS($Q$3:Q606),$M$3:$N$1699,2,0),"")</f>
        <v>Instalace vody, odpadu, plynu, topení a klimatizace</v>
      </c>
    </row>
    <row r="607" spans="13:17" ht="12.75" customHeight="1">
      <c r="M607" s="388">
        <f>IF(ISNUMBER(SEARCH(ZAKL_DATA!$B$29,N607)),MAX($M$2:M606)+1,0)</f>
        <v>605.0</v>
      </c>
      <c r="N607" s="417" t="s">
        <v>2177</v>
      </c>
      <c r="O607" s="419" t="s">
        <v>3329</v>
      </c>
      <c r="P607" s="389"/>
      <c r="Q607" s="372" t="str">
        <f>IFERROR(VLOOKUP(ROWS($Q$3:Q607),$M$3:$N$1699,2,0),"")</f>
        <v>Ostatní stavební instalace</v>
      </c>
    </row>
    <row r="608" spans="13:17" ht="12.75" customHeight="1">
      <c r="M608" s="388">
        <f>IF(ISNUMBER(SEARCH(ZAKL_DATA!$B$29,N608)),MAX($M$2:M607)+1,0)</f>
        <v>606.0</v>
      </c>
      <c r="N608" s="417" t="s">
        <v>2179</v>
      </c>
      <c r="O608" s="419" t="s">
        <v>3330</v>
      </c>
      <c r="P608" s="389"/>
      <c r="Q608" s="372" t="str">
        <f>IFERROR(VLOOKUP(ROWS($Q$3:Q608),$M$3:$N$1699,2,0),"")</f>
        <v>Omítkářské práce</v>
      </c>
    </row>
    <row r="609" spans="13:17" ht="12.75" customHeight="1">
      <c r="M609" s="388">
        <f>IF(ISNUMBER(SEARCH(ZAKL_DATA!$B$29,N609)),MAX($M$2:M608)+1,0)</f>
        <v>607.0</v>
      </c>
      <c r="N609" s="417" t="s">
        <v>2180</v>
      </c>
      <c r="O609" s="419" t="s">
        <v>3331</v>
      </c>
      <c r="P609" s="389"/>
      <c r="Q609" s="372" t="str">
        <f>IFERROR(VLOOKUP(ROWS($Q$3:Q609),$M$3:$N$1699,2,0),"")</f>
        <v>Truhlářské práce</v>
      </c>
    </row>
    <row r="610" spans="13:17" ht="12.75" customHeight="1">
      <c r="M610" s="388">
        <f>IF(ISNUMBER(SEARCH(ZAKL_DATA!$B$29,N610)),MAX($M$2:M609)+1,0)</f>
        <v>608.0</v>
      </c>
      <c r="N610" s="417" t="s">
        <v>2181</v>
      </c>
      <c r="O610" s="419" t="s">
        <v>3332</v>
      </c>
      <c r="P610" s="389"/>
      <c r="Q610" s="372" t="str">
        <f>IFERROR(VLOOKUP(ROWS($Q$3:Q610),$M$3:$N$1699,2,0),"")</f>
        <v>Obkládání stěn a pokládání podlahových krytin</v>
      </c>
    </row>
    <row r="611" spans="13:17" ht="12.75" customHeight="1">
      <c r="M611" s="388">
        <f>IF(ISNUMBER(SEARCH(ZAKL_DATA!$B$29,N611)),MAX($M$2:M610)+1,0)</f>
        <v>609.0</v>
      </c>
      <c r="N611" s="417" t="s">
        <v>2182</v>
      </c>
      <c r="O611" s="419" t="s">
        <v>3333</v>
      </c>
      <c r="P611" s="389"/>
      <c r="Q611" s="372" t="str">
        <f>IFERROR(VLOOKUP(ROWS($Q$3:Q611),$M$3:$N$1699,2,0),"")</f>
        <v>Sklenářské, malířské a natěračské práce</v>
      </c>
    </row>
    <row r="612" spans="13:17" ht="12.75" customHeight="1">
      <c r="M612" s="388">
        <f>IF(ISNUMBER(SEARCH(ZAKL_DATA!$B$29,N612)),MAX($M$2:M611)+1,0)</f>
        <v>610.0</v>
      </c>
      <c r="N612" s="417" t="s">
        <v>2185</v>
      </c>
      <c r="O612" s="419" t="s">
        <v>3334</v>
      </c>
      <c r="P612" s="389"/>
      <c r="Q612" s="372" t="str">
        <f>IFERROR(VLOOKUP(ROWS($Q$3:Q612),$M$3:$N$1699,2,0),"")</f>
        <v>Ostatní kompletační a dokončovací práce</v>
      </c>
    </row>
    <row r="613" spans="13:17" ht="12.75" customHeight="1">
      <c r="M613" s="388">
        <f>IF(ISNUMBER(SEARCH(ZAKL_DATA!$B$29,N613)),MAX($M$2:M612)+1,0)</f>
        <v>611.0</v>
      </c>
      <c r="N613" s="417" t="s">
        <v>2187</v>
      </c>
      <c r="O613" s="419" t="s">
        <v>3335</v>
      </c>
      <c r="P613" s="389"/>
      <c r="Q613" s="372" t="str">
        <f>IFERROR(VLOOKUP(ROWS($Q$3:Q613),$M$3:$N$1699,2,0),"")</f>
        <v>Pokrývačské práce</v>
      </c>
    </row>
    <row r="614" spans="13:17" ht="12.75" customHeight="1">
      <c r="M614" s="388">
        <f>IF(ISNUMBER(SEARCH(ZAKL_DATA!$B$29,N614)),MAX($M$2:M613)+1,0)</f>
        <v>612.0</v>
      </c>
      <c r="N614" s="417" t="s">
        <v>2188</v>
      </c>
      <c r="O614" s="419" t="s">
        <v>3336</v>
      </c>
      <c r="P614" s="389"/>
      <c r="Q614" s="372" t="str">
        <f>IFERROR(VLOOKUP(ROWS($Q$3:Q614),$M$3:$N$1699,2,0),"")</f>
        <v>Ostatní specializované stavební činnosti j. n.</v>
      </c>
    </row>
    <row r="615" spans="13:17" ht="12.75" customHeight="1">
      <c r="M615" s="388">
        <f>IF(ISNUMBER(SEARCH(ZAKL_DATA!$B$29,N615)),MAX($M$2:M614)+1,0)</f>
        <v>613.0</v>
      </c>
      <c r="N615" s="417" t="s">
        <v>2193</v>
      </c>
      <c r="O615" s="419" t="s">
        <v>3337</v>
      </c>
      <c r="P615" s="389"/>
      <c r="Q615" s="372" t="str">
        <f>IFERROR(VLOOKUP(ROWS($Q$3:Q615),$M$3:$N$1699,2,0),"")</f>
        <v>Obchod s automobily a jinými lehkými motorovými vozidly</v>
      </c>
    </row>
    <row r="616" spans="13:17" ht="12.75" customHeight="1">
      <c r="M616" s="388">
        <f>IF(ISNUMBER(SEARCH(ZAKL_DATA!$B$29,N616)),MAX($M$2:M615)+1,0)</f>
        <v>614.0</v>
      </c>
      <c r="N616" s="417" t="s">
        <v>2194</v>
      </c>
      <c r="O616" s="419" t="s">
        <v>3338</v>
      </c>
      <c r="P616" s="389"/>
      <c r="Q616" s="372" t="str">
        <f>IFERROR(VLOOKUP(ROWS($Q$3:Q616),$M$3:$N$1699,2,0),"")</f>
        <v>Obchod s ostatními motorovými vozidly, kromě motocyklů</v>
      </c>
    </row>
    <row r="617" spans="13:17" ht="12.75" customHeight="1">
      <c r="M617" s="388">
        <f>IF(ISNUMBER(SEARCH(ZAKL_DATA!$B$29,N617)),MAX($M$2:M616)+1,0)</f>
        <v>615.0</v>
      </c>
      <c r="N617" s="417" t="s">
        <v>3339</v>
      </c>
      <c r="O617" s="419" t="s">
        <v>3340</v>
      </c>
      <c r="P617" s="389"/>
      <c r="Q617" s="372" t="str">
        <f>IFERROR(VLOOKUP(ROWS($Q$3:Q617),$M$3:$N$1699,2,0),"")</f>
        <v>Velkoobchod s díly a příslušenstvím pro motorová vozidla,kromě motocyklů</v>
      </c>
    </row>
    <row r="618" spans="13:17" ht="12.75" customHeight="1">
      <c r="M618" s="388">
        <f>IF(ISNUMBER(SEARCH(ZAKL_DATA!$B$29,N618)),MAX($M$2:M617)+1,0)</f>
        <v>616.0</v>
      </c>
      <c r="N618" s="417" t="s">
        <v>3341</v>
      </c>
      <c r="O618" s="419" t="s">
        <v>3342</v>
      </c>
      <c r="P618" s="389"/>
      <c r="Q618" s="372" t="str">
        <f>IFERROR(VLOOKUP(ROWS($Q$3:Q618),$M$3:$N$1699,2,0),"")</f>
        <v>Maloobchod s díly a příslušenstvím pro motorová vozidla,kromě motocyklů</v>
      </c>
    </row>
    <row r="619" spans="13:17" ht="12.75" customHeight="1">
      <c r="M619" s="388">
        <f>IF(ISNUMBER(SEARCH(ZAKL_DATA!$B$29,N619)),MAX($M$2:M618)+1,0)</f>
        <v>617.0</v>
      </c>
      <c r="N619" s="417" t="s">
        <v>3343</v>
      </c>
      <c r="O619" s="419" t="s">
        <v>3344</v>
      </c>
      <c r="P619" s="389"/>
      <c r="Q619" s="372" t="str">
        <f>IFERROR(VLOOKUP(ROWS($Q$3:Q619),$M$3:$N$1699,2,0),"")</f>
        <v>Zprostř.velkoob.a velkoob.v zast.se zákl.zem.pr.,živými zv.,text.sur.a pol.</v>
      </c>
    </row>
    <row r="620" spans="13:17" ht="12.75" customHeight="1">
      <c r="M620" s="388">
        <f>IF(ISNUMBER(SEARCH(ZAKL_DATA!$B$29,N620)),MAX($M$2:M619)+1,0)</f>
        <v>618.0</v>
      </c>
      <c r="N620" s="417" t="s">
        <v>3345</v>
      </c>
      <c r="O620" s="419" t="s">
        <v>3346</v>
      </c>
      <c r="P620" s="389"/>
      <c r="Q620" s="372" t="str">
        <f>IFERROR(VLOOKUP(ROWS($Q$3:Q620),$M$3:$N$1699,2,0),"")</f>
        <v>Zprostř.velkoob.a velkoob.v zast.s palivy,rudami,kovy a prům.chemikáliemi</v>
      </c>
    </row>
    <row r="621" spans="13:17" ht="12.75" customHeight="1">
      <c r="M621" s="388">
        <f>IF(ISNUMBER(SEARCH(ZAKL_DATA!$B$29,N621)),MAX($M$2:M620)+1,0)</f>
        <v>619.0</v>
      </c>
      <c r="N621" s="417" t="s">
        <v>3347</v>
      </c>
      <c r="O621" s="419" t="s">
        <v>3348</v>
      </c>
      <c r="P621" s="389"/>
      <c r="Q621" s="372" t="str">
        <f>IFERROR(VLOOKUP(ROWS($Q$3:Q621),$M$3:$N$1699,2,0),"")</f>
        <v>Zprostř.velkoobchodu a velkoobchod v zast.se dřevem a staveb.materiály</v>
      </c>
    </row>
    <row r="622" spans="13:17" ht="12.75" customHeight="1">
      <c r="M622" s="388">
        <f>IF(ISNUMBER(SEARCH(ZAKL_DATA!$B$29,N622)),MAX($M$2:M621)+1,0)</f>
        <v>620.0</v>
      </c>
      <c r="N622" s="417" t="s">
        <v>3349</v>
      </c>
      <c r="O622" s="419" t="s">
        <v>3350</v>
      </c>
      <c r="P622" s="389"/>
      <c r="Q622" s="372" t="str">
        <f>IFERROR(VLOOKUP(ROWS($Q$3:Q622),$M$3:$N$1699,2,0),"")</f>
        <v>Zprostř.velkoobchodu a velkoob.v zast.se stroji,prům.zař.,loděmi a letadly</v>
      </c>
    </row>
    <row r="623" spans="13:17" ht="12.75" customHeight="1">
      <c r="M623" s="388">
        <f>IF(ISNUMBER(SEARCH(ZAKL_DATA!$B$29,N623)),MAX($M$2:M622)+1,0)</f>
        <v>621.0</v>
      </c>
      <c r="N623" s="417" t="s">
        <v>3351</v>
      </c>
      <c r="O623" s="419" t="s">
        <v>3352</v>
      </c>
      <c r="P623" s="389"/>
      <c r="Q623" s="372" t="str">
        <f>IFERROR(VLOOKUP(ROWS($Q$3:Q623),$M$3:$N$1699,2,0),"")</f>
        <v>Zprostř.velkoob.a velkoob.v zast.s náb.,želez.zbožím a potř.převáž.pro dom.</v>
      </c>
    </row>
    <row r="624" spans="13:17" ht="12.75" customHeight="1">
      <c r="M624" s="388">
        <f>IF(ISNUMBER(SEARCH(ZAKL_DATA!$B$29,N624)),MAX($M$2:M623)+1,0)</f>
        <v>622.0</v>
      </c>
      <c r="N624" s="417" t="s">
        <v>3353</v>
      </c>
      <c r="O624" s="419" t="s">
        <v>3354</v>
      </c>
      <c r="P624" s="389"/>
      <c r="Q624" s="372" t="str">
        <f>IFERROR(VLOOKUP(ROWS($Q$3:Q624),$M$3:$N$1699,2,0),"")</f>
        <v>Zprostř.velkoob.a velkoob.v zast.s text.,oděvy,kožešinami,obuví a kož.výr.</v>
      </c>
    </row>
    <row r="625" spans="13:17" ht="12.75" customHeight="1">
      <c r="M625" s="388">
        <f>IF(ISNUMBER(SEARCH(ZAKL_DATA!$B$29,N625)),MAX($M$2:M624)+1,0)</f>
        <v>623.0</v>
      </c>
      <c r="N625" s="417" t="s">
        <v>3355</v>
      </c>
      <c r="O625" s="419" t="s">
        <v>3356</v>
      </c>
      <c r="P625" s="389"/>
      <c r="Q625" s="372" t="str">
        <f>IFERROR(VLOOKUP(ROWS($Q$3:Q625),$M$3:$N$1699,2,0),"")</f>
        <v>Zprostř.velkoob.a velkoob.v zast.s potr.,nápoji,tabákem a tabák.výrobky</v>
      </c>
    </row>
    <row r="626" spans="13:17" ht="12.75" customHeight="1">
      <c r="M626" s="388">
        <f>IF(ISNUMBER(SEARCH(ZAKL_DATA!$B$29,N626)),MAX($M$2:M625)+1,0)</f>
        <v>624.0</v>
      </c>
      <c r="N626" s="417" t="s">
        <v>3357</v>
      </c>
      <c r="O626" s="419" t="s">
        <v>3358</v>
      </c>
      <c r="P626" s="389"/>
      <c r="Q626" s="372" t="str">
        <f>IFERROR(VLOOKUP(ROWS($Q$3:Q626),$M$3:$N$1699,2,0),"")</f>
        <v>Zprostř.specializ.velkoob.a specializ.velkoob.v zast.s ost.výrobky</v>
      </c>
    </row>
    <row r="627" spans="13:17" ht="12.75" customHeight="1">
      <c r="M627" s="388">
        <f>IF(ISNUMBER(SEARCH(ZAKL_DATA!$B$29,N627)),MAX($M$2:M626)+1,0)</f>
        <v>625.0</v>
      </c>
      <c r="N627" s="417" t="s">
        <v>3359</v>
      </c>
      <c r="O627" s="419" t="s">
        <v>3360</v>
      </c>
      <c r="P627" s="389"/>
      <c r="Q627" s="372" t="str">
        <f>IFERROR(VLOOKUP(ROWS($Q$3:Q627),$M$3:$N$1699,2,0),"")</f>
        <v>Zprostř.nespecializ.velkoobchodu a nespecializ.velkoobchod v zast.</v>
      </c>
    </row>
    <row r="628" spans="13:17" ht="12.75" customHeight="1">
      <c r="M628" s="388">
        <f>IF(ISNUMBER(SEARCH(ZAKL_DATA!$B$29,N628)),MAX($M$2:M627)+1,0)</f>
        <v>626.0</v>
      </c>
      <c r="N628" s="417" t="s">
        <v>2201</v>
      </c>
      <c r="O628" s="419" t="s">
        <v>3361</v>
      </c>
      <c r="P628" s="389"/>
      <c r="Q628" s="372" t="str">
        <f>IFERROR(VLOOKUP(ROWS($Q$3:Q628),$M$3:$N$1699,2,0),"")</f>
        <v>Velkoobchod s obilím, surovým tabákem, osivy a krmivy</v>
      </c>
    </row>
    <row r="629" spans="13:17" ht="12.75" customHeight="1">
      <c r="M629" s="388">
        <f>IF(ISNUMBER(SEARCH(ZAKL_DATA!$B$29,N629)),MAX($M$2:M628)+1,0)</f>
        <v>627.0</v>
      </c>
      <c r="N629" s="417" t="s">
        <v>2202</v>
      </c>
      <c r="O629" s="419" t="s">
        <v>3362</v>
      </c>
      <c r="P629" s="389"/>
      <c r="Q629" s="372" t="str">
        <f>IFERROR(VLOOKUP(ROWS($Q$3:Q629),$M$3:$N$1699,2,0),"")</f>
        <v>Velkoobchod s květinami a jinými rostlinami</v>
      </c>
    </row>
    <row r="630" spans="13:17" ht="12.75" customHeight="1">
      <c r="M630" s="388">
        <f>IF(ISNUMBER(SEARCH(ZAKL_DATA!$B$29,N630)),MAX($M$2:M629)+1,0)</f>
        <v>628.0</v>
      </c>
      <c r="N630" s="417" t="s">
        <v>2203</v>
      </c>
      <c r="O630" s="419" t="s">
        <v>3363</v>
      </c>
      <c r="P630" s="389"/>
      <c r="Q630" s="372" t="str">
        <f>IFERROR(VLOOKUP(ROWS($Q$3:Q630),$M$3:$N$1699,2,0),"")</f>
        <v>Velkoobchod s živými zvířaty</v>
      </c>
    </row>
    <row r="631" spans="13:17" ht="12.75" customHeight="1">
      <c r="M631" s="388">
        <f>IF(ISNUMBER(SEARCH(ZAKL_DATA!$B$29,N631)),MAX($M$2:M630)+1,0)</f>
        <v>629.0</v>
      </c>
      <c r="N631" s="417" t="s">
        <v>2204</v>
      </c>
      <c r="O631" s="419" t="s">
        <v>3364</v>
      </c>
      <c r="P631" s="389"/>
      <c r="Q631" s="372" t="str">
        <f>IFERROR(VLOOKUP(ROWS($Q$3:Q631),$M$3:$N$1699,2,0),"")</f>
        <v>Velkoobchod se surovými kůžemi, kožešinami a usněmi</v>
      </c>
    </row>
    <row r="632" spans="13:17" ht="12.75" customHeight="1">
      <c r="M632" s="388">
        <f>IF(ISNUMBER(SEARCH(ZAKL_DATA!$B$29,N632)),MAX($M$2:M631)+1,0)</f>
        <v>630.0</v>
      </c>
      <c r="N632" s="417" t="s">
        <v>2206</v>
      </c>
      <c r="O632" s="419" t="s">
        <v>3365</v>
      </c>
      <c r="P632" s="389"/>
      <c r="Q632" s="372" t="str">
        <f>IFERROR(VLOOKUP(ROWS($Q$3:Q632),$M$3:$N$1699,2,0),"")</f>
        <v>Velkoobchod s ovocem a zeleninou</v>
      </c>
    </row>
    <row r="633" spans="13:17" ht="12.75" customHeight="1">
      <c r="M633" s="388">
        <f>IF(ISNUMBER(SEARCH(ZAKL_DATA!$B$29,N633)),MAX($M$2:M632)+1,0)</f>
        <v>631.0</v>
      </c>
      <c r="N633" s="417" t="s">
        <v>2207</v>
      </c>
      <c r="O633" s="419" t="s">
        <v>3366</v>
      </c>
      <c r="P633" s="389"/>
      <c r="Q633" s="372" t="str">
        <f>IFERROR(VLOOKUP(ROWS($Q$3:Q633),$M$3:$N$1699,2,0),"")</f>
        <v>Velkoobchod s masem a masnými výrobky</v>
      </c>
    </row>
    <row r="634" spans="13:17" ht="12.75" customHeight="1">
      <c r="M634" s="388">
        <f>IF(ISNUMBER(SEARCH(ZAKL_DATA!$B$29,N634)),MAX($M$2:M633)+1,0)</f>
        <v>632.0</v>
      </c>
      <c r="N634" s="417" t="s">
        <v>2208</v>
      </c>
      <c r="O634" s="419" t="s">
        <v>3367</v>
      </c>
      <c r="P634" s="389"/>
      <c r="Q634" s="372" t="str">
        <f>IFERROR(VLOOKUP(ROWS($Q$3:Q634),$M$3:$N$1699,2,0),"")</f>
        <v>Velkoobchod s mléčnými výrobky, vejci, jedlými oleji a tuky</v>
      </c>
    </row>
    <row r="635" spans="13:17" ht="12.75" customHeight="1">
      <c r="M635" s="388">
        <f>IF(ISNUMBER(SEARCH(ZAKL_DATA!$B$29,N635)),MAX($M$2:M634)+1,0)</f>
        <v>633.0</v>
      </c>
      <c r="N635" s="417" t="s">
        <v>2209</v>
      </c>
      <c r="O635" s="419" t="s">
        <v>3368</v>
      </c>
      <c r="P635" s="389"/>
      <c r="Q635" s="372" t="str">
        <f>IFERROR(VLOOKUP(ROWS($Q$3:Q635),$M$3:$N$1699,2,0),"")</f>
        <v>Velkoobchod s nápoji</v>
      </c>
    </row>
    <row r="636" spans="13:17" ht="12.75" customHeight="1">
      <c r="M636" s="388">
        <f>IF(ISNUMBER(SEARCH(ZAKL_DATA!$B$29,N636)),MAX($M$2:M635)+1,0)</f>
        <v>634.0</v>
      </c>
      <c r="N636" s="417" t="s">
        <v>2210</v>
      </c>
      <c r="O636" s="419" t="s">
        <v>3369</v>
      </c>
      <c r="P636" s="389"/>
      <c r="Q636" s="372" t="str">
        <f>IFERROR(VLOOKUP(ROWS($Q$3:Q636),$M$3:$N$1699,2,0),"")</f>
        <v>Velkoobchod s tabákovými výrobky</v>
      </c>
    </row>
    <row r="637" spans="13:17" ht="12.75" customHeight="1">
      <c r="M637" s="388">
        <f>IF(ISNUMBER(SEARCH(ZAKL_DATA!$B$29,N637)),MAX($M$2:M636)+1,0)</f>
        <v>635.0</v>
      </c>
      <c r="N637" s="417" t="s">
        <v>2211</v>
      </c>
      <c r="O637" s="419" t="s">
        <v>3370</v>
      </c>
      <c r="P637" s="389"/>
      <c r="Q637" s="372" t="str">
        <f>IFERROR(VLOOKUP(ROWS($Q$3:Q637),$M$3:$N$1699,2,0),"")</f>
        <v>Velkoobchod s cukrem, čokoládou a cukrovinkami</v>
      </c>
    </row>
    <row r="638" spans="13:17" ht="12.75" customHeight="1">
      <c r="M638" s="388">
        <f>IF(ISNUMBER(SEARCH(ZAKL_DATA!$B$29,N638)),MAX($M$2:M637)+1,0)</f>
        <v>636.0</v>
      </c>
      <c r="N638" s="417" t="s">
        <v>2212</v>
      </c>
      <c r="O638" s="419" t="s">
        <v>3371</v>
      </c>
      <c r="P638" s="389"/>
      <c r="Q638" s="372" t="str">
        <f>IFERROR(VLOOKUP(ROWS($Q$3:Q638),$M$3:$N$1699,2,0),"")</f>
        <v>Velkoobchod s kávou, čajem, kakaem a kořením</v>
      </c>
    </row>
    <row r="639" spans="13:17" ht="12.75" customHeight="1">
      <c r="M639" s="388">
        <f>IF(ISNUMBER(SEARCH(ZAKL_DATA!$B$29,N639)),MAX($M$2:M638)+1,0)</f>
        <v>637.0</v>
      </c>
      <c r="N639" s="417" t="s">
        <v>3372</v>
      </c>
      <c r="O639" s="419" t="s">
        <v>3373</v>
      </c>
      <c r="P639" s="389"/>
      <c r="Q639" s="372" t="str">
        <f>IFERROR(VLOOKUP(ROWS($Q$3:Q639),$M$3:$N$1699,2,0),"")</f>
        <v>Specializ.velkoobchod s jinými potravinami,včetně ryb,korýšů a měkkýšů</v>
      </c>
    </row>
    <row r="640" spans="13:17" ht="12.75" customHeight="1">
      <c r="M640" s="388">
        <f>IF(ISNUMBER(SEARCH(ZAKL_DATA!$B$29,N640)),MAX($M$2:M639)+1,0)</f>
        <v>638.0</v>
      </c>
      <c r="N640" s="417" t="s">
        <v>3374</v>
      </c>
      <c r="O640" s="419" t="s">
        <v>3375</v>
      </c>
      <c r="P640" s="389"/>
      <c r="Q640" s="372" t="str">
        <f>IFERROR(VLOOKUP(ROWS($Q$3:Q640),$M$3:$N$1699,2,0),"")</f>
        <v>Nespecializovaný velkoobchod s potravinami,nápoji a tabákovými výroby</v>
      </c>
    </row>
    <row r="641" spans="13:17" ht="12.75" customHeight="1">
      <c r="M641" s="388">
        <f>IF(ISNUMBER(SEARCH(ZAKL_DATA!$B$29,N641)),MAX($M$2:M640)+1,0)</f>
        <v>639.0</v>
      </c>
      <c r="N641" s="417" t="s">
        <v>2214</v>
      </c>
      <c r="O641" s="419" t="s">
        <v>3376</v>
      </c>
      <c r="P641" s="389"/>
      <c r="Q641" s="372" t="str">
        <f>IFERROR(VLOOKUP(ROWS($Q$3:Q641),$M$3:$N$1699,2,0),"")</f>
        <v>Velkoobchod s textilem</v>
      </c>
    </row>
    <row r="642" spans="13:17" ht="12.75" customHeight="1">
      <c r="M642" s="388">
        <f>IF(ISNUMBER(SEARCH(ZAKL_DATA!$B$29,N642)),MAX($M$2:M641)+1,0)</f>
        <v>640.0</v>
      </c>
      <c r="N642" s="417" t="s">
        <v>2215</v>
      </c>
      <c r="O642" s="419" t="s">
        <v>3377</v>
      </c>
      <c r="P642" s="389"/>
      <c r="Q642" s="372" t="str">
        <f>IFERROR(VLOOKUP(ROWS($Q$3:Q642),$M$3:$N$1699,2,0),"")</f>
        <v>Velkoobchod s oděvy a obuví</v>
      </c>
    </row>
    <row r="643" spans="13:17" ht="12.75" customHeight="1">
      <c r="M643" s="388">
        <f>IF(ISNUMBER(SEARCH(ZAKL_DATA!$B$29,N643)),MAX($M$2:M642)+1,0)</f>
        <v>641.0</v>
      </c>
      <c r="N643" s="417" t="s">
        <v>2218</v>
      </c>
      <c r="O643" s="419" t="s">
        <v>3378</v>
      </c>
      <c r="P643" s="389"/>
      <c r="Q643" s="372" t="str">
        <f>IFERROR(VLOOKUP(ROWS($Q$3:Q643),$M$3:$N$1699,2,0),"")</f>
        <v>Velkoobchod s elektrospotřebiči a elektronikou</v>
      </c>
    </row>
    <row r="644" spans="13:17" ht="12.75" customHeight="1">
      <c r="M644" s="388">
        <f>IF(ISNUMBER(SEARCH(ZAKL_DATA!$B$29,N644)),MAX($M$2:M643)+1,0)</f>
        <v>642.0</v>
      </c>
      <c r="N644" s="417" t="s">
        <v>3379</v>
      </c>
      <c r="O644" s="419" t="s">
        <v>3380</v>
      </c>
      <c r="P644" s="389"/>
      <c r="Q644" s="372" t="str">
        <f>IFERROR(VLOOKUP(ROWS($Q$3:Q644),$M$3:$N$1699,2,0),"")</f>
        <v>Velkoobchod s porcelán.,keram.a skleněnými výrobky a čisticími prostř.</v>
      </c>
    </row>
    <row r="645" spans="13:17" ht="12.75" customHeight="1">
      <c r="M645" s="388">
        <f>IF(ISNUMBER(SEARCH(ZAKL_DATA!$B$29,N645)),MAX($M$2:M644)+1,0)</f>
        <v>643.0</v>
      </c>
      <c r="N645" s="417" t="s">
        <v>2221</v>
      </c>
      <c r="O645" s="419" t="s">
        <v>3381</v>
      </c>
      <c r="P645" s="389"/>
      <c r="Q645" s="372" t="str">
        <f>IFERROR(VLOOKUP(ROWS($Q$3:Q645),$M$3:$N$1699,2,0),"")</f>
        <v>Velkoobchod s kosmetickými výrobky</v>
      </c>
    </row>
    <row r="646" spans="13:17" ht="12.75" customHeight="1">
      <c r="M646" s="388">
        <f>IF(ISNUMBER(SEARCH(ZAKL_DATA!$B$29,N646)),MAX($M$2:M645)+1,0)</f>
        <v>644.0</v>
      </c>
      <c r="N646" s="417" t="s">
        <v>2222</v>
      </c>
      <c r="O646" s="419" t="s">
        <v>3382</v>
      </c>
      <c r="P646" s="389"/>
      <c r="Q646" s="372" t="str">
        <f>IFERROR(VLOOKUP(ROWS($Q$3:Q646),$M$3:$N$1699,2,0),"")</f>
        <v>Velkoobchod s farmaceutickými výrobky</v>
      </c>
    </row>
    <row r="647" spans="13:17" ht="12.75" customHeight="1">
      <c r="M647" s="388">
        <f>IF(ISNUMBER(SEARCH(ZAKL_DATA!$B$29,N647)),MAX($M$2:M646)+1,0)</f>
        <v>645.0</v>
      </c>
      <c r="N647" s="417" t="s">
        <v>2223</v>
      </c>
      <c r="O647" s="419" t="s">
        <v>3383</v>
      </c>
      <c r="P647" s="389"/>
      <c r="Q647" s="372" t="str">
        <f>IFERROR(VLOOKUP(ROWS($Q$3:Q647),$M$3:$N$1699,2,0),"")</f>
        <v>Velkoobchod s nábytkem, koberci a svítidly</v>
      </c>
    </row>
    <row r="648" spans="13:17" ht="12.75" customHeight="1">
      <c r="M648" s="388">
        <f>IF(ISNUMBER(SEARCH(ZAKL_DATA!$B$29,N648)),MAX($M$2:M647)+1,0)</f>
        <v>646.0</v>
      </c>
      <c r="N648" s="417" t="s">
        <v>2224</v>
      </c>
      <c r="O648" s="419" t="s">
        <v>3384</v>
      </c>
      <c r="P648" s="389"/>
      <c r="Q648" s="372" t="str">
        <f>IFERROR(VLOOKUP(ROWS($Q$3:Q648),$M$3:$N$1699,2,0),"")</f>
        <v>Velkoobchod s hodinami, hodinkami a klenoty</v>
      </c>
    </row>
    <row r="649" spans="13:17" ht="12.75" customHeight="1">
      <c r="M649" s="388">
        <f>IF(ISNUMBER(SEARCH(ZAKL_DATA!$B$29,N649)),MAX($M$2:M648)+1,0)</f>
        <v>647.0</v>
      </c>
      <c r="N649" s="417" t="s">
        <v>2225</v>
      </c>
      <c r="O649" s="419" t="s">
        <v>3385</v>
      </c>
      <c r="P649" s="389"/>
      <c r="Q649" s="372" t="str">
        <f>IFERROR(VLOOKUP(ROWS($Q$3:Q649),$M$3:$N$1699,2,0),"")</f>
        <v>Velkoobchod s ostatními výrobky převážně pro domácnost</v>
      </c>
    </row>
    <row r="650" spans="13:17" ht="12.75" customHeight="1">
      <c r="M650" s="388">
        <f>IF(ISNUMBER(SEARCH(ZAKL_DATA!$B$29,N650)),MAX($M$2:M649)+1,0)</f>
        <v>648.0</v>
      </c>
      <c r="N650" s="417" t="s">
        <v>2227</v>
      </c>
      <c r="O650" s="419" t="s">
        <v>3386</v>
      </c>
      <c r="P650" s="389"/>
      <c r="Q650" s="372" t="str">
        <f>IFERROR(VLOOKUP(ROWS($Q$3:Q650),$M$3:$N$1699,2,0),"")</f>
        <v>Velkoobchod s počítači, počítačovým periferním zařízením a softwarem</v>
      </c>
    </row>
    <row r="651" spans="13:17" ht="12.75" customHeight="1">
      <c r="M651" s="388">
        <f>IF(ISNUMBER(SEARCH(ZAKL_DATA!$B$29,N651)),MAX($M$2:M650)+1,0)</f>
        <v>649.0</v>
      </c>
      <c r="N651" s="417" t="s">
        <v>2228</v>
      </c>
      <c r="O651" s="419" t="s">
        <v>3387</v>
      </c>
      <c r="P651" s="389"/>
      <c r="Q651" s="372" t="str">
        <f>IFERROR(VLOOKUP(ROWS($Q$3:Q651),$M$3:$N$1699,2,0),"")</f>
        <v>Velkoobchod s elektronickým a telekomunikačním zařízením a jeho díly</v>
      </c>
    </row>
    <row r="652" spans="13:17" ht="12.75" customHeight="1">
      <c r="M652" s="388">
        <f>IF(ISNUMBER(SEARCH(ZAKL_DATA!$B$29,N652)),MAX($M$2:M651)+1,0)</f>
        <v>650.0</v>
      </c>
      <c r="N652" s="417" t="s">
        <v>2230</v>
      </c>
      <c r="O652" s="419" t="s">
        <v>3388</v>
      </c>
      <c r="P652" s="389"/>
      <c r="Q652" s="372" t="str">
        <f>IFERROR(VLOOKUP(ROWS($Q$3:Q652),$M$3:$N$1699,2,0),"")</f>
        <v>Velkoobchod se zemědělskými stroji, strojním zařízením a příslušenstvím</v>
      </c>
    </row>
    <row r="653" spans="13:17" ht="12.75" customHeight="1">
      <c r="M653" s="388">
        <f>IF(ISNUMBER(SEARCH(ZAKL_DATA!$B$29,N653)),MAX($M$2:M652)+1,0)</f>
        <v>651.0</v>
      </c>
      <c r="N653" s="417" t="s">
        <v>2231</v>
      </c>
      <c r="O653" s="419" t="s">
        <v>3389</v>
      </c>
      <c r="P653" s="389"/>
      <c r="Q653" s="372" t="str">
        <f>IFERROR(VLOOKUP(ROWS($Q$3:Q653),$M$3:$N$1699,2,0),"")</f>
        <v>Velkoobchod s obráběcími stroji</v>
      </c>
    </row>
    <row r="654" spans="13:17" ht="12.75" customHeight="1">
      <c r="M654" s="388">
        <f>IF(ISNUMBER(SEARCH(ZAKL_DATA!$B$29,N654)),MAX($M$2:M653)+1,0)</f>
        <v>652.0</v>
      </c>
      <c r="N654" s="417" t="s">
        <v>2232</v>
      </c>
      <c r="O654" s="419" t="s">
        <v>3390</v>
      </c>
      <c r="P654" s="389"/>
      <c r="Q654" s="372" t="str">
        <f>IFERROR(VLOOKUP(ROWS($Q$3:Q654),$M$3:$N$1699,2,0),"")</f>
        <v>Velkoobchod s těžebními a stavebními stroji a zařízením</v>
      </c>
    </row>
    <row r="655" spans="13:17" ht="12.75" customHeight="1">
      <c r="M655" s="388">
        <f>IF(ISNUMBER(SEARCH(ZAKL_DATA!$B$29,N655)),MAX($M$2:M654)+1,0)</f>
        <v>653.0</v>
      </c>
      <c r="N655" s="417" t="s">
        <v>3391</v>
      </c>
      <c r="O655" s="419" t="s">
        <v>3392</v>
      </c>
      <c r="P655" s="389"/>
      <c r="Q655" s="372" t="str">
        <f>IFERROR(VLOOKUP(ROWS($Q$3:Q655),$M$3:$N$1699,2,0),"")</f>
        <v>Velkoobchod se strojním zařízením pro text.průmysl,šicími a plet.stroji</v>
      </c>
    </row>
    <row r="656" spans="13:17" ht="12.75" customHeight="1">
      <c r="M656" s="388">
        <f>IF(ISNUMBER(SEARCH(ZAKL_DATA!$B$29,N656)),MAX($M$2:M655)+1,0)</f>
        <v>654.0</v>
      </c>
      <c r="N656" s="417" t="s">
        <v>2233</v>
      </c>
      <c r="O656" s="419" t="s">
        <v>3393</v>
      </c>
      <c r="P656" s="389"/>
      <c r="Q656" s="372" t="str">
        <f>IFERROR(VLOOKUP(ROWS($Q$3:Q656),$M$3:$N$1699,2,0),"")</f>
        <v>Velkoobchod s kancelářským nábytkem</v>
      </c>
    </row>
    <row r="657" spans="13:17" ht="12.75" customHeight="1">
      <c r="M657" s="388">
        <f>IF(ISNUMBER(SEARCH(ZAKL_DATA!$B$29,N657)),MAX($M$2:M656)+1,0)</f>
        <v>655.0</v>
      </c>
      <c r="N657" s="417" t="s">
        <v>2234</v>
      </c>
      <c r="O657" s="419" t="s">
        <v>3394</v>
      </c>
      <c r="P657" s="389"/>
      <c r="Q657" s="372" t="str">
        <f>IFERROR(VLOOKUP(ROWS($Q$3:Q657),$M$3:$N$1699,2,0),"")</f>
        <v>Velkoobchod s ostatními kancelářskými stroji a zařízením</v>
      </c>
    </row>
    <row r="658" spans="13:17" ht="12.75" customHeight="1">
      <c r="M658" s="388">
        <f>IF(ISNUMBER(SEARCH(ZAKL_DATA!$B$29,N658)),MAX($M$2:M657)+1,0)</f>
        <v>656.0</v>
      </c>
      <c r="N658" s="417" t="s">
        <v>2235</v>
      </c>
      <c r="O658" s="419" t="s">
        <v>3395</v>
      </c>
      <c r="P658" s="389"/>
      <c r="Q658" s="372" t="str">
        <f>IFERROR(VLOOKUP(ROWS($Q$3:Q658),$M$3:$N$1699,2,0),"")</f>
        <v>Velkoobchod s ostatními stroji a zařízením</v>
      </c>
    </row>
    <row r="659" spans="13:17" ht="12.75" customHeight="1">
      <c r="M659" s="388">
        <f>IF(ISNUMBER(SEARCH(ZAKL_DATA!$B$29,N659)),MAX($M$2:M658)+1,0)</f>
        <v>657.0</v>
      </c>
      <c r="N659" s="417" t="s">
        <v>2237</v>
      </c>
      <c r="O659" s="419" t="s">
        <v>3396</v>
      </c>
      <c r="P659" s="389"/>
      <c r="Q659" s="372" t="str">
        <f>IFERROR(VLOOKUP(ROWS($Q$3:Q659),$M$3:$N$1699,2,0),"")</f>
        <v>Velkoobchod s pevnými, kapalnými a plynnými palivy a příbuznými výrobky</v>
      </c>
    </row>
    <row r="660" spans="13:17" ht="12.75" customHeight="1">
      <c r="M660" s="388">
        <f>IF(ISNUMBER(SEARCH(ZAKL_DATA!$B$29,N660)),MAX($M$2:M659)+1,0)</f>
        <v>658.0</v>
      </c>
      <c r="N660" s="417" t="s">
        <v>2241</v>
      </c>
      <c r="O660" s="419" t="s">
        <v>3397</v>
      </c>
      <c r="P660" s="389"/>
      <c r="Q660" s="372" t="str">
        <f>IFERROR(VLOOKUP(ROWS($Q$3:Q660),$M$3:$N$1699,2,0),"")</f>
        <v>Velkoobchod s rudami, kovy a hutními výrobky</v>
      </c>
    </row>
    <row r="661" spans="13:17" ht="12.75" customHeight="1">
      <c r="M661" s="388">
        <f>IF(ISNUMBER(SEARCH(ZAKL_DATA!$B$29,N661)),MAX($M$2:M660)+1,0)</f>
        <v>659.0</v>
      </c>
      <c r="N661" s="417" t="s">
        <v>2242</v>
      </c>
      <c r="O661" s="419" t="s">
        <v>3398</v>
      </c>
      <c r="P661" s="389"/>
      <c r="Q661" s="372" t="str">
        <f>IFERROR(VLOOKUP(ROWS($Q$3:Q661),$M$3:$N$1699,2,0),"")</f>
        <v>Velkoobchod se dřevem, stavebními materiály a sanitárním vybavením</v>
      </c>
    </row>
    <row r="662" spans="13:17" ht="12.75" customHeight="1">
      <c r="M662" s="388">
        <f>IF(ISNUMBER(SEARCH(ZAKL_DATA!$B$29,N662)),MAX($M$2:M661)+1,0)</f>
        <v>660.0</v>
      </c>
      <c r="N662" s="417" t="s">
        <v>3399</v>
      </c>
      <c r="O662" s="419" t="s">
        <v>3400</v>
      </c>
      <c r="P662" s="389"/>
      <c r="Q662" s="372" t="str">
        <f>IFERROR(VLOOKUP(ROWS($Q$3:Q662),$M$3:$N$1699,2,0),"")</f>
        <v>Velkoobchod s železářským zbožím,instalatér.a topenářskými potřebami</v>
      </c>
    </row>
    <row r="663" spans="13:17" ht="12.75" customHeight="1">
      <c r="M663" s="388">
        <f>IF(ISNUMBER(SEARCH(ZAKL_DATA!$B$29,N663)),MAX($M$2:M662)+1,0)</f>
        <v>661.0</v>
      </c>
      <c r="N663" s="417" t="s">
        <v>2243</v>
      </c>
      <c r="O663" s="419" t="s">
        <v>3401</v>
      </c>
      <c r="P663" s="389"/>
      <c r="Q663" s="372" t="str">
        <f>IFERROR(VLOOKUP(ROWS($Q$3:Q663),$M$3:$N$1699,2,0),"")</f>
        <v>Velkoobchod s chemickými výrobky</v>
      </c>
    </row>
    <row r="664" spans="13:17" ht="12.75" customHeight="1">
      <c r="M664" s="388">
        <f>IF(ISNUMBER(SEARCH(ZAKL_DATA!$B$29,N664)),MAX($M$2:M663)+1,0)</f>
        <v>662.0</v>
      </c>
      <c r="N664" s="417" t="s">
        <v>2244</v>
      </c>
      <c r="O664" s="419" t="s">
        <v>3402</v>
      </c>
      <c r="P664" s="389"/>
      <c r="Q664" s="372" t="str">
        <f>IFERROR(VLOOKUP(ROWS($Q$3:Q664),$M$3:$N$1699,2,0),"")</f>
        <v>Velkoobchod s ostatními meziprodukty</v>
      </c>
    </row>
    <row r="665" spans="13:17" ht="12.75" customHeight="1">
      <c r="M665" s="388">
        <f>IF(ISNUMBER(SEARCH(ZAKL_DATA!$B$29,N665)),MAX($M$2:M664)+1,0)</f>
        <v>663.0</v>
      </c>
      <c r="N665" s="417" t="s">
        <v>2247</v>
      </c>
      <c r="O665" s="419" t="s">
        <v>3403</v>
      </c>
      <c r="P665" s="389"/>
      <c r="Q665" s="372" t="str">
        <f>IFERROR(VLOOKUP(ROWS($Q$3:Q665),$M$3:$N$1699,2,0),"")</f>
        <v>Velkoobchod s odpadem a šrotem</v>
      </c>
    </row>
    <row r="666" spans="13:17" ht="12.75" customHeight="1">
      <c r="M666" s="388">
        <f>IF(ISNUMBER(SEARCH(ZAKL_DATA!$B$29,N666)),MAX($M$2:M665)+1,0)</f>
        <v>664.0</v>
      </c>
      <c r="N666" s="417" t="s">
        <v>3404</v>
      </c>
      <c r="O666" s="419" t="s">
        <v>3405</v>
      </c>
      <c r="P666" s="389"/>
      <c r="Q666" s="372" t="str">
        <f>IFERROR(VLOOKUP(ROWS($Q$3:Q666),$M$3:$N$1699,2,0),"")</f>
        <v>Maloobchod s převahou potravin,nápojů a tabák.výrobků v nespecializ.prod.</v>
      </c>
    </row>
    <row r="667" spans="13:17" ht="12.75" customHeight="1">
      <c r="M667" s="388">
        <f>IF(ISNUMBER(SEARCH(ZAKL_DATA!$B$29,N667)),MAX($M$2:M666)+1,0)</f>
        <v>665.0</v>
      </c>
      <c r="N667" s="417" t="s">
        <v>2251</v>
      </c>
      <c r="O667" s="419" t="s">
        <v>3406</v>
      </c>
      <c r="P667" s="389"/>
      <c r="Q667" s="372" t="str">
        <f>IFERROR(VLOOKUP(ROWS($Q$3:Q667),$M$3:$N$1699,2,0),"")</f>
        <v>Ostatní maloobchod v nespecializovaných prodejnách</v>
      </c>
    </row>
    <row r="668" spans="13:17" ht="12.75" customHeight="1">
      <c r="M668" s="388">
        <f>IF(ISNUMBER(SEARCH(ZAKL_DATA!$B$29,N668)),MAX($M$2:M667)+1,0)</f>
        <v>666.0</v>
      </c>
      <c r="N668" s="417" t="s">
        <v>2252</v>
      </c>
      <c r="O668" s="419" t="s">
        <v>3407</v>
      </c>
      <c r="P668" s="389"/>
      <c r="Q668" s="372" t="str">
        <f>IFERROR(VLOOKUP(ROWS($Q$3:Q668),$M$3:$N$1699,2,0),"")</f>
        <v>Maloobchod s ovocem a zeleninou</v>
      </c>
    </row>
    <row r="669" spans="13:17" ht="12.75" customHeight="1">
      <c r="M669" s="388">
        <f>IF(ISNUMBER(SEARCH(ZAKL_DATA!$B$29,N669)),MAX($M$2:M668)+1,0)</f>
        <v>667.0</v>
      </c>
      <c r="N669" s="417" t="s">
        <v>2253</v>
      </c>
      <c r="O669" s="419" t="s">
        <v>3408</v>
      </c>
      <c r="P669" s="389"/>
      <c r="Q669" s="372" t="str">
        <f>IFERROR(VLOOKUP(ROWS($Q$3:Q669),$M$3:$N$1699,2,0),"")</f>
        <v>Maloobchod s masem a masnými výrobky</v>
      </c>
    </row>
    <row r="670" spans="13:17" ht="12.75" customHeight="1">
      <c r="M670" s="388">
        <f>IF(ISNUMBER(SEARCH(ZAKL_DATA!$B$29,N670)),MAX($M$2:M669)+1,0)</f>
        <v>668.0</v>
      </c>
      <c r="N670" s="417" t="s">
        <v>2254</v>
      </c>
      <c r="O670" s="419" t="s">
        <v>3409</v>
      </c>
      <c r="P670" s="389"/>
      <c r="Q670" s="372" t="str">
        <f>IFERROR(VLOOKUP(ROWS($Q$3:Q670),$M$3:$N$1699,2,0),"")</f>
        <v>Maloobchod s rybami, korýši a měkkýši</v>
      </c>
    </row>
    <row r="671" spans="13:17" ht="12.75" customHeight="1">
      <c r="M671" s="388">
        <f>IF(ISNUMBER(SEARCH(ZAKL_DATA!$B$29,N671)),MAX($M$2:M670)+1,0)</f>
        <v>669.0</v>
      </c>
      <c r="N671" s="417" t="s">
        <v>2255</v>
      </c>
      <c r="O671" s="419" t="s">
        <v>3410</v>
      </c>
      <c r="P671" s="389"/>
      <c r="Q671" s="372" t="str">
        <f>IFERROR(VLOOKUP(ROWS($Q$3:Q671),$M$3:$N$1699,2,0),"")</f>
        <v>Maloobchod s chlebem, pečivem, cukrářskými výrobky a cukrovinkami</v>
      </c>
    </row>
    <row r="672" spans="13:17" ht="12.75" customHeight="1">
      <c r="M672" s="388">
        <f>IF(ISNUMBER(SEARCH(ZAKL_DATA!$B$29,N672)),MAX($M$2:M671)+1,0)</f>
        <v>670.0</v>
      </c>
      <c r="N672" s="417" t="s">
        <v>2256</v>
      </c>
      <c r="O672" s="419" t="s">
        <v>3411</v>
      </c>
      <c r="P672" s="389"/>
      <c r="Q672" s="372" t="str">
        <f>IFERROR(VLOOKUP(ROWS($Q$3:Q672),$M$3:$N$1699,2,0),"")</f>
        <v>Maloobchod s nápoji</v>
      </c>
    </row>
    <row r="673" spans="13:17" ht="12.75" customHeight="1">
      <c r="M673" s="388">
        <f>IF(ISNUMBER(SEARCH(ZAKL_DATA!$B$29,N673)),MAX($M$2:M672)+1,0)</f>
        <v>671.0</v>
      </c>
      <c r="N673" s="417" t="s">
        <v>2257</v>
      </c>
      <c r="O673" s="419" t="s">
        <v>3412</v>
      </c>
      <c r="P673" s="389"/>
      <c r="Q673" s="372" t="str">
        <f>IFERROR(VLOOKUP(ROWS($Q$3:Q673),$M$3:$N$1699,2,0),"")</f>
        <v>Maloobchod s tabákovými výrobky</v>
      </c>
    </row>
    <row r="674" spans="13:17" ht="12.75" customHeight="1">
      <c r="M674" s="388">
        <f>IF(ISNUMBER(SEARCH(ZAKL_DATA!$B$29,N674)),MAX($M$2:M673)+1,0)</f>
        <v>672.0</v>
      </c>
      <c r="N674" s="417" t="s">
        <v>2258</v>
      </c>
      <c r="O674" s="419" t="s">
        <v>3413</v>
      </c>
      <c r="P674" s="389"/>
      <c r="Q674" s="372" t="str">
        <f>IFERROR(VLOOKUP(ROWS($Q$3:Q674),$M$3:$N$1699,2,0),"")</f>
        <v>Ostatní maloobchod s potravinami ve specializovaných prodejnách</v>
      </c>
    </row>
    <row r="675" spans="13:17" ht="12.75" customHeight="1">
      <c r="M675" s="388">
        <f>IF(ISNUMBER(SEARCH(ZAKL_DATA!$B$29,N675)),MAX($M$2:M674)+1,0)</f>
        <v>673.0</v>
      </c>
      <c r="N675" s="417" t="s">
        <v>2260</v>
      </c>
      <c r="O675" s="419" t="s">
        <v>3414</v>
      </c>
      <c r="P675" s="389"/>
      <c r="Q675" s="372" t="str">
        <f>IFERROR(VLOOKUP(ROWS($Q$3:Q675),$M$3:$N$1699,2,0),"")</f>
        <v>Maloobchod s počítači, počítačovým periferním zařízením a softwarem</v>
      </c>
    </row>
    <row r="676" spans="13:17" ht="12.75" customHeight="1">
      <c r="M676" s="388">
        <f>IF(ISNUMBER(SEARCH(ZAKL_DATA!$B$29,N676)),MAX($M$2:M675)+1,0)</f>
        <v>674.0</v>
      </c>
      <c r="N676" s="417" t="s">
        <v>2261</v>
      </c>
      <c r="O676" s="419" t="s">
        <v>3415</v>
      </c>
      <c r="P676" s="389"/>
      <c r="Q676" s="372" t="str">
        <f>IFERROR(VLOOKUP(ROWS($Q$3:Q676),$M$3:$N$1699,2,0),"")</f>
        <v>Maloobchod s telekomunikačním zařízením</v>
      </c>
    </row>
    <row r="677" spans="13:17" ht="12.75" customHeight="1">
      <c r="M677" s="388">
        <f>IF(ISNUMBER(SEARCH(ZAKL_DATA!$B$29,N677)),MAX($M$2:M676)+1,0)</f>
        <v>675.0</v>
      </c>
      <c r="N677" s="417" t="s">
        <v>2262</v>
      </c>
      <c r="O677" s="419" t="s">
        <v>3416</v>
      </c>
      <c r="P677" s="389"/>
      <c r="Q677" s="372" t="str">
        <f>IFERROR(VLOOKUP(ROWS($Q$3:Q677),$M$3:$N$1699,2,0),"")</f>
        <v>Maloobchod s audio- a videozařízením</v>
      </c>
    </row>
    <row r="678" spans="13:17" ht="12.75" customHeight="1">
      <c r="M678" s="388">
        <f>IF(ISNUMBER(SEARCH(ZAKL_DATA!$B$29,N678)),MAX($M$2:M677)+1,0)</f>
        <v>676.0</v>
      </c>
      <c r="N678" s="417" t="s">
        <v>2263</v>
      </c>
      <c r="O678" s="419" t="s">
        <v>3417</v>
      </c>
      <c r="P678" s="389"/>
      <c r="Q678" s="372" t="str">
        <f>IFERROR(VLOOKUP(ROWS($Q$3:Q678),$M$3:$N$1699,2,0),"")</f>
        <v>Maloobchod s textilem</v>
      </c>
    </row>
    <row r="679" spans="13:17" ht="12.75" customHeight="1">
      <c r="M679" s="388">
        <f>IF(ISNUMBER(SEARCH(ZAKL_DATA!$B$29,N679)),MAX($M$2:M678)+1,0)</f>
        <v>677.0</v>
      </c>
      <c r="N679" s="417" t="s">
        <v>2264</v>
      </c>
      <c r="O679" s="419" t="s">
        <v>3418</v>
      </c>
      <c r="P679" s="389"/>
      <c r="Q679" s="372" t="str">
        <f>IFERROR(VLOOKUP(ROWS($Q$3:Q679),$M$3:$N$1699,2,0),"")</f>
        <v>Maloobchod s železářským zbožím, barvami, sklem a potřebami pro kutily</v>
      </c>
    </row>
    <row r="680" spans="13:17" ht="12.75" customHeight="1">
      <c r="M680" s="388">
        <f>IF(ISNUMBER(SEARCH(ZAKL_DATA!$B$29,N680)),MAX($M$2:M679)+1,0)</f>
        <v>678.0</v>
      </c>
      <c r="N680" s="417" t="s">
        <v>2265</v>
      </c>
      <c r="O680" s="419" t="s">
        <v>3419</v>
      </c>
      <c r="P680" s="389"/>
      <c r="Q680" s="372" t="str">
        <f>IFERROR(VLOOKUP(ROWS($Q$3:Q680),$M$3:$N$1699,2,0),"")</f>
        <v>Maloobchod s koberci, podlahovými krytinami a nástěnnými obklady</v>
      </c>
    </row>
    <row r="681" spans="13:17" ht="12.75" customHeight="1">
      <c r="M681" s="388">
        <f>IF(ISNUMBER(SEARCH(ZAKL_DATA!$B$29,N681)),MAX($M$2:M680)+1,0)</f>
        <v>679.0</v>
      </c>
      <c r="N681" s="417" t="s">
        <v>2266</v>
      </c>
      <c r="O681" s="419" t="s">
        <v>3420</v>
      </c>
      <c r="P681" s="389"/>
      <c r="Q681" s="372" t="str">
        <f>IFERROR(VLOOKUP(ROWS($Q$3:Q681),$M$3:$N$1699,2,0),"")</f>
        <v>Maloobchod s elektrospotřebiči a elektronikou</v>
      </c>
    </row>
    <row r="682" spans="13:17" ht="12.75" customHeight="1">
      <c r="M682" s="388">
        <f>IF(ISNUMBER(SEARCH(ZAKL_DATA!$B$29,N682)),MAX($M$2:M681)+1,0)</f>
        <v>680.0</v>
      </c>
      <c r="N682" s="417" t="s">
        <v>3421</v>
      </c>
      <c r="O682" s="419" t="s">
        <v>3422</v>
      </c>
      <c r="P682" s="389"/>
      <c r="Q682" s="372" t="str">
        <f>IFERROR(VLOOKUP(ROWS($Q$3:Q682),$M$3:$N$1699,2,0),"")</f>
        <v>Maloobchod s nábytkem,svítidly a ost.výr.přev.pro dom.ve specializ.prod.</v>
      </c>
    </row>
    <row r="683" spans="13:17" ht="12.75" customHeight="1">
      <c r="M683" s="388">
        <f>IF(ISNUMBER(SEARCH(ZAKL_DATA!$B$29,N683)),MAX($M$2:M682)+1,0)</f>
        <v>681.0</v>
      </c>
      <c r="N683" s="417" t="s">
        <v>2267</v>
      </c>
      <c r="O683" s="419" t="s">
        <v>3423</v>
      </c>
      <c r="P683" s="389"/>
      <c r="Q683" s="372" t="str">
        <f>IFERROR(VLOOKUP(ROWS($Q$3:Q683),$M$3:$N$1699,2,0),"")</f>
        <v>Maloobchod s knihami</v>
      </c>
    </row>
    <row r="684" spans="13:17" ht="12.75" customHeight="1">
      <c r="M684" s="388">
        <f>IF(ISNUMBER(SEARCH(ZAKL_DATA!$B$29,N684)),MAX($M$2:M683)+1,0)</f>
        <v>682.0</v>
      </c>
      <c r="N684" s="417" t="s">
        <v>2268</v>
      </c>
      <c r="O684" s="419" t="s">
        <v>3424</v>
      </c>
      <c r="P684" s="389"/>
      <c r="Q684" s="372" t="str">
        <f>IFERROR(VLOOKUP(ROWS($Q$3:Q684),$M$3:$N$1699,2,0),"")</f>
        <v>Maloobchod s novinami, časopisy a papírnickým zbožím</v>
      </c>
    </row>
    <row r="685" spans="13:17" ht="12.75" customHeight="1">
      <c r="M685" s="388">
        <f>IF(ISNUMBER(SEARCH(ZAKL_DATA!$B$29,N685)),MAX($M$2:M684)+1,0)</f>
        <v>683.0</v>
      </c>
      <c r="N685" s="417" t="s">
        <v>2269</v>
      </c>
      <c r="O685" s="419" t="s">
        <v>3425</v>
      </c>
      <c r="P685" s="389"/>
      <c r="Q685" s="372" t="str">
        <f>IFERROR(VLOOKUP(ROWS($Q$3:Q685),$M$3:$N$1699,2,0),"")</f>
        <v>Maloobchod s audio- a videozáznamy</v>
      </c>
    </row>
    <row r="686" spans="13:17" ht="12.75" customHeight="1">
      <c r="M686" s="388">
        <f>IF(ISNUMBER(SEARCH(ZAKL_DATA!$B$29,N686)),MAX($M$2:M685)+1,0)</f>
        <v>684.0</v>
      </c>
      <c r="N686" s="417" t="s">
        <v>2270</v>
      </c>
      <c r="O686" s="419" t="s">
        <v>3426</v>
      </c>
      <c r="P686" s="389"/>
      <c r="Q686" s="372" t="str">
        <f>IFERROR(VLOOKUP(ROWS($Q$3:Q686),$M$3:$N$1699,2,0),"")</f>
        <v>Maloobchod se sportovním vybavením</v>
      </c>
    </row>
    <row r="687" spans="13:17" ht="12.75" customHeight="1">
      <c r="M687" s="388">
        <f>IF(ISNUMBER(SEARCH(ZAKL_DATA!$B$29,N687)),MAX($M$2:M686)+1,0)</f>
        <v>685.0</v>
      </c>
      <c r="N687" s="417" t="s">
        <v>2271</v>
      </c>
      <c r="O687" s="419" t="s">
        <v>3427</v>
      </c>
      <c r="P687" s="389"/>
      <c r="Q687" s="372" t="str">
        <f>IFERROR(VLOOKUP(ROWS($Q$3:Q687),$M$3:$N$1699,2,0),"")</f>
        <v>Maloobchod s hrami a hračkami</v>
      </c>
    </row>
    <row r="688" spans="13:17" ht="12.75" customHeight="1">
      <c r="M688" s="388">
        <f>IF(ISNUMBER(SEARCH(ZAKL_DATA!$B$29,N688)),MAX($M$2:M687)+1,0)</f>
        <v>686.0</v>
      </c>
      <c r="N688" s="417" t="s">
        <v>2273</v>
      </c>
      <c r="O688" s="419" t="s">
        <v>3428</v>
      </c>
      <c r="P688" s="389"/>
      <c r="Q688" s="372" t="str">
        <f>IFERROR(VLOOKUP(ROWS($Q$3:Q688),$M$3:$N$1699,2,0),"")</f>
        <v>Maloobchod s oděvy</v>
      </c>
    </row>
    <row r="689" spans="13:17" ht="12.75" customHeight="1">
      <c r="M689" s="388">
        <f>IF(ISNUMBER(SEARCH(ZAKL_DATA!$B$29,N689)),MAX($M$2:M688)+1,0)</f>
        <v>687.0</v>
      </c>
      <c r="N689" s="417" t="s">
        <v>2274</v>
      </c>
      <c r="O689" s="419" t="s">
        <v>3429</v>
      </c>
      <c r="P689" s="389"/>
      <c r="Q689" s="372" t="str">
        <f>IFERROR(VLOOKUP(ROWS($Q$3:Q689),$M$3:$N$1699,2,0),"")</f>
        <v>Maloobchod s obuví a koženými výrobky</v>
      </c>
    </row>
    <row r="690" spans="13:17" ht="12.75" customHeight="1">
      <c r="M690" s="388">
        <f>IF(ISNUMBER(SEARCH(ZAKL_DATA!$B$29,N690)),MAX($M$2:M689)+1,0)</f>
        <v>688.0</v>
      </c>
      <c r="N690" s="417" t="s">
        <v>2275</v>
      </c>
      <c r="O690" s="419" t="s">
        <v>3430</v>
      </c>
      <c r="P690" s="389"/>
      <c r="Q690" s="372" t="str">
        <f>IFERROR(VLOOKUP(ROWS($Q$3:Q690),$M$3:$N$1699,2,0),"")</f>
        <v>Maloobchod s farmaceutickými přípravky</v>
      </c>
    </row>
    <row r="691" spans="13:17" ht="12.75" customHeight="1">
      <c r="M691" s="388">
        <f>IF(ISNUMBER(SEARCH(ZAKL_DATA!$B$29,N691)),MAX($M$2:M690)+1,0)</f>
        <v>689.0</v>
      </c>
      <c r="N691" s="417" t="s">
        <v>2276</v>
      </c>
      <c r="O691" s="419" t="s">
        <v>3431</v>
      </c>
      <c r="P691" s="389"/>
      <c r="Q691" s="372" t="str">
        <f>IFERROR(VLOOKUP(ROWS($Q$3:Q691),$M$3:$N$1699,2,0),"")</f>
        <v>Maloobchod se zdravotnickými a ortopedickými výrobky</v>
      </c>
    </row>
    <row r="692" spans="13:17" ht="12.75" customHeight="1">
      <c r="M692" s="388">
        <f>IF(ISNUMBER(SEARCH(ZAKL_DATA!$B$29,N692)),MAX($M$2:M691)+1,0)</f>
        <v>690.0</v>
      </c>
      <c r="N692" s="417" t="s">
        <v>2277</v>
      </c>
      <c r="O692" s="419" t="s">
        <v>3432</v>
      </c>
      <c r="P692" s="389"/>
      <c r="Q692" s="372" t="str">
        <f>IFERROR(VLOOKUP(ROWS($Q$3:Q692),$M$3:$N$1699,2,0),"")</f>
        <v>Maloobchod s kosmetickými a toaletními výrobky</v>
      </c>
    </row>
    <row r="693" spans="13:17" ht="12.75" customHeight="1">
      <c r="M693" s="388">
        <f>IF(ISNUMBER(SEARCH(ZAKL_DATA!$B$29,N693)),MAX($M$2:M692)+1,0)</f>
        <v>691.0</v>
      </c>
      <c r="N693" s="417" t="s">
        <v>3433</v>
      </c>
      <c r="O693" s="419" t="s">
        <v>3434</v>
      </c>
      <c r="P693" s="389"/>
      <c r="Q693" s="372" t="str">
        <f>IFERROR(VLOOKUP(ROWS($Q$3:Q693),$M$3:$N$1699,2,0),"")</f>
        <v>Maloob.s květinami,rostl.,osivy,hnoj.,zvířaty pro záj.chov a krmivy pro ně</v>
      </c>
    </row>
    <row r="694" spans="13:17" ht="12.75" customHeight="1">
      <c r="M694" s="388">
        <f>IF(ISNUMBER(SEARCH(ZAKL_DATA!$B$29,N694)),MAX($M$2:M693)+1,0)</f>
        <v>692.0</v>
      </c>
      <c r="N694" s="417" t="s">
        <v>2278</v>
      </c>
      <c r="O694" s="419" t="s">
        <v>3435</v>
      </c>
      <c r="P694" s="389"/>
      <c r="Q694" s="372" t="str">
        <f>IFERROR(VLOOKUP(ROWS($Q$3:Q694),$M$3:$N$1699,2,0),"")</f>
        <v>Maloobchod s hodinami, hodinkami a klenoty</v>
      </c>
    </row>
    <row r="695" spans="13:17" ht="12.75" customHeight="1">
      <c r="M695" s="388">
        <f>IF(ISNUMBER(SEARCH(ZAKL_DATA!$B$29,N695)),MAX($M$2:M694)+1,0)</f>
        <v>693.0</v>
      </c>
      <c r="N695" s="417" t="s">
        <v>2279</v>
      </c>
      <c r="O695" s="419" t="s">
        <v>3436</v>
      </c>
      <c r="P695" s="389"/>
      <c r="Q695" s="372" t="str">
        <f>IFERROR(VLOOKUP(ROWS($Q$3:Q695),$M$3:$N$1699,2,0),"")</f>
        <v>Ostatní maloobchod s novým zbožím ve specializovaných prodejnách</v>
      </c>
    </row>
    <row r="696" spans="13:17" ht="12.75" customHeight="1">
      <c r="M696" s="388">
        <f>IF(ISNUMBER(SEARCH(ZAKL_DATA!$B$29,N696)),MAX($M$2:M695)+1,0)</f>
        <v>694.0</v>
      </c>
      <c r="N696" s="417" t="s">
        <v>2285</v>
      </c>
      <c r="O696" s="419" t="s">
        <v>3437</v>
      </c>
      <c r="P696" s="389"/>
      <c r="Q696" s="372" t="str">
        <f>IFERROR(VLOOKUP(ROWS($Q$3:Q696),$M$3:$N$1699,2,0),"")</f>
        <v>Maloobchod s použitým zbožím v prodejnách</v>
      </c>
    </row>
    <row r="697" spans="13:17" ht="12.75" customHeight="1">
      <c r="M697" s="388">
        <f>IF(ISNUMBER(SEARCH(ZAKL_DATA!$B$29,N697)),MAX($M$2:M696)+1,0)</f>
        <v>695.0</v>
      </c>
      <c r="N697" s="417" t="s">
        <v>3438</v>
      </c>
      <c r="O697" s="419" t="s">
        <v>3439</v>
      </c>
      <c r="P697" s="389"/>
      <c r="Q697" s="372" t="str">
        <f>IFERROR(VLOOKUP(ROWS($Q$3:Q697),$M$3:$N$1699,2,0),"")</f>
        <v>Maloobchod s potravinami,nápoji a tabák.výrobky ve stáncích a na trzích</v>
      </c>
    </row>
    <row r="698" spans="13:17" ht="12.75" customHeight="1">
      <c r="M698" s="388">
        <f>IF(ISNUMBER(SEARCH(ZAKL_DATA!$B$29,N698)),MAX($M$2:M697)+1,0)</f>
        <v>696.0</v>
      </c>
      <c r="N698" s="417" t="s">
        <v>2287</v>
      </c>
      <c r="O698" s="419" t="s">
        <v>3440</v>
      </c>
      <c r="P698" s="389"/>
      <c r="Q698" s="372" t="str">
        <f>IFERROR(VLOOKUP(ROWS($Q$3:Q698),$M$3:$N$1699,2,0),"")</f>
        <v>Maloobchod s textilem, oděvy a obuví ve stáncích a na trzích</v>
      </c>
    </row>
    <row r="699" spans="13:17" ht="12.75" customHeight="1">
      <c r="M699" s="388">
        <f>IF(ISNUMBER(SEARCH(ZAKL_DATA!$B$29,N699)),MAX($M$2:M698)+1,0)</f>
        <v>697.0</v>
      </c>
      <c r="N699" s="417" t="s">
        <v>2288</v>
      </c>
      <c r="O699" s="419" t="s">
        <v>3441</v>
      </c>
      <c r="P699" s="389"/>
      <c r="Q699" s="372" t="str">
        <f>IFERROR(VLOOKUP(ROWS($Q$3:Q699),$M$3:$N$1699,2,0),"")</f>
        <v>Maloobchod s ostatním zbožím ve stáncích a na trzích</v>
      </c>
    </row>
    <row r="700" spans="13:17" ht="12.75" customHeight="1">
      <c r="M700" s="388">
        <f>IF(ISNUMBER(SEARCH(ZAKL_DATA!$B$29,N700)),MAX($M$2:M699)+1,0)</f>
        <v>698.0</v>
      </c>
      <c r="N700" s="417" t="s">
        <v>2290</v>
      </c>
      <c r="O700" s="419" t="s">
        <v>3442</v>
      </c>
      <c r="P700" s="389"/>
      <c r="Q700" s="372" t="str">
        <f>IFERROR(VLOOKUP(ROWS($Q$3:Q700),$M$3:$N$1699,2,0),"")</f>
        <v>Maloobchod prostřednictvím internetu nebo zásilkové služby</v>
      </c>
    </row>
    <row r="701" spans="13:17" ht="12.75" customHeight="1">
      <c r="M701" s="388">
        <f>IF(ISNUMBER(SEARCH(ZAKL_DATA!$B$29,N701)),MAX($M$2:M700)+1,0)</f>
        <v>699.0</v>
      </c>
      <c r="N701" s="417" t="s">
        <v>2292</v>
      </c>
      <c r="O701" s="419" t="s">
        <v>3443</v>
      </c>
      <c r="P701" s="389"/>
      <c r="Q701" s="372" t="str">
        <f>IFERROR(VLOOKUP(ROWS($Q$3:Q701),$M$3:$N$1699,2,0),"")</f>
        <v>Ostatní maloobchod mimo prodejny, stánky a trhy</v>
      </c>
    </row>
    <row r="702" spans="13:17" ht="12.75" customHeight="1">
      <c r="M702" s="388">
        <f>IF(ISNUMBER(SEARCH(ZAKL_DATA!$B$29,N702)),MAX($M$2:M701)+1,0)</f>
        <v>700.0</v>
      </c>
      <c r="N702" s="417" t="s">
        <v>2295</v>
      </c>
      <c r="O702" s="419" t="s">
        <v>3444</v>
      </c>
      <c r="P702" s="389"/>
      <c r="Q702" s="372" t="str">
        <f>IFERROR(VLOOKUP(ROWS($Q$3:Q702),$M$3:$N$1699,2,0),"")</f>
        <v>Městská a příměstská pozemní osobní doprava</v>
      </c>
    </row>
    <row r="703" spans="13:17" ht="12.75" customHeight="1">
      <c r="M703" s="388">
        <f>IF(ISNUMBER(SEARCH(ZAKL_DATA!$B$29,N703)),MAX($M$2:M702)+1,0)</f>
        <v>701.0</v>
      </c>
      <c r="N703" s="417" t="s">
        <v>2296</v>
      </c>
      <c r="O703" s="419" t="s">
        <v>3445</v>
      </c>
      <c r="P703" s="389"/>
      <c r="Q703" s="372" t="str">
        <f>IFERROR(VLOOKUP(ROWS($Q$3:Q703),$M$3:$N$1699,2,0),"")</f>
        <v>Taxislužba a pronájem osobních vozů s řidičem</v>
      </c>
    </row>
    <row r="704" spans="13:17" ht="12.75" customHeight="1">
      <c r="M704" s="388">
        <f>IF(ISNUMBER(SEARCH(ZAKL_DATA!$B$29,N704)),MAX($M$2:M703)+1,0)</f>
        <v>702.0</v>
      </c>
      <c r="N704" s="417" t="s">
        <v>2297</v>
      </c>
      <c r="O704" s="419" t="s">
        <v>3446</v>
      </c>
      <c r="P704" s="389"/>
      <c r="Q704" s="372" t="str">
        <f>IFERROR(VLOOKUP(ROWS($Q$3:Q704),$M$3:$N$1699,2,0),"")</f>
        <v>Ostatní pozemní osobní doprava j. n.</v>
      </c>
    </row>
    <row r="705" spans="13:17" ht="12.75" customHeight="1">
      <c r="M705" s="388">
        <f>IF(ISNUMBER(SEARCH(ZAKL_DATA!$B$29,N705)),MAX($M$2:M704)+1,0)</f>
        <v>703.0</v>
      </c>
      <c r="N705" s="417" t="s">
        <v>2303</v>
      </c>
      <c r="O705" s="419" t="s">
        <v>3447</v>
      </c>
      <c r="P705" s="389"/>
      <c r="Q705" s="372" t="str">
        <f>IFERROR(VLOOKUP(ROWS($Q$3:Q705),$M$3:$N$1699,2,0),"")</f>
        <v>Silniční nákladní doprava</v>
      </c>
    </row>
    <row r="706" spans="13:17" ht="12.75" customHeight="1">
      <c r="M706" s="388">
        <f>IF(ISNUMBER(SEARCH(ZAKL_DATA!$B$29,N706)),MAX($M$2:M705)+1,0)</f>
        <v>704.0</v>
      </c>
      <c r="N706" s="417" t="s">
        <v>2304</v>
      </c>
      <c r="O706" s="419" t="s">
        <v>3448</v>
      </c>
      <c r="P706" s="389"/>
      <c r="Q706" s="372" t="str">
        <f>IFERROR(VLOOKUP(ROWS($Q$3:Q706),$M$3:$N$1699,2,0),"")</f>
        <v>Stěhovací služby</v>
      </c>
    </row>
    <row r="707" spans="13:17" ht="12.75" customHeight="1">
      <c r="M707" s="388">
        <f>IF(ISNUMBER(SEARCH(ZAKL_DATA!$B$29,N707)),MAX($M$2:M706)+1,0)</f>
        <v>705.0</v>
      </c>
      <c r="N707" s="417" t="s">
        <v>1790</v>
      </c>
      <c r="O707" s="419" t="s">
        <v>3449</v>
      </c>
      <c r="P707" s="389"/>
      <c r="Q707" s="372" t="str">
        <f>IFERROR(VLOOKUP(ROWS($Q$3:Q707),$M$3:$N$1699,2,0),"")</f>
        <v>Těžba černého uhlí</v>
      </c>
    </row>
    <row r="708" spans="13:17" ht="12.75" customHeight="1">
      <c r="M708" s="388">
        <f>IF(ISNUMBER(SEARCH(ZAKL_DATA!$B$29,N708)),MAX($M$2:M707)+1,0)</f>
        <v>706.0</v>
      </c>
      <c r="N708" s="417" t="s">
        <v>1791</v>
      </c>
      <c r="O708" s="419" t="s">
        <v>3450</v>
      </c>
      <c r="P708" s="389"/>
      <c r="Q708" s="372" t="str">
        <f>IFERROR(VLOOKUP(ROWS($Q$3:Q708),$M$3:$N$1699,2,0),"")</f>
        <v>Úprava černého uhlí</v>
      </c>
    </row>
    <row r="709" spans="13:17" ht="12.75" customHeight="1">
      <c r="M709" s="388">
        <f>IF(ISNUMBER(SEARCH(ZAKL_DATA!$B$29,N709)),MAX($M$2:M708)+1,0)</f>
        <v>707.0</v>
      </c>
      <c r="N709" s="417" t="s">
        <v>2322</v>
      </c>
      <c r="O709" s="419" t="s">
        <v>3451</v>
      </c>
      <c r="P709" s="389"/>
      <c r="Q709" s="372" t="str">
        <f>IFERROR(VLOOKUP(ROWS($Q$3:Q709),$M$3:$N$1699,2,0),"")</f>
        <v>Letecká nákladní doprava</v>
      </c>
    </row>
    <row r="710" spans="13:17" ht="12.75" customHeight="1">
      <c r="M710" s="388">
        <f>IF(ISNUMBER(SEARCH(ZAKL_DATA!$B$29,N710)),MAX($M$2:M709)+1,0)</f>
        <v>708.0</v>
      </c>
      <c r="N710" s="417" t="s">
        <v>2323</v>
      </c>
      <c r="O710" s="419" t="s">
        <v>3452</v>
      </c>
      <c r="P710" s="389"/>
      <c r="Q710" s="372" t="str">
        <f>IFERROR(VLOOKUP(ROWS($Q$3:Q710),$M$3:$N$1699,2,0),"")</f>
        <v>Kosmická doprava</v>
      </c>
    </row>
    <row r="711" spans="13:17" ht="12.75" customHeight="1">
      <c r="M711" s="388">
        <f>IF(ISNUMBER(SEARCH(ZAKL_DATA!$B$29,N711)),MAX($M$2:M710)+1,0)</f>
        <v>709.0</v>
      </c>
      <c r="N711" s="417" t="s">
        <v>1793</v>
      </c>
      <c r="O711" s="419" t="s">
        <v>3453</v>
      </c>
      <c r="P711" s="389"/>
      <c r="Q711" s="372" t="str">
        <f>IFERROR(VLOOKUP(ROWS($Q$3:Q711),$M$3:$N$1699,2,0),"")</f>
        <v>Těžba hnědého uhlí, kromě lignitu</v>
      </c>
    </row>
    <row r="712" spans="13:17" ht="12.75" customHeight="1">
      <c r="M712" s="388">
        <f>IF(ISNUMBER(SEARCH(ZAKL_DATA!$B$29,N712)),MAX($M$2:M711)+1,0)</f>
        <v>710.0</v>
      </c>
      <c r="N712" s="417" t="s">
        <v>1794</v>
      </c>
      <c r="O712" s="419" t="s">
        <v>3454</v>
      </c>
      <c r="P712" s="389"/>
      <c r="Q712" s="372" t="str">
        <f>IFERROR(VLOOKUP(ROWS($Q$3:Q712),$M$3:$N$1699,2,0),"")</f>
        <v>Úprava hnědého uhlí, kromě lignitu</v>
      </c>
    </row>
    <row r="713" spans="13:17" ht="12.75" customHeight="1">
      <c r="M713" s="388">
        <f>IF(ISNUMBER(SEARCH(ZAKL_DATA!$B$29,N713)),MAX($M$2:M712)+1,0)</f>
        <v>711.0</v>
      </c>
      <c r="N713" s="417" t="s">
        <v>1795</v>
      </c>
      <c r="O713" s="419" t="s">
        <v>3455</v>
      </c>
      <c r="P713" s="389"/>
      <c r="Q713" s="372" t="str">
        <f>IFERROR(VLOOKUP(ROWS($Q$3:Q713),$M$3:$N$1699,2,0),"")</f>
        <v>Těžba lignitu</v>
      </c>
    </row>
    <row r="714" spans="13:17" ht="12.75" customHeight="1">
      <c r="M714" s="388">
        <f>IF(ISNUMBER(SEARCH(ZAKL_DATA!$B$29,N714)),MAX($M$2:M713)+1,0)</f>
        <v>712.0</v>
      </c>
      <c r="N714" s="417" t="s">
        <v>1796</v>
      </c>
      <c r="O714" s="419" t="s">
        <v>3456</v>
      </c>
      <c r="P714" s="389"/>
      <c r="Q714" s="372" t="str">
        <f>IFERROR(VLOOKUP(ROWS($Q$3:Q714),$M$3:$N$1699,2,0),"")</f>
        <v>Úprava lignitu</v>
      </c>
    </row>
    <row r="715" spans="13:17" ht="12.75" customHeight="1">
      <c r="M715" s="388">
        <f>IF(ISNUMBER(SEARCH(ZAKL_DATA!$B$29,N715)),MAX($M$2:M714)+1,0)</f>
        <v>713.0</v>
      </c>
      <c r="N715" s="417" t="s">
        <v>2327</v>
      </c>
      <c r="O715" s="419" t="s">
        <v>3457</v>
      </c>
      <c r="P715" s="389"/>
      <c r="Q715" s="372" t="str">
        <f>IFERROR(VLOOKUP(ROWS($Q$3:Q715),$M$3:$N$1699,2,0),"")</f>
        <v>Činnosti související s pozemní dopravou</v>
      </c>
    </row>
    <row r="716" spans="13:17" ht="12.75" customHeight="1">
      <c r="M716" s="388">
        <f>IF(ISNUMBER(SEARCH(ZAKL_DATA!$B$29,N716)),MAX($M$2:M715)+1,0)</f>
        <v>714.0</v>
      </c>
      <c r="N716" s="417" t="s">
        <v>2328</v>
      </c>
      <c r="O716" s="419" t="s">
        <v>3458</v>
      </c>
      <c r="P716" s="389"/>
      <c r="Q716" s="372" t="str">
        <f>IFERROR(VLOOKUP(ROWS($Q$3:Q716),$M$3:$N$1699,2,0),"")</f>
        <v>Činnosti související s vodní dopravou</v>
      </c>
    </row>
    <row r="717" spans="13:17" ht="12.75" customHeight="1">
      <c r="M717" s="388">
        <f>IF(ISNUMBER(SEARCH(ZAKL_DATA!$B$29,N717)),MAX($M$2:M716)+1,0)</f>
        <v>715.0</v>
      </c>
      <c r="N717" s="417" t="s">
        <v>2329</v>
      </c>
      <c r="O717" s="419" t="s">
        <v>3459</v>
      </c>
      <c r="P717" s="389"/>
      <c r="Q717" s="372" t="str">
        <f>IFERROR(VLOOKUP(ROWS($Q$3:Q717),$M$3:$N$1699,2,0),"")</f>
        <v>Činnosti související s leteckou dopravou</v>
      </c>
    </row>
    <row r="718" spans="13:17" ht="12.75" customHeight="1">
      <c r="M718" s="388">
        <f>IF(ISNUMBER(SEARCH(ZAKL_DATA!$B$29,N718)),MAX($M$2:M717)+1,0)</f>
        <v>716.0</v>
      </c>
      <c r="N718" s="417" t="s">
        <v>2330</v>
      </c>
      <c r="O718" s="419" t="s">
        <v>3460</v>
      </c>
      <c r="P718" s="389"/>
      <c r="Q718" s="372" t="str">
        <f>IFERROR(VLOOKUP(ROWS($Q$3:Q718),$M$3:$N$1699,2,0),"")</f>
        <v>Manipulace s nákladem</v>
      </c>
    </row>
    <row r="719" spans="13:17" ht="12.75" customHeight="1">
      <c r="M719" s="388">
        <f>IF(ISNUMBER(SEARCH(ZAKL_DATA!$B$29,N719)),MAX($M$2:M718)+1,0)</f>
        <v>717.0</v>
      </c>
      <c r="N719" s="417" t="s">
        <v>2331</v>
      </c>
      <c r="O719" s="419" t="s">
        <v>3461</v>
      </c>
      <c r="P719" s="389"/>
      <c r="Q719" s="372" t="str">
        <f>IFERROR(VLOOKUP(ROWS($Q$3:Q719),$M$3:$N$1699,2,0),"")</f>
        <v>Ostatní vedlejší činnosti v dopravě</v>
      </c>
    </row>
    <row r="720" spans="13:17" ht="12.75" customHeight="1">
      <c r="M720" s="388">
        <f>IF(ISNUMBER(SEARCH(ZAKL_DATA!$B$29,N720)),MAX($M$2:M719)+1,0)</f>
        <v>718.0</v>
      </c>
      <c r="N720" s="417" t="s">
        <v>2349</v>
      </c>
      <c r="O720" s="419" t="s">
        <v>3462</v>
      </c>
      <c r="P720" s="389"/>
      <c r="Q720" s="372" t="str">
        <f>IFERROR(VLOOKUP(ROWS($Q$3:Q720),$M$3:$N$1699,2,0),"")</f>
        <v>Poskytování cateringových služeb</v>
      </c>
    </row>
    <row r="721" spans="13:17" ht="12.75" customHeight="1">
      <c r="M721" s="388">
        <f>IF(ISNUMBER(SEARCH(ZAKL_DATA!$B$29,N721)),MAX($M$2:M720)+1,0)</f>
        <v>719.0</v>
      </c>
      <c r="N721" s="417" t="s">
        <v>2350</v>
      </c>
      <c r="O721" s="419" t="s">
        <v>3463</v>
      </c>
      <c r="P721" s="389"/>
      <c r="Q721" s="372" t="str">
        <f>IFERROR(VLOOKUP(ROWS($Q$3:Q721),$M$3:$N$1699,2,0),"")</f>
        <v>Poskytování ostatních stravovacích služeb</v>
      </c>
    </row>
    <row r="722" spans="13:17" ht="12.75" customHeight="1">
      <c r="M722" s="388">
        <f>IF(ISNUMBER(SEARCH(ZAKL_DATA!$B$29,N722)),MAX($M$2:M721)+1,0)</f>
        <v>720.0</v>
      </c>
      <c r="N722" s="417" t="s">
        <v>2357</v>
      </c>
      <c r="O722" s="419" t="s">
        <v>3464</v>
      </c>
      <c r="P722" s="389"/>
      <c r="Q722" s="372" t="str">
        <f>IFERROR(VLOOKUP(ROWS($Q$3:Q722),$M$3:$N$1699,2,0),"")</f>
        <v>Vydávání knih</v>
      </c>
    </row>
    <row r="723" spans="13:17" ht="12.75" customHeight="1">
      <c r="M723" s="388">
        <f>IF(ISNUMBER(SEARCH(ZAKL_DATA!$B$29,N723)),MAX($M$2:M722)+1,0)</f>
        <v>721.0</v>
      </c>
      <c r="N723" s="417" t="s">
        <v>2358</v>
      </c>
      <c r="O723" s="419" t="s">
        <v>3465</v>
      </c>
      <c r="P723" s="389"/>
      <c r="Q723" s="372" t="str">
        <f>IFERROR(VLOOKUP(ROWS($Q$3:Q723),$M$3:$N$1699,2,0),"")</f>
        <v>Vydávání adresářů a jiných seznamů</v>
      </c>
    </row>
    <row r="724" spans="13:17" ht="12.75" customHeight="1">
      <c r="M724" s="388">
        <f>IF(ISNUMBER(SEARCH(ZAKL_DATA!$B$29,N724)),MAX($M$2:M723)+1,0)</f>
        <v>722.0</v>
      </c>
      <c r="N724" s="417" t="s">
        <v>2359</v>
      </c>
      <c r="O724" s="419" t="s">
        <v>3466</v>
      </c>
      <c r="P724" s="389"/>
      <c r="Q724" s="372" t="str">
        <f>IFERROR(VLOOKUP(ROWS($Q$3:Q724),$M$3:$N$1699,2,0),"")</f>
        <v>Vydávání novin</v>
      </c>
    </row>
    <row r="725" spans="13:17" ht="12.75" customHeight="1">
      <c r="M725" s="388">
        <f>IF(ISNUMBER(SEARCH(ZAKL_DATA!$B$29,N725)),MAX($M$2:M724)+1,0)</f>
        <v>723.0</v>
      </c>
      <c r="N725" s="417" t="s">
        <v>2360</v>
      </c>
      <c r="O725" s="419" t="s">
        <v>3467</v>
      </c>
      <c r="P725" s="389"/>
      <c r="Q725" s="372" t="str">
        <f>IFERROR(VLOOKUP(ROWS($Q$3:Q725),$M$3:$N$1699,2,0),"")</f>
        <v>Vydávání časopisů a ostatních periodických publikací</v>
      </c>
    </row>
    <row r="726" spans="13:17" ht="12.75" customHeight="1">
      <c r="M726" s="388">
        <f>IF(ISNUMBER(SEARCH(ZAKL_DATA!$B$29,N726)),MAX($M$2:M725)+1,0)</f>
        <v>724.0</v>
      </c>
      <c r="N726" s="417" t="s">
        <v>2361</v>
      </c>
      <c r="O726" s="419" t="s">
        <v>3468</v>
      </c>
      <c r="P726" s="389"/>
      <c r="Q726" s="372" t="str">
        <f>IFERROR(VLOOKUP(ROWS($Q$3:Q726),$M$3:$N$1699,2,0),"")</f>
        <v>Ostatní vydavatelské činnosti</v>
      </c>
    </row>
    <row r="727" spans="13:17" ht="12.75" customHeight="1">
      <c r="M727" s="388">
        <f>IF(ISNUMBER(SEARCH(ZAKL_DATA!$B$29,N727)),MAX($M$2:M726)+1,0)</f>
        <v>725.0</v>
      </c>
      <c r="N727" s="417" t="s">
        <v>2363</v>
      </c>
      <c r="O727" s="419" t="s">
        <v>3469</v>
      </c>
      <c r="P727" s="389"/>
      <c r="Q727" s="372" t="str">
        <f>IFERROR(VLOOKUP(ROWS($Q$3:Q727),$M$3:$N$1699,2,0),"")</f>
        <v>Vydávání počítačových her</v>
      </c>
    </row>
    <row r="728" spans="13:17" ht="12.75" customHeight="1">
      <c r="M728" s="388">
        <f>IF(ISNUMBER(SEARCH(ZAKL_DATA!$B$29,N728)),MAX($M$2:M727)+1,0)</f>
        <v>726.0</v>
      </c>
      <c r="N728" s="417" t="s">
        <v>2364</v>
      </c>
      <c r="O728" s="419" t="s">
        <v>3470</v>
      </c>
      <c r="P728" s="389"/>
      <c r="Q728" s="372" t="str">
        <f>IFERROR(VLOOKUP(ROWS($Q$3:Q728),$M$3:$N$1699,2,0),"")</f>
        <v>Ostatní vydávání softwaru</v>
      </c>
    </row>
    <row r="729" spans="13:17" ht="12.75" customHeight="1">
      <c r="M729" s="388">
        <f>IF(ISNUMBER(SEARCH(ZAKL_DATA!$B$29,N729)),MAX($M$2:M728)+1,0)</f>
        <v>727.0</v>
      </c>
      <c r="N729" s="417" t="s">
        <v>2366</v>
      </c>
      <c r="O729" s="419" t="s">
        <v>3471</v>
      </c>
      <c r="P729" s="389"/>
      <c r="Q729" s="372" t="str">
        <f>IFERROR(VLOOKUP(ROWS($Q$3:Q729),$M$3:$N$1699,2,0),"")</f>
        <v>Produkce filmů, videozáznamů a televizních programů</v>
      </c>
    </row>
    <row r="730" spans="13:17" ht="12.75" customHeight="1">
      <c r="M730" s="388">
        <f>IF(ISNUMBER(SEARCH(ZAKL_DATA!$B$29,N730)),MAX($M$2:M729)+1,0)</f>
        <v>728.0</v>
      </c>
      <c r="N730" s="417" t="s">
        <v>2367</v>
      </c>
      <c r="O730" s="419" t="s">
        <v>3472</v>
      </c>
      <c r="P730" s="389"/>
      <c r="Q730" s="372" t="str">
        <f>IFERROR(VLOOKUP(ROWS($Q$3:Q730),$M$3:$N$1699,2,0),"")</f>
        <v>Postprodukce filmů, videozáznamů a televizních programů</v>
      </c>
    </row>
    <row r="731" spans="13:17" ht="12.75" customHeight="1">
      <c r="M731" s="388">
        <f>IF(ISNUMBER(SEARCH(ZAKL_DATA!$B$29,N731)),MAX($M$2:M730)+1,0)</f>
        <v>729.0</v>
      </c>
      <c r="N731" s="417" t="s">
        <v>2368</v>
      </c>
      <c r="O731" s="419" t="s">
        <v>3473</v>
      </c>
      <c r="P731" s="389"/>
      <c r="Q731" s="372" t="str">
        <f>IFERROR(VLOOKUP(ROWS($Q$3:Q731),$M$3:$N$1699,2,0),"")</f>
        <v>Distribuce filmů, videozáznamů a televizních programů</v>
      </c>
    </row>
    <row r="732" spans="13:17" ht="12.75" customHeight="1">
      <c r="M732" s="388">
        <f>IF(ISNUMBER(SEARCH(ZAKL_DATA!$B$29,N732)),MAX($M$2:M731)+1,0)</f>
        <v>730.0</v>
      </c>
      <c r="N732" s="417" t="s">
        <v>2369</v>
      </c>
      <c r="O732" s="419" t="s">
        <v>3474</v>
      </c>
      <c r="P732" s="389"/>
      <c r="Q732" s="372" t="str">
        <f>IFERROR(VLOOKUP(ROWS($Q$3:Q732),$M$3:$N$1699,2,0),"")</f>
        <v>Promítání filmů</v>
      </c>
    </row>
    <row r="733" spans="13:17" ht="12.75" customHeight="1">
      <c r="M733" s="388">
        <f>IF(ISNUMBER(SEARCH(ZAKL_DATA!$B$29,N733)),MAX($M$2:M732)+1,0)</f>
        <v>731.0</v>
      </c>
      <c r="N733" s="417" t="s">
        <v>2390</v>
      </c>
      <c r="O733" s="419" t="s">
        <v>3475</v>
      </c>
      <c r="P733" s="389"/>
      <c r="Q733" s="372" t="str">
        <f>IFERROR(VLOOKUP(ROWS($Q$3:Q733),$M$3:$N$1699,2,0),"")</f>
        <v>Programování</v>
      </c>
    </row>
    <row r="734" spans="13:17" ht="12.75" customHeight="1">
      <c r="M734" s="388">
        <f>IF(ISNUMBER(SEARCH(ZAKL_DATA!$B$29,N734)),MAX($M$2:M733)+1,0)</f>
        <v>732.0</v>
      </c>
      <c r="N734" s="417" t="s">
        <v>2391</v>
      </c>
      <c r="O734" s="419" t="s">
        <v>3476</v>
      </c>
      <c r="P734" s="389"/>
      <c r="Q734" s="372" t="str">
        <f>IFERROR(VLOOKUP(ROWS($Q$3:Q734),$M$3:$N$1699,2,0),"")</f>
        <v>Poradenství v oblasti informačních technologií</v>
      </c>
    </row>
    <row r="735" spans="13:17" ht="12.75" customHeight="1">
      <c r="M735" s="388">
        <f>IF(ISNUMBER(SEARCH(ZAKL_DATA!$B$29,N735)),MAX($M$2:M734)+1,0)</f>
        <v>733.0</v>
      </c>
      <c r="N735" s="417" t="s">
        <v>2392</v>
      </c>
      <c r="O735" s="419" t="s">
        <v>3477</v>
      </c>
      <c r="P735" s="389"/>
      <c r="Q735" s="372" t="str">
        <f>IFERROR(VLOOKUP(ROWS($Q$3:Q735),$M$3:$N$1699,2,0),"")</f>
        <v>Správa počítačového vybavení</v>
      </c>
    </row>
    <row r="736" spans="13:17" ht="12.75" customHeight="1">
      <c r="M736" s="388">
        <f>IF(ISNUMBER(SEARCH(ZAKL_DATA!$B$29,N736)),MAX($M$2:M735)+1,0)</f>
        <v>734.0</v>
      </c>
      <c r="N736" s="417" t="s">
        <v>2393</v>
      </c>
      <c r="O736" s="419" t="s">
        <v>3478</v>
      </c>
      <c r="P736" s="389"/>
      <c r="Q736" s="372" t="str">
        <f>IFERROR(VLOOKUP(ROWS($Q$3:Q736),$M$3:$N$1699,2,0),"")</f>
        <v>Ostatní činnosti v oblasti informačních technologií</v>
      </c>
    </row>
    <row r="737" spans="13:17" ht="12.75" customHeight="1">
      <c r="M737" s="388">
        <f>IF(ISNUMBER(SEARCH(ZAKL_DATA!$B$29,N737)),MAX($M$2:M736)+1,0)</f>
        <v>735.0</v>
      </c>
      <c r="N737" s="417" t="s">
        <v>2395</v>
      </c>
      <c r="O737" s="419" t="s">
        <v>3479</v>
      </c>
      <c r="P737" s="389"/>
      <c r="Q737" s="372" t="str">
        <f>IFERROR(VLOOKUP(ROWS($Q$3:Q737),$M$3:$N$1699,2,0),"")</f>
        <v>Činnosti související se zpracováním dat a hostingem</v>
      </c>
    </row>
    <row r="738" spans="13:17" ht="12.75" customHeight="1">
      <c r="M738" s="388">
        <f>IF(ISNUMBER(SEARCH(ZAKL_DATA!$B$29,N738)),MAX($M$2:M737)+1,0)</f>
        <v>736.0</v>
      </c>
      <c r="N738" s="417" t="s">
        <v>2396</v>
      </c>
      <c r="O738" s="419" t="s">
        <v>3480</v>
      </c>
      <c r="P738" s="389"/>
      <c r="Q738" s="372" t="str">
        <f>IFERROR(VLOOKUP(ROWS($Q$3:Q738),$M$3:$N$1699,2,0),"")</f>
        <v>Činnosti související s webovými portály</v>
      </c>
    </row>
    <row r="739" spans="13:17" ht="12.75" customHeight="1">
      <c r="M739" s="388">
        <f>IF(ISNUMBER(SEARCH(ZAKL_DATA!$B$29,N739)),MAX($M$2:M738)+1,0)</f>
        <v>737.0</v>
      </c>
      <c r="N739" s="417" t="s">
        <v>2398</v>
      </c>
      <c r="O739" s="419" t="s">
        <v>3481</v>
      </c>
      <c r="P739" s="389"/>
      <c r="Q739" s="372" t="str">
        <f>IFERROR(VLOOKUP(ROWS($Q$3:Q739),$M$3:$N$1699,2,0),"")</f>
        <v>Činnosti zpravodajských tiskových kanceláří a agentur</v>
      </c>
    </row>
    <row r="740" spans="13:17" ht="12.75" customHeight="1">
      <c r="M740" s="388">
        <f>IF(ISNUMBER(SEARCH(ZAKL_DATA!$B$29,N740)),MAX($M$2:M739)+1,0)</f>
        <v>738.0</v>
      </c>
      <c r="N740" s="417" t="s">
        <v>2399</v>
      </c>
      <c r="O740" s="419" t="s">
        <v>3482</v>
      </c>
      <c r="P740" s="389"/>
      <c r="Q740" s="372" t="str">
        <f>IFERROR(VLOOKUP(ROWS($Q$3:Q740),$M$3:$N$1699,2,0),"")</f>
        <v>Ostatní informační činnosti j. n.</v>
      </c>
    </row>
    <row r="741" spans="13:17" ht="12.75" customHeight="1">
      <c r="M741" s="388">
        <f>IF(ISNUMBER(SEARCH(ZAKL_DATA!$B$29,N741)),MAX($M$2:M740)+1,0)</f>
        <v>739.0</v>
      </c>
      <c r="N741" s="417" t="s">
        <v>2402</v>
      </c>
      <c r="O741" s="419" t="s">
        <v>3483</v>
      </c>
      <c r="P741" s="389"/>
      <c r="Q741" s="372" t="str">
        <f>IFERROR(VLOOKUP(ROWS($Q$3:Q741),$M$3:$N$1699,2,0),"")</f>
        <v>Centrální bankovnictví</v>
      </c>
    </row>
    <row r="742" spans="13:17" ht="12.75" customHeight="1">
      <c r="M742" s="388">
        <f>IF(ISNUMBER(SEARCH(ZAKL_DATA!$B$29,N742)),MAX($M$2:M741)+1,0)</f>
        <v>740.0</v>
      </c>
      <c r="N742" s="417" t="s">
        <v>2403</v>
      </c>
      <c r="O742" s="419" t="s">
        <v>3484</v>
      </c>
      <c r="P742" s="389"/>
      <c r="Q742" s="372" t="str">
        <f>IFERROR(VLOOKUP(ROWS($Q$3:Q742),$M$3:$N$1699,2,0),"")</f>
        <v>Ostatní peněžní zprostředkování</v>
      </c>
    </row>
    <row r="743" spans="13:17" ht="12.75" customHeight="1">
      <c r="M743" s="388">
        <f>IF(ISNUMBER(SEARCH(ZAKL_DATA!$B$29,N743)),MAX($M$2:M742)+1,0)</f>
        <v>741.0</v>
      </c>
      <c r="N743" s="417" t="s">
        <v>2407</v>
      </c>
      <c r="O743" s="419" t="s">
        <v>3485</v>
      </c>
      <c r="P743" s="389"/>
      <c r="Q743" s="372" t="str">
        <f>IFERROR(VLOOKUP(ROWS($Q$3:Q743),$M$3:$N$1699,2,0),"")</f>
        <v>Finanční leasing</v>
      </c>
    </row>
    <row r="744" spans="13:17" ht="12.75" customHeight="1">
      <c r="M744" s="388">
        <f>IF(ISNUMBER(SEARCH(ZAKL_DATA!$B$29,N744)),MAX($M$2:M743)+1,0)</f>
        <v>742.0</v>
      </c>
      <c r="N744" s="417" t="s">
        <v>2408</v>
      </c>
      <c r="O744" s="419" t="s">
        <v>3486</v>
      </c>
      <c r="P744" s="389"/>
      <c r="Q744" s="372" t="str">
        <f>IFERROR(VLOOKUP(ROWS($Q$3:Q744),$M$3:$N$1699,2,0),"")</f>
        <v>Ostatní poskytování úvěrů</v>
      </c>
    </row>
    <row r="745" spans="13:17" ht="12.75" customHeight="1">
      <c r="M745" s="388">
        <f>IF(ISNUMBER(SEARCH(ZAKL_DATA!$B$29,N745)),MAX($M$2:M744)+1,0)</f>
        <v>743.0</v>
      </c>
      <c r="N745" s="417" t="s">
        <v>2413</v>
      </c>
      <c r="O745" s="419" t="s">
        <v>3487</v>
      </c>
      <c r="P745" s="389"/>
      <c r="Q745" s="372" t="str">
        <f>IFERROR(VLOOKUP(ROWS($Q$3:Q745),$M$3:$N$1699,2,0),"")</f>
        <v>Ostatní finanční zprostředkování j. n.</v>
      </c>
    </row>
    <row r="746" spans="13:17" ht="12.75" customHeight="1">
      <c r="M746" s="388">
        <f>IF(ISNUMBER(SEARCH(ZAKL_DATA!$B$29,N746)),MAX($M$2:M745)+1,0)</f>
        <v>744.0</v>
      </c>
      <c r="N746" s="417" t="s">
        <v>3488</v>
      </c>
      <c r="O746" s="419" t="s">
        <v>3489</v>
      </c>
      <c r="P746" s="389"/>
      <c r="Q746" s="372" t="str">
        <f>IFERROR(VLOOKUP(ROWS($Q$3:Q746),$M$3:$N$1699,2,0),"")</f>
        <v>životní pojištění</v>
      </c>
    </row>
    <row r="747" spans="13:17" ht="12.75" customHeight="1">
      <c r="M747" s="388">
        <f>IF(ISNUMBER(SEARCH(ZAKL_DATA!$B$29,N747)),MAX($M$2:M746)+1,0)</f>
        <v>745.0</v>
      </c>
      <c r="N747" s="417" t="s">
        <v>2418</v>
      </c>
      <c r="O747" s="419" t="s">
        <v>3490</v>
      </c>
      <c r="P747" s="389"/>
      <c r="Q747" s="372" t="str">
        <f>IFERROR(VLOOKUP(ROWS($Q$3:Q747),$M$3:$N$1699,2,0),"")</f>
        <v>Neživotní pojištění</v>
      </c>
    </row>
    <row r="748" spans="13:17" ht="12.75" customHeight="1">
      <c r="M748" s="388">
        <f>IF(ISNUMBER(SEARCH(ZAKL_DATA!$B$29,N748)),MAX($M$2:M747)+1,0)</f>
        <v>746.0</v>
      </c>
      <c r="N748" s="417" t="s">
        <v>2422</v>
      </c>
      <c r="O748" s="419" t="s">
        <v>3491</v>
      </c>
      <c r="P748" s="389"/>
      <c r="Q748" s="372" t="str">
        <f>IFERROR(VLOOKUP(ROWS($Q$3:Q748),$M$3:$N$1699,2,0),"")</f>
        <v>Řízení a správa finančních trhů</v>
      </c>
    </row>
    <row r="749" spans="13:17" ht="12.75" customHeight="1">
      <c r="M749" s="388">
        <f>IF(ISNUMBER(SEARCH(ZAKL_DATA!$B$29,N749)),MAX($M$2:M748)+1,0)</f>
        <v>747.0</v>
      </c>
      <c r="N749" s="417" t="s">
        <v>2423</v>
      </c>
      <c r="O749" s="419" t="s">
        <v>3492</v>
      </c>
      <c r="P749" s="389"/>
      <c r="Q749" s="372" t="str">
        <f>IFERROR(VLOOKUP(ROWS($Q$3:Q749),$M$3:$N$1699,2,0),"")</f>
        <v>Obchodování s cennými papíry a komoditami na burzách</v>
      </c>
    </row>
    <row r="750" spans="13:17" ht="12.75" customHeight="1">
      <c r="M750" s="388">
        <f>IF(ISNUMBER(SEARCH(ZAKL_DATA!$B$29,N750)),MAX($M$2:M749)+1,0)</f>
        <v>748.0</v>
      </c>
      <c r="N750" s="417" t="s">
        <v>2424</v>
      </c>
      <c r="O750" s="419" t="s">
        <v>3493</v>
      </c>
      <c r="P750" s="389"/>
      <c r="Q750" s="372" t="str">
        <f>IFERROR(VLOOKUP(ROWS($Q$3:Q750),$M$3:$N$1699,2,0),"")</f>
        <v>Ostatní pomocné činnosti související s finančním zprostředkováním</v>
      </c>
    </row>
    <row r="751" spans="13:17" ht="12.75" customHeight="1">
      <c r="M751" s="388">
        <f>IF(ISNUMBER(SEARCH(ZAKL_DATA!$B$29,N751)),MAX($M$2:M750)+1,0)</f>
        <v>749.0</v>
      </c>
      <c r="N751" s="417" t="s">
        <v>2426</v>
      </c>
      <c r="O751" s="419" t="s">
        <v>3494</v>
      </c>
      <c r="P751" s="389"/>
      <c r="Q751" s="372" t="str">
        <f>IFERROR(VLOOKUP(ROWS($Q$3:Q751),$M$3:$N$1699,2,0),"")</f>
        <v>Vyhodnocování rizik a škod</v>
      </c>
    </row>
    <row r="752" spans="13:17" ht="12.75" customHeight="1">
      <c r="M752" s="388">
        <f>IF(ISNUMBER(SEARCH(ZAKL_DATA!$B$29,N752)),MAX($M$2:M751)+1,0)</f>
        <v>750.0</v>
      </c>
      <c r="N752" s="417" t="s">
        <v>2427</v>
      </c>
      <c r="O752" s="419" t="s">
        <v>3495</v>
      </c>
      <c r="P752" s="389"/>
      <c r="Q752" s="372" t="str">
        <f>IFERROR(VLOOKUP(ROWS($Q$3:Q752),$M$3:$N$1699,2,0),"")</f>
        <v>Činnosti zástupců pojišťovny a makléřů</v>
      </c>
    </row>
    <row r="753" spans="13:17" ht="12.75" customHeight="1">
      <c r="M753" s="388">
        <f>IF(ISNUMBER(SEARCH(ZAKL_DATA!$B$29,N753)),MAX($M$2:M752)+1,0)</f>
        <v>751.0</v>
      </c>
      <c r="N753" s="417" t="s">
        <v>3496</v>
      </c>
      <c r="O753" s="419" t="s">
        <v>3497</v>
      </c>
      <c r="P753" s="389"/>
      <c r="Q753" s="372" t="str">
        <f>IFERROR(VLOOKUP(ROWS($Q$3:Q753),$M$3:$N$1699,2,0),"")</f>
        <v>Ostatní pomocné činnosti související s pojišťovnictvím a penz.fin.</v>
      </c>
    </row>
    <row r="754" spans="13:17" ht="12.75" customHeight="1">
      <c r="M754" s="388">
        <f>IF(ISNUMBER(SEARCH(ZAKL_DATA!$B$29,N754)),MAX($M$2:M753)+1,0)</f>
        <v>752.0</v>
      </c>
      <c r="N754" s="417" t="s">
        <v>2437</v>
      </c>
      <c r="O754" s="419" t="s">
        <v>3498</v>
      </c>
      <c r="P754" s="389"/>
      <c r="Q754" s="372" t="str">
        <f>IFERROR(VLOOKUP(ROWS($Q$3:Q754),$M$3:$N$1699,2,0),"")</f>
        <v>Zprostředkovatelské činnosti realitních agentur</v>
      </c>
    </row>
    <row r="755" spans="13:17" ht="12.75" customHeight="1">
      <c r="M755" s="388">
        <f>IF(ISNUMBER(SEARCH(ZAKL_DATA!$B$29,N755)),MAX($M$2:M754)+1,0)</f>
        <v>753.0</v>
      </c>
      <c r="N755" s="417" t="s">
        <v>3499</v>
      </c>
      <c r="O755" s="419" t="s">
        <v>3500</v>
      </c>
      <c r="P755" s="389"/>
      <c r="Q755" s="372" t="str">
        <f>IFERROR(VLOOKUP(ROWS($Q$3:Q755),$M$3:$N$1699,2,0),"")</f>
        <v>Správa nemovitostí na základě smlouvy</v>
      </c>
    </row>
    <row r="756" spans="13:17" ht="12.75" customHeight="1">
      <c r="M756" s="388">
        <f>IF(ISNUMBER(SEARCH(ZAKL_DATA!$B$29,N756)),MAX($M$2:M755)+1,0)</f>
        <v>754.0</v>
      </c>
      <c r="N756" s="417" t="s">
        <v>2444</v>
      </c>
      <c r="O756" s="419" t="s">
        <v>3501</v>
      </c>
      <c r="P756" s="389"/>
      <c r="Q756" s="372" t="str">
        <f>IFERROR(VLOOKUP(ROWS($Q$3:Q756),$M$3:$N$1699,2,0),"")</f>
        <v>Poradenství v oblasti vztahů s veřejností a komunikace</v>
      </c>
    </row>
    <row r="757" spans="13:17" ht="12.75" customHeight="1">
      <c r="M757" s="388">
        <f>IF(ISNUMBER(SEARCH(ZAKL_DATA!$B$29,N757)),MAX($M$2:M756)+1,0)</f>
        <v>755.0</v>
      </c>
      <c r="N757" s="417" t="s">
        <v>2445</v>
      </c>
      <c r="O757" s="419" t="s">
        <v>3502</v>
      </c>
      <c r="P757" s="389"/>
      <c r="Q757" s="372" t="str">
        <f>IFERROR(VLOOKUP(ROWS($Q$3:Q757),$M$3:$N$1699,2,0),"")</f>
        <v>Ostatní poradenství v oblasti podnikání a řízení</v>
      </c>
    </row>
    <row r="758" spans="13:17" ht="12.75" customHeight="1">
      <c r="M758" s="388">
        <f>IF(ISNUMBER(SEARCH(ZAKL_DATA!$B$29,N758)),MAX($M$2:M757)+1,0)</f>
        <v>756.0</v>
      </c>
      <c r="N758" s="417" t="s">
        <v>1802</v>
      </c>
      <c r="O758" s="419" t="s">
        <v>3503</v>
      </c>
      <c r="P758" s="389"/>
      <c r="Q758" s="372" t="str">
        <f>IFERROR(VLOOKUP(ROWS($Q$3:Q758),$M$3:$N$1699,2,0),"")</f>
        <v>Těžba železných rud</v>
      </c>
    </row>
    <row r="759" spans="13:17" ht="12.75" customHeight="1">
      <c r="M759" s="388">
        <f>IF(ISNUMBER(SEARCH(ZAKL_DATA!$B$29,N759)),MAX($M$2:M758)+1,0)</f>
        <v>757.0</v>
      </c>
      <c r="N759" s="417" t="s">
        <v>1803</v>
      </c>
      <c r="O759" s="419" t="s">
        <v>3504</v>
      </c>
      <c r="P759" s="389"/>
      <c r="Q759" s="372" t="str">
        <f>IFERROR(VLOOKUP(ROWS($Q$3:Q759),$M$3:$N$1699,2,0),"")</f>
        <v>Úprava železných rud</v>
      </c>
    </row>
    <row r="760" spans="13:17" ht="12.75" customHeight="1">
      <c r="M760" s="388">
        <f>IF(ISNUMBER(SEARCH(ZAKL_DATA!$B$29,N760)),MAX($M$2:M759)+1,0)</f>
        <v>758.0</v>
      </c>
      <c r="N760" s="417" t="s">
        <v>2448</v>
      </c>
      <c r="O760" s="419" t="s">
        <v>3505</v>
      </c>
      <c r="P760" s="389"/>
      <c r="Q760" s="372" t="str">
        <f>IFERROR(VLOOKUP(ROWS($Q$3:Q760),$M$3:$N$1699,2,0),"")</f>
        <v>Architektonické činnosti</v>
      </c>
    </row>
    <row r="761" spans="13:17" ht="12.75" customHeight="1">
      <c r="M761" s="388">
        <f>IF(ISNUMBER(SEARCH(ZAKL_DATA!$B$29,N761)),MAX($M$2:M760)+1,0)</f>
        <v>759.0</v>
      </c>
      <c r="N761" s="417" t="s">
        <v>2449</v>
      </c>
      <c r="O761" s="419" t="s">
        <v>3506</v>
      </c>
      <c r="P761" s="389"/>
      <c r="Q761" s="372" t="str">
        <f>IFERROR(VLOOKUP(ROWS($Q$3:Q761),$M$3:$N$1699,2,0),"")</f>
        <v>Inženýrské činnosti a související technické poradenství</v>
      </c>
    </row>
    <row r="762" spans="13:17" ht="12.75" customHeight="1">
      <c r="M762" s="388">
        <f>IF(ISNUMBER(SEARCH(ZAKL_DATA!$B$29,N762)),MAX($M$2:M761)+1,0)</f>
        <v>760.0</v>
      </c>
      <c r="N762" s="417" t="s">
        <v>2458</v>
      </c>
      <c r="O762" s="419" t="s">
        <v>3507</v>
      </c>
      <c r="P762" s="389"/>
      <c r="Q762" s="372" t="str">
        <f>IFERROR(VLOOKUP(ROWS($Q$3:Q762),$M$3:$N$1699,2,0),"")</f>
        <v>Výzkum a vývoj v oblasti biotechnologie</v>
      </c>
    </row>
    <row r="763" spans="13:17" ht="12.75" customHeight="1">
      <c r="M763" s="388">
        <f>IF(ISNUMBER(SEARCH(ZAKL_DATA!$B$29,N763)),MAX($M$2:M762)+1,0)</f>
        <v>761.0</v>
      </c>
      <c r="N763" s="417" t="s">
        <v>1806</v>
      </c>
      <c r="O763" s="419" t="s">
        <v>3508</v>
      </c>
      <c r="P763" s="389"/>
      <c r="Q763" s="372" t="str">
        <f>IFERROR(VLOOKUP(ROWS($Q$3:Q763),$M$3:$N$1699,2,0),"")</f>
        <v>Těžba uranových a thoriových rud</v>
      </c>
    </row>
    <row r="764" spans="13:17" ht="12.75" customHeight="1">
      <c r="M764" s="388">
        <f>IF(ISNUMBER(SEARCH(ZAKL_DATA!$B$29,N764)),MAX($M$2:M763)+1,0)</f>
        <v>762.0</v>
      </c>
      <c r="N764" s="417" t="s">
        <v>1807</v>
      </c>
      <c r="O764" s="419" t="s">
        <v>3509</v>
      </c>
      <c r="P764" s="389"/>
      <c r="Q764" s="372" t="str">
        <f>IFERROR(VLOOKUP(ROWS($Q$3:Q764),$M$3:$N$1699,2,0),"")</f>
        <v>Úprava uranových a thoriových rud</v>
      </c>
    </row>
    <row r="765" spans="13:17" ht="12.75" customHeight="1">
      <c r="M765" s="388">
        <f>IF(ISNUMBER(SEARCH(ZAKL_DATA!$B$29,N765)),MAX($M$2:M764)+1,0)</f>
        <v>763.0</v>
      </c>
      <c r="N765" s="417" t="s">
        <v>3510</v>
      </c>
      <c r="O765" s="419" t="s">
        <v>3511</v>
      </c>
      <c r="P765" s="389"/>
      <c r="Q765" s="372" t="str">
        <f>IFERROR(VLOOKUP(ROWS($Q$3:Q765),$M$3:$N$1699,2,0),"")</f>
        <v>Ostatní výzkum a vývoj voblasti přírodních atechnických věd</v>
      </c>
    </row>
    <row r="766" spans="13:17" ht="12.75" customHeight="1">
      <c r="M766" s="388">
        <f>IF(ISNUMBER(SEARCH(ZAKL_DATA!$B$29,N766)),MAX($M$2:M765)+1,0)</f>
        <v>764.0</v>
      </c>
      <c r="N766" s="417" t="s">
        <v>1809</v>
      </c>
      <c r="O766" s="419" t="s">
        <v>3512</v>
      </c>
      <c r="P766" s="389"/>
      <c r="Q766" s="372" t="str">
        <f>IFERROR(VLOOKUP(ROWS($Q$3:Q766),$M$3:$N$1699,2,0),"")</f>
        <v>Těžba ostatních neželezných rud</v>
      </c>
    </row>
    <row r="767" spans="13:17" ht="12.75" customHeight="1">
      <c r="M767" s="388">
        <f>IF(ISNUMBER(SEARCH(ZAKL_DATA!$B$29,N767)),MAX($M$2:M766)+1,0)</f>
        <v>765.0</v>
      </c>
      <c r="N767" s="417" t="s">
        <v>1810</v>
      </c>
      <c r="O767" s="419" t="s">
        <v>3513</v>
      </c>
      <c r="P767" s="389"/>
      <c r="Q767" s="372" t="str">
        <f>IFERROR(VLOOKUP(ROWS($Q$3:Q767),$M$3:$N$1699,2,0),"")</f>
        <v>Úprava ostatních neželezných rud</v>
      </c>
    </row>
    <row r="768" spans="13:17" ht="12.75" customHeight="1">
      <c r="M768" s="388">
        <f>IF(ISNUMBER(SEARCH(ZAKL_DATA!$B$29,N768)),MAX($M$2:M767)+1,0)</f>
        <v>766.0</v>
      </c>
      <c r="N768" s="417" t="s">
        <v>2466</v>
      </c>
      <c r="O768" s="419" t="s">
        <v>3514</v>
      </c>
      <c r="P768" s="389"/>
      <c r="Q768" s="372" t="str">
        <f>IFERROR(VLOOKUP(ROWS($Q$3:Q768),$M$3:$N$1699,2,0),"")</f>
        <v>Činnosti reklamních agentur</v>
      </c>
    </row>
    <row r="769" spans="13:17" ht="12.75" customHeight="1">
      <c r="M769" s="388">
        <f>IF(ISNUMBER(SEARCH(ZAKL_DATA!$B$29,N769)),MAX($M$2:M768)+1,0)</f>
        <v>767.0</v>
      </c>
      <c r="N769" s="417" t="s">
        <v>2467</v>
      </c>
      <c r="O769" s="419" t="s">
        <v>3515</v>
      </c>
      <c r="P769" s="389"/>
      <c r="Q769" s="372" t="str">
        <f>IFERROR(VLOOKUP(ROWS($Q$3:Q769),$M$3:$N$1699,2,0),"")</f>
        <v>Zastupování médií při prodeji reklamního času a prostoru</v>
      </c>
    </row>
    <row r="770" spans="13:17" ht="12.75" customHeight="1">
      <c r="M770" s="388">
        <f>IF(ISNUMBER(SEARCH(ZAKL_DATA!$B$29,N770)),MAX($M$2:M769)+1,0)</f>
        <v>768.0</v>
      </c>
      <c r="N770" s="417" t="s">
        <v>3516</v>
      </c>
      <c r="O770" s="419" t="s">
        <v>3517</v>
      </c>
      <c r="P770" s="389"/>
      <c r="Q770" s="372" t="str">
        <f>IFERROR(VLOOKUP(ROWS($Q$3:Q770),$M$3:$N$1699,2,0),"")</f>
        <v>Pronájem a leasing automob.a jiných lehkých motor.vozidel,kromě motocyklů</v>
      </c>
    </row>
    <row r="771" spans="13:17" ht="12.75" customHeight="1">
      <c r="M771" s="388">
        <f>IF(ISNUMBER(SEARCH(ZAKL_DATA!$B$29,N771)),MAX($M$2:M770)+1,0)</f>
        <v>769.0</v>
      </c>
      <c r="N771" s="417" t="s">
        <v>2480</v>
      </c>
      <c r="O771" s="419" t="s">
        <v>3518</v>
      </c>
      <c r="P771" s="389"/>
      <c r="Q771" s="372" t="str">
        <f>IFERROR(VLOOKUP(ROWS($Q$3:Q771),$M$3:$N$1699,2,0),"")</f>
        <v>Pronájem a leasing nákladních automobilů</v>
      </c>
    </row>
    <row r="772" spans="13:17" ht="12.75" customHeight="1">
      <c r="M772" s="388">
        <f>IF(ISNUMBER(SEARCH(ZAKL_DATA!$B$29,N772)),MAX($M$2:M771)+1,0)</f>
        <v>770.0</v>
      </c>
      <c r="N772" s="417" t="s">
        <v>2482</v>
      </c>
      <c r="O772" s="419" t="s">
        <v>3519</v>
      </c>
      <c r="P772" s="389"/>
      <c r="Q772" s="372" t="str">
        <f>IFERROR(VLOOKUP(ROWS($Q$3:Q772),$M$3:$N$1699,2,0),"")</f>
        <v>Pronájem a leasing rekreačních a sportovních potřeb</v>
      </c>
    </row>
    <row r="773" spans="13:17" ht="12.75" customHeight="1">
      <c r="M773" s="388">
        <f>IF(ISNUMBER(SEARCH(ZAKL_DATA!$B$29,N773)),MAX($M$2:M772)+1,0)</f>
        <v>771.0</v>
      </c>
      <c r="N773" s="417" t="s">
        <v>2483</v>
      </c>
      <c r="O773" s="419" t="s">
        <v>3520</v>
      </c>
      <c r="P773" s="389"/>
      <c r="Q773" s="372" t="str">
        <f>IFERROR(VLOOKUP(ROWS($Q$3:Q773),$M$3:$N$1699,2,0),"")</f>
        <v>Pronájem videokazet a disků</v>
      </c>
    </row>
    <row r="774" spans="13:17" ht="12.75" customHeight="1">
      <c r="M774" s="388">
        <f>IF(ISNUMBER(SEARCH(ZAKL_DATA!$B$29,N774)),MAX($M$2:M773)+1,0)</f>
        <v>772.0</v>
      </c>
      <c r="N774" s="417" t="s">
        <v>3521</v>
      </c>
      <c r="O774" s="419" t="s">
        <v>3522</v>
      </c>
      <c r="P774" s="389"/>
      <c r="Q774" s="372" t="str">
        <f>IFERROR(VLOOKUP(ROWS($Q$3:Q774),$M$3:$N$1699,2,0),"")</f>
        <v>Pronájem a leasing ost.výrobků pro osob.potřebu a převážně pro domácnost</v>
      </c>
    </row>
    <row r="775" spans="13:17" ht="12.75" customHeight="1">
      <c r="M775" s="388">
        <f>IF(ISNUMBER(SEARCH(ZAKL_DATA!$B$29,N775)),MAX($M$2:M774)+1,0)</f>
        <v>773.0</v>
      </c>
      <c r="N775" s="417" t="s">
        <v>2485</v>
      </c>
      <c r="O775" s="419" t="s">
        <v>3523</v>
      </c>
      <c r="P775" s="389"/>
      <c r="Q775" s="372" t="str">
        <f>IFERROR(VLOOKUP(ROWS($Q$3:Q775),$M$3:$N$1699,2,0),"")</f>
        <v>Pronájem a leasing zemědělských strojů a zařízení</v>
      </c>
    </row>
    <row r="776" spans="13:17" ht="12.75" customHeight="1">
      <c r="M776" s="388">
        <f>IF(ISNUMBER(SEARCH(ZAKL_DATA!$B$29,N776)),MAX($M$2:M775)+1,0)</f>
        <v>774.0</v>
      </c>
      <c r="N776" s="417" t="s">
        <v>2486</v>
      </c>
      <c r="O776" s="419" t="s">
        <v>3524</v>
      </c>
      <c r="P776" s="389"/>
      <c r="Q776" s="372" t="str">
        <f>IFERROR(VLOOKUP(ROWS($Q$3:Q776),$M$3:$N$1699,2,0),"")</f>
        <v>Pronájem a leasing stavebních strojů a zařízení</v>
      </c>
    </row>
    <row r="777" spans="13:17" ht="12.75" customHeight="1">
      <c r="M777" s="388">
        <f>IF(ISNUMBER(SEARCH(ZAKL_DATA!$B$29,N777)),MAX($M$2:M776)+1,0)</f>
        <v>775.0</v>
      </c>
      <c r="N777" s="417" t="s">
        <v>2487</v>
      </c>
      <c r="O777" s="419" t="s">
        <v>3525</v>
      </c>
      <c r="P777" s="389"/>
      <c r="Q777" s="372" t="str">
        <f>IFERROR(VLOOKUP(ROWS($Q$3:Q777),$M$3:$N$1699,2,0),"")</f>
        <v>Pronájem a leasing kancelářských strojů a zařízení, včetně počítačů</v>
      </c>
    </row>
    <row r="778" spans="13:17" ht="12.75" customHeight="1">
      <c r="M778" s="388">
        <f>IF(ISNUMBER(SEARCH(ZAKL_DATA!$B$29,N778)),MAX($M$2:M777)+1,0)</f>
        <v>776.0</v>
      </c>
      <c r="N778" s="417" t="s">
        <v>2488</v>
      </c>
      <c r="O778" s="419" t="s">
        <v>3526</v>
      </c>
      <c r="P778" s="389"/>
      <c r="Q778" s="372" t="str">
        <f>IFERROR(VLOOKUP(ROWS($Q$3:Q778),$M$3:$N$1699,2,0),"")</f>
        <v>Pronájem a leasing vodních dopravních prostředků</v>
      </c>
    </row>
    <row r="779" spans="13:17" ht="12.75" customHeight="1">
      <c r="M779" s="388">
        <f>IF(ISNUMBER(SEARCH(ZAKL_DATA!$B$29,N779)),MAX($M$2:M778)+1,0)</f>
        <v>777.0</v>
      </c>
      <c r="N779" s="417" t="s">
        <v>2489</v>
      </c>
      <c r="O779" s="419" t="s">
        <v>3527</v>
      </c>
      <c r="P779" s="389"/>
      <c r="Q779" s="372" t="str">
        <f>IFERROR(VLOOKUP(ROWS($Q$3:Q779),$M$3:$N$1699,2,0),"")</f>
        <v>Pronájem a leasing leteckých dopravních prostředků</v>
      </c>
    </row>
    <row r="780" spans="13:17" ht="12.75" customHeight="1">
      <c r="M780" s="388">
        <f>IF(ISNUMBER(SEARCH(ZAKL_DATA!$B$29,N780)),MAX($M$2:M779)+1,0)</f>
        <v>778.0</v>
      </c>
      <c r="N780" s="417" t="s">
        <v>2490</v>
      </c>
      <c r="O780" s="419" t="s">
        <v>3528</v>
      </c>
      <c r="P780" s="389"/>
      <c r="Q780" s="372" t="str">
        <f>IFERROR(VLOOKUP(ROWS($Q$3:Q780),$M$3:$N$1699,2,0),"")</f>
        <v>Pronájem a leasing ostatních strojů, zařízení a výrobků j. n.</v>
      </c>
    </row>
    <row r="781" spans="13:17" ht="12.75" customHeight="1">
      <c r="M781" s="388">
        <f>IF(ISNUMBER(SEARCH(ZAKL_DATA!$B$29,N781)),MAX($M$2:M780)+1,0)</f>
        <v>779.0</v>
      </c>
      <c r="N781" s="417" t="s">
        <v>2496</v>
      </c>
      <c r="O781" s="419" t="s">
        <v>3529</v>
      </c>
      <c r="P781" s="389"/>
      <c r="Q781" s="372" t="str">
        <f>IFERROR(VLOOKUP(ROWS($Q$3:Q781),$M$3:$N$1699,2,0),"")</f>
        <v>Činnosti cestovních agentur</v>
      </c>
    </row>
    <row r="782" spans="13:17" ht="12.75" customHeight="1">
      <c r="M782" s="388">
        <f>IF(ISNUMBER(SEARCH(ZAKL_DATA!$B$29,N782)),MAX($M$2:M781)+1,0)</f>
        <v>780.0</v>
      </c>
      <c r="N782" s="417" t="s">
        <v>2497</v>
      </c>
      <c r="O782" s="419" t="s">
        <v>3530</v>
      </c>
      <c r="P782" s="389"/>
      <c r="Q782" s="372" t="str">
        <f>IFERROR(VLOOKUP(ROWS($Q$3:Q782),$M$3:$N$1699,2,0),"")</f>
        <v>Činnosti cestovních kanceláří</v>
      </c>
    </row>
    <row r="783" spans="13:17" ht="12.75" customHeight="1">
      <c r="M783" s="388">
        <f>IF(ISNUMBER(SEARCH(ZAKL_DATA!$B$29,N783)),MAX($M$2:M782)+1,0)</f>
        <v>781.0</v>
      </c>
      <c r="N783" s="417" t="s">
        <v>2508</v>
      </c>
      <c r="O783" s="419" t="s">
        <v>3531</v>
      </c>
      <c r="P783" s="389"/>
      <c r="Q783" s="372" t="str">
        <f>IFERROR(VLOOKUP(ROWS($Q$3:Q783),$M$3:$N$1699,2,0),"")</f>
        <v>Všeobecný úklid budov</v>
      </c>
    </row>
    <row r="784" spans="13:17" ht="12.75" customHeight="1">
      <c r="M784" s="388">
        <f>IF(ISNUMBER(SEARCH(ZAKL_DATA!$B$29,N784)),MAX($M$2:M783)+1,0)</f>
        <v>782.0</v>
      </c>
      <c r="N784" s="417" t="s">
        <v>2509</v>
      </c>
      <c r="O784" s="419" t="s">
        <v>3532</v>
      </c>
      <c r="P784" s="389"/>
      <c r="Q784" s="372" t="str">
        <f>IFERROR(VLOOKUP(ROWS($Q$3:Q784),$M$3:$N$1699,2,0),"")</f>
        <v>Specializované čištění a úklid budov a průmyslových zařízení</v>
      </c>
    </row>
    <row r="785" spans="13:17" ht="12.75" customHeight="1">
      <c r="M785" s="388">
        <f>IF(ISNUMBER(SEARCH(ZAKL_DATA!$B$29,N785)),MAX($M$2:M784)+1,0)</f>
        <v>783.0</v>
      </c>
      <c r="N785" s="417" t="s">
        <v>2510</v>
      </c>
      <c r="O785" s="419" t="s">
        <v>3533</v>
      </c>
      <c r="P785" s="389"/>
      <c r="Q785" s="372" t="str">
        <f>IFERROR(VLOOKUP(ROWS($Q$3:Q785),$M$3:$N$1699,2,0),"")</f>
        <v>Ostatní úklidové činnosti</v>
      </c>
    </row>
    <row r="786" spans="13:17" ht="12.75" customHeight="1">
      <c r="M786" s="388">
        <f>IF(ISNUMBER(SEARCH(ZAKL_DATA!$B$29,N786)),MAX($M$2:M785)+1,0)</f>
        <v>784.0</v>
      </c>
      <c r="N786" s="417" t="s">
        <v>2514</v>
      </c>
      <c r="O786" s="419" t="s">
        <v>3534</v>
      </c>
      <c r="P786" s="389"/>
      <c r="Q786" s="372" t="str">
        <f>IFERROR(VLOOKUP(ROWS($Q$3:Q786),$M$3:$N$1699,2,0),"")</f>
        <v>Univerzální administrativní činnosti</v>
      </c>
    </row>
    <row r="787" spans="13:17" ht="12.75" customHeight="1">
      <c r="M787" s="388">
        <f>IF(ISNUMBER(SEARCH(ZAKL_DATA!$B$29,N787)),MAX($M$2:M786)+1,0)</f>
        <v>785.0</v>
      </c>
      <c r="N787" s="417" t="s">
        <v>3535</v>
      </c>
      <c r="O787" s="419" t="s">
        <v>3536</v>
      </c>
      <c r="P787" s="389"/>
      <c r="Q787" s="372" t="str">
        <f>IFERROR(VLOOKUP(ROWS($Q$3:Q787),$M$3:$N$1699,2,0),"")</f>
        <v>Kopírování,příprava dokumentů a ost.specializ.kancel.podpůrné činnosti</v>
      </c>
    </row>
    <row r="788" spans="13:17" ht="12.75" customHeight="1">
      <c r="M788" s="388">
        <f>IF(ISNUMBER(SEARCH(ZAKL_DATA!$B$29,N788)),MAX($M$2:M787)+1,0)</f>
        <v>786.0</v>
      </c>
      <c r="N788" s="417" t="s">
        <v>2518</v>
      </c>
      <c r="O788" s="419" t="s">
        <v>3537</v>
      </c>
      <c r="P788" s="389"/>
      <c r="Q788" s="372" t="str">
        <f>IFERROR(VLOOKUP(ROWS($Q$3:Q788),$M$3:$N$1699,2,0),"")</f>
        <v>Inkasní činnosti, ověřování solventnosti zákazníka</v>
      </c>
    </row>
    <row r="789" spans="13:17" ht="12.75" customHeight="1">
      <c r="M789" s="388">
        <f>IF(ISNUMBER(SEARCH(ZAKL_DATA!$B$29,N789)),MAX($M$2:M788)+1,0)</f>
        <v>787.0</v>
      </c>
      <c r="N789" s="417" t="s">
        <v>2519</v>
      </c>
      <c r="O789" s="419" t="s">
        <v>3538</v>
      </c>
      <c r="P789" s="389"/>
      <c r="Q789" s="372" t="str">
        <f>IFERROR(VLOOKUP(ROWS($Q$3:Q789),$M$3:$N$1699,2,0),"")</f>
        <v>Balicí činnosti</v>
      </c>
    </row>
    <row r="790" spans="13:17" ht="12.75" customHeight="1">
      <c r="M790" s="388">
        <f>IF(ISNUMBER(SEARCH(ZAKL_DATA!$B$29,N790)),MAX($M$2:M789)+1,0)</f>
        <v>788.0</v>
      </c>
      <c r="N790" s="417" t="s">
        <v>2520</v>
      </c>
      <c r="O790" s="419" t="s">
        <v>3539</v>
      </c>
      <c r="P790" s="389"/>
      <c r="Q790" s="372" t="str">
        <f>IFERROR(VLOOKUP(ROWS($Q$3:Q790),$M$3:$N$1699,2,0),"")</f>
        <v>Ostatní podpůrné činnosti pro podnikání j. n.</v>
      </c>
    </row>
    <row r="791" spans="13:17" ht="12.75" customHeight="1">
      <c r="M791" s="388">
        <f>IF(ISNUMBER(SEARCH(ZAKL_DATA!$B$29,N791)),MAX($M$2:M790)+1,0)</f>
        <v>789.0</v>
      </c>
      <c r="N791" s="417" t="s">
        <v>2523</v>
      </c>
      <c r="O791" s="419" t="s">
        <v>3540</v>
      </c>
      <c r="P791" s="389"/>
      <c r="Q791" s="372" t="str">
        <f>IFERROR(VLOOKUP(ROWS($Q$3:Q791),$M$3:$N$1699,2,0),"")</f>
        <v>Všeobecné činnosti veřejné správy</v>
      </c>
    </row>
    <row r="792" spans="13:17" ht="12.75" customHeight="1">
      <c r="M792" s="388">
        <f>IF(ISNUMBER(SEARCH(ZAKL_DATA!$B$29,N792)),MAX($M$2:M791)+1,0)</f>
        <v>790.0</v>
      </c>
      <c r="N792" s="417" t="s">
        <v>3541</v>
      </c>
      <c r="O792" s="419" t="s">
        <v>3542</v>
      </c>
      <c r="P792" s="389"/>
      <c r="Q792" s="372" t="str">
        <f>IFERROR(VLOOKUP(ROWS($Q$3:Q792),$M$3:$N$1699,2,0),"")</f>
        <v>Regul.čin.souvis.s poskyt.zdr.péče,vzděl.,kulturou a soc.péčí,kromě soc.z.</v>
      </c>
    </row>
    <row r="793" spans="13:17" ht="12.75" customHeight="1">
      <c r="M793" s="388">
        <f>IF(ISNUMBER(SEARCH(ZAKL_DATA!$B$29,N793)),MAX($M$2:M792)+1,0)</f>
        <v>791.0</v>
      </c>
      <c r="N793" s="417" t="s">
        <v>2524</v>
      </c>
      <c r="O793" s="419" t="s">
        <v>3543</v>
      </c>
      <c r="P793" s="389"/>
      <c r="Q793" s="372" t="str">
        <f>IFERROR(VLOOKUP(ROWS($Q$3:Q793),$M$3:$N$1699,2,0),"")</f>
        <v>Regulace a podpora podnikatelského prostředí</v>
      </c>
    </row>
    <row r="794" spans="13:17" ht="12.75" customHeight="1">
      <c r="M794" s="388">
        <f>IF(ISNUMBER(SEARCH(ZAKL_DATA!$B$29,N794)),MAX($M$2:M793)+1,0)</f>
        <v>792.0</v>
      </c>
      <c r="N794" s="417" t="s">
        <v>2526</v>
      </c>
      <c r="O794" s="419" t="s">
        <v>3544</v>
      </c>
      <c r="P794" s="389"/>
      <c r="Q794" s="372" t="str">
        <f>IFERROR(VLOOKUP(ROWS($Q$3:Q794),$M$3:$N$1699,2,0),"")</f>
        <v>Činnosti v oblasti zahraničních věcí</v>
      </c>
    </row>
    <row r="795" spans="13:17" ht="12.75" customHeight="1">
      <c r="M795" s="388">
        <f>IF(ISNUMBER(SEARCH(ZAKL_DATA!$B$29,N795)),MAX($M$2:M794)+1,0)</f>
        <v>793.0</v>
      </c>
      <c r="N795" s="417" t="s">
        <v>2529</v>
      </c>
      <c r="O795" s="419" t="s">
        <v>3545</v>
      </c>
      <c r="P795" s="389"/>
      <c r="Q795" s="372" t="str">
        <f>IFERROR(VLOOKUP(ROWS($Q$3:Q795),$M$3:$N$1699,2,0),"")</f>
        <v>Činnosti v oblasti obrany</v>
      </c>
    </row>
    <row r="796" spans="13:17" ht="12.75" customHeight="1">
      <c r="M796" s="388">
        <f>IF(ISNUMBER(SEARCH(ZAKL_DATA!$B$29,N796)),MAX($M$2:M795)+1,0)</f>
        <v>794.0</v>
      </c>
      <c r="N796" s="417" t="s">
        <v>2530</v>
      </c>
      <c r="O796" s="419" t="s">
        <v>3546</v>
      </c>
      <c r="P796" s="389"/>
      <c r="Q796" s="372" t="str">
        <f>IFERROR(VLOOKUP(ROWS($Q$3:Q796),$M$3:$N$1699,2,0),"")</f>
        <v>Činnosti v oblasti spravedlnosti a soudnictví</v>
      </c>
    </row>
    <row r="797" spans="13:17" ht="12.75" customHeight="1">
      <c r="M797" s="388">
        <f>IF(ISNUMBER(SEARCH(ZAKL_DATA!$B$29,N797)),MAX($M$2:M796)+1,0)</f>
        <v>795.0</v>
      </c>
      <c r="N797" s="417" t="s">
        <v>2531</v>
      </c>
      <c r="O797" s="419" t="s">
        <v>3547</v>
      </c>
      <c r="P797" s="389"/>
      <c r="Q797" s="372" t="str">
        <f>IFERROR(VLOOKUP(ROWS($Q$3:Q797),$M$3:$N$1699,2,0),"")</f>
        <v>Činnosti v oblasti veřejného pořádku a bezpečnosti</v>
      </c>
    </row>
    <row r="798" spans="13:17" ht="12.75" customHeight="1">
      <c r="M798" s="388">
        <f>IF(ISNUMBER(SEARCH(ZAKL_DATA!$B$29,N798)),MAX($M$2:M797)+1,0)</f>
        <v>796.0</v>
      </c>
      <c r="N798" s="417" t="s">
        <v>2532</v>
      </c>
      <c r="O798" s="419" t="s">
        <v>3548</v>
      </c>
      <c r="P798" s="389"/>
      <c r="Q798" s="372" t="str">
        <f>IFERROR(VLOOKUP(ROWS($Q$3:Q798),$M$3:$N$1699,2,0),"")</f>
        <v>Činnosti v oblasti protipožární ochrany</v>
      </c>
    </row>
    <row r="799" spans="13:17" ht="12.75" customHeight="1">
      <c r="M799" s="388">
        <f>IF(ISNUMBER(SEARCH(ZAKL_DATA!$B$29,N799)),MAX($M$2:M798)+1,0)</f>
        <v>797.0</v>
      </c>
      <c r="N799" s="417" t="s">
        <v>2538</v>
      </c>
      <c r="O799" s="419" t="s">
        <v>3549</v>
      </c>
      <c r="P799" s="389"/>
      <c r="Q799" s="372" t="str">
        <f>IFERROR(VLOOKUP(ROWS($Q$3:Q799),$M$3:$N$1699,2,0),"")</f>
        <v>Sekundární všeobecné vzdělávání</v>
      </c>
    </row>
    <row r="800" spans="13:17" ht="12.75" customHeight="1">
      <c r="M800" s="388">
        <f>IF(ISNUMBER(SEARCH(ZAKL_DATA!$B$29,N800)),MAX($M$2:M799)+1,0)</f>
        <v>798.0</v>
      </c>
      <c r="N800" s="417" t="s">
        <v>2541</v>
      </c>
      <c r="O800" s="419" t="s">
        <v>3550</v>
      </c>
      <c r="P800" s="389"/>
      <c r="Q800" s="372" t="str">
        <f>IFERROR(VLOOKUP(ROWS($Q$3:Q800),$M$3:$N$1699,2,0),"")</f>
        <v>Sekundární odborné vzdělávání</v>
      </c>
    </row>
    <row r="801" spans="13:17" ht="12.75" customHeight="1">
      <c r="M801" s="388">
        <f>IF(ISNUMBER(SEARCH(ZAKL_DATA!$B$29,N801)),MAX($M$2:M800)+1,0)</f>
        <v>799.0</v>
      </c>
      <c r="N801" s="417" t="s">
        <v>2545</v>
      </c>
      <c r="O801" s="419" t="s">
        <v>3551</v>
      </c>
      <c r="P801" s="389"/>
      <c r="Q801" s="372" t="str">
        <f>IFERROR(VLOOKUP(ROWS($Q$3:Q801),$M$3:$N$1699,2,0),"")</f>
        <v>Postsekundární nikoli terciární vzdělávání</v>
      </c>
    </row>
    <row r="802" spans="13:17" ht="12.75" customHeight="1">
      <c r="M802" s="388">
        <f>IF(ISNUMBER(SEARCH(ZAKL_DATA!$B$29,N802)),MAX($M$2:M801)+1,0)</f>
        <v>800.0</v>
      </c>
      <c r="N802" s="417" t="s">
        <v>2546</v>
      </c>
      <c r="O802" s="419" t="s">
        <v>3552</v>
      </c>
      <c r="P802" s="389"/>
      <c r="Q802" s="372" t="str">
        <f>IFERROR(VLOOKUP(ROWS($Q$3:Q802),$M$3:$N$1699,2,0),"")</f>
        <v>Terciární vzdělávání</v>
      </c>
    </row>
    <row r="803" spans="13:17" ht="12.75" customHeight="1">
      <c r="M803" s="388">
        <f>IF(ISNUMBER(SEARCH(ZAKL_DATA!$B$29,N803)),MAX($M$2:M802)+1,0)</f>
        <v>801.0</v>
      </c>
      <c r="N803" s="417" t="s">
        <v>2548</v>
      </c>
      <c r="O803" s="419" t="s">
        <v>3553</v>
      </c>
      <c r="P803" s="389"/>
      <c r="Q803" s="372" t="str">
        <f>IFERROR(VLOOKUP(ROWS($Q$3:Q803),$M$3:$N$1699,2,0),"")</f>
        <v>Sportovní a rekreační vzdělávání</v>
      </c>
    </row>
    <row r="804" spans="13:17" ht="12.75" customHeight="1">
      <c r="M804" s="388">
        <f>IF(ISNUMBER(SEARCH(ZAKL_DATA!$B$29,N804)),MAX($M$2:M803)+1,0)</f>
        <v>802.0</v>
      </c>
      <c r="N804" s="417" t="s">
        <v>2549</v>
      </c>
      <c r="O804" s="419" t="s">
        <v>3554</v>
      </c>
      <c r="P804" s="389"/>
      <c r="Q804" s="372" t="str">
        <f>IFERROR(VLOOKUP(ROWS($Q$3:Q804),$M$3:$N$1699,2,0),"")</f>
        <v>Umělecké vzdělávání</v>
      </c>
    </row>
    <row r="805" spans="13:17" ht="12.75" customHeight="1">
      <c r="M805" s="388">
        <f>IF(ISNUMBER(SEARCH(ZAKL_DATA!$B$29,N805)),MAX($M$2:M804)+1,0)</f>
        <v>803.0</v>
      </c>
      <c r="N805" s="417" t="s">
        <v>2550</v>
      </c>
      <c r="O805" s="419" t="s">
        <v>3555</v>
      </c>
      <c r="P805" s="389"/>
      <c r="Q805" s="372" t="str">
        <f>IFERROR(VLOOKUP(ROWS($Q$3:Q805),$M$3:$N$1699,2,0),"")</f>
        <v>Činnosti autoškol a jiných škol řízení</v>
      </c>
    </row>
    <row r="806" spans="13:17" ht="12.75" customHeight="1">
      <c r="M806" s="388">
        <f>IF(ISNUMBER(SEARCH(ZAKL_DATA!$B$29,N806)),MAX($M$2:M805)+1,0)</f>
        <v>804.0</v>
      </c>
      <c r="N806" s="417" t="s">
        <v>2554</v>
      </c>
      <c r="O806" s="419" t="s">
        <v>3556</v>
      </c>
      <c r="P806" s="389"/>
      <c r="Q806" s="372" t="str">
        <f>IFERROR(VLOOKUP(ROWS($Q$3:Q806),$M$3:$N$1699,2,0),"")</f>
        <v>Ostatní vzdělávání j. n.</v>
      </c>
    </row>
    <row r="807" spans="13:17" ht="12.75" customHeight="1">
      <c r="M807" s="388">
        <f>IF(ISNUMBER(SEARCH(ZAKL_DATA!$B$29,N807)),MAX($M$2:M806)+1,0)</f>
        <v>805.0</v>
      </c>
      <c r="N807" s="417" t="s">
        <v>2563</v>
      </c>
      <c r="O807" s="419" t="s">
        <v>3557</v>
      </c>
      <c r="P807" s="389"/>
      <c r="Q807" s="372" t="str">
        <f>IFERROR(VLOOKUP(ROWS($Q$3:Q807),$M$3:$N$1699,2,0),"")</f>
        <v>Všeobecná ambulantní zdravotní péče</v>
      </c>
    </row>
    <row r="808" spans="13:17" ht="12.75" customHeight="1">
      <c r="M808" s="388">
        <f>IF(ISNUMBER(SEARCH(ZAKL_DATA!$B$29,N808)),MAX($M$2:M807)+1,0)</f>
        <v>806.0</v>
      </c>
      <c r="N808" s="417" t="s">
        <v>2564</v>
      </c>
      <c r="O808" s="419" t="s">
        <v>3558</v>
      </c>
      <c r="P808" s="389"/>
      <c r="Q808" s="372" t="str">
        <f>IFERROR(VLOOKUP(ROWS($Q$3:Q808),$M$3:$N$1699,2,0),"")</f>
        <v>Specializovaná ambulantní zdravotní péče</v>
      </c>
    </row>
    <row r="809" spans="13:17" ht="12.75" customHeight="1">
      <c r="M809" s="388">
        <f>IF(ISNUMBER(SEARCH(ZAKL_DATA!$B$29,N809)),MAX($M$2:M808)+1,0)</f>
        <v>807.0</v>
      </c>
      <c r="N809" s="417" t="s">
        <v>2565</v>
      </c>
      <c r="O809" s="419" t="s">
        <v>3559</v>
      </c>
      <c r="P809" s="389"/>
      <c r="Q809" s="372" t="str">
        <f>IFERROR(VLOOKUP(ROWS($Q$3:Q809),$M$3:$N$1699,2,0),"")</f>
        <v>Zubní péče</v>
      </c>
    </row>
    <row r="810" spans="13:17" ht="12.75" customHeight="1">
      <c r="M810" s="388">
        <f>IF(ISNUMBER(SEARCH(ZAKL_DATA!$B$29,N810)),MAX($M$2:M809)+1,0)</f>
        <v>808.0</v>
      </c>
      <c r="N810" s="417" t="s">
        <v>2580</v>
      </c>
      <c r="O810" s="419" t="s">
        <v>3560</v>
      </c>
      <c r="P810" s="389"/>
      <c r="Q810" s="372" t="str">
        <f>IFERROR(VLOOKUP(ROWS($Q$3:Q810),$M$3:$N$1699,2,0),"")</f>
        <v>Sociální služby poskytované dětem</v>
      </c>
    </row>
    <row r="811" spans="13:17" ht="12.75" customHeight="1">
      <c r="M811" s="388">
        <f>IF(ISNUMBER(SEARCH(ZAKL_DATA!$B$29,N811)),MAX($M$2:M810)+1,0)</f>
        <v>809.0</v>
      </c>
      <c r="N811" s="417" t="s">
        <v>2581</v>
      </c>
      <c r="O811" s="419" t="s">
        <v>3561</v>
      </c>
      <c r="P811" s="389"/>
      <c r="Q811" s="372" t="str">
        <f>IFERROR(VLOOKUP(ROWS($Q$3:Q811),$M$3:$N$1699,2,0),"")</f>
        <v>Ostatní ambulantní nebo terénní sociální služby j. n.</v>
      </c>
    </row>
    <row r="812" spans="13:17" ht="12.75" customHeight="1">
      <c r="M812" s="388">
        <f>IF(ISNUMBER(SEARCH(ZAKL_DATA!$B$29,N812)),MAX($M$2:M811)+1,0)</f>
        <v>810.0</v>
      </c>
      <c r="N812" s="417" t="s">
        <v>2587</v>
      </c>
      <c r="O812" s="419" t="s">
        <v>3562</v>
      </c>
      <c r="P812" s="389"/>
      <c r="Q812" s="372" t="str">
        <f>IFERROR(VLOOKUP(ROWS($Q$3:Q812),$M$3:$N$1699,2,0),"")</f>
        <v>Scénická umění</v>
      </c>
    </row>
    <row r="813" spans="13:17" ht="12.75" customHeight="1">
      <c r="M813" s="388">
        <f>IF(ISNUMBER(SEARCH(ZAKL_DATA!$B$29,N813)),MAX($M$2:M812)+1,0)</f>
        <v>811.0</v>
      </c>
      <c r="N813" s="417" t="s">
        <v>2588</v>
      </c>
      <c r="O813" s="419" t="s">
        <v>3563</v>
      </c>
      <c r="P813" s="389"/>
      <c r="Q813" s="372" t="str">
        <f>IFERROR(VLOOKUP(ROWS($Q$3:Q813),$M$3:$N$1699,2,0),"")</f>
        <v>Podpůrné činnosti pro scénická umění</v>
      </c>
    </row>
    <row r="814" spans="13:17" ht="12.75" customHeight="1">
      <c r="M814" s="388">
        <f>IF(ISNUMBER(SEARCH(ZAKL_DATA!$B$29,N814)),MAX($M$2:M813)+1,0)</f>
        <v>812.0</v>
      </c>
      <c r="N814" s="417" t="s">
        <v>2589</v>
      </c>
      <c r="O814" s="419" t="s">
        <v>3564</v>
      </c>
      <c r="P814" s="389"/>
      <c r="Q814" s="372" t="str">
        <f>IFERROR(VLOOKUP(ROWS($Q$3:Q814),$M$3:$N$1699,2,0),"")</f>
        <v>Umělecká tvorba</v>
      </c>
    </row>
    <row r="815" spans="13:17" ht="12.75" customHeight="1">
      <c r="M815" s="388">
        <f>IF(ISNUMBER(SEARCH(ZAKL_DATA!$B$29,N815)),MAX($M$2:M814)+1,0)</f>
        <v>813.0</v>
      </c>
      <c r="N815" s="417" t="s">
        <v>2590</v>
      </c>
      <c r="O815" s="419" t="s">
        <v>3565</v>
      </c>
      <c r="P815" s="389"/>
      <c r="Q815" s="372" t="str">
        <f>IFERROR(VLOOKUP(ROWS($Q$3:Q815),$M$3:$N$1699,2,0),"")</f>
        <v>Provozování kulturních zařízení</v>
      </c>
    </row>
    <row r="816" spans="13:17" ht="12.75" customHeight="1">
      <c r="M816" s="388">
        <f>IF(ISNUMBER(SEARCH(ZAKL_DATA!$B$29,N816)),MAX($M$2:M815)+1,0)</f>
        <v>814.0</v>
      </c>
      <c r="N816" s="417" t="s">
        <v>2592</v>
      </c>
      <c r="O816" s="419" t="s">
        <v>3566</v>
      </c>
      <c r="P816" s="389"/>
      <c r="Q816" s="372" t="str">
        <f>IFERROR(VLOOKUP(ROWS($Q$3:Q816),$M$3:$N$1699,2,0),"")</f>
        <v>Činnosti knihoven a archivů</v>
      </c>
    </row>
    <row r="817" spans="13:17" ht="12.75" customHeight="1">
      <c r="M817" s="388">
        <f>IF(ISNUMBER(SEARCH(ZAKL_DATA!$B$29,N817)),MAX($M$2:M816)+1,0)</f>
        <v>815.0</v>
      </c>
      <c r="N817" s="417" t="s">
        <v>2593</v>
      </c>
      <c r="O817" s="419" t="s">
        <v>3567</v>
      </c>
      <c r="P817" s="389"/>
      <c r="Q817" s="372" t="str">
        <f>IFERROR(VLOOKUP(ROWS($Q$3:Q817),$M$3:$N$1699,2,0),"")</f>
        <v>Činnosti muzeí</v>
      </c>
    </row>
    <row r="818" spans="13:17" ht="12.75" customHeight="1">
      <c r="M818" s="388">
        <f>IF(ISNUMBER(SEARCH(ZAKL_DATA!$B$29,N818)),MAX($M$2:M817)+1,0)</f>
        <v>816.0</v>
      </c>
      <c r="N818" s="417" t="s">
        <v>3568</v>
      </c>
      <c r="O818" s="419" t="s">
        <v>3569</v>
      </c>
      <c r="P818" s="389"/>
      <c r="Q818" s="372" t="str">
        <f>IFERROR(VLOOKUP(ROWS($Q$3:Q818),$M$3:$N$1699,2,0),"")</f>
        <v>Provozování kultur.památek,histor.staveb a obdobných turist.zajímavostí</v>
      </c>
    </row>
    <row r="819" spans="13:17" ht="12.75" customHeight="1">
      <c r="M819" s="388">
        <f>IF(ISNUMBER(SEARCH(ZAKL_DATA!$B$29,N819)),MAX($M$2:M818)+1,0)</f>
        <v>817.0</v>
      </c>
      <c r="N819" s="417" t="s">
        <v>3570</v>
      </c>
      <c r="O819" s="419" t="s">
        <v>3571</v>
      </c>
      <c r="P819" s="389"/>
      <c r="Q819" s="372" t="str">
        <f>IFERROR(VLOOKUP(ROWS($Q$3:Q819),$M$3:$N$1699,2,0),"")</f>
        <v>Činnosti botanických a zoologických zahrad,přír.rezervací a národ.parků</v>
      </c>
    </row>
    <row r="820" spans="13:17" ht="12.75" customHeight="1">
      <c r="M820" s="388">
        <f>IF(ISNUMBER(SEARCH(ZAKL_DATA!$B$29,N820)),MAX($M$2:M819)+1,0)</f>
        <v>818.0</v>
      </c>
      <c r="N820" s="417" t="s">
        <v>2599</v>
      </c>
      <c r="O820" s="419" t="s">
        <v>3572</v>
      </c>
      <c r="P820" s="389"/>
      <c r="Q820" s="372" t="str">
        <f>IFERROR(VLOOKUP(ROWS($Q$3:Q820),$M$3:$N$1699,2,0),"")</f>
        <v>Provozování sportovních zařízení</v>
      </c>
    </row>
    <row r="821" spans="13:17" ht="12.75" customHeight="1">
      <c r="M821" s="388">
        <f>IF(ISNUMBER(SEARCH(ZAKL_DATA!$B$29,N821)),MAX($M$2:M820)+1,0)</f>
        <v>819.0</v>
      </c>
      <c r="N821" s="417" t="s">
        <v>2600</v>
      </c>
      <c r="O821" s="419" t="s">
        <v>3573</v>
      </c>
      <c r="P821" s="389"/>
      <c r="Q821" s="372" t="str">
        <f>IFERROR(VLOOKUP(ROWS($Q$3:Q821),$M$3:$N$1699,2,0),"")</f>
        <v>Činnosti sportovních klubů</v>
      </c>
    </row>
    <row r="822" spans="13:17" ht="12.75" customHeight="1">
      <c r="M822" s="388">
        <f>IF(ISNUMBER(SEARCH(ZAKL_DATA!$B$29,N822)),MAX($M$2:M821)+1,0)</f>
        <v>820.0</v>
      </c>
      <c r="N822" s="417" t="s">
        <v>2601</v>
      </c>
      <c r="O822" s="419" t="s">
        <v>3574</v>
      </c>
      <c r="P822" s="389"/>
      <c r="Q822" s="372" t="str">
        <f>IFERROR(VLOOKUP(ROWS($Q$3:Q822),$M$3:$N$1699,2,0),"")</f>
        <v>Činnosti fitcenter</v>
      </c>
    </row>
    <row r="823" spans="13:17" ht="12.75" customHeight="1">
      <c r="M823" s="388">
        <f>IF(ISNUMBER(SEARCH(ZAKL_DATA!$B$29,N823)),MAX($M$2:M822)+1,0)</f>
        <v>821.0</v>
      </c>
      <c r="N823" s="417" t="s">
        <v>2602</v>
      </c>
      <c r="O823" s="419" t="s">
        <v>3575</v>
      </c>
      <c r="P823" s="389"/>
      <c r="Q823" s="372" t="str">
        <f>IFERROR(VLOOKUP(ROWS($Q$3:Q823),$M$3:$N$1699,2,0),"")</f>
        <v>Ostatní sportovní činnosti</v>
      </c>
    </row>
    <row r="824" spans="13:17" ht="12.75" customHeight="1">
      <c r="M824" s="388">
        <f>IF(ISNUMBER(SEARCH(ZAKL_DATA!$B$29,N824)),MAX($M$2:M823)+1,0)</f>
        <v>822.0</v>
      </c>
      <c r="N824" s="417" t="s">
        <v>2604</v>
      </c>
      <c r="O824" s="419" t="s">
        <v>3576</v>
      </c>
      <c r="P824" s="389"/>
      <c r="Q824" s="372" t="str">
        <f>IFERROR(VLOOKUP(ROWS($Q$3:Q824),$M$3:$N$1699,2,0),"")</f>
        <v>Činnosti lunaparků a zábavních parků</v>
      </c>
    </row>
    <row r="825" spans="13:17" ht="12.75" customHeight="1">
      <c r="M825" s="388">
        <f>IF(ISNUMBER(SEARCH(ZAKL_DATA!$B$29,N825)),MAX($M$2:M824)+1,0)</f>
        <v>823.0</v>
      </c>
      <c r="N825" s="417" t="s">
        <v>2605</v>
      </c>
      <c r="O825" s="419" t="s">
        <v>3577</v>
      </c>
      <c r="P825" s="389"/>
      <c r="Q825" s="372" t="str">
        <f>IFERROR(VLOOKUP(ROWS($Q$3:Q825),$M$3:$N$1699,2,0),"")</f>
        <v>Ostatní zábavní a rekreační činnosti j. n.</v>
      </c>
    </row>
    <row r="826" spans="13:17" ht="12.75" customHeight="1">
      <c r="M826" s="388">
        <f>IF(ISNUMBER(SEARCH(ZAKL_DATA!$B$29,N826)),MAX($M$2:M825)+1,0)</f>
        <v>824.0</v>
      </c>
      <c r="N826" s="417" t="s">
        <v>2607</v>
      </c>
      <c r="O826" s="419" t="s">
        <v>3578</v>
      </c>
      <c r="P826" s="389"/>
      <c r="Q826" s="372" t="str">
        <f>IFERROR(VLOOKUP(ROWS($Q$3:Q826),$M$3:$N$1699,2,0),"")</f>
        <v>Činnosti podnikatelských a zaměstnavatelských organizací</v>
      </c>
    </row>
    <row r="827" spans="13:17" ht="12.75" customHeight="1">
      <c r="M827" s="388">
        <f>IF(ISNUMBER(SEARCH(ZAKL_DATA!$B$29,N827)),MAX($M$2:M826)+1,0)</f>
        <v>825.0</v>
      </c>
      <c r="N827" s="417" t="s">
        <v>2608</v>
      </c>
      <c r="O827" s="419" t="s">
        <v>3579</v>
      </c>
      <c r="P827" s="389"/>
      <c r="Q827" s="372" t="str">
        <f>IFERROR(VLOOKUP(ROWS($Q$3:Q827),$M$3:$N$1699,2,0),"")</f>
        <v>Činnosti profesních organizací</v>
      </c>
    </row>
    <row r="828" spans="13:17" ht="12.75" customHeight="1">
      <c r="M828" s="388">
        <f>IF(ISNUMBER(SEARCH(ZAKL_DATA!$B$29,N828)),MAX($M$2:M827)+1,0)</f>
        <v>826.0</v>
      </c>
      <c r="N828" s="417" t="s">
        <v>2610</v>
      </c>
      <c r="O828" s="419" t="s">
        <v>3580</v>
      </c>
      <c r="P828" s="389"/>
      <c r="Q828" s="372" t="str">
        <f>IFERROR(VLOOKUP(ROWS($Q$3:Q828),$M$3:$N$1699,2,0),"")</f>
        <v>Činnosti náboženských organizací</v>
      </c>
    </row>
    <row r="829" spans="13:17" ht="12.75" customHeight="1">
      <c r="M829" s="388">
        <f>IF(ISNUMBER(SEARCH(ZAKL_DATA!$B$29,N829)),MAX($M$2:M828)+1,0)</f>
        <v>827.0</v>
      </c>
      <c r="N829" s="417" t="s">
        <v>2611</v>
      </c>
      <c r="O829" s="419" t="s">
        <v>3581</v>
      </c>
      <c r="P829" s="389"/>
      <c r="Q829" s="372" t="str">
        <f>IFERROR(VLOOKUP(ROWS($Q$3:Q829),$M$3:$N$1699,2,0),"")</f>
        <v>Činnosti politických stran a organizací</v>
      </c>
    </row>
    <row r="830" spans="13:17" ht="12.75" customHeight="1">
      <c r="M830" s="388">
        <f>IF(ISNUMBER(SEARCH(ZAKL_DATA!$B$29,N830)),MAX($M$2:M829)+1,0)</f>
        <v>828.0</v>
      </c>
      <c r="N830" s="417" t="s">
        <v>3582</v>
      </c>
      <c r="O830" s="419" t="s">
        <v>3583</v>
      </c>
      <c r="P830" s="389"/>
      <c r="Q830" s="372" t="str">
        <f>IFERROR(VLOOKUP(ROWS($Q$3:Q830),$M$3:$N$1699,2,0),"")</f>
        <v>Činnosti ost.org.sdružujících osoby za účelem prosazování spol.zájmů j.n.</v>
      </c>
    </row>
    <row r="831" spans="13:17" ht="12.75" customHeight="1">
      <c r="M831" s="388">
        <f>IF(ISNUMBER(SEARCH(ZAKL_DATA!$B$29,N831)),MAX($M$2:M830)+1,0)</f>
        <v>829.0</v>
      </c>
      <c r="N831" s="417" t="s">
        <v>2621</v>
      </c>
      <c r="O831" s="419" t="s">
        <v>3584</v>
      </c>
      <c r="P831" s="389"/>
      <c r="Q831" s="372" t="str">
        <f>IFERROR(VLOOKUP(ROWS($Q$3:Q831),$M$3:$N$1699,2,0),"")</f>
        <v>Opravy počítačů a periferních zařízení</v>
      </c>
    </row>
    <row r="832" spans="13:17" ht="12.75" customHeight="1">
      <c r="M832" s="388">
        <f>IF(ISNUMBER(SEARCH(ZAKL_DATA!$B$29,N832)),MAX($M$2:M831)+1,0)</f>
        <v>830.0</v>
      </c>
      <c r="N832" s="417" t="s">
        <v>2622</v>
      </c>
      <c r="O832" s="419" t="s">
        <v>3585</v>
      </c>
      <c r="P832" s="389"/>
      <c r="Q832" s="372" t="str">
        <f>IFERROR(VLOOKUP(ROWS($Q$3:Q832),$M$3:$N$1699,2,0),"")</f>
        <v>Opravy komunikačních zařízení</v>
      </c>
    </row>
    <row r="833" spans="13:17" ht="12.75" customHeight="1">
      <c r="M833" s="388">
        <f>IF(ISNUMBER(SEARCH(ZAKL_DATA!$B$29,N833)),MAX($M$2:M832)+1,0)</f>
        <v>831.0</v>
      </c>
      <c r="N833" s="417" t="s">
        <v>2624</v>
      </c>
      <c r="O833" s="419" t="s">
        <v>3586</v>
      </c>
      <c r="P833" s="389"/>
      <c r="Q833" s="372" t="str">
        <f>IFERROR(VLOOKUP(ROWS($Q$3:Q833),$M$3:$N$1699,2,0),"")</f>
        <v>Opravy spotřební elektroniky</v>
      </c>
    </row>
    <row r="834" spans="13:17" ht="12.75" customHeight="1">
      <c r="M834" s="388">
        <f>IF(ISNUMBER(SEARCH(ZAKL_DATA!$B$29,N834)),MAX($M$2:M833)+1,0)</f>
        <v>832.0</v>
      </c>
      <c r="N834" s="417" t="s">
        <v>2625</v>
      </c>
      <c r="O834" s="419" t="s">
        <v>3587</v>
      </c>
      <c r="P834" s="389"/>
      <c r="Q834" s="372" t="str">
        <f>IFERROR(VLOOKUP(ROWS($Q$3:Q834),$M$3:$N$1699,2,0),"")</f>
        <v>Opravy přístrojů a zařízení převážně pro domácnost, dům a zahradu</v>
      </c>
    </row>
    <row r="835" spans="13:17" ht="12.75" customHeight="1">
      <c r="M835" s="388">
        <f>IF(ISNUMBER(SEARCH(ZAKL_DATA!$B$29,N835)),MAX($M$2:M834)+1,0)</f>
        <v>833.0</v>
      </c>
      <c r="N835" s="417" t="s">
        <v>2626</v>
      </c>
      <c r="O835" s="419" t="s">
        <v>3588</v>
      </c>
      <c r="P835" s="389"/>
      <c r="Q835" s="372" t="str">
        <f>IFERROR(VLOOKUP(ROWS($Q$3:Q835),$M$3:$N$1699,2,0),"")</f>
        <v>Opravy obuvi a kožených výrobků</v>
      </c>
    </row>
    <row r="836" spans="13:17" ht="12.75" customHeight="1">
      <c r="M836" s="388">
        <f>IF(ISNUMBER(SEARCH(ZAKL_DATA!$B$29,N836)),MAX($M$2:M835)+1,0)</f>
        <v>834.0</v>
      </c>
      <c r="N836" s="417" t="s">
        <v>2627</v>
      </c>
      <c r="O836" s="419" t="s">
        <v>3589</v>
      </c>
      <c r="P836" s="389"/>
      <c r="Q836" s="372" t="str">
        <f>IFERROR(VLOOKUP(ROWS($Q$3:Q836),$M$3:$N$1699,2,0),"")</f>
        <v>Opravy nábytku a bytového zařízení</v>
      </c>
    </row>
    <row r="837" spans="13:17" ht="12.75" customHeight="1">
      <c r="M837" s="388">
        <f>IF(ISNUMBER(SEARCH(ZAKL_DATA!$B$29,N837)),MAX($M$2:M836)+1,0)</f>
        <v>835.0</v>
      </c>
      <c r="N837" s="417" t="s">
        <v>2628</v>
      </c>
      <c r="O837" s="419" t="s">
        <v>3590</v>
      </c>
      <c r="P837" s="389"/>
      <c r="Q837" s="372" t="str">
        <f>IFERROR(VLOOKUP(ROWS($Q$3:Q837),$M$3:$N$1699,2,0),"")</f>
        <v>Opravy hodin, hodinek a klenotnických výrobků</v>
      </c>
    </row>
    <row r="838" spans="13:17" ht="12.75" customHeight="1">
      <c r="M838" s="388">
        <f>IF(ISNUMBER(SEARCH(ZAKL_DATA!$B$29,N838)),MAX($M$2:M837)+1,0)</f>
        <v>836.0</v>
      </c>
      <c r="N838" s="417" t="s">
        <v>2629</v>
      </c>
      <c r="O838" s="419" t="s">
        <v>3591</v>
      </c>
      <c r="P838" s="389"/>
      <c r="Q838" s="372" t="str">
        <f>IFERROR(VLOOKUP(ROWS($Q$3:Q838),$M$3:$N$1699,2,0),"")</f>
        <v>Opravy ostatních výrobků pro osobní potřebu a převážně pro domácnost</v>
      </c>
    </row>
    <row r="839" spans="13:17" ht="12.75" customHeight="1">
      <c r="M839" s="388">
        <f>IF(ISNUMBER(SEARCH(ZAKL_DATA!$B$29,N839)),MAX($M$2:M838)+1,0)</f>
        <v>837.0</v>
      </c>
      <c r="N839" s="417" t="s">
        <v>2631</v>
      </c>
      <c r="O839" s="419" t="s">
        <v>3592</v>
      </c>
      <c r="P839" s="389"/>
      <c r="Q839" s="372" t="str">
        <f>IFERROR(VLOOKUP(ROWS($Q$3:Q839),$M$3:$N$1699,2,0),"")</f>
        <v>Praní a chemické čištění textilních a kožešinových výrobků</v>
      </c>
    </row>
    <row r="840" spans="13:17" ht="12.75" customHeight="1">
      <c r="M840" s="388">
        <f>IF(ISNUMBER(SEARCH(ZAKL_DATA!$B$29,N840)),MAX($M$2:M839)+1,0)</f>
        <v>838.0</v>
      </c>
      <c r="N840" s="417" t="s">
        <v>2632</v>
      </c>
      <c r="O840" s="419" t="s">
        <v>3593</v>
      </c>
      <c r="P840" s="389"/>
      <c r="Q840" s="372" t="str">
        <f>IFERROR(VLOOKUP(ROWS($Q$3:Q840),$M$3:$N$1699,2,0),"")</f>
        <v>Kadeřnické, kosmetické a podobné činnosti</v>
      </c>
    </row>
    <row r="841" spans="13:17" ht="12.75" customHeight="1">
      <c r="M841" s="388">
        <f>IF(ISNUMBER(SEARCH(ZAKL_DATA!$B$29,N841)),MAX($M$2:M840)+1,0)</f>
        <v>839.0</v>
      </c>
      <c r="N841" s="417" t="s">
        <v>2633</v>
      </c>
      <c r="O841" s="419" t="s">
        <v>3594</v>
      </c>
      <c r="P841" s="389"/>
      <c r="Q841" s="372" t="str">
        <f>IFERROR(VLOOKUP(ROWS($Q$3:Q841),$M$3:$N$1699,2,0),"")</f>
        <v>Pohřební a související činnosti</v>
      </c>
    </row>
    <row r="842" spans="13:17" ht="12.75" customHeight="1">
      <c r="M842" s="388">
        <f>IF(ISNUMBER(SEARCH(ZAKL_DATA!$B$29,N842)),MAX($M$2:M841)+1,0)</f>
        <v>840.0</v>
      </c>
      <c r="N842" s="417" t="s">
        <v>2634</v>
      </c>
      <c r="O842" s="419" t="s">
        <v>3595</v>
      </c>
      <c r="P842" s="389"/>
      <c r="Q842" s="372" t="str">
        <f>IFERROR(VLOOKUP(ROWS($Q$3:Q842),$M$3:$N$1699,2,0),"")</f>
        <v>Činnosti pro osobní a fyzickou pohodu</v>
      </c>
    </row>
    <row r="843" spans="13:17" ht="12.75" customHeight="1">
      <c r="M843" s="388">
        <f>IF(ISNUMBER(SEARCH(ZAKL_DATA!$B$29,N843)),MAX($M$2:M842)+1,0)</f>
        <v>841.0</v>
      </c>
      <c r="N843" s="417" t="s">
        <v>2635</v>
      </c>
      <c r="O843" s="419" t="s">
        <v>3596</v>
      </c>
      <c r="P843" s="389"/>
      <c r="Q843" s="372" t="str">
        <f>IFERROR(VLOOKUP(ROWS($Q$3:Q843),$M$3:$N$1699,2,0),"")</f>
        <v>Poskytování ostatních osobních služeb j. n.</v>
      </c>
    </row>
    <row r="844" spans="13:17" ht="12.75" customHeight="1">
      <c r="M844" s="388">
        <f>IF(ISNUMBER(SEARCH(ZAKL_DATA!$B$29,N844)),MAX($M$2:M843)+1,0)</f>
        <v>842.0</v>
      </c>
      <c r="N844" s="417" t="s">
        <v>3597</v>
      </c>
      <c r="O844" s="419" t="s">
        <v>3103</v>
      </c>
      <c r="P844" s="389"/>
      <c r="Q844" s="372" t="str">
        <f>IFERROR(VLOOKUP(ROWS($Q$3:Q844),$M$3:$N$1699,2,0),"")</f>
        <v>Činnosti domácností produk.blíže neurčené výrobky pro vlastní potřebu</v>
      </c>
    </row>
    <row r="845" spans="13:17" ht="12.75" customHeight="1">
      <c r="M845" s="388">
        <f>IF(ISNUMBER(SEARCH(ZAKL_DATA!$B$29,N845)),MAX($M$2:M844)+1,0)</f>
        <v>843.0</v>
      </c>
      <c r="N845" s="417" t="s">
        <v>1891</v>
      </c>
      <c r="O845" s="419" t="s">
        <v>3598</v>
      </c>
      <c r="P845" s="389"/>
      <c r="Q845" s="372" t="str">
        <f>IFERROR(VLOOKUP(ROWS($Q$3:Q845),$M$3:$N$1699,2,0),"")</f>
        <v>Výroba obuvi s usňovým svrškem</v>
      </c>
    </row>
    <row r="846" spans="13:17" ht="12.75" customHeight="1">
      <c r="M846" s="388">
        <f>IF(ISNUMBER(SEARCH(ZAKL_DATA!$B$29,N846)),MAX($M$2:M845)+1,0)</f>
        <v>844.0</v>
      </c>
      <c r="N846" s="417" t="s">
        <v>1892</v>
      </c>
      <c r="O846" s="419" t="s">
        <v>3599</v>
      </c>
      <c r="P846" s="389"/>
      <c r="Q846" s="372" t="str">
        <f>IFERROR(VLOOKUP(ROWS($Q$3:Q846),$M$3:$N$1699,2,0),"")</f>
        <v>Výroba obuvi z ostatních materiálů</v>
      </c>
    </row>
    <row r="847" spans="13:17" ht="12.75" customHeight="1">
      <c r="M847" s="388">
        <f>IF(ISNUMBER(SEARCH(ZAKL_DATA!$B$29,N847)),MAX($M$2:M846)+1,0)</f>
        <v>845.0</v>
      </c>
      <c r="N847" s="417" t="s">
        <v>1901</v>
      </c>
      <c r="O847" s="419" t="s">
        <v>3600</v>
      </c>
      <c r="P847" s="389"/>
      <c r="Q847" s="372" t="str">
        <f>IFERROR(VLOOKUP(ROWS($Q$3:Q847),$M$3:$N$1699,2,0),"")</f>
        <v>Výroba chemických buničin</v>
      </c>
    </row>
    <row r="848" spans="13:17" ht="12.75" customHeight="1">
      <c r="M848" s="388">
        <f>IF(ISNUMBER(SEARCH(ZAKL_DATA!$B$29,N848)),MAX($M$2:M847)+1,0)</f>
        <v>846.0</v>
      </c>
      <c r="N848" s="417" t="s">
        <v>1902</v>
      </c>
      <c r="O848" s="419" t="s">
        <v>3601</v>
      </c>
      <c r="P848" s="389"/>
      <c r="Q848" s="372" t="str">
        <f>IFERROR(VLOOKUP(ROWS($Q$3:Q848),$M$3:$N$1699,2,0),"")</f>
        <v>Výroba mechanických vláknin</v>
      </c>
    </row>
    <row r="849" spans="13:17" ht="12.75" customHeight="1">
      <c r="M849" s="388">
        <f>IF(ISNUMBER(SEARCH(ZAKL_DATA!$B$29,N849)),MAX($M$2:M848)+1,0)</f>
        <v>847.0</v>
      </c>
      <c r="N849" s="417" t="s">
        <v>1903</v>
      </c>
      <c r="O849" s="419" t="s">
        <v>3602</v>
      </c>
      <c r="P849" s="389"/>
      <c r="Q849" s="372" t="str">
        <f>IFERROR(VLOOKUP(ROWS($Q$3:Q849),$M$3:$N$1699,2,0),"")</f>
        <v>Výroba ostatních papírenských vláknin</v>
      </c>
    </row>
    <row r="850" spans="13:17" ht="12.75" customHeight="1">
      <c r="M850" s="388">
        <f>IF(ISNUMBER(SEARCH(ZAKL_DATA!$B$29,N850)),MAX($M$2:M849)+1,0)</f>
        <v>848.0</v>
      </c>
      <c r="N850" s="417" t="s">
        <v>3603</v>
      </c>
      <c r="O850" s="419" t="s">
        <v>3604</v>
      </c>
      <c r="P850" s="389"/>
      <c r="Q850" s="372" t="str">
        <f>IFERROR(VLOOKUP(ROWS($Q$3:Q850),$M$3:$N$1699,2,0),"")</f>
        <v>Výroba bioet.(biolihu)pro pohon motorů a pro výr.směsí a komp.paliv</v>
      </c>
    </row>
    <row r="851" spans="13:17" ht="12.75" customHeight="1">
      <c r="M851" s="388">
        <f>IF(ISNUMBER(SEARCH(ZAKL_DATA!$B$29,N851)),MAX($M$2:M850)+1,0)</f>
        <v>849.0</v>
      </c>
      <c r="N851" s="417" t="s">
        <v>1926</v>
      </c>
      <c r="O851" s="419" t="s">
        <v>3605</v>
      </c>
      <c r="P851" s="389"/>
      <c r="Q851" s="372" t="str">
        <f>IFERROR(VLOOKUP(ROWS($Q$3:Q851),$M$3:$N$1699,2,0),"")</f>
        <v>Výroba ostatních základních organických chemických látek</v>
      </c>
    </row>
    <row r="852" spans="13:17" ht="12.75" customHeight="1">
      <c r="M852" s="388">
        <f>IF(ISNUMBER(SEARCH(ZAKL_DATA!$B$29,N852)),MAX($M$2:M851)+1,0)</f>
        <v>850.0</v>
      </c>
      <c r="N852" s="417" t="s">
        <v>3606</v>
      </c>
      <c r="O852" s="419" t="s">
        <v>3607</v>
      </c>
      <c r="P852" s="389"/>
      <c r="Q852" s="372" t="str">
        <f>IFERROR(VLOOKUP(ROWS($Q$3:Q852),$M$3:$N$1699,2,0),"")</f>
        <v>Výr.metylesterů a etylesterů mast.kys.pro pohon motorů a pro výr.sm.p.</v>
      </c>
    </row>
    <row r="853" spans="13:17" ht="12.75" customHeight="1">
      <c r="M853" s="388">
        <f>IF(ISNUMBER(SEARCH(ZAKL_DATA!$B$29,N853)),MAX($M$2:M852)+1,0)</f>
        <v>851.0</v>
      </c>
      <c r="N853" s="417" t="s">
        <v>1938</v>
      </c>
      <c r="O853" s="419" t="s">
        <v>3608</v>
      </c>
      <c r="P853" s="389"/>
      <c r="Q853" s="372" t="str">
        <f>IFERROR(VLOOKUP(ROWS($Q$3:Q853),$M$3:$N$1699,2,0),"")</f>
        <v>Výroba jiných chemických výrobků j. n.</v>
      </c>
    </row>
    <row r="854" spans="13:17" ht="12.75" customHeight="1">
      <c r="M854" s="388">
        <f>IF(ISNUMBER(SEARCH(ZAKL_DATA!$B$29,N854)),MAX($M$2:M853)+1,0)</f>
        <v>852.0</v>
      </c>
      <c r="N854" s="417" t="s">
        <v>1982</v>
      </c>
      <c r="O854" s="419" t="s">
        <v>3609</v>
      </c>
      <c r="P854" s="389"/>
      <c r="Q854" s="372" t="str">
        <f>IFERROR(VLOOKUP(ROWS($Q$3:Q854),$M$3:$N$1699,2,0),"")</f>
        <v>Výroba surového železa, oceli a feroslitin</v>
      </c>
    </row>
    <row r="855" spans="13:17" ht="12.75" customHeight="1">
      <c r="M855" s="388">
        <f>IF(ISNUMBER(SEARCH(ZAKL_DATA!$B$29,N855)),MAX($M$2:M854)+1,0)</f>
        <v>853.0</v>
      </c>
      <c r="N855" s="417" t="s">
        <v>1983</v>
      </c>
      <c r="O855" s="419" t="s">
        <v>3610</v>
      </c>
      <c r="P855" s="389"/>
      <c r="Q855" s="372" t="str">
        <f>IFERROR(VLOOKUP(ROWS($Q$3:Q855),$M$3:$N$1699,2,0),"")</f>
        <v>Výroba plochých výrobků (kromě pásky za studena)</v>
      </c>
    </row>
    <row r="856" spans="13:17" ht="12.75" customHeight="1">
      <c r="M856" s="388">
        <f>IF(ISNUMBER(SEARCH(ZAKL_DATA!$B$29,N856)),MAX($M$2:M855)+1,0)</f>
        <v>854.0</v>
      </c>
      <c r="N856" s="417" t="s">
        <v>1984</v>
      </c>
      <c r="O856" s="419" t="s">
        <v>3611</v>
      </c>
      <c r="P856" s="389"/>
      <c r="Q856" s="372" t="str">
        <f>IFERROR(VLOOKUP(ROWS($Q$3:Q856),$M$3:$N$1699,2,0),"")</f>
        <v>Tváření výrobků za tepla</v>
      </c>
    </row>
    <row r="857" spans="13:17" ht="12.75" customHeight="1">
      <c r="M857" s="388">
        <f>IF(ISNUMBER(SEARCH(ZAKL_DATA!$B$29,N857)),MAX($M$2:M856)+1,0)</f>
        <v>855.0</v>
      </c>
      <c r="N857" s="417" t="s">
        <v>1999</v>
      </c>
      <c r="O857" s="419" t="s">
        <v>3612</v>
      </c>
      <c r="P857" s="389"/>
      <c r="Q857" s="372" t="str">
        <f>IFERROR(VLOOKUP(ROWS($Q$3:Q857),$M$3:$N$1699,2,0),"")</f>
        <v>Výroba odlitků z litiny s lupínkovým grafitem</v>
      </c>
    </row>
    <row r="858" spans="13:17" ht="12.75" customHeight="1">
      <c r="M858" s="388">
        <f>IF(ISNUMBER(SEARCH(ZAKL_DATA!$B$29,N858)),MAX($M$2:M857)+1,0)</f>
        <v>856.0</v>
      </c>
      <c r="N858" s="417" t="s">
        <v>2000</v>
      </c>
      <c r="O858" s="419" t="s">
        <v>3613</v>
      </c>
      <c r="P858" s="389"/>
      <c r="Q858" s="372" t="str">
        <f>IFERROR(VLOOKUP(ROWS($Q$3:Q858),$M$3:$N$1699,2,0),"")</f>
        <v>Výroba odlitků z litiny s kuličkovým grafitem</v>
      </c>
    </row>
    <row r="859" spans="13:17" ht="12.75" customHeight="1">
      <c r="M859" s="388">
        <f>IF(ISNUMBER(SEARCH(ZAKL_DATA!$B$29,N859)),MAX($M$2:M858)+1,0)</f>
        <v>857.0</v>
      </c>
      <c r="N859" s="417" t="s">
        <v>2001</v>
      </c>
      <c r="O859" s="419" t="s">
        <v>3614</v>
      </c>
      <c r="P859" s="389"/>
      <c r="Q859" s="372" t="str">
        <f>IFERROR(VLOOKUP(ROWS($Q$3:Q859),$M$3:$N$1699,2,0),"")</f>
        <v>Výroba ostatních odlitků z litiny</v>
      </c>
    </row>
    <row r="860" spans="13:17" ht="12.75" customHeight="1">
      <c r="M860" s="388">
        <f>IF(ISNUMBER(SEARCH(ZAKL_DATA!$B$29,N860)),MAX($M$2:M859)+1,0)</f>
        <v>858.0</v>
      </c>
      <c r="N860" s="417" t="s">
        <v>2003</v>
      </c>
      <c r="O860" s="419" t="s">
        <v>3615</v>
      </c>
      <c r="P860" s="389"/>
      <c r="Q860" s="372" t="str">
        <f>IFERROR(VLOOKUP(ROWS($Q$3:Q860),$M$3:$N$1699,2,0),"")</f>
        <v>Výroba odlitků z uhlíkatých ocelí</v>
      </c>
    </row>
    <row r="861" spans="13:17" ht="12.75" customHeight="1">
      <c r="M861" s="388">
        <f>IF(ISNUMBER(SEARCH(ZAKL_DATA!$B$29,N861)),MAX($M$2:M860)+1,0)</f>
        <v>859.0</v>
      </c>
      <c r="N861" s="417" t="s">
        <v>2004</v>
      </c>
      <c r="O861" s="419" t="s">
        <v>3616</v>
      </c>
      <c r="P861" s="389"/>
      <c r="Q861" s="372" t="str">
        <f>IFERROR(VLOOKUP(ROWS($Q$3:Q861),$M$3:$N$1699,2,0),"")</f>
        <v>Výroba odlitků z legovaných ocelí</v>
      </c>
    </row>
    <row r="862" spans="13:17" ht="12.75" customHeight="1">
      <c r="M862" s="388">
        <f>IF(ISNUMBER(SEARCH(ZAKL_DATA!$B$29,N862)),MAX($M$2:M861)+1,0)</f>
        <v>860.0</v>
      </c>
      <c r="N862" s="417" t="s">
        <v>2119</v>
      </c>
      <c r="O862" s="419" t="s">
        <v>3617</v>
      </c>
      <c r="P862" s="389"/>
      <c r="Q862" s="372" t="str">
        <f>IFERROR(VLOOKUP(ROWS($Q$3:Q862),$M$3:$N$1699,2,0),"")</f>
        <v>Opravy a údržba kolejových vozidel</v>
      </c>
    </row>
    <row r="863" spans="13:17" ht="12.75" customHeight="1">
      <c r="M863" s="388">
        <f>IF(ISNUMBER(SEARCH(ZAKL_DATA!$B$29,N863)),MAX($M$2:M862)+1,0)</f>
        <v>861.0</v>
      </c>
      <c r="N863" s="417" t="s">
        <v>3618</v>
      </c>
      <c r="O863" s="419" t="s">
        <v>3619</v>
      </c>
      <c r="P863" s="389"/>
      <c r="Q863" s="372" t="str">
        <f>IFERROR(VLOOKUP(ROWS($Q$3:Q863),$M$3:$N$1699,2,0),"")</f>
        <v>Opravy a údržba ostat.dopr.prostředků a zařízení j.n.kromě kolej.vozidel</v>
      </c>
    </row>
    <row r="864" spans="13:17" ht="12.75" customHeight="1">
      <c r="M864" s="388">
        <f>IF(ISNUMBER(SEARCH(ZAKL_DATA!$B$29,N864)),MAX($M$2:M863)+1,0)</f>
        <v>862.0</v>
      </c>
      <c r="N864" s="417" t="s">
        <v>3620</v>
      </c>
      <c r="O864" s="419" t="s">
        <v>2941</v>
      </c>
      <c r="P864" s="389"/>
      <c r="Q864" s="372" t="str">
        <f>IFERROR(VLOOKUP(ROWS($Q$3:Q864),$M$3:$N$1699,2,0),"")</f>
        <v>Výroba a rozvod tepla a klimatizovaného vzduchu,výroba ledu</v>
      </c>
    </row>
    <row r="865" spans="13:17" ht="12.75" customHeight="1">
      <c r="M865" s="388">
        <f>IF(ISNUMBER(SEARCH(ZAKL_DATA!$B$29,N865)),MAX($M$2:M864)+1,0)</f>
        <v>863.0</v>
      </c>
      <c r="N865" s="417" t="s">
        <v>2133</v>
      </c>
      <c r="O865" s="419" t="s">
        <v>3621</v>
      </c>
      <c r="P865" s="389"/>
      <c r="Q865" s="372" t="str">
        <f>IFERROR(VLOOKUP(ROWS($Q$3:Q865),$M$3:$N$1699,2,0),"")</f>
        <v>Výroba tepla</v>
      </c>
    </row>
    <row r="866" spans="13:17" ht="12.75" customHeight="1">
      <c r="M866" s="388">
        <f>IF(ISNUMBER(SEARCH(ZAKL_DATA!$B$29,N866)),MAX($M$2:M865)+1,0)</f>
        <v>864.0</v>
      </c>
      <c r="N866" s="417" t="s">
        <v>2134</v>
      </c>
      <c r="O866" s="419" t="s">
        <v>3622</v>
      </c>
      <c r="P866" s="389"/>
      <c r="Q866" s="372" t="str">
        <f>IFERROR(VLOOKUP(ROWS($Q$3:Q866),$M$3:$N$1699,2,0),"")</f>
        <v>Rozvod tepla</v>
      </c>
    </row>
    <row r="867" spans="13:17" ht="12.75" customHeight="1">
      <c r="M867" s="388">
        <f>IF(ISNUMBER(SEARCH(ZAKL_DATA!$B$29,N867)),MAX($M$2:M866)+1,0)</f>
        <v>865.0</v>
      </c>
      <c r="N867" s="417" t="s">
        <v>2135</v>
      </c>
      <c r="O867" s="419" t="s">
        <v>3623</v>
      </c>
      <c r="P867" s="389"/>
      <c r="Q867" s="372" t="str">
        <f>IFERROR(VLOOKUP(ROWS($Q$3:Q867),$M$3:$N$1699,2,0),"")</f>
        <v>Výroba klimatizovaného vzduchu</v>
      </c>
    </row>
    <row r="868" spans="13:17" ht="12.75" customHeight="1">
      <c r="M868" s="388">
        <f>IF(ISNUMBER(SEARCH(ZAKL_DATA!$B$29,N868)),MAX($M$2:M867)+1,0)</f>
        <v>866.0</v>
      </c>
      <c r="N868" s="417" t="s">
        <v>2136</v>
      </c>
      <c r="O868" s="419" t="s">
        <v>3624</v>
      </c>
      <c r="P868" s="389"/>
      <c r="Q868" s="372" t="str">
        <f>IFERROR(VLOOKUP(ROWS($Q$3:Q868),$M$3:$N$1699,2,0),"")</f>
        <v>Rozvod klimatizovaného vzduchu</v>
      </c>
    </row>
    <row r="869" spans="13:17" ht="12.75" customHeight="1">
      <c r="M869" s="388">
        <f>IF(ISNUMBER(SEARCH(ZAKL_DATA!$B$29,N869)),MAX($M$2:M868)+1,0)</f>
        <v>867.0</v>
      </c>
      <c r="N869" s="417" t="s">
        <v>2137</v>
      </c>
      <c r="O869" s="419" t="s">
        <v>3625</v>
      </c>
      <c r="P869" s="389"/>
      <c r="Q869" s="372" t="str">
        <f>IFERROR(VLOOKUP(ROWS($Q$3:Q869),$M$3:$N$1699,2,0),"")</f>
        <v>Výroba chladicí vody</v>
      </c>
    </row>
    <row r="870" spans="13:17" ht="12.75" customHeight="1">
      <c r="M870" s="388">
        <f>IF(ISNUMBER(SEARCH(ZAKL_DATA!$B$29,N870)),MAX($M$2:M869)+1,0)</f>
        <v>868.0</v>
      </c>
      <c r="N870" s="417" t="s">
        <v>2138</v>
      </c>
      <c r="O870" s="419" t="s">
        <v>3626</v>
      </c>
      <c r="P870" s="389"/>
      <c r="Q870" s="372" t="str">
        <f>IFERROR(VLOOKUP(ROWS($Q$3:Q870),$M$3:$N$1699,2,0),"")</f>
        <v>Rozvod chladicí vody</v>
      </c>
    </row>
    <row r="871" spans="13:17" ht="12.75" customHeight="1">
      <c r="M871" s="388">
        <f>IF(ISNUMBER(SEARCH(ZAKL_DATA!$B$29,N871)),MAX($M$2:M870)+1,0)</f>
        <v>869.0</v>
      </c>
      <c r="N871" s="417" t="s">
        <v>2139</v>
      </c>
      <c r="O871" s="419" t="s">
        <v>3627</v>
      </c>
      <c r="P871" s="389"/>
      <c r="Q871" s="372" t="str">
        <f>IFERROR(VLOOKUP(ROWS($Q$3:Q871),$M$3:$N$1699,2,0),"")</f>
        <v>Výroba ledu</v>
      </c>
    </row>
    <row r="872" spans="13:17" ht="12.75" customHeight="1">
      <c r="M872" s="388">
        <f>IF(ISNUMBER(SEARCH(ZAKL_DATA!$B$29,N872)),MAX($M$2:M871)+1,0)</f>
        <v>870.0</v>
      </c>
      <c r="N872" s="417" t="s">
        <v>2155</v>
      </c>
      <c r="O872" s="419" t="s">
        <v>3628</v>
      </c>
      <c r="P872" s="389"/>
      <c r="Q872" s="372" t="str">
        <f>IFERROR(VLOOKUP(ROWS($Q$3:Q872),$M$3:$N$1699,2,0),"")</f>
        <v>Výstavba nebytových budov</v>
      </c>
    </row>
    <row r="873" spans="13:17" ht="12.75" customHeight="1">
      <c r="M873" s="388">
        <f>IF(ISNUMBER(SEARCH(ZAKL_DATA!$B$29,N873)),MAX($M$2:M872)+1,0)</f>
        <v>871.0</v>
      </c>
      <c r="N873" s="417" t="s">
        <v>2163</v>
      </c>
      <c r="O873" s="419" t="s">
        <v>3629</v>
      </c>
      <c r="P873" s="389"/>
      <c r="Q873" s="372" t="str">
        <f>IFERROR(VLOOKUP(ROWS($Q$3:Q873),$M$3:$N$1699,2,0),"")</f>
        <v>Výstavba inženýrských sítí pro kapaliny</v>
      </c>
    </row>
    <row r="874" spans="13:17" ht="12.75" customHeight="1">
      <c r="M874" s="388">
        <f>IF(ISNUMBER(SEARCH(ZAKL_DATA!$B$29,N874)),MAX($M$2:M873)+1,0)</f>
        <v>872.0</v>
      </c>
      <c r="N874" s="417" t="s">
        <v>2164</v>
      </c>
      <c r="O874" s="419" t="s">
        <v>3630</v>
      </c>
      <c r="P874" s="389"/>
      <c r="Q874" s="372" t="str">
        <f>IFERROR(VLOOKUP(ROWS($Q$3:Q874),$M$3:$N$1699,2,0),"")</f>
        <v>Výstavba inženýrských sítí pro plyny</v>
      </c>
    </row>
    <row r="875" spans="13:17" ht="12.75" customHeight="1">
      <c r="M875" s="388">
        <f>IF(ISNUMBER(SEARCH(ZAKL_DATA!$B$29,N875)),MAX($M$2:M874)+1,0)</f>
        <v>873.0</v>
      </c>
      <c r="N875" s="417" t="s">
        <v>2183</v>
      </c>
      <c r="O875" s="419" t="s">
        <v>3631</v>
      </c>
      <c r="P875" s="389"/>
      <c r="Q875" s="372" t="str">
        <f>IFERROR(VLOOKUP(ROWS($Q$3:Q875),$M$3:$N$1699,2,0),"")</f>
        <v>Sklenářské práce</v>
      </c>
    </row>
    <row r="876" spans="13:17" ht="12.75" customHeight="1">
      <c r="M876" s="388">
        <f>IF(ISNUMBER(SEARCH(ZAKL_DATA!$B$29,N876)),MAX($M$2:M875)+1,0)</f>
        <v>874.0</v>
      </c>
      <c r="N876" s="417" t="s">
        <v>2184</v>
      </c>
      <c r="O876" s="419" t="s">
        <v>3632</v>
      </c>
      <c r="P876" s="389"/>
      <c r="Q876" s="372" t="str">
        <f>IFERROR(VLOOKUP(ROWS($Q$3:Q876),$M$3:$N$1699,2,0),"")</f>
        <v>Malířské a natěračské práce</v>
      </c>
    </row>
    <row r="877" spans="13:17" ht="12.75" customHeight="1">
      <c r="M877" s="388">
        <f>IF(ISNUMBER(SEARCH(ZAKL_DATA!$B$29,N877)),MAX($M$2:M876)+1,0)</f>
        <v>875.0</v>
      </c>
      <c r="N877" s="417" t="s">
        <v>2189</v>
      </c>
      <c r="O877" s="419" t="s">
        <v>3633</v>
      </c>
      <c r="P877" s="389"/>
      <c r="Q877" s="372" t="str">
        <f>IFERROR(VLOOKUP(ROWS($Q$3:Q877),$M$3:$N$1699,2,0),"")</f>
        <v>Montáž a demontáž lešení a bednění</v>
      </c>
    </row>
    <row r="878" spans="13:17" ht="12.75" customHeight="1">
      <c r="M878" s="388">
        <f>IF(ISNUMBER(SEARCH(ZAKL_DATA!$B$29,N878)),MAX($M$2:M877)+1,0)</f>
        <v>876.0</v>
      </c>
      <c r="N878" s="417" t="s">
        <v>2190</v>
      </c>
      <c r="O878" s="419" t="s">
        <v>3634</v>
      </c>
      <c r="P878" s="389"/>
      <c r="Q878" s="372" t="str">
        <f>IFERROR(VLOOKUP(ROWS($Q$3:Q878),$M$3:$N$1699,2,0),"")</f>
        <v>Jiné specializované stavební činnosti j. n.</v>
      </c>
    </row>
    <row r="879" spans="13:17" ht="12.75" customHeight="1">
      <c r="M879" s="388">
        <f>IF(ISNUMBER(SEARCH(ZAKL_DATA!$B$29,N879)),MAX($M$2:M878)+1,0)</f>
        <v>877.0</v>
      </c>
      <c r="N879" s="417" t="s">
        <v>3635</v>
      </c>
      <c r="O879" s="419" t="s">
        <v>3636</v>
      </c>
      <c r="P879" s="389"/>
      <c r="Q879" s="372" t="str">
        <f>IFERROR(VLOOKUP(ROWS($Q$3:Q879),$M$3:$N$1699,2,0),"")</f>
        <v>Zprostředkování velkoobchodu a velkoobchod v zastoupení s papír.výrobky</v>
      </c>
    </row>
    <row r="880" spans="13:17" ht="12.75" customHeight="1">
      <c r="M880" s="388">
        <f>IF(ISNUMBER(SEARCH(ZAKL_DATA!$B$29,N880)),MAX($M$2:M879)+1,0)</f>
        <v>878.0</v>
      </c>
      <c r="N880" s="417" t="s">
        <v>3637</v>
      </c>
      <c r="O880" s="419" t="s">
        <v>3638</v>
      </c>
      <c r="P880" s="389"/>
      <c r="Q880" s="372" t="str">
        <f>IFERROR(VLOOKUP(ROWS($Q$3:Q880),$M$3:$N$1699,2,0),"")</f>
        <v>Zprostř.specializ.velkoobchodu a velkoobchod v zast.s ost.výrobky j.n.</v>
      </c>
    </row>
    <row r="881" spans="13:17" ht="12.75" customHeight="1">
      <c r="M881" s="388">
        <f>IF(ISNUMBER(SEARCH(ZAKL_DATA!$B$29,N881)),MAX($M$2:M880)+1,0)</f>
        <v>879.0</v>
      </c>
      <c r="N881" s="417" t="s">
        <v>2216</v>
      </c>
      <c r="O881" s="419" t="s">
        <v>3639</v>
      </c>
      <c r="P881" s="389"/>
      <c r="Q881" s="372" t="str">
        <f>IFERROR(VLOOKUP(ROWS($Q$3:Q881),$M$3:$N$1699,2,0),"")</f>
        <v>Velkoobchod s oděvy</v>
      </c>
    </row>
    <row r="882" spans="13:17" ht="12.75" customHeight="1">
      <c r="M882" s="388">
        <f>IF(ISNUMBER(SEARCH(ZAKL_DATA!$B$29,N882)),MAX($M$2:M881)+1,0)</f>
        <v>880.0</v>
      </c>
      <c r="N882" s="417" t="s">
        <v>2217</v>
      </c>
      <c r="O882" s="419" t="s">
        <v>3640</v>
      </c>
      <c r="P882" s="389"/>
      <c r="Q882" s="372" t="str">
        <f>IFERROR(VLOOKUP(ROWS($Q$3:Q882),$M$3:$N$1699,2,0),"")</f>
        <v>Velkoobchod s obuví</v>
      </c>
    </row>
    <row r="883" spans="13:17" ht="12.75" customHeight="1">
      <c r="M883" s="388">
        <f>IF(ISNUMBER(SEARCH(ZAKL_DATA!$B$29,N883)),MAX($M$2:M882)+1,0)</f>
        <v>881.0</v>
      </c>
      <c r="N883" s="417" t="s">
        <v>2219</v>
      </c>
      <c r="O883" s="419" t="s">
        <v>3641</v>
      </c>
      <c r="P883" s="389"/>
      <c r="Q883" s="372" t="str">
        <f>IFERROR(VLOOKUP(ROWS($Q$3:Q883),$M$3:$N$1699,2,0),"")</f>
        <v>Velkoobchod s porcelánovými, keramickými a skleněnými výrobky</v>
      </c>
    </row>
    <row r="884" spans="13:17" ht="12.75" customHeight="1">
      <c r="M884" s="388">
        <f>IF(ISNUMBER(SEARCH(ZAKL_DATA!$B$29,N884)),MAX($M$2:M883)+1,0)</f>
        <v>882.0</v>
      </c>
      <c r="N884" s="417" t="s">
        <v>2220</v>
      </c>
      <c r="O884" s="419" t="s">
        <v>3642</v>
      </c>
      <c r="P884" s="389"/>
      <c r="Q884" s="372" t="str">
        <f>IFERROR(VLOOKUP(ROWS($Q$3:Q884),$M$3:$N$1699,2,0),"")</f>
        <v>Velkoobchod s pracími a čisticími prostředky</v>
      </c>
    </row>
    <row r="885" spans="13:17" ht="12.75" customHeight="1">
      <c r="M885" s="388">
        <f>IF(ISNUMBER(SEARCH(ZAKL_DATA!$B$29,N885)),MAX($M$2:M884)+1,0)</f>
        <v>883.0</v>
      </c>
      <c r="N885" s="417" t="s">
        <v>2238</v>
      </c>
      <c r="O885" s="419" t="s">
        <v>3643</v>
      </c>
      <c r="P885" s="389"/>
      <c r="Q885" s="372" t="str">
        <f>IFERROR(VLOOKUP(ROWS($Q$3:Q885),$M$3:$N$1699,2,0),"")</f>
        <v>Velkoobchod s pevnými palivy a příbuznými výrobky</v>
      </c>
    </row>
    <row r="886" spans="13:17" ht="12.75" customHeight="1">
      <c r="M886" s="388">
        <f>IF(ISNUMBER(SEARCH(ZAKL_DATA!$B$29,N886)),MAX($M$2:M885)+1,0)</f>
        <v>884.0</v>
      </c>
      <c r="N886" s="417" t="s">
        <v>2239</v>
      </c>
      <c r="O886" s="419" t="s">
        <v>3644</v>
      </c>
      <c r="P886" s="389"/>
      <c r="Q886" s="372" t="str">
        <f>IFERROR(VLOOKUP(ROWS($Q$3:Q886),$M$3:$N$1699,2,0),"")</f>
        <v>Velkoobchod s kapalnými palivy a příbuznými výrobky</v>
      </c>
    </row>
    <row r="887" spans="13:17" ht="12.75" customHeight="1">
      <c r="M887" s="388">
        <f>IF(ISNUMBER(SEARCH(ZAKL_DATA!$B$29,N887)),MAX($M$2:M886)+1,0)</f>
        <v>885.0</v>
      </c>
      <c r="N887" s="417" t="s">
        <v>2240</v>
      </c>
      <c r="O887" s="419" t="s">
        <v>3645</v>
      </c>
      <c r="P887" s="389"/>
      <c r="Q887" s="372" t="str">
        <f>IFERROR(VLOOKUP(ROWS($Q$3:Q887),$M$3:$N$1699,2,0),"")</f>
        <v>Velkoobchod s plynnými palivy a příbuznými výrobky</v>
      </c>
    </row>
    <row r="888" spans="13:17" ht="12.75" customHeight="1">
      <c r="M888" s="388">
        <f>IF(ISNUMBER(SEARCH(ZAKL_DATA!$B$29,N888)),MAX($M$2:M887)+1,0)</f>
        <v>886.0</v>
      </c>
      <c r="N888" s="417" t="s">
        <v>2245</v>
      </c>
      <c r="O888" s="419" t="s">
        <v>3646</v>
      </c>
      <c r="P888" s="389"/>
      <c r="Q888" s="372" t="str">
        <f>IFERROR(VLOOKUP(ROWS($Q$3:Q888),$M$3:$N$1699,2,0),"")</f>
        <v>Velkoobchod s papírenskými meziprodukty</v>
      </c>
    </row>
    <row r="889" spans="13:17" ht="12.75" customHeight="1">
      <c r="M889" s="388">
        <f>IF(ISNUMBER(SEARCH(ZAKL_DATA!$B$29,N889)),MAX($M$2:M888)+1,0)</f>
        <v>887.0</v>
      </c>
      <c r="N889" s="417" t="s">
        <v>2246</v>
      </c>
      <c r="O889" s="419" t="s">
        <v>3647</v>
      </c>
      <c r="P889" s="389"/>
      <c r="Q889" s="372" t="str">
        <f>IFERROR(VLOOKUP(ROWS($Q$3:Q889),$M$3:$N$1699,2,0),"")</f>
        <v>Velkoobchod s ostatními meziprodukty j. n.</v>
      </c>
    </row>
    <row r="890" spans="13:17" ht="12.75" customHeight="1">
      <c r="M890" s="388">
        <f>IF(ISNUMBER(SEARCH(ZAKL_DATA!$B$29,N890)),MAX($M$2:M889)+1,0)</f>
        <v>888.0</v>
      </c>
      <c r="N890" s="417" t="s">
        <v>2280</v>
      </c>
      <c r="O890" s="419" t="s">
        <v>3648</v>
      </c>
      <c r="P890" s="389"/>
      <c r="Q890" s="372" t="str">
        <f>IFERROR(VLOOKUP(ROWS($Q$3:Q890),$M$3:$N$1699,2,0),"")</f>
        <v>Maloobchod s fotografickým a optickým zařízením a potřebami</v>
      </c>
    </row>
    <row r="891" spans="13:17" ht="12.75" customHeight="1">
      <c r="M891" s="388">
        <f>IF(ISNUMBER(SEARCH(ZAKL_DATA!$B$29,N891)),MAX($M$2:M890)+1,0)</f>
        <v>889.0</v>
      </c>
      <c r="N891" s="417" t="s">
        <v>2281</v>
      </c>
      <c r="O891" s="419" t="s">
        <v>3649</v>
      </c>
      <c r="P891" s="389"/>
      <c r="Q891" s="372" t="str">
        <f>IFERROR(VLOOKUP(ROWS($Q$3:Q891),$M$3:$N$1699,2,0),"")</f>
        <v>Maloobchod s pevnými palivy</v>
      </c>
    </row>
    <row r="892" spans="13:17" ht="12.75" customHeight="1">
      <c r="M892" s="388">
        <f>IF(ISNUMBER(SEARCH(ZAKL_DATA!$B$29,N892)),MAX($M$2:M891)+1,0)</f>
        <v>890.0</v>
      </c>
      <c r="N892" s="417" t="s">
        <v>2282</v>
      </c>
      <c r="O892" s="419" t="s">
        <v>3650</v>
      </c>
      <c r="P892" s="389"/>
      <c r="Q892" s="372" t="str">
        <f>IFERROR(VLOOKUP(ROWS($Q$3:Q892),$M$3:$N$1699,2,0),"")</f>
        <v>Maloobchod s kapalnými palivy (kromě pohonných hmot)</v>
      </c>
    </row>
    <row r="893" spans="13:17" ht="12.75" customHeight="1">
      <c r="M893" s="388">
        <f>IF(ISNUMBER(SEARCH(ZAKL_DATA!$B$29,N893)),MAX($M$2:M892)+1,0)</f>
        <v>891.0</v>
      </c>
      <c r="N893" s="417" t="s">
        <v>2283</v>
      </c>
      <c r="O893" s="419" t="s">
        <v>3651</v>
      </c>
      <c r="P893" s="389"/>
      <c r="Q893" s="372" t="str">
        <f>IFERROR(VLOOKUP(ROWS($Q$3:Q893),$M$3:$N$1699,2,0),"")</f>
        <v>Maloobchod s plynnými palivy (kromě pohonných hmot)</v>
      </c>
    </row>
    <row r="894" spans="13:17" ht="12.75" customHeight="1">
      <c r="M894" s="388">
        <f>IF(ISNUMBER(SEARCH(ZAKL_DATA!$B$29,N894)),MAX($M$2:M893)+1,0)</f>
        <v>892.0</v>
      </c>
      <c r="N894" s="417" t="s">
        <v>2284</v>
      </c>
      <c r="O894" s="419" t="s">
        <v>3652</v>
      </c>
      <c r="P894" s="389"/>
      <c r="Q894" s="372" t="str">
        <f>IFERROR(VLOOKUP(ROWS($Q$3:Q894),$M$3:$N$1699,2,0),"")</f>
        <v>Ostatní maloobchod s novým zbožím ve specializovaných prodejnách j. n.</v>
      </c>
    </row>
    <row r="895" spans="13:17" ht="12.75" customHeight="1">
      <c r="M895" s="388">
        <f>IF(ISNUMBER(SEARCH(ZAKL_DATA!$B$29,N895)),MAX($M$2:M894)+1,0)</f>
        <v>893.0</v>
      </c>
      <c r="N895" s="417" t="s">
        <v>2291</v>
      </c>
      <c r="O895" s="419" t="s">
        <v>3653</v>
      </c>
      <c r="P895" s="389"/>
      <c r="Q895" s="372" t="str">
        <f>IFERROR(VLOOKUP(ROWS($Q$3:Q895),$M$3:$N$1699,2,0),"")</f>
        <v>Maloobchod prostřednictvím internetu</v>
      </c>
    </row>
    <row r="896" spans="13:17" ht="12.75" customHeight="1">
      <c r="M896" s="388">
        <f>IF(ISNUMBER(SEARCH(ZAKL_DATA!$B$29,N896)),MAX($M$2:M895)+1,0)</f>
        <v>894.0</v>
      </c>
      <c r="N896" s="417" t="s">
        <v>3654</v>
      </c>
      <c r="O896" s="419" t="s">
        <v>3655</v>
      </c>
      <c r="P896" s="389"/>
      <c r="Q896" s="372" t="str">
        <f>IFERROR(VLOOKUP(ROWS($Q$3:Q896),$M$3:$N$1699,2,0),"")</f>
        <v>Maloobchod prostřednictvím zásilkové služby(jiný než prostř.internetu)</v>
      </c>
    </row>
    <row r="897" spans="13:17" ht="12.75" customHeight="1">
      <c r="M897" s="388">
        <f>IF(ISNUMBER(SEARCH(ZAKL_DATA!$B$29,N897)),MAX($M$2:M896)+1,0)</f>
        <v>895.0</v>
      </c>
      <c r="N897" s="417" t="s">
        <v>2298</v>
      </c>
      <c r="O897" s="419" t="s">
        <v>3656</v>
      </c>
      <c r="P897" s="389"/>
      <c r="Q897" s="372" t="str">
        <f>IFERROR(VLOOKUP(ROWS($Q$3:Q897),$M$3:$N$1699,2,0),"")</f>
        <v>Meziměstská pravidelná pozemní osobní doprava</v>
      </c>
    </row>
    <row r="898" spans="13:17" ht="12.75" customHeight="1">
      <c r="M898" s="388">
        <f>IF(ISNUMBER(SEARCH(ZAKL_DATA!$B$29,N898)),MAX($M$2:M897)+1,0)</f>
        <v>896.0</v>
      </c>
      <c r="N898" s="417" t="s">
        <v>2299</v>
      </c>
      <c r="O898" s="419" t="s">
        <v>3657</v>
      </c>
      <c r="P898" s="389"/>
      <c r="Q898" s="372" t="str">
        <f>IFERROR(VLOOKUP(ROWS($Q$3:Q898),$M$3:$N$1699,2,0),"")</f>
        <v>Osobní doprava lanovkou nebo vlekem</v>
      </c>
    </row>
    <row r="899" spans="13:17" ht="12.75" customHeight="1">
      <c r="M899" s="388">
        <f>IF(ISNUMBER(SEARCH(ZAKL_DATA!$B$29,N899)),MAX($M$2:M898)+1,0)</f>
        <v>897.0</v>
      </c>
      <c r="N899" s="417" t="s">
        <v>2300</v>
      </c>
      <c r="O899" s="419" t="s">
        <v>3658</v>
      </c>
      <c r="P899" s="389"/>
      <c r="Q899" s="372" t="str">
        <f>IFERROR(VLOOKUP(ROWS($Q$3:Q899),$M$3:$N$1699,2,0),"")</f>
        <v>Nepravidelná pozemní osobní doprava</v>
      </c>
    </row>
    <row r="900" spans="13:17" ht="12.75" customHeight="1">
      <c r="M900" s="388">
        <f>IF(ISNUMBER(SEARCH(ZAKL_DATA!$B$29,N900)),MAX($M$2:M899)+1,0)</f>
        <v>898.0</v>
      </c>
      <c r="N900" s="417" t="s">
        <v>2301</v>
      </c>
      <c r="O900" s="419" t="s">
        <v>3659</v>
      </c>
      <c r="P900" s="389"/>
      <c r="Q900" s="372" t="str">
        <f>IFERROR(VLOOKUP(ROWS($Q$3:Q900),$M$3:$N$1699,2,0),"")</f>
        <v>Jiná pozemní osobní doprava j. n.</v>
      </c>
    </row>
    <row r="901" spans="13:17" ht="12.75" customHeight="1">
      <c r="M901" s="388">
        <f>IF(ISNUMBER(SEARCH(ZAKL_DATA!$B$29,N901)),MAX($M$2:M900)+1,0)</f>
        <v>899.0</v>
      </c>
      <c r="N901" s="417" t="s">
        <v>2306</v>
      </c>
      <c r="O901" s="419" t="s">
        <v>3660</v>
      </c>
      <c r="P901" s="389"/>
      <c r="Q901" s="372" t="str">
        <f>IFERROR(VLOOKUP(ROWS($Q$3:Q901),$M$3:$N$1699,2,0),"")</f>
        <v>Potrubní doprava ropovodem</v>
      </c>
    </row>
    <row r="902" spans="13:17" ht="12.75" customHeight="1">
      <c r="M902" s="388">
        <f>IF(ISNUMBER(SEARCH(ZAKL_DATA!$B$29,N902)),MAX($M$2:M901)+1,0)</f>
        <v>900.0</v>
      </c>
      <c r="N902" s="417" t="s">
        <v>2307</v>
      </c>
      <c r="O902" s="419" t="s">
        <v>3661</v>
      </c>
      <c r="P902" s="389"/>
      <c r="Q902" s="372" t="str">
        <f>IFERROR(VLOOKUP(ROWS($Q$3:Q902),$M$3:$N$1699,2,0),"")</f>
        <v>Potrubní doprava plynovodem</v>
      </c>
    </row>
    <row r="903" spans="13:17" ht="12.75" customHeight="1">
      <c r="M903" s="388">
        <f>IF(ISNUMBER(SEARCH(ZAKL_DATA!$B$29,N903)),MAX($M$2:M902)+1,0)</f>
        <v>901.0</v>
      </c>
      <c r="N903" s="417" t="s">
        <v>2308</v>
      </c>
      <c r="O903" s="419" t="s">
        <v>3662</v>
      </c>
      <c r="P903" s="389"/>
      <c r="Q903" s="372" t="str">
        <f>IFERROR(VLOOKUP(ROWS($Q$3:Q903),$M$3:$N$1699,2,0),"")</f>
        <v>Potrubní doprava ostatní</v>
      </c>
    </row>
    <row r="904" spans="13:17" ht="12.75" customHeight="1">
      <c r="M904" s="388">
        <f>IF(ISNUMBER(SEARCH(ZAKL_DATA!$B$29,N904)),MAX($M$2:M903)+1,0)</f>
        <v>902.0</v>
      </c>
      <c r="N904" s="417" t="s">
        <v>2316</v>
      </c>
      <c r="O904" s="419" t="s">
        <v>3663</v>
      </c>
      <c r="P904" s="389"/>
      <c r="Q904" s="372" t="str">
        <f>IFERROR(VLOOKUP(ROWS($Q$3:Q904),$M$3:$N$1699,2,0),"")</f>
        <v>Vnitrostátní pravidelná letecká osobní doprava</v>
      </c>
    </row>
    <row r="905" spans="13:17" ht="12.75" customHeight="1">
      <c r="M905" s="388">
        <f>IF(ISNUMBER(SEARCH(ZAKL_DATA!$B$29,N905)),MAX($M$2:M904)+1,0)</f>
        <v>903.0</v>
      </c>
      <c r="N905" s="417" t="s">
        <v>2317</v>
      </c>
      <c r="O905" s="419" t="s">
        <v>3664</v>
      </c>
      <c r="P905" s="389"/>
      <c r="Q905" s="372" t="str">
        <f>IFERROR(VLOOKUP(ROWS($Q$3:Q905),$M$3:$N$1699,2,0),"")</f>
        <v>Vnitrostátní nepravidelná letecká osobní doprava</v>
      </c>
    </row>
    <row r="906" spans="13:17" ht="12.75" customHeight="1">
      <c r="M906" s="388">
        <f>IF(ISNUMBER(SEARCH(ZAKL_DATA!$B$29,N906)),MAX($M$2:M905)+1,0)</f>
        <v>904.0</v>
      </c>
      <c r="N906" s="417" t="s">
        <v>2318</v>
      </c>
      <c r="O906" s="419" t="s">
        <v>3665</v>
      </c>
      <c r="P906" s="389"/>
      <c r="Q906" s="372" t="str">
        <f>IFERROR(VLOOKUP(ROWS($Q$3:Q906),$M$3:$N$1699,2,0),"")</f>
        <v>Mezinárodní pravidelná letecká osobní doprava</v>
      </c>
    </row>
    <row r="907" spans="13:17" ht="12.75" customHeight="1">
      <c r="M907" s="388">
        <f>IF(ISNUMBER(SEARCH(ZAKL_DATA!$B$29,N907)),MAX($M$2:M906)+1,0)</f>
        <v>905.0</v>
      </c>
      <c r="N907" s="417" t="s">
        <v>2319</v>
      </c>
      <c r="O907" s="419" t="s">
        <v>3666</v>
      </c>
      <c r="P907" s="389"/>
      <c r="Q907" s="372" t="str">
        <f>IFERROR(VLOOKUP(ROWS($Q$3:Q907),$M$3:$N$1699,2,0),"")</f>
        <v>Mezinárodní nepravidelná letecká osobní doprava</v>
      </c>
    </row>
    <row r="908" spans="13:17" ht="12.75" customHeight="1">
      <c r="M908" s="388">
        <f>IF(ISNUMBER(SEARCH(ZAKL_DATA!$B$29,N908)),MAX($M$2:M907)+1,0)</f>
        <v>906.0</v>
      </c>
      <c r="N908" s="417" t="s">
        <v>2320</v>
      </c>
      <c r="O908" s="419" t="s">
        <v>3667</v>
      </c>
      <c r="P908" s="389"/>
      <c r="Q908" s="372" t="str">
        <f>IFERROR(VLOOKUP(ROWS($Q$3:Q908),$M$3:$N$1699,2,0),"")</f>
        <v>Ostatní letecká osobní doprava</v>
      </c>
    </row>
    <row r="909" spans="13:17" ht="12.75" customHeight="1">
      <c r="M909" s="388">
        <f>IF(ISNUMBER(SEARCH(ZAKL_DATA!$B$29,N909)),MAX($M$2:M908)+1,0)</f>
        <v>907.0</v>
      </c>
      <c r="N909" s="417" t="s">
        <v>2337</v>
      </c>
      <c r="O909" s="419" t="s">
        <v>3668</v>
      </c>
      <c r="P909" s="389"/>
      <c r="Q909" s="372" t="str">
        <f>IFERROR(VLOOKUP(ROWS($Q$3:Q909),$M$3:$N$1699,2,0),"")</f>
        <v>Hotely</v>
      </c>
    </row>
    <row r="910" spans="13:17" ht="12.75" customHeight="1">
      <c r="M910" s="388">
        <f>IF(ISNUMBER(SEARCH(ZAKL_DATA!$B$29,N910)),MAX($M$2:M909)+1,0)</f>
        <v>908.0</v>
      </c>
      <c r="N910" s="417" t="s">
        <v>2338</v>
      </c>
      <c r="O910" s="419" t="s">
        <v>3669</v>
      </c>
      <c r="P910" s="389"/>
      <c r="Q910" s="372" t="str">
        <f>IFERROR(VLOOKUP(ROWS($Q$3:Q910),$M$3:$N$1699,2,0),"")</f>
        <v>Motely, botely</v>
      </c>
    </row>
    <row r="911" spans="13:17" ht="12.75" customHeight="1">
      <c r="M911" s="388">
        <f>IF(ISNUMBER(SEARCH(ZAKL_DATA!$B$29,N911)),MAX($M$2:M910)+1,0)</f>
        <v>909.0</v>
      </c>
      <c r="N911" s="417" t="s">
        <v>2339</v>
      </c>
      <c r="O911" s="419" t="s">
        <v>3670</v>
      </c>
      <c r="P911" s="389"/>
      <c r="Q911" s="372" t="str">
        <f>IFERROR(VLOOKUP(ROWS($Q$3:Q911),$M$3:$N$1699,2,0),"")</f>
        <v>Ostatní podobná ubytovací zařízení</v>
      </c>
    </row>
    <row r="912" spans="13:17" ht="12.75" customHeight="1">
      <c r="M912" s="388">
        <f>IF(ISNUMBER(SEARCH(ZAKL_DATA!$B$29,N912)),MAX($M$2:M911)+1,0)</f>
        <v>910.0</v>
      </c>
      <c r="N912" s="417" t="s">
        <v>2343</v>
      </c>
      <c r="O912" s="419" t="s">
        <v>3671</v>
      </c>
      <c r="P912" s="389"/>
      <c r="Q912" s="372" t="str">
        <f>IFERROR(VLOOKUP(ROWS($Q$3:Q912),$M$3:$N$1699,2,0),"")</f>
        <v>Ubytování v zařízených pronájmech</v>
      </c>
    </row>
    <row r="913" spans="13:17" ht="12.75" customHeight="1">
      <c r="M913" s="388">
        <f>IF(ISNUMBER(SEARCH(ZAKL_DATA!$B$29,N913)),MAX($M$2:M912)+1,0)</f>
        <v>911.0</v>
      </c>
      <c r="N913" s="417" t="s">
        <v>2344</v>
      </c>
      <c r="O913" s="419" t="s">
        <v>3672</v>
      </c>
      <c r="P913" s="389"/>
      <c r="Q913" s="372" t="str">
        <f>IFERROR(VLOOKUP(ROWS($Q$3:Q913),$M$3:$N$1699,2,0),"")</f>
        <v>Ubytování ve vysokoškolských kolejích, domovech mládeže</v>
      </c>
    </row>
    <row r="914" spans="13:17" ht="12.75" customHeight="1">
      <c r="M914" s="388">
        <f>IF(ISNUMBER(SEARCH(ZAKL_DATA!$B$29,N914)),MAX($M$2:M913)+1,0)</f>
        <v>912.0</v>
      </c>
      <c r="N914" s="417" t="s">
        <v>2345</v>
      </c>
      <c r="O914" s="419" t="s">
        <v>3673</v>
      </c>
      <c r="P914" s="389"/>
      <c r="Q914" s="372" t="str">
        <f>IFERROR(VLOOKUP(ROWS($Q$3:Q914),$M$3:$N$1699,2,0),"")</f>
        <v>Ostatní ubytování j. n.</v>
      </c>
    </row>
    <row r="915" spans="13:17" ht="12.75" customHeight="1">
      <c r="M915" s="388">
        <f>IF(ISNUMBER(SEARCH(ZAKL_DATA!$B$29,N915)),MAX($M$2:M914)+1,0)</f>
        <v>913.0</v>
      </c>
      <c r="N915" s="417" t="s">
        <v>2351</v>
      </c>
      <c r="O915" s="419" t="s">
        <v>3674</v>
      </c>
      <c r="P915" s="389"/>
      <c r="Q915" s="372" t="str">
        <f>IFERROR(VLOOKUP(ROWS($Q$3:Q915),$M$3:$N$1699,2,0),"")</f>
        <v>Stravování v závodních kuchyních</v>
      </c>
    </row>
    <row r="916" spans="13:17" ht="12.75" customHeight="1">
      <c r="M916" s="388">
        <f>IF(ISNUMBER(SEARCH(ZAKL_DATA!$B$29,N916)),MAX($M$2:M915)+1,0)</f>
        <v>914.0</v>
      </c>
      <c r="N916" s="417" t="s">
        <v>2352</v>
      </c>
      <c r="O916" s="419" t="s">
        <v>3675</v>
      </c>
      <c r="P916" s="389"/>
      <c r="Q916" s="372" t="str">
        <f>IFERROR(VLOOKUP(ROWS($Q$3:Q916),$M$3:$N$1699,2,0),"")</f>
        <v>Stravování ve školních zařízeních, menzách</v>
      </c>
    </row>
    <row r="917" spans="13:17" ht="12.75" customHeight="1">
      <c r="M917" s="388">
        <f>IF(ISNUMBER(SEARCH(ZAKL_DATA!$B$29,N917)),MAX($M$2:M916)+1,0)</f>
        <v>915.0</v>
      </c>
      <c r="N917" s="417" t="s">
        <v>2353</v>
      </c>
      <c r="O917" s="419" t="s">
        <v>3676</v>
      </c>
      <c r="P917" s="389"/>
      <c r="Q917" s="372" t="str">
        <f>IFERROR(VLOOKUP(ROWS($Q$3:Q917),$M$3:$N$1699,2,0),"")</f>
        <v>Poskytování jiných stravovacích služeb j. n.</v>
      </c>
    </row>
    <row r="918" spans="13:17" ht="12.75" customHeight="1">
      <c r="M918" s="388">
        <f>IF(ISNUMBER(SEARCH(ZAKL_DATA!$B$29,N918)),MAX($M$2:M917)+1,0)</f>
        <v>916.0</v>
      </c>
      <c r="N918" s="417" t="s">
        <v>2376</v>
      </c>
      <c r="O918" s="419" t="s">
        <v>3677</v>
      </c>
      <c r="P918" s="389"/>
      <c r="Q918" s="372" t="str">
        <f>IFERROR(VLOOKUP(ROWS($Q$3:Q918),$M$3:$N$1699,2,0),"")</f>
        <v>Poskytování hlasových služeb přes pevnou telekomunikační síť</v>
      </c>
    </row>
    <row r="919" spans="13:17" ht="12.75" customHeight="1">
      <c r="M919" s="388">
        <f>IF(ISNUMBER(SEARCH(ZAKL_DATA!$B$29,N919)),MAX($M$2:M918)+1,0)</f>
        <v>917.0</v>
      </c>
      <c r="N919" s="417" t="s">
        <v>2377</v>
      </c>
      <c r="O919" s="419" t="s">
        <v>3678</v>
      </c>
      <c r="P919" s="389"/>
      <c r="Q919" s="372" t="str">
        <f>IFERROR(VLOOKUP(ROWS($Q$3:Q919),$M$3:$N$1699,2,0),"")</f>
        <v>Pronájem pevné telekomunikační sítě</v>
      </c>
    </row>
    <row r="920" spans="13:17" ht="12.75" customHeight="1">
      <c r="M920" s="388">
        <f>IF(ISNUMBER(SEARCH(ZAKL_DATA!$B$29,N920)),MAX($M$2:M919)+1,0)</f>
        <v>918.0</v>
      </c>
      <c r="N920" s="417" t="s">
        <v>2378</v>
      </c>
      <c r="O920" s="419" t="s">
        <v>3679</v>
      </c>
      <c r="P920" s="389"/>
      <c r="Q920" s="372" t="str">
        <f>IFERROR(VLOOKUP(ROWS($Q$3:Q920),$M$3:$N$1699,2,0),"")</f>
        <v>Přenos dat přes pevnou telekomunikační síť</v>
      </c>
    </row>
    <row r="921" spans="13:17" ht="12.75" customHeight="1">
      <c r="M921" s="388">
        <f>IF(ISNUMBER(SEARCH(ZAKL_DATA!$B$29,N921)),MAX($M$2:M920)+1,0)</f>
        <v>919.0</v>
      </c>
      <c r="N921" s="417" t="s">
        <v>2379</v>
      </c>
      <c r="O921" s="419" t="s">
        <v>3680</v>
      </c>
      <c r="P921" s="389"/>
      <c r="Q921" s="372" t="str">
        <f>IFERROR(VLOOKUP(ROWS($Q$3:Q921),$M$3:$N$1699,2,0),"")</f>
        <v>Poskytování přístupu k internetu přes pevnou telekomunikační síť</v>
      </c>
    </row>
    <row r="922" spans="13:17" ht="12.75" customHeight="1">
      <c r="M922" s="388">
        <f>IF(ISNUMBER(SEARCH(ZAKL_DATA!$B$29,N922)),MAX($M$2:M921)+1,0)</f>
        <v>920.0</v>
      </c>
      <c r="N922" s="417" t="s">
        <v>2380</v>
      </c>
      <c r="O922" s="419" t="s">
        <v>3681</v>
      </c>
      <c r="P922" s="389"/>
      <c r="Q922" s="372" t="str">
        <f>IFERROR(VLOOKUP(ROWS($Q$3:Q922),$M$3:$N$1699,2,0),"")</f>
        <v>Ostatní činnosti související s pevnou telekomunikační sítí</v>
      </c>
    </row>
    <row r="923" spans="13:17" ht="12.75" customHeight="1">
      <c r="M923" s="388">
        <f>IF(ISNUMBER(SEARCH(ZAKL_DATA!$B$29,N923)),MAX($M$2:M922)+1,0)</f>
        <v>921.0</v>
      </c>
      <c r="N923" s="417" t="s">
        <v>2382</v>
      </c>
      <c r="O923" s="419" t="s">
        <v>3682</v>
      </c>
      <c r="P923" s="389"/>
      <c r="Q923" s="372" t="str">
        <f>IFERROR(VLOOKUP(ROWS($Q$3:Q923),$M$3:$N$1699,2,0),"")</f>
        <v>Poskytování hlasových služeb přes bezdrátovou telekomunikační síť</v>
      </c>
    </row>
    <row r="924" spans="13:17" ht="12.75" customHeight="1">
      <c r="M924" s="388">
        <f>IF(ISNUMBER(SEARCH(ZAKL_DATA!$B$29,N924)),MAX($M$2:M923)+1,0)</f>
        <v>922.0</v>
      </c>
      <c r="N924" s="417" t="s">
        <v>2383</v>
      </c>
      <c r="O924" s="419" t="s">
        <v>3683</v>
      </c>
      <c r="P924" s="389"/>
      <c r="Q924" s="372" t="str">
        <f>IFERROR(VLOOKUP(ROWS($Q$3:Q924),$M$3:$N$1699,2,0),"")</f>
        <v>Pronájem bezdrátové telekomunikační sítě</v>
      </c>
    </row>
    <row r="925" spans="13:17" ht="12.75" customHeight="1">
      <c r="M925" s="388">
        <f>IF(ISNUMBER(SEARCH(ZAKL_DATA!$B$29,N925)),MAX($M$2:M924)+1,0)</f>
        <v>923.0</v>
      </c>
      <c r="N925" s="417" t="s">
        <v>2384</v>
      </c>
      <c r="O925" s="419" t="s">
        <v>3684</v>
      </c>
      <c r="P925" s="389"/>
      <c r="Q925" s="372" t="str">
        <f>IFERROR(VLOOKUP(ROWS($Q$3:Q925),$M$3:$N$1699,2,0),"")</f>
        <v>Přenos dat přes bezdrátovou telekomunikační síť</v>
      </c>
    </row>
    <row r="926" spans="13:17" ht="12.75" customHeight="1">
      <c r="M926" s="388">
        <f>IF(ISNUMBER(SEARCH(ZAKL_DATA!$B$29,N926)),MAX($M$2:M925)+1,0)</f>
        <v>924.0</v>
      </c>
      <c r="N926" s="417" t="s">
        <v>2385</v>
      </c>
      <c r="O926" s="419" t="s">
        <v>3685</v>
      </c>
      <c r="P926" s="389"/>
      <c r="Q926" s="372" t="str">
        <f>IFERROR(VLOOKUP(ROWS($Q$3:Q926),$M$3:$N$1699,2,0),"")</f>
        <v>Poskytování přístupu k internetu přes bezdrátovou telekomunikační síť</v>
      </c>
    </row>
    <row r="927" spans="13:17" ht="12.75" customHeight="1">
      <c r="M927" s="388">
        <f>IF(ISNUMBER(SEARCH(ZAKL_DATA!$B$29,N927)),MAX($M$2:M926)+1,0)</f>
        <v>925.0</v>
      </c>
      <c r="N927" s="417" t="s">
        <v>2386</v>
      </c>
      <c r="O927" s="419" t="s">
        <v>3686</v>
      </c>
      <c r="P927" s="389"/>
      <c r="Q927" s="372" t="str">
        <f>IFERROR(VLOOKUP(ROWS($Q$3:Q927),$M$3:$N$1699,2,0),"")</f>
        <v>Ostatní činnosti související s bezdrátovou telekomunikační sítí</v>
      </c>
    </row>
    <row r="928" spans="13:17" ht="12.75" customHeight="1">
      <c r="M928" s="388">
        <f>IF(ISNUMBER(SEARCH(ZAKL_DATA!$B$29,N928)),MAX($M$2:M927)+1,0)</f>
        <v>926.0</v>
      </c>
      <c r="N928" s="417" t="s">
        <v>2409</v>
      </c>
      <c r="O928" s="419" t="s">
        <v>3687</v>
      </c>
      <c r="P928" s="389"/>
      <c r="Q928" s="372" t="str">
        <f>IFERROR(VLOOKUP(ROWS($Q$3:Q928),$M$3:$N$1699,2,0),"")</f>
        <v>Poskytování úvěrů společnostmi, které nepřijímají vklady</v>
      </c>
    </row>
    <row r="929" spans="13:17" ht="12.75" customHeight="1">
      <c r="M929" s="388">
        <f>IF(ISNUMBER(SEARCH(ZAKL_DATA!$B$29,N929)),MAX($M$2:M928)+1,0)</f>
        <v>927.0</v>
      </c>
      <c r="N929" s="417" t="s">
        <v>2410</v>
      </c>
      <c r="O929" s="419" t="s">
        <v>3688</v>
      </c>
      <c r="P929" s="389"/>
      <c r="Q929" s="372" t="str">
        <f>IFERROR(VLOOKUP(ROWS($Q$3:Q929),$M$3:$N$1699,2,0),"")</f>
        <v>Poskytování obchodních úvěrů</v>
      </c>
    </row>
    <row r="930" spans="13:17" ht="12.75" customHeight="1">
      <c r="M930" s="388">
        <f>IF(ISNUMBER(SEARCH(ZAKL_DATA!$B$29,N930)),MAX($M$2:M929)+1,0)</f>
        <v>928.0</v>
      </c>
      <c r="N930" s="417" t="s">
        <v>2411</v>
      </c>
      <c r="O930" s="419" t="s">
        <v>3689</v>
      </c>
      <c r="P930" s="389"/>
      <c r="Q930" s="372" t="str">
        <f>IFERROR(VLOOKUP(ROWS($Q$3:Q930),$M$3:$N$1699,2,0),"")</f>
        <v>Činnosti zastaváren</v>
      </c>
    </row>
    <row r="931" spans="13:17" ht="12.75" customHeight="1">
      <c r="M931" s="388">
        <f>IF(ISNUMBER(SEARCH(ZAKL_DATA!$B$29,N931)),MAX($M$2:M930)+1,0)</f>
        <v>929.0</v>
      </c>
      <c r="N931" s="417" t="s">
        <v>2412</v>
      </c>
      <c r="O931" s="419" t="s">
        <v>3690</v>
      </c>
      <c r="P931" s="389"/>
      <c r="Q931" s="372" t="str">
        <f>IFERROR(VLOOKUP(ROWS($Q$3:Q931),$M$3:$N$1699,2,0),"")</f>
        <v>Ostatní poskytování úvěrů j. n.</v>
      </c>
    </row>
    <row r="932" spans="13:17" ht="12.75" customHeight="1">
      <c r="M932" s="388">
        <f>IF(ISNUMBER(SEARCH(ZAKL_DATA!$B$29,N932)),MAX($M$2:M931)+1,0)</f>
        <v>930.0</v>
      </c>
      <c r="N932" s="417" t="s">
        <v>2414</v>
      </c>
      <c r="O932" s="419" t="s">
        <v>3691</v>
      </c>
      <c r="P932" s="389"/>
      <c r="Q932" s="372" t="str">
        <f>IFERROR(VLOOKUP(ROWS($Q$3:Q932),$M$3:$N$1699,2,0),"")</f>
        <v>Faktoringové činnosti</v>
      </c>
    </row>
    <row r="933" spans="13:17" ht="12.75" customHeight="1">
      <c r="M933" s="388">
        <f>IF(ISNUMBER(SEARCH(ZAKL_DATA!$B$29,N933)),MAX($M$2:M932)+1,0)</f>
        <v>931.0</v>
      </c>
      <c r="N933" s="417" t="s">
        <v>2415</v>
      </c>
      <c r="O933" s="419" t="s">
        <v>3692</v>
      </c>
      <c r="P933" s="389"/>
      <c r="Q933" s="372" t="str">
        <f>IFERROR(VLOOKUP(ROWS($Q$3:Q933),$M$3:$N$1699,2,0),"")</f>
        <v>Obchodování s cennými papíry na vlastní účet</v>
      </c>
    </row>
    <row r="934" spans="13:17" ht="12.75" customHeight="1">
      <c r="M934" s="388">
        <f>IF(ISNUMBER(SEARCH(ZAKL_DATA!$B$29,N934)),MAX($M$2:M933)+1,0)</f>
        <v>932.0</v>
      </c>
      <c r="N934" s="417" t="s">
        <v>2416</v>
      </c>
      <c r="O934" s="419" t="s">
        <v>3693</v>
      </c>
      <c r="P934" s="389"/>
      <c r="Q934" s="372" t="str">
        <f>IFERROR(VLOOKUP(ROWS($Q$3:Q934),$M$3:$N$1699,2,0),"")</f>
        <v>Jiné finanční zprostředkování j. n.</v>
      </c>
    </row>
    <row r="935" spans="13:17" ht="12.75" customHeight="1">
      <c r="M935" s="388">
        <f>IF(ISNUMBER(SEARCH(ZAKL_DATA!$B$29,N935)),MAX($M$2:M934)+1,0)</f>
        <v>933.0</v>
      </c>
      <c r="N935" s="417" t="s">
        <v>2432</v>
      </c>
      <c r="O935" s="419" t="s">
        <v>3694</v>
      </c>
      <c r="P935" s="389"/>
      <c r="Q935" s="372" t="str">
        <f>IFERROR(VLOOKUP(ROWS($Q$3:Q935),$M$3:$N$1699,2,0),"")</f>
        <v>Pronájem vlastních nebo pronajatých nemovitostí s bytovými prostory</v>
      </c>
    </row>
    <row r="936" spans="13:17" ht="12.75" customHeight="1">
      <c r="M936" s="388">
        <f>IF(ISNUMBER(SEARCH(ZAKL_DATA!$B$29,N936)),MAX($M$2:M935)+1,0)</f>
        <v>934.0</v>
      </c>
      <c r="N936" s="417" t="s">
        <v>2433</v>
      </c>
      <c r="O936" s="419" t="s">
        <v>3695</v>
      </c>
      <c r="P936" s="389"/>
      <c r="Q936" s="372" t="str">
        <f>IFERROR(VLOOKUP(ROWS($Q$3:Q936),$M$3:$N$1699,2,0),"")</f>
        <v>Pronájem vlastních nebo pronajatých nemovitostí s nebytovými prostory</v>
      </c>
    </row>
    <row r="937" spans="13:17" ht="12.75" customHeight="1">
      <c r="M937" s="388">
        <f>IF(ISNUMBER(SEARCH(ZAKL_DATA!$B$29,N937)),MAX($M$2:M936)+1,0)</f>
        <v>935.0</v>
      </c>
      <c r="N937" s="417" t="s">
        <v>2434</v>
      </c>
      <c r="O937" s="419" t="s">
        <v>3696</v>
      </c>
      <c r="P937" s="389"/>
      <c r="Q937" s="372" t="str">
        <f>IFERROR(VLOOKUP(ROWS($Q$3:Q937),$M$3:$N$1699,2,0),"")</f>
        <v>Správa vlastních nebo pronajatých nemovitostí s bytovými prostory</v>
      </c>
    </row>
    <row r="938" spans="13:17" ht="12.75" customHeight="1">
      <c r="M938" s="388">
        <f>IF(ISNUMBER(SEARCH(ZAKL_DATA!$B$29,N938)),MAX($M$2:M937)+1,0)</f>
        <v>936.0</v>
      </c>
      <c r="N938" s="417" t="s">
        <v>2435</v>
      </c>
      <c r="O938" s="419" t="s">
        <v>3697</v>
      </c>
      <c r="P938" s="389"/>
      <c r="Q938" s="372" t="str">
        <f>IFERROR(VLOOKUP(ROWS($Q$3:Q938),$M$3:$N$1699,2,0),"")</f>
        <v>Správa vlastních nebo pronajatých nemovitostí s nebytovými prostory</v>
      </c>
    </row>
    <row r="939" spans="13:17" ht="12.75" customHeight="1">
      <c r="M939" s="388">
        <f>IF(ISNUMBER(SEARCH(ZAKL_DATA!$B$29,N939)),MAX($M$2:M938)+1,0)</f>
        <v>937.0</v>
      </c>
      <c r="N939" s="417" t="s">
        <v>2450</v>
      </c>
      <c r="O939" s="419" t="s">
        <v>3698</v>
      </c>
      <c r="P939" s="389"/>
      <c r="Q939" s="372" t="str">
        <f>IFERROR(VLOOKUP(ROWS($Q$3:Q939),$M$3:$N$1699,2,0),"")</f>
        <v>Geologický průzkum</v>
      </c>
    </row>
    <row r="940" spans="13:17" ht="12.75" customHeight="1">
      <c r="M940" s="388">
        <f>IF(ISNUMBER(SEARCH(ZAKL_DATA!$B$29,N940)),MAX($M$2:M939)+1,0)</f>
        <v>938.0</v>
      </c>
      <c r="N940" s="417" t="s">
        <v>2451</v>
      </c>
      <c r="O940" s="419" t="s">
        <v>3699</v>
      </c>
      <c r="P940" s="389"/>
      <c r="Q940" s="372" t="str">
        <f>IFERROR(VLOOKUP(ROWS($Q$3:Q940),$M$3:$N$1699,2,0),"")</f>
        <v>Zeměměřické a kartografické činnosti</v>
      </c>
    </row>
    <row r="941" spans="13:17" ht="12.75" customHeight="1">
      <c r="M941" s="388">
        <f>IF(ISNUMBER(SEARCH(ZAKL_DATA!$B$29,N941)),MAX($M$2:M940)+1,0)</f>
        <v>939.0</v>
      </c>
      <c r="N941" s="417" t="s">
        <v>2452</v>
      </c>
      <c r="O941" s="419" t="s">
        <v>3700</v>
      </c>
      <c r="P941" s="389"/>
      <c r="Q941" s="372" t="str">
        <f>IFERROR(VLOOKUP(ROWS($Q$3:Q941),$M$3:$N$1699,2,0),"")</f>
        <v>Hydrometeorologické a meteorologické činnosti</v>
      </c>
    </row>
    <row r="942" spans="13:17" ht="12.75" customHeight="1">
      <c r="M942" s="388">
        <f>IF(ISNUMBER(SEARCH(ZAKL_DATA!$B$29,N942)),MAX($M$2:M941)+1,0)</f>
        <v>940.0</v>
      </c>
      <c r="N942" s="417" t="s">
        <v>2453</v>
      </c>
      <c r="O942" s="419" t="s">
        <v>3701</v>
      </c>
      <c r="P942" s="389"/>
      <c r="Q942" s="372" t="str">
        <f>IFERROR(VLOOKUP(ROWS($Q$3:Q942),$M$3:$N$1699,2,0),"")</f>
        <v>Ostatní inženýrské činnosti a související technické poradenství j. n.</v>
      </c>
    </row>
    <row r="943" spans="13:17" ht="12.75" customHeight="1">
      <c r="M943" s="388">
        <f>IF(ISNUMBER(SEARCH(ZAKL_DATA!$B$29,N943)),MAX($M$2:M942)+1,0)</f>
        <v>941.0</v>
      </c>
      <c r="N943" s="417" t="s">
        <v>2455</v>
      </c>
      <c r="O943" s="419" t="s">
        <v>3702</v>
      </c>
      <c r="P943" s="389"/>
      <c r="Q943" s="372" t="str">
        <f>IFERROR(VLOOKUP(ROWS($Q$3:Q943),$M$3:$N$1699,2,0),"")</f>
        <v>Zkoušky a analýzy vyhrazených technických zařízení</v>
      </c>
    </row>
    <row r="944" spans="13:17" ht="12.75" customHeight="1">
      <c r="M944" s="388">
        <f>IF(ISNUMBER(SEARCH(ZAKL_DATA!$B$29,N944)),MAX($M$2:M943)+1,0)</f>
        <v>942.0</v>
      </c>
      <c r="N944" s="417" t="s">
        <v>3703</v>
      </c>
      <c r="O944" s="419" t="s">
        <v>3704</v>
      </c>
      <c r="P944" s="389"/>
      <c r="Q944" s="372" t="str">
        <f>IFERROR(VLOOKUP(ROWS($Q$3:Q944),$M$3:$N$1699,2,0),"")</f>
        <v>Ostatní technické zkouky a analýzy</v>
      </c>
    </row>
    <row r="945" spans="13:17" ht="12.75" customHeight="1">
      <c r="M945" s="388">
        <f>IF(ISNUMBER(SEARCH(ZAKL_DATA!$B$29,N945)),MAX($M$2:M944)+1,0)</f>
        <v>943.0</v>
      </c>
      <c r="N945" s="417" t="s">
        <v>2459</v>
      </c>
      <c r="O945" s="419" t="s">
        <v>3511</v>
      </c>
      <c r="P945" s="389"/>
      <c r="Q945" s="372" t="str">
        <f>IFERROR(VLOOKUP(ROWS($Q$3:Q945),$M$3:$N$1699,2,0),"")</f>
        <v>Ostatní výzkum a vývoj v oblasti přírodních a technických věd</v>
      </c>
    </row>
    <row r="946" spans="13:17" ht="12.75" customHeight="1">
      <c r="M946" s="388">
        <f>IF(ISNUMBER(SEARCH(ZAKL_DATA!$B$29,N946)),MAX($M$2:M945)+1,0)</f>
        <v>944.0</v>
      </c>
      <c r="N946" s="417" t="s">
        <v>2460</v>
      </c>
      <c r="O946" s="419" t="s">
        <v>3705</v>
      </c>
      <c r="P946" s="389"/>
      <c r="Q946" s="372" t="str">
        <f>IFERROR(VLOOKUP(ROWS($Q$3:Q946),$M$3:$N$1699,2,0),"")</f>
        <v>Výzkum a vývoj v oblasti lékařských věd</v>
      </c>
    </row>
    <row r="947" spans="13:17" ht="12.75" customHeight="1">
      <c r="M947" s="388">
        <f>IF(ISNUMBER(SEARCH(ZAKL_DATA!$B$29,N947)),MAX($M$2:M946)+1,0)</f>
        <v>945.0</v>
      </c>
      <c r="N947" s="417" t="s">
        <v>2461</v>
      </c>
      <c r="O947" s="419" t="s">
        <v>3706</v>
      </c>
      <c r="P947" s="389"/>
      <c r="Q947" s="372" t="str">
        <f>IFERROR(VLOOKUP(ROWS($Q$3:Q947),$M$3:$N$1699,2,0),"")</f>
        <v>Výzkum a vývoj v oblasti technických věd</v>
      </c>
    </row>
    <row r="948" spans="13:17" ht="12.75" customHeight="1">
      <c r="M948" s="388">
        <f>IF(ISNUMBER(SEARCH(ZAKL_DATA!$B$29,N948)),MAX($M$2:M947)+1,0)</f>
        <v>946.0</v>
      </c>
      <c r="N948" s="417" t="s">
        <v>2462</v>
      </c>
      <c r="O948" s="419" t="s">
        <v>3707</v>
      </c>
      <c r="P948" s="389"/>
      <c r="Q948" s="372" t="str">
        <f>IFERROR(VLOOKUP(ROWS($Q$3:Q948),$M$3:$N$1699,2,0),"")</f>
        <v>Výzkum a vývoj v oblasti jiných přírodních věd</v>
      </c>
    </row>
    <row r="949" spans="13:17" ht="12.75" customHeight="1">
      <c r="M949" s="388">
        <f>IF(ISNUMBER(SEARCH(ZAKL_DATA!$B$29,N949)),MAX($M$2:M948)+1,0)</f>
        <v>947.0</v>
      </c>
      <c r="N949" s="417" t="s">
        <v>3708</v>
      </c>
      <c r="O949" s="419" t="s">
        <v>3045</v>
      </c>
      <c r="P949" s="389"/>
      <c r="Q949" s="372" t="str">
        <f>IFERROR(VLOOKUP(ROWS($Q$3:Q949),$M$3:$N$1699,2,0),"")</f>
        <v>Ostatní profesní,vědecké a technické činnosti j.n.</v>
      </c>
    </row>
    <row r="950" spans="13:17" ht="12.75" customHeight="1">
      <c r="M950" s="388">
        <f>IF(ISNUMBER(SEARCH(ZAKL_DATA!$B$29,N950)),MAX($M$2:M949)+1,0)</f>
        <v>948.0</v>
      </c>
      <c r="N950" s="417" t="s">
        <v>2474</v>
      </c>
      <c r="O950" s="419" t="s">
        <v>3709</v>
      </c>
      <c r="P950" s="389"/>
      <c r="Q950" s="372" t="str">
        <f>IFERROR(VLOOKUP(ROWS($Q$3:Q950),$M$3:$N$1699,2,0),"")</f>
        <v>Poradenství v oblasti bezpečnosti a ochrany zdraví při práci</v>
      </c>
    </row>
    <row r="951" spans="13:17" ht="12.75" customHeight="1">
      <c r="M951" s="388">
        <f>IF(ISNUMBER(SEARCH(ZAKL_DATA!$B$29,N951)),MAX($M$2:M950)+1,0)</f>
        <v>949.0</v>
      </c>
      <c r="N951" s="417" t="s">
        <v>2475</v>
      </c>
      <c r="O951" s="419" t="s">
        <v>3710</v>
      </c>
      <c r="P951" s="389"/>
      <c r="Q951" s="372" t="str">
        <f>IFERROR(VLOOKUP(ROWS($Q$3:Q951),$M$3:$N$1699,2,0),"")</f>
        <v>Poradenství v oblasti požární ochrany</v>
      </c>
    </row>
    <row r="952" spans="13:17" ht="12.75" customHeight="1">
      <c r="M952" s="388">
        <f>IF(ISNUMBER(SEARCH(ZAKL_DATA!$B$29,N952)),MAX($M$2:M951)+1,0)</f>
        <v>950.0</v>
      </c>
      <c r="N952" s="417" t="s">
        <v>2476</v>
      </c>
      <c r="O952" s="419" t="s">
        <v>3711</v>
      </c>
      <c r="P952" s="389"/>
      <c r="Q952" s="372" t="str">
        <f>IFERROR(VLOOKUP(ROWS($Q$3:Q952),$M$3:$N$1699,2,0),"")</f>
        <v>Jiné profesní, vědecké a technické činnosti j. n.</v>
      </c>
    </row>
    <row r="953" spans="13:17" ht="12.75" customHeight="1">
      <c r="M953" s="388">
        <f>IF(ISNUMBER(SEARCH(ZAKL_DATA!$B$29,N953)),MAX($M$2:M952)+1,0)</f>
        <v>951.0</v>
      </c>
      <c r="N953" s="417" t="s">
        <v>2499</v>
      </c>
      <c r="O953" s="419" t="s">
        <v>3712</v>
      </c>
      <c r="P953" s="389"/>
      <c r="Q953" s="372" t="str">
        <f>IFERROR(VLOOKUP(ROWS($Q$3:Q953),$M$3:$N$1699,2,0),"")</f>
        <v>Průvodcovské činnosti</v>
      </c>
    </row>
    <row r="954" spans="13:17" ht="12.75" customHeight="1">
      <c r="M954" s="388">
        <f>IF(ISNUMBER(SEARCH(ZAKL_DATA!$B$29,N954)),MAX($M$2:M953)+1,0)</f>
        <v>952.0</v>
      </c>
      <c r="N954" s="417" t="s">
        <v>2500</v>
      </c>
      <c r="O954" s="419" t="s">
        <v>3713</v>
      </c>
      <c r="P954" s="389"/>
      <c r="Q954" s="372" t="str">
        <f>IFERROR(VLOOKUP(ROWS($Q$3:Q954),$M$3:$N$1699,2,0),"")</f>
        <v>Ostatní rezervační a související činnosti j. n.</v>
      </c>
    </row>
    <row r="955" spans="13:17" ht="12.75" customHeight="1">
      <c r="M955" s="388">
        <f>IF(ISNUMBER(SEARCH(ZAKL_DATA!$B$29,N955)),MAX($M$2:M954)+1,0)</f>
        <v>953.0</v>
      </c>
      <c r="N955" s="417" t="s">
        <v>3714</v>
      </c>
      <c r="O955" s="419" t="s">
        <v>3715</v>
      </c>
      <c r="P955" s="389"/>
      <c r="Q955" s="372" t="str">
        <f>IFERROR(VLOOKUP(ROWS($Q$3:Q955),$M$3:$N$1699,2,0),"")</f>
        <v>Pomoc cizím zemím při katastrof.nebo v nouz.sit.přímo nebo prostř.mez.org.</v>
      </c>
    </row>
    <row r="956" spans="13:17" ht="12.75" customHeight="1">
      <c r="M956" s="388">
        <f>IF(ISNUMBER(SEARCH(ZAKL_DATA!$B$29,N956)),MAX($M$2:M955)+1,0)</f>
        <v>954.0</v>
      </c>
      <c r="N956" s="417" t="s">
        <v>2527</v>
      </c>
      <c r="O956" s="419" t="s">
        <v>3716</v>
      </c>
      <c r="P956" s="389"/>
      <c r="Q956" s="372" t="str">
        <f>IFERROR(VLOOKUP(ROWS($Q$3:Q956),$M$3:$N$1699,2,0),"")</f>
        <v>Rozvíjení vzájemného přátelství a porozumění mezi národy</v>
      </c>
    </row>
    <row r="957" spans="13:17" ht="12.75" customHeight="1">
      <c r="M957" s="388">
        <f>IF(ISNUMBER(SEARCH(ZAKL_DATA!$B$29,N957)),MAX($M$2:M956)+1,0)</f>
        <v>955.0</v>
      </c>
      <c r="N957" s="417" t="s">
        <v>2528</v>
      </c>
      <c r="O957" s="419" t="s">
        <v>3717</v>
      </c>
      <c r="P957" s="389"/>
      <c r="Q957" s="372" t="str">
        <f>IFERROR(VLOOKUP(ROWS($Q$3:Q957),$M$3:$N$1699,2,0),"")</f>
        <v>Ostatní činnosti v oblasti zahraničních věcí</v>
      </c>
    </row>
    <row r="958" spans="13:17" ht="12.75" customHeight="1">
      <c r="M958" s="388">
        <f>IF(ISNUMBER(SEARCH(ZAKL_DATA!$B$29,N958)),MAX($M$2:M957)+1,0)</f>
        <v>956.0</v>
      </c>
      <c r="N958" s="417" t="s">
        <v>2539</v>
      </c>
      <c r="O958" s="419" t="s">
        <v>3718</v>
      </c>
      <c r="P958" s="389"/>
      <c r="Q958" s="372" t="str">
        <f>IFERROR(VLOOKUP(ROWS($Q$3:Q958),$M$3:$N$1699,2,0),"")</f>
        <v>Základní vzdělávání na druhém stupni základních škol</v>
      </c>
    </row>
    <row r="959" spans="13:17" ht="12.75" customHeight="1">
      <c r="M959" s="388">
        <f>IF(ISNUMBER(SEARCH(ZAKL_DATA!$B$29,N959)),MAX($M$2:M958)+1,0)</f>
        <v>957.0</v>
      </c>
      <c r="N959" s="417" t="s">
        <v>2540</v>
      </c>
      <c r="O959" s="419" t="s">
        <v>3719</v>
      </c>
      <c r="P959" s="389"/>
      <c r="Q959" s="372" t="str">
        <f>IFERROR(VLOOKUP(ROWS($Q$3:Q959),$M$3:$N$1699,2,0),"")</f>
        <v>Střední všeobecné vzdělávání</v>
      </c>
    </row>
    <row r="960" spans="13:17" ht="12.75" customHeight="1">
      <c r="M960" s="388">
        <f>IF(ISNUMBER(SEARCH(ZAKL_DATA!$B$29,N960)),MAX($M$2:M959)+1,0)</f>
        <v>958.0</v>
      </c>
      <c r="N960" s="417" t="s">
        <v>2542</v>
      </c>
      <c r="O960" s="419" t="s">
        <v>3720</v>
      </c>
      <c r="P960" s="389"/>
      <c r="Q960" s="372" t="str">
        <f>IFERROR(VLOOKUP(ROWS($Q$3:Q960),$M$3:$N$1699,2,0),"")</f>
        <v>Střední odborné vzdělávání na učilištích</v>
      </c>
    </row>
    <row r="961" spans="13:17" ht="12.75" customHeight="1">
      <c r="M961" s="388">
        <f>IF(ISNUMBER(SEARCH(ZAKL_DATA!$B$29,N961)),MAX($M$2:M960)+1,0)</f>
        <v>959.0</v>
      </c>
      <c r="N961" s="417" t="s">
        <v>2543</v>
      </c>
      <c r="O961" s="419" t="s">
        <v>3721</v>
      </c>
      <c r="P961" s="389"/>
      <c r="Q961" s="372" t="str">
        <f>IFERROR(VLOOKUP(ROWS($Q$3:Q961),$M$3:$N$1699,2,0),"")</f>
        <v>Střední odborné vzdělávání na středních odborných školách</v>
      </c>
    </row>
    <row r="962" spans="13:17" ht="12.75" customHeight="1">
      <c r="M962" s="388">
        <f>IF(ISNUMBER(SEARCH(ZAKL_DATA!$B$29,N962)),MAX($M$2:M961)+1,0)</f>
        <v>960.0</v>
      </c>
      <c r="N962" s="417" t="s">
        <v>2551</v>
      </c>
      <c r="O962" s="419" t="s">
        <v>3722</v>
      </c>
      <c r="P962" s="389"/>
      <c r="Q962" s="372" t="str">
        <f>IFERROR(VLOOKUP(ROWS($Q$3:Q962),$M$3:$N$1699,2,0),"")</f>
        <v>Činnosti autoškol</v>
      </c>
    </row>
    <row r="963" spans="13:17" ht="12.75" customHeight="1">
      <c r="M963" s="388">
        <f>IF(ISNUMBER(SEARCH(ZAKL_DATA!$B$29,N963)),MAX($M$2:M962)+1,0)</f>
        <v>961.0</v>
      </c>
      <c r="N963" s="417" t="s">
        <v>2552</v>
      </c>
      <c r="O963" s="419" t="s">
        <v>3723</v>
      </c>
      <c r="P963" s="389"/>
      <c r="Q963" s="372" t="str">
        <f>IFERROR(VLOOKUP(ROWS($Q$3:Q963),$M$3:$N$1699,2,0),"")</f>
        <v>Činnosti leteckých škol</v>
      </c>
    </row>
    <row r="964" spans="13:17" ht="12.75" customHeight="1">
      <c r="M964" s="388">
        <f>IF(ISNUMBER(SEARCH(ZAKL_DATA!$B$29,N964)),MAX($M$2:M963)+1,0)</f>
        <v>962.0</v>
      </c>
      <c r="N964" s="417" t="s">
        <v>2553</v>
      </c>
      <c r="O964" s="419" t="s">
        <v>3724</v>
      </c>
      <c r="P964" s="389"/>
      <c r="Q964" s="372" t="str">
        <f>IFERROR(VLOOKUP(ROWS($Q$3:Q964),$M$3:$N$1699,2,0),"")</f>
        <v>Činnosti ostatních škol řízení</v>
      </c>
    </row>
    <row r="965" spans="13:17" ht="12.75" customHeight="1">
      <c r="M965" s="388">
        <f>IF(ISNUMBER(SEARCH(ZAKL_DATA!$B$29,N965)),MAX($M$2:M964)+1,0)</f>
        <v>963.0</v>
      </c>
      <c r="N965" s="417" t="s">
        <v>2555</v>
      </c>
      <c r="O965" s="419" t="s">
        <v>3725</v>
      </c>
      <c r="P965" s="389"/>
      <c r="Q965" s="372" t="str">
        <f>IFERROR(VLOOKUP(ROWS($Q$3:Q965),$M$3:$N$1699,2,0),"")</f>
        <v>Vzdělávání v jazykových školách</v>
      </c>
    </row>
    <row r="966" spans="13:17" ht="12.75" customHeight="1">
      <c r="M966" s="388">
        <f>IF(ISNUMBER(SEARCH(ZAKL_DATA!$B$29,N966)),MAX($M$2:M965)+1,0)</f>
        <v>964.0</v>
      </c>
      <c r="N966" s="417" t="s">
        <v>2556</v>
      </c>
      <c r="O966" s="419" t="s">
        <v>3726</v>
      </c>
      <c r="P966" s="389"/>
      <c r="Q966" s="372" t="str">
        <f>IFERROR(VLOOKUP(ROWS($Q$3:Q966),$M$3:$N$1699,2,0),"")</f>
        <v>Environmentální vzdělávání</v>
      </c>
    </row>
    <row r="967" spans="13:17" ht="12.75" customHeight="1">
      <c r="M967" s="388">
        <f>IF(ISNUMBER(SEARCH(ZAKL_DATA!$B$29,N967)),MAX($M$2:M966)+1,0)</f>
        <v>965.0</v>
      </c>
      <c r="N967" s="417" t="s">
        <v>2557</v>
      </c>
      <c r="O967" s="419" t="s">
        <v>3727</v>
      </c>
      <c r="P967" s="389"/>
      <c r="Q967" s="372" t="str">
        <f>IFERROR(VLOOKUP(ROWS($Q$3:Q967),$M$3:$N$1699,2,0),"")</f>
        <v>Inovační vzdělávání</v>
      </c>
    </row>
    <row r="968" spans="13:17" ht="12.75" customHeight="1">
      <c r="M968" s="388">
        <f>IF(ISNUMBER(SEARCH(ZAKL_DATA!$B$29,N968)),MAX($M$2:M967)+1,0)</f>
        <v>966.0</v>
      </c>
      <c r="N968" s="417" t="s">
        <v>2558</v>
      </c>
      <c r="O968" s="419" t="s">
        <v>3728</v>
      </c>
      <c r="P968" s="389"/>
      <c r="Q968" s="372" t="str">
        <f>IFERROR(VLOOKUP(ROWS($Q$3:Q968),$M$3:$N$1699,2,0),"")</f>
        <v>Jiné vzdělávání j. n.</v>
      </c>
    </row>
    <row r="969" spans="13:17" ht="12.75" customHeight="1">
      <c r="M969" s="388">
        <f>IF(ISNUMBER(SEARCH(ZAKL_DATA!$B$29,N969)),MAX($M$2:M968)+1,0)</f>
        <v>967.0</v>
      </c>
      <c r="N969" s="417" t="s">
        <v>2567</v>
      </c>
      <c r="O969" s="419" t="s">
        <v>3729</v>
      </c>
      <c r="P969" s="389"/>
      <c r="Q969" s="372" t="str">
        <f>IFERROR(VLOOKUP(ROWS($Q$3:Q969),$M$3:$N$1699,2,0),"")</f>
        <v>Činnosti související s ochranou veřejného zdraví</v>
      </c>
    </row>
    <row r="970" spans="13:17" ht="12.75" customHeight="1">
      <c r="M970" s="388">
        <f>IF(ISNUMBER(SEARCH(ZAKL_DATA!$B$29,N970)),MAX($M$2:M969)+1,0)</f>
        <v>968.0</v>
      </c>
      <c r="N970" s="417" t="s">
        <v>2568</v>
      </c>
      <c r="O970" s="419" t="s">
        <v>3730</v>
      </c>
      <c r="P970" s="389"/>
      <c r="Q970" s="372" t="str">
        <f>IFERROR(VLOOKUP(ROWS($Q$3:Q970),$M$3:$N$1699,2,0),"")</f>
        <v>Ostatní činnosti související se zdravotní péčí j. n.</v>
      </c>
    </row>
    <row r="971" spans="13:17" ht="12.75" customHeight="1">
      <c r="M971" s="388">
        <f>IF(ISNUMBER(SEARCH(ZAKL_DATA!$B$29,N971)),MAX($M$2:M970)+1,0)</f>
        <v>969.0</v>
      </c>
      <c r="N971" s="417" t="s">
        <v>2571</v>
      </c>
      <c r="O971" s="419" t="s">
        <v>3731</v>
      </c>
      <c r="P971" s="389"/>
      <c r="Q971" s="372" t="str">
        <f>IFERROR(VLOOKUP(ROWS($Q$3:Q971),$M$3:$N$1699,2,0),"")</f>
        <v>Sociální péče v zařízeních pro osoby s chronickým duševním onemocněním</v>
      </c>
    </row>
    <row r="972" spans="13:17" ht="12.75" customHeight="1">
      <c r="M972" s="388">
        <f>IF(ISNUMBER(SEARCH(ZAKL_DATA!$B$29,N972)),MAX($M$2:M971)+1,0)</f>
        <v>970.0</v>
      </c>
      <c r="N972" s="417" t="s">
        <v>2572</v>
      </c>
      <c r="O972" s="419" t="s">
        <v>3732</v>
      </c>
      <c r="P972" s="389"/>
      <c r="Q972" s="372" t="str">
        <f>IFERROR(VLOOKUP(ROWS($Q$3:Q972),$M$3:$N$1699,2,0),"")</f>
        <v>Sociální péče v zařízeních pro osoby závislé na návykových látkách</v>
      </c>
    </row>
    <row r="973" spans="13:17" ht="12.75" customHeight="1">
      <c r="M973" s="388">
        <f>IF(ISNUMBER(SEARCH(ZAKL_DATA!$B$29,N973)),MAX($M$2:M972)+1,0)</f>
        <v>971.0</v>
      </c>
      <c r="N973" s="417" t="s">
        <v>2574</v>
      </c>
      <c r="O973" s="419" t="s">
        <v>3733</v>
      </c>
      <c r="P973" s="389"/>
      <c r="Q973" s="372" t="str">
        <f>IFERROR(VLOOKUP(ROWS($Q$3:Q973),$M$3:$N$1699,2,0),"")</f>
        <v>Sociální péče v domovech pro seniory</v>
      </c>
    </row>
    <row r="974" spans="13:17" ht="12.75" customHeight="1">
      <c r="M974" s="388">
        <f>IF(ISNUMBER(SEARCH(ZAKL_DATA!$B$29,N974)),MAX($M$2:M973)+1,0)</f>
        <v>972.0</v>
      </c>
      <c r="N974" s="417" t="s">
        <v>2575</v>
      </c>
      <c r="O974" s="419" t="s">
        <v>3734</v>
      </c>
      <c r="P974" s="389"/>
      <c r="Q974" s="372" t="str">
        <f>IFERROR(VLOOKUP(ROWS($Q$3:Q974),$M$3:$N$1699,2,0),"")</f>
        <v>Sociální péče v domovech pro osoby se zdravotním postižením</v>
      </c>
    </row>
    <row r="975" spans="13:17" ht="12.75" customHeight="1">
      <c r="M975" s="388">
        <f>IF(ISNUMBER(SEARCH(ZAKL_DATA!$B$29,N975)),MAX($M$2:M974)+1,0)</f>
        <v>973.0</v>
      </c>
      <c r="N975" s="417" t="s">
        <v>3735</v>
      </c>
      <c r="O975" s="419" t="s">
        <v>3088</v>
      </c>
      <c r="P975" s="389"/>
      <c r="Q975" s="372" t="str">
        <f>IFERROR(VLOOKUP(ROWS($Q$3:Q975),$M$3:$N$1699,2,0),"")</f>
        <v>Mimoústavní sociální péče o seniory a zdravotně postižené osoby</v>
      </c>
    </row>
    <row r="976" spans="13:17" ht="12.75" customHeight="1">
      <c r="M976" s="388">
        <f>IF(ISNUMBER(SEARCH(ZAKL_DATA!$B$29,N976)),MAX($M$2:M975)+1,0)</f>
        <v>974.0</v>
      </c>
      <c r="N976" s="417" t="s">
        <v>2578</v>
      </c>
      <c r="O976" s="419" t="s">
        <v>3736</v>
      </c>
      <c r="P976" s="389"/>
      <c r="Q976" s="372" t="str">
        <f>IFERROR(VLOOKUP(ROWS($Q$3:Q976),$M$3:$N$1699,2,0),"")</f>
        <v>Ambulantní nebo terénní sociální služby pro seniory</v>
      </c>
    </row>
    <row r="977" spans="13:17" ht="12.75" customHeight="1">
      <c r="M977" s="388">
        <f>IF(ISNUMBER(SEARCH(ZAKL_DATA!$B$29,N977)),MAX($M$2:M976)+1,0)</f>
        <v>975.0</v>
      </c>
      <c r="N977" s="417" t="s">
        <v>3737</v>
      </c>
      <c r="O977" s="419" t="s">
        <v>3738</v>
      </c>
      <c r="P977" s="389"/>
      <c r="Q977" s="372" t="str">
        <f>IFERROR(VLOOKUP(ROWS($Q$3:Q977),$M$3:$N$1699,2,0),"")</f>
        <v>Ambulantní nebo terénní sociální služby pro osoby se zdrav.postižením</v>
      </c>
    </row>
    <row r="978" spans="13:17" ht="12.75" customHeight="1">
      <c r="M978" s="388">
        <f>IF(ISNUMBER(SEARCH(ZAKL_DATA!$B$29,N978)),MAX($M$2:M977)+1,0)</f>
        <v>976.0</v>
      </c>
      <c r="N978" s="417" t="s">
        <v>2582</v>
      </c>
      <c r="O978" s="419" t="s">
        <v>3739</v>
      </c>
      <c r="P978" s="389"/>
      <c r="Q978" s="372" t="str">
        <f>IFERROR(VLOOKUP(ROWS($Q$3:Q978),$M$3:$N$1699,2,0),"")</f>
        <v>Sociální služby pro uprchlíky, oběti katastrof</v>
      </c>
    </row>
    <row r="979" spans="13:17" ht="12.75" customHeight="1">
      <c r="M979" s="388">
        <f>IF(ISNUMBER(SEARCH(ZAKL_DATA!$B$29,N979)),MAX($M$2:M978)+1,0)</f>
        <v>977.0</v>
      </c>
      <c r="N979" s="417" t="s">
        <v>2583</v>
      </c>
      <c r="O979" s="419" t="s">
        <v>3740</v>
      </c>
      <c r="P979" s="389"/>
      <c r="Q979" s="372" t="str">
        <f>IFERROR(VLOOKUP(ROWS($Q$3:Q979),$M$3:$N$1699,2,0),"")</f>
        <v>Sociální prevence</v>
      </c>
    </row>
    <row r="980" spans="13:17" ht="12.75" customHeight="1">
      <c r="M980" s="388">
        <f>IF(ISNUMBER(SEARCH(ZAKL_DATA!$B$29,N980)),MAX($M$2:M979)+1,0)</f>
        <v>978.0</v>
      </c>
      <c r="N980" s="417" t="s">
        <v>2584</v>
      </c>
      <c r="O980" s="419" t="s">
        <v>3741</v>
      </c>
      <c r="P980" s="389"/>
      <c r="Q980" s="372" t="str">
        <f>IFERROR(VLOOKUP(ROWS($Q$3:Q980),$M$3:$N$1699,2,0),"")</f>
        <v>Sociální rehabilitace</v>
      </c>
    </row>
    <row r="981" spans="13:17" ht="12.75" customHeight="1">
      <c r="M981" s="388">
        <f>IF(ISNUMBER(SEARCH(ZAKL_DATA!$B$29,N981)),MAX($M$2:M980)+1,0)</f>
        <v>979.0</v>
      </c>
      <c r="N981" s="417" t="s">
        <v>2585</v>
      </c>
      <c r="O981" s="419" t="s">
        <v>3742</v>
      </c>
      <c r="P981" s="389"/>
      <c r="Q981" s="372" t="str">
        <f>IFERROR(VLOOKUP(ROWS($Q$3:Q981),$M$3:$N$1699,2,0),"")</f>
        <v>Jiné ambulantní nebo terénní sociální služby j. n.</v>
      </c>
    </row>
    <row r="982" spans="13:17" ht="12.75" customHeight="1">
      <c r="M982" s="388">
        <f>IF(ISNUMBER(SEARCH(ZAKL_DATA!$B$29,N982)),MAX($M$2:M981)+1,0)</f>
        <v>980.0</v>
      </c>
      <c r="N982" s="417" t="s">
        <v>3743</v>
      </c>
      <c r="O982" s="419" t="s">
        <v>3571</v>
      </c>
      <c r="P982" s="389"/>
      <c r="Q982" s="372" t="str">
        <f>IFERROR(VLOOKUP(ROWS($Q$3:Q982),$M$3:$N$1699,2,0),"")</f>
        <v>Činnosti botanických a zoologických zahrad,přírod.rezervací a národ.parků</v>
      </c>
    </row>
    <row r="983" spans="13:17" ht="12.75" customHeight="1">
      <c r="M983" s="388">
        <f>IF(ISNUMBER(SEARCH(ZAKL_DATA!$B$29,N983)),MAX($M$2:M982)+1,0)</f>
        <v>981.0</v>
      </c>
      <c r="N983" s="417" t="s">
        <v>2594</v>
      </c>
      <c r="O983" s="419" t="s">
        <v>3744</v>
      </c>
      <c r="P983" s="389"/>
      <c r="Q983" s="372" t="str">
        <f>IFERROR(VLOOKUP(ROWS($Q$3:Q983),$M$3:$N$1699,2,0),"")</f>
        <v>Činnosti botanických a zoologických zahrad</v>
      </c>
    </row>
    <row r="984" spans="13:17" ht="12.75" customHeight="1">
      <c r="M984" s="388">
        <f>IF(ISNUMBER(SEARCH(ZAKL_DATA!$B$29,N984)),MAX($M$2:M983)+1,0)</f>
        <v>982.0</v>
      </c>
      <c r="N984" s="417" t="s">
        <v>2595</v>
      </c>
      <c r="O984" s="419" t="s">
        <v>3745</v>
      </c>
      <c r="P984" s="389"/>
      <c r="Q984" s="372" t="str">
        <f>IFERROR(VLOOKUP(ROWS($Q$3:Q984),$M$3:$N$1699,2,0),"")</f>
        <v>Činnosti přírodních rezervací a národních parků</v>
      </c>
    </row>
    <row r="985" spans="13:17" ht="12.75" customHeight="1">
      <c r="M985" s="388">
        <f>IF(ISNUMBER(SEARCH(ZAKL_DATA!$B$29,N985)),MAX($M$2:M984)+1,0)</f>
        <v>983.0</v>
      </c>
      <c r="N985" s="417" t="s">
        <v>2612</v>
      </c>
      <c r="O985" s="419" t="s">
        <v>3746</v>
      </c>
      <c r="P985" s="389"/>
      <c r="Q985" s="372" t="str">
        <f>IFERROR(VLOOKUP(ROWS($Q$3:Q985),$M$3:$N$1699,2,0),"")</f>
        <v>Činnosti organizací dětí a mládeže</v>
      </c>
    </row>
    <row r="986" spans="13:17" ht="12.75" customHeight="1">
      <c r="M986" s="388">
        <f>IF(ISNUMBER(SEARCH(ZAKL_DATA!$B$29,N986)),MAX($M$2:M985)+1,0)</f>
        <v>984.0</v>
      </c>
      <c r="N986" s="417" t="s">
        <v>2613</v>
      </c>
      <c r="O986" s="419" t="s">
        <v>3747</v>
      </c>
      <c r="P986" s="389"/>
      <c r="Q986" s="372" t="str">
        <f>IFERROR(VLOOKUP(ROWS($Q$3:Q986),$M$3:$N$1699,2,0),"")</f>
        <v>Činnosti organizací na podporu kulturní činnosti</v>
      </c>
    </row>
    <row r="987" spans="13:17" ht="12.75" customHeight="1">
      <c r="M987" s="388">
        <f>IF(ISNUMBER(SEARCH(ZAKL_DATA!$B$29,N987)),MAX($M$2:M986)+1,0)</f>
        <v>985.0</v>
      </c>
      <c r="N987" s="417" t="s">
        <v>2614</v>
      </c>
      <c r="O987" s="419" t="s">
        <v>3748</v>
      </c>
      <c r="P987" s="389"/>
      <c r="Q987" s="372" t="str">
        <f>IFERROR(VLOOKUP(ROWS($Q$3:Q987),$M$3:$N$1699,2,0),"")</f>
        <v>Činnosti organizací na podporu rekreační a zájmové činnosti</v>
      </c>
    </row>
    <row r="988" spans="13:17" ht="12.75" customHeight="1">
      <c r="M988" s="388">
        <f>IF(ISNUMBER(SEARCH(ZAKL_DATA!$B$29,N988)),MAX($M$2:M987)+1,0)</f>
        <v>986.0</v>
      </c>
      <c r="N988" s="417" t="s">
        <v>2615</v>
      </c>
      <c r="O988" s="419" t="s">
        <v>3749</v>
      </c>
      <c r="P988" s="389"/>
      <c r="Q988" s="372" t="str">
        <f>IFERROR(VLOOKUP(ROWS($Q$3:Q988),$M$3:$N$1699,2,0),"")</f>
        <v>Činnosti spotřebitelských organizací</v>
      </c>
    </row>
    <row r="989" spans="13:17" ht="12.75" customHeight="1">
      <c r="M989" s="388">
        <f>IF(ISNUMBER(SEARCH(ZAKL_DATA!$B$29,N989)),MAX($M$2:M988)+1,0)</f>
        <v>987.0</v>
      </c>
      <c r="N989" s="417" t="s">
        <v>2616</v>
      </c>
      <c r="O989" s="419" t="s">
        <v>3750</v>
      </c>
      <c r="P989" s="389"/>
      <c r="Q989" s="372" t="str">
        <f>IFERROR(VLOOKUP(ROWS($Q$3:Q989),$M$3:$N$1699,2,0),"")</f>
        <v>Činnosti environmentálních a ekologických hnutí</v>
      </c>
    </row>
    <row r="990" spans="13:17" ht="12.75" customHeight="1">
      <c r="M990" s="388">
        <f>IF(ISNUMBER(SEARCH(ZAKL_DATA!$B$29,N990)),MAX($M$2:M989)+1,0)</f>
        <v>988.0</v>
      </c>
      <c r="N990" s="417" t="s">
        <v>3751</v>
      </c>
      <c r="O990" s="419" t="s">
        <v>3752</v>
      </c>
      <c r="P990" s="389"/>
      <c r="Q990" s="372" t="str">
        <f>IFERROR(VLOOKUP(ROWS($Q$3:Q990),$M$3:$N$1699,2,0),"")</f>
        <v>Čin.org.na ochranu a zlepšení postavení etnických,menšin.a jiných spec.sk.</v>
      </c>
    </row>
    <row r="991" spans="13:17" ht="12.75" customHeight="1">
      <c r="M991" s="388">
        <f>IF(ISNUMBER(SEARCH(ZAKL_DATA!$B$29,N991)),MAX($M$2:M990)+1,0)</f>
        <v>989.0</v>
      </c>
      <c r="N991" s="417" t="s">
        <v>2617</v>
      </c>
      <c r="O991" s="419" t="s">
        <v>3753</v>
      </c>
      <c r="P991" s="389"/>
      <c r="Q991" s="372" t="str">
        <f>IFERROR(VLOOKUP(ROWS($Q$3:Q991),$M$3:$N$1699,2,0),"")</f>
        <v>Činnosti občanských iniciativ, protestních hnutí</v>
      </c>
    </row>
    <row r="992" spans="13:17" ht="12.75" customHeight="1">
      <c r="M992" s="388">
        <f>IF(ISNUMBER(SEARCH(ZAKL_DATA!$B$29,N992)),MAX($M$2:M991)+1,0)</f>
        <v>990.0</v>
      </c>
      <c r="N992" s="417" t="s">
        <v>2618</v>
      </c>
      <c r="O992" s="419" t="s">
        <v>3754</v>
      </c>
      <c r="P992" s="389"/>
      <c r="Q992" s="372" t="str">
        <f>IFERROR(VLOOKUP(ROWS($Q$3:Q992),$M$3:$N$1699,2,0),"")</f>
        <v>Činnosti ostatních organizací j. n.</v>
      </c>
    </row>
    <row r="993" spans="13:17" ht="12.75" customHeight="1">
      <c r="M993" s="388">
        <f>IF(ISNUMBER(SEARCH(ZAKL_DATA!$B$29,N993)),MAX($M$2:M992)+1,0)</f>
        <v>0.0</v>
      </c>
      <c r="N993" s="370"/>
      <c r="O993" s="368"/>
      <c r="P993" s="389"/>
      <c r="Q993" s="372" t="str">
        <f>IFERROR(VLOOKUP(ROWS($Q$3:Q993),$M$3:$N$1699,2,0),"")</f>
        <v/>
      </c>
    </row>
    <row r="994" spans="13:17" ht="12.75" customHeight="1">
      <c r="M994" s="388">
        <f>IF(ISNUMBER(SEARCH(ZAKL_DATA!$B$29,N994)),MAX($M$2:M993)+1,0)</f>
        <v>0.0</v>
      </c>
      <c r="N994" s="370"/>
      <c r="O994" s="368"/>
      <c r="P994" s="389"/>
      <c r="Q994" s="372" t="str">
        <f>IFERROR(VLOOKUP(ROWS($Q$3:Q994),$M$3:$N$1699,2,0),"")</f>
        <v/>
      </c>
    </row>
    <row r="995" spans="13:17" ht="12.75" customHeight="1">
      <c r="M995" s="388">
        <f>IF(ISNUMBER(SEARCH(ZAKL_DATA!$B$29,N995)),MAX($M$2:M994)+1,0)</f>
        <v>0.0</v>
      </c>
      <c r="N995" s="370"/>
      <c r="O995" s="368"/>
      <c r="P995" s="389"/>
      <c r="Q995" s="372" t="str">
        <f>IFERROR(VLOOKUP(ROWS($Q$3:Q995),$M$3:$N$1699,2,0),"")</f>
        <v/>
      </c>
    </row>
    <row r="996" spans="13:17" ht="12.75" customHeight="1">
      <c r="M996" s="388">
        <f>IF(ISNUMBER(SEARCH(ZAKL_DATA!$B$29,N996)),MAX($M$2:M995)+1,0)</f>
        <v>0.0</v>
      </c>
      <c r="N996" s="370"/>
      <c r="O996" s="368"/>
      <c r="P996" s="389"/>
      <c r="Q996" s="372" t="str">
        <f>IFERROR(VLOOKUP(ROWS($Q$3:Q996),$M$3:$N$1699,2,0),"")</f>
        <v/>
      </c>
    </row>
    <row r="997" spans="13:17" ht="12.75" customHeight="1">
      <c r="M997" s="388">
        <f>IF(ISNUMBER(SEARCH(ZAKL_DATA!$B$29,N997)),MAX($M$2:M996)+1,0)</f>
        <v>0.0</v>
      </c>
      <c r="N997" s="370"/>
      <c r="O997" s="368"/>
      <c r="P997" s="389"/>
      <c r="Q997" s="372" t="str">
        <f>IFERROR(VLOOKUP(ROWS($Q$3:Q997),$M$3:$N$1699,2,0),"")</f>
        <v/>
      </c>
    </row>
    <row r="998" spans="13:17" ht="12.75" customHeight="1">
      <c r="M998" s="388">
        <f>IF(ISNUMBER(SEARCH(ZAKL_DATA!$B$29,N998)),MAX($M$2:M997)+1,0)</f>
        <v>0.0</v>
      </c>
      <c r="N998" s="370"/>
      <c r="O998" s="368"/>
      <c r="P998" s="389"/>
      <c r="Q998" s="372" t="str">
        <f>IFERROR(VLOOKUP(ROWS($Q$3:Q998),$M$3:$N$1699,2,0),"")</f>
        <v/>
      </c>
    </row>
    <row r="999" spans="13:17" ht="12.75" customHeight="1">
      <c r="M999" s="388">
        <f>IF(ISNUMBER(SEARCH(ZAKL_DATA!$B$29,N999)),MAX($M$2:M998)+1,0)</f>
        <v>0.0</v>
      </c>
      <c r="N999" s="370"/>
      <c r="O999" s="368"/>
      <c r="P999" s="389"/>
      <c r="Q999" s="372" t="str">
        <f>IFERROR(VLOOKUP(ROWS($Q$3:Q999),$M$3:$N$1699,2,0),"")</f>
        <v/>
      </c>
    </row>
    <row r="1000" spans="13:17" ht="12.75" customHeight="1">
      <c r="M1000" s="388">
        <f>IF(ISNUMBER(SEARCH(ZAKL_DATA!$B$29,N1000)),MAX($M$2:M999)+1,0)</f>
        <v>0.0</v>
      </c>
      <c r="N1000" s="370"/>
      <c r="O1000" s="368"/>
      <c r="P1000" s="389"/>
      <c r="Q1000" s="372" t="str">
        <f>IFERROR(VLOOKUP(ROWS($Q$3:Q1000),$M$3:$N$1699,2,0),"")</f>
        <v/>
      </c>
    </row>
    <row r="1001" spans="13:17" ht="12.75" customHeight="1">
      <c r="M1001" s="388">
        <f>IF(ISNUMBER(SEARCH(ZAKL_DATA!$B$29,N1001)),MAX($M$2:M1000)+1,0)</f>
        <v>0.0</v>
      </c>
      <c r="N1001" s="370"/>
      <c r="O1001" s="368"/>
      <c r="P1001" s="389"/>
      <c r="Q1001" s="372" t="str">
        <f>IFERROR(VLOOKUP(ROWS($Q$3:Q1001),$M$3:$N$1699,2,0),"")</f>
        <v/>
      </c>
    </row>
    <row r="1002" spans="13:17" ht="12.75" customHeight="1">
      <c r="M1002" s="388">
        <f>IF(ISNUMBER(SEARCH(ZAKL_DATA!$B$29,N1002)),MAX($M$2:M1001)+1,0)</f>
        <v>0.0</v>
      </c>
      <c r="N1002" s="370"/>
      <c r="O1002" s="368"/>
      <c r="P1002" s="389"/>
      <c r="Q1002" s="372" t="str">
        <f>IFERROR(VLOOKUP(ROWS($Q$3:Q1002),$M$3:$N$1699,2,0),"")</f>
        <v/>
      </c>
    </row>
    <row r="1003" spans="13:17" ht="12.75" customHeight="1">
      <c r="M1003" s="388">
        <f>IF(ISNUMBER(SEARCH(ZAKL_DATA!$B$29,N1003)),MAX($M$2:M1002)+1,0)</f>
        <v>0.0</v>
      </c>
      <c r="N1003" s="370"/>
      <c r="O1003" s="368"/>
      <c r="P1003" s="389"/>
      <c r="Q1003" s="372" t="str">
        <f>IFERROR(VLOOKUP(ROWS($Q$3:Q1003),$M$3:$N$1699,2,0),"")</f>
        <v/>
      </c>
    </row>
    <row r="1004" spans="13:17" ht="12.75" customHeight="1">
      <c r="M1004" s="388">
        <f>IF(ISNUMBER(SEARCH(ZAKL_DATA!$B$29,N1004)),MAX($M$2:M1003)+1,0)</f>
        <v>0.0</v>
      </c>
      <c r="N1004" s="370"/>
      <c r="O1004" s="368"/>
      <c r="P1004" s="389"/>
      <c r="Q1004" s="372" t="str">
        <f>IFERROR(VLOOKUP(ROWS($Q$3:Q1004),$M$3:$N$1699,2,0),"")</f>
        <v/>
      </c>
    </row>
    <row r="1005" spans="13:17" ht="12.75" customHeight="1">
      <c r="M1005" s="388">
        <f>IF(ISNUMBER(SEARCH(ZAKL_DATA!$B$29,N1005)),MAX($M$2:M1004)+1,0)</f>
        <v>0.0</v>
      </c>
      <c r="N1005" s="370"/>
      <c r="O1005" s="368"/>
      <c r="P1005" s="389"/>
      <c r="Q1005" s="372" t="str">
        <f>IFERROR(VLOOKUP(ROWS($Q$3:Q1005),$M$3:$N$1699,2,0),"")</f>
        <v/>
      </c>
    </row>
    <row r="1006" spans="13:17" ht="12.75" customHeight="1">
      <c r="M1006" s="388">
        <f>IF(ISNUMBER(SEARCH(ZAKL_DATA!$B$29,N1006)),MAX($M$2:M1005)+1,0)</f>
        <v>0.0</v>
      </c>
      <c r="N1006" s="370"/>
      <c r="O1006" s="368"/>
      <c r="P1006" s="389"/>
      <c r="Q1006" s="372" t="str">
        <f>IFERROR(VLOOKUP(ROWS($Q$3:Q1006),$M$3:$N$1699,2,0),"")</f>
        <v/>
      </c>
    </row>
    <row r="1007" spans="13:17" ht="12.75" customHeight="1">
      <c r="M1007" s="388">
        <f>IF(ISNUMBER(SEARCH(ZAKL_DATA!$B$29,N1007)),MAX($M$2:M1006)+1,0)</f>
        <v>0.0</v>
      </c>
      <c r="N1007" s="370"/>
      <c r="O1007" s="368"/>
      <c r="P1007" s="389"/>
      <c r="Q1007" s="372" t="str">
        <f>IFERROR(VLOOKUP(ROWS($Q$3:Q1007),$M$3:$N$1699,2,0),"")</f>
        <v/>
      </c>
    </row>
    <row r="1008" spans="13:17" ht="12.75" customHeight="1">
      <c r="M1008" s="388">
        <f>IF(ISNUMBER(SEARCH(ZAKL_DATA!$B$29,N1008)),MAX($M$2:M1007)+1,0)</f>
        <v>0.0</v>
      </c>
      <c r="N1008" s="370"/>
      <c r="O1008" s="368"/>
      <c r="P1008" s="389"/>
      <c r="Q1008" s="372" t="str">
        <f>IFERROR(VLOOKUP(ROWS($Q$3:Q1008),$M$3:$N$1699,2,0),"")</f>
        <v/>
      </c>
    </row>
    <row r="1009" spans="13:17" ht="12.75" customHeight="1">
      <c r="M1009" s="388">
        <f>IF(ISNUMBER(SEARCH(ZAKL_DATA!$B$29,N1009)),MAX($M$2:M1008)+1,0)</f>
        <v>0.0</v>
      </c>
      <c r="N1009" s="370"/>
      <c r="O1009" s="368"/>
      <c r="P1009" s="389"/>
      <c r="Q1009" s="372" t="str">
        <f>IFERROR(VLOOKUP(ROWS($Q$3:Q1009),$M$3:$N$1699,2,0),"")</f>
        <v/>
      </c>
    </row>
    <row r="1010" spans="13:17" ht="12.75" customHeight="1">
      <c r="M1010" s="388">
        <f>IF(ISNUMBER(SEARCH(ZAKL_DATA!$B$29,N1010)),MAX($M$2:M1009)+1,0)</f>
        <v>0.0</v>
      </c>
      <c r="N1010" s="370"/>
      <c r="O1010" s="368"/>
      <c r="P1010" s="389"/>
      <c r="Q1010" s="372" t="str">
        <f>IFERROR(VLOOKUP(ROWS($Q$3:Q1010),$M$3:$N$1699,2,0),"")</f>
        <v/>
      </c>
    </row>
    <row r="1011" spans="13:17" ht="12.75" customHeight="1">
      <c r="M1011" s="388">
        <f>IF(ISNUMBER(SEARCH(ZAKL_DATA!$B$29,N1011)),MAX($M$2:M1010)+1,0)</f>
        <v>0.0</v>
      </c>
      <c r="N1011" s="370"/>
      <c r="O1011" s="368"/>
      <c r="P1011" s="389"/>
      <c r="Q1011" s="372" t="str">
        <f>IFERROR(VLOOKUP(ROWS($Q$3:Q1011),$M$3:$N$1699,2,0),"")</f>
        <v/>
      </c>
    </row>
    <row r="1012" spans="13:17" ht="12.75" customHeight="1">
      <c r="M1012" s="388">
        <f>IF(ISNUMBER(SEARCH(ZAKL_DATA!$B$29,N1012)),MAX($M$2:M1011)+1,0)</f>
        <v>0.0</v>
      </c>
      <c r="N1012" s="370"/>
      <c r="O1012" s="368"/>
      <c r="P1012" s="389"/>
      <c r="Q1012" s="372" t="str">
        <f>IFERROR(VLOOKUP(ROWS($Q$3:Q1012),$M$3:$N$1699,2,0),"")</f>
        <v/>
      </c>
    </row>
    <row r="1013" spans="13:17" ht="12.75" customHeight="1">
      <c r="M1013" s="388">
        <f>IF(ISNUMBER(SEARCH(ZAKL_DATA!$B$29,N1013)),MAX($M$2:M1012)+1,0)</f>
        <v>0.0</v>
      </c>
      <c r="N1013" s="370"/>
      <c r="O1013" s="368"/>
      <c r="P1013" s="389"/>
      <c r="Q1013" s="372" t="str">
        <f>IFERROR(VLOOKUP(ROWS($Q$3:Q1013),$M$3:$N$1699,2,0),"")</f>
        <v/>
      </c>
    </row>
    <row r="1014" spans="13:17" ht="12.75" customHeight="1">
      <c r="M1014" s="388">
        <f>IF(ISNUMBER(SEARCH(ZAKL_DATA!$B$29,N1014)),MAX($M$2:M1013)+1,0)</f>
        <v>0.0</v>
      </c>
      <c r="N1014" s="370"/>
      <c r="O1014" s="368"/>
      <c r="P1014" s="389"/>
      <c r="Q1014" s="372" t="str">
        <f>IFERROR(VLOOKUP(ROWS($Q$3:Q1014),$M$3:$N$1699,2,0),"")</f>
        <v/>
      </c>
    </row>
    <row r="1015" spans="13:17" ht="12.75" customHeight="1">
      <c r="M1015" s="388">
        <f>IF(ISNUMBER(SEARCH(ZAKL_DATA!$B$29,N1015)),MAX($M$2:M1014)+1,0)</f>
        <v>0.0</v>
      </c>
      <c r="N1015" s="370"/>
      <c r="O1015" s="368"/>
      <c r="P1015" s="389"/>
      <c r="Q1015" s="372" t="str">
        <f>IFERROR(VLOOKUP(ROWS($Q$3:Q1015),$M$3:$N$1699,2,0),"")</f>
        <v/>
      </c>
    </row>
    <row r="1016" spans="13:17" ht="12.75" customHeight="1">
      <c r="M1016" s="388">
        <f>IF(ISNUMBER(SEARCH(ZAKL_DATA!$B$29,N1016)),MAX($M$2:M1015)+1,0)</f>
        <v>0.0</v>
      </c>
      <c r="N1016" s="370"/>
      <c r="O1016" s="368"/>
      <c r="P1016" s="389"/>
      <c r="Q1016" s="372" t="str">
        <f>IFERROR(VLOOKUP(ROWS($Q$3:Q1016),$M$3:$N$1699,2,0),"")</f>
        <v/>
      </c>
    </row>
    <row r="1017" spans="13:17" ht="12.75" customHeight="1">
      <c r="M1017" s="388">
        <f>IF(ISNUMBER(SEARCH(ZAKL_DATA!$B$29,N1017)),MAX($M$2:M1016)+1,0)</f>
        <v>0.0</v>
      </c>
      <c r="N1017" s="370"/>
      <c r="O1017" s="368"/>
      <c r="P1017" s="389"/>
      <c r="Q1017" s="372" t="str">
        <f>IFERROR(VLOOKUP(ROWS($Q$3:Q1017),$M$3:$N$1699,2,0),"")</f>
        <v/>
      </c>
    </row>
    <row r="1018" spans="13:17" ht="12.75" customHeight="1">
      <c r="M1018" s="388">
        <f>IF(ISNUMBER(SEARCH(ZAKL_DATA!$B$29,N1018)),MAX($M$2:M1017)+1,0)</f>
        <v>0.0</v>
      </c>
      <c r="N1018" s="370"/>
      <c r="O1018" s="368"/>
      <c r="P1018" s="389"/>
      <c r="Q1018" s="372" t="str">
        <f>IFERROR(VLOOKUP(ROWS($Q$3:Q1018),$M$3:$N$1699,2,0),"")</f>
        <v/>
      </c>
    </row>
    <row r="1019" spans="13:17" ht="12.75" customHeight="1">
      <c r="M1019" s="388">
        <f>IF(ISNUMBER(SEARCH(ZAKL_DATA!$B$29,N1019)),MAX($M$2:M1018)+1,0)</f>
        <v>0.0</v>
      </c>
      <c r="N1019" s="370"/>
      <c r="O1019" s="368"/>
      <c r="P1019" s="389"/>
      <c r="Q1019" s="372" t="str">
        <f>IFERROR(VLOOKUP(ROWS($Q$3:Q1019),$M$3:$N$1699,2,0),"")</f>
        <v/>
      </c>
    </row>
    <row r="1020" spans="13:17" ht="12.75" customHeight="1">
      <c r="M1020" s="388">
        <f>IF(ISNUMBER(SEARCH(ZAKL_DATA!$B$29,N1020)),MAX($M$2:M1019)+1,0)</f>
        <v>0.0</v>
      </c>
      <c r="N1020" s="370"/>
      <c r="O1020" s="368"/>
      <c r="P1020" s="389"/>
      <c r="Q1020" s="372" t="str">
        <f>IFERROR(VLOOKUP(ROWS($Q$3:Q1020),$M$3:$N$1699,2,0),"")</f>
        <v/>
      </c>
    </row>
    <row r="1021" spans="13:17" ht="12.75" customHeight="1">
      <c r="M1021" s="388">
        <f>IF(ISNUMBER(SEARCH(ZAKL_DATA!$B$29,N1021)),MAX($M$2:M1020)+1,0)</f>
        <v>0.0</v>
      </c>
      <c r="N1021" s="370"/>
      <c r="O1021" s="368"/>
      <c r="P1021" s="389"/>
      <c r="Q1021" s="372" t="str">
        <f>IFERROR(VLOOKUP(ROWS($Q$3:Q1021),$M$3:$N$1699,2,0),"")</f>
        <v/>
      </c>
    </row>
    <row r="1022" spans="13:17" ht="12.75" customHeight="1">
      <c r="M1022" s="388">
        <f>IF(ISNUMBER(SEARCH(ZAKL_DATA!$B$29,N1022)),MAX($M$2:M1021)+1,0)</f>
        <v>0.0</v>
      </c>
      <c r="N1022" s="370"/>
      <c r="O1022" s="368"/>
      <c r="P1022" s="389"/>
      <c r="Q1022" s="372" t="str">
        <f>IFERROR(VLOOKUP(ROWS($Q$3:Q1022),$M$3:$N$1699,2,0),"")</f>
        <v/>
      </c>
    </row>
    <row r="1023" spans="13:17" ht="12.75" customHeight="1">
      <c r="M1023" s="388">
        <f>IF(ISNUMBER(SEARCH(ZAKL_DATA!$B$29,N1023)),MAX($M$2:M1022)+1,0)</f>
        <v>0.0</v>
      </c>
      <c r="N1023" s="370"/>
      <c r="O1023" s="368"/>
      <c r="P1023" s="389"/>
      <c r="Q1023" s="372" t="str">
        <f>IFERROR(VLOOKUP(ROWS($Q$3:Q1023),$M$3:$N$1699,2,0),"")</f>
        <v/>
      </c>
    </row>
    <row r="1024" spans="13:17" ht="12.75" customHeight="1">
      <c r="M1024" s="388">
        <f>IF(ISNUMBER(SEARCH(ZAKL_DATA!$B$29,N1024)),MAX($M$2:M1023)+1,0)</f>
        <v>0.0</v>
      </c>
      <c r="N1024" s="370"/>
      <c r="O1024" s="368"/>
      <c r="P1024" s="389"/>
      <c r="Q1024" s="372" t="str">
        <f>IFERROR(VLOOKUP(ROWS($Q$3:Q1024),$M$3:$N$1699,2,0),"")</f>
        <v/>
      </c>
    </row>
    <row r="1025" spans="13:17" ht="12.75" customHeight="1">
      <c r="M1025" s="388">
        <f>IF(ISNUMBER(SEARCH(ZAKL_DATA!$B$29,N1025)),MAX($M$2:M1024)+1,0)</f>
        <v>0.0</v>
      </c>
      <c r="N1025" s="370"/>
      <c r="O1025" s="368"/>
      <c r="P1025" s="389"/>
      <c r="Q1025" s="372" t="str">
        <f>IFERROR(VLOOKUP(ROWS($Q$3:Q1025),$M$3:$N$1699,2,0),"")</f>
        <v/>
      </c>
    </row>
    <row r="1026" spans="13:17" ht="12.75" customHeight="1">
      <c r="M1026" s="388">
        <f>IF(ISNUMBER(SEARCH(ZAKL_DATA!$B$29,N1026)),MAX($M$2:M1025)+1,0)</f>
        <v>0.0</v>
      </c>
      <c r="N1026" s="370"/>
      <c r="O1026" s="368"/>
      <c r="P1026" s="389"/>
      <c r="Q1026" s="372" t="str">
        <f>IFERROR(VLOOKUP(ROWS($Q$3:Q1026),$M$3:$N$1699,2,0),"")</f>
        <v/>
      </c>
    </row>
    <row r="1027" spans="13:17" ht="12.75" customHeight="1">
      <c r="M1027" s="388">
        <f>IF(ISNUMBER(SEARCH(ZAKL_DATA!$B$29,N1027)),MAX($M$2:M1026)+1,0)</f>
        <v>0.0</v>
      </c>
      <c r="N1027" s="370"/>
      <c r="O1027" s="368"/>
      <c r="P1027" s="389"/>
      <c r="Q1027" s="372" t="str">
        <f>IFERROR(VLOOKUP(ROWS($Q$3:Q1027),$M$3:$N$1699,2,0),"")</f>
        <v/>
      </c>
    </row>
    <row r="1028" spans="13:17" ht="12.75" customHeight="1">
      <c r="M1028" s="388">
        <f>IF(ISNUMBER(SEARCH(ZAKL_DATA!$B$29,N1028)),MAX($M$2:M1027)+1,0)</f>
        <v>0.0</v>
      </c>
      <c r="N1028" s="370"/>
      <c r="O1028" s="368"/>
      <c r="P1028" s="389"/>
      <c r="Q1028" s="372" t="str">
        <f>IFERROR(VLOOKUP(ROWS($Q$3:Q1028),$M$3:$N$1699,2,0),"")</f>
        <v/>
      </c>
    </row>
    <row r="1029" spans="13:17" ht="12.75" customHeight="1">
      <c r="M1029" s="388">
        <f>IF(ISNUMBER(SEARCH(ZAKL_DATA!$B$29,N1029)),MAX($M$2:M1028)+1,0)</f>
        <v>0.0</v>
      </c>
      <c r="N1029" s="370"/>
      <c r="O1029" s="368"/>
      <c r="P1029" s="389"/>
      <c r="Q1029" s="372" t="str">
        <f>IFERROR(VLOOKUP(ROWS($Q$3:Q1029),$M$3:$N$1699,2,0),"")</f>
        <v/>
      </c>
    </row>
    <row r="1030" spans="13:17" ht="12.75" customHeight="1">
      <c r="M1030" s="388">
        <f>IF(ISNUMBER(SEARCH(ZAKL_DATA!$B$29,N1030)),MAX($M$2:M1029)+1,0)</f>
        <v>0.0</v>
      </c>
      <c r="N1030" s="370"/>
      <c r="O1030" s="368"/>
      <c r="P1030" s="389"/>
      <c r="Q1030" s="372" t="str">
        <f>IFERROR(VLOOKUP(ROWS($Q$3:Q1030),$M$3:$N$1699,2,0),"")</f>
        <v/>
      </c>
    </row>
    <row r="1031" spans="13:17" ht="12.75" customHeight="1">
      <c r="M1031" s="388">
        <f>IF(ISNUMBER(SEARCH(ZAKL_DATA!$B$29,N1031)),MAX($M$2:M1030)+1,0)</f>
        <v>0.0</v>
      </c>
      <c r="N1031" s="370"/>
      <c r="O1031" s="368"/>
      <c r="P1031" s="389"/>
      <c r="Q1031" s="372" t="str">
        <f>IFERROR(VLOOKUP(ROWS($Q$3:Q1031),$M$3:$N$1699,2,0),"")</f>
        <v/>
      </c>
    </row>
    <row r="1032" spans="13:17" ht="12.75" customHeight="1">
      <c r="M1032" s="388">
        <f>IF(ISNUMBER(SEARCH(ZAKL_DATA!$B$29,N1032)),MAX($M$2:M1031)+1,0)</f>
        <v>0.0</v>
      </c>
      <c r="N1032" s="370"/>
      <c r="O1032" s="368"/>
      <c r="P1032" s="389"/>
      <c r="Q1032" s="372" t="str">
        <f>IFERROR(VLOOKUP(ROWS($Q$3:Q1032),$M$3:$N$1699,2,0),"")</f>
        <v/>
      </c>
    </row>
    <row r="1033" spans="13:17" ht="12.75" customHeight="1">
      <c r="M1033" s="388">
        <f>IF(ISNUMBER(SEARCH(ZAKL_DATA!$B$29,N1033)),MAX($M$2:M1032)+1,0)</f>
        <v>0.0</v>
      </c>
      <c r="N1033" s="370"/>
      <c r="O1033" s="368"/>
      <c r="P1033" s="389"/>
      <c r="Q1033" s="372" t="str">
        <f>IFERROR(VLOOKUP(ROWS($Q$3:Q1033),$M$3:$N$1699,2,0),"")</f>
        <v/>
      </c>
    </row>
    <row r="1034" spans="13:17" ht="12.75" customHeight="1">
      <c r="M1034" s="388">
        <f>IF(ISNUMBER(SEARCH(ZAKL_DATA!$B$29,N1034)),MAX($M$2:M1033)+1,0)</f>
        <v>0.0</v>
      </c>
      <c r="N1034" s="370"/>
      <c r="O1034" s="368"/>
      <c r="P1034" s="389"/>
      <c r="Q1034" s="372" t="str">
        <f>IFERROR(VLOOKUP(ROWS($Q$3:Q1034),$M$3:$N$1699,2,0),"")</f>
        <v/>
      </c>
    </row>
    <row r="1035" spans="13:17" ht="12.75" customHeight="1">
      <c r="M1035" s="388">
        <f>IF(ISNUMBER(SEARCH(ZAKL_DATA!$B$29,N1035)),MAX($M$2:M1034)+1,0)</f>
        <v>0.0</v>
      </c>
      <c r="N1035" s="370"/>
      <c r="O1035" s="368"/>
      <c r="P1035" s="389"/>
      <c r="Q1035" s="372" t="str">
        <f>IFERROR(VLOOKUP(ROWS($Q$3:Q1035),$M$3:$N$1699,2,0),"")</f>
        <v/>
      </c>
    </row>
    <row r="1036" spans="13:17" ht="12.75" customHeight="1">
      <c r="M1036" s="388">
        <f>IF(ISNUMBER(SEARCH(ZAKL_DATA!$B$29,N1036)),MAX($M$2:M1035)+1,0)</f>
        <v>0.0</v>
      </c>
      <c r="N1036" s="370"/>
      <c r="O1036" s="368"/>
      <c r="P1036" s="389"/>
      <c r="Q1036" s="372" t="str">
        <f>IFERROR(VLOOKUP(ROWS($Q$3:Q1036),$M$3:$N$1699,2,0),"")</f>
        <v/>
      </c>
    </row>
    <row r="1037" spans="13:17" ht="12.75" customHeight="1">
      <c r="M1037" s="388">
        <f>IF(ISNUMBER(SEARCH(ZAKL_DATA!$B$29,N1037)),MAX($M$2:M1036)+1,0)</f>
        <v>0.0</v>
      </c>
      <c r="N1037" s="370"/>
      <c r="O1037" s="368"/>
      <c r="P1037" s="389"/>
      <c r="Q1037" s="372" t="str">
        <f>IFERROR(VLOOKUP(ROWS($Q$3:Q1037),$M$3:$N$1699,2,0),"")</f>
        <v/>
      </c>
    </row>
    <row r="1038" spans="13:17" ht="12.75" customHeight="1">
      <c r="M1038" s="388">
        <f>IF(ISNUMBER(SEARCH(ZAKL_DATA!$B$29,N1038)),MAX($M$2:M1037)+1,0)</f>
        <v>0.0</v>
      </c>
      <c r="N1038" s="370"/>
      <c r="O1038" s="368"/>
      <c r="P1038" s="389"/>
      <c r="Q1038" s="372" t="str">
        <f>IFERROR(VLOOKUP(ROWS($Q$3:Q1038),$M$3:$N$1699,2,0),"")</f>
        <v/>
      </c>
    </row>
    <row r="1039" spans="13:17" ht="12.75" customHeight="1">
      <c r="M1039" s="388">
        <f>IF(ISNUMBER(SEARCH(ZAKL_DATA!$B$29,N1039)),MAX($M$2:M1038)+1,0)</f>
        <v>0.0</v>
      </c>
      <c r="N1039" s="370"/>
      <c r="O1039" s="368"/>
      <c r="P1039" s="389"/>
      <c r="Q1039" s="372" t="str">
        <f>IFERROR(VLOOKUP(ROWS($Q$3:Q1039),$M$3:$N$1699,2,0),"")</f>
        <v/>
      </c>
    </row>
    <row r="1040" spans="13:17" ht="12.75" customHeight="1">
      <c r="M1040" s="388">
        <f>IF(ISNUMBER(SEARCH(ZAKL_DATA!$B$29,N1040)),MAX($M$2:M1039)+1,0)</f>
        <v>0.0</v>
      </c>
      <c r="N1040" s="370"/>
      <c r="O1040" s="368"/>
      <c r="P1040" s="389"/>
      <c r="Q1040" s="372" t="str">
        <f>IFERROR(VLOOKUP(ROWS($Q$3:Q1040),$M$3:$N$1699,2,0),"")</f>
        <v/>
      </c>
    </row>
    <row r="1041" spans="13:17" ht="12.75" customHeight="1">
      <c r="M1041" s="388">
        <f>IF(ISNUMBER(SEARCH(ZAKL_DATA!$B$29,N1041)),MAX($M$2:M1040)+1,0)</f>
        <v>0.0</v>
      </c>
      <c r="N1041" s="370"/>
      <c r="O1041" s="368"/>
      <c r="P1041" s="389"/>
      <c r="Q1041" s="372" t="str">
        <f>IFERROR(VLOOKUP(ROWS($Q$3:Q1041),$M$3:$N$1699,2,0),"")</f>
        <v/>
      </c>
    </row>
    <row r="1042" spans="13:17" ht="12.75" customHeight="1">
      <c r="M1042" s="388">
        <f>IF(ISNUMBER(SEARCH(ZAKL_DATA!$B$29,N1042)),MAX($M$2:M1041)+1,0)</f>
        <v>0.0</v>
      </c>
      <c r="N1042" s="370"/>
      <c r="O1042" s="368"/>
      <c r="P1042" s="389"/>
      <c r="Q1042" s="372" t="str">
        <f>IFERROR(VLOOKUP(ROWS($Q$3:Q1042),$M$3:$N$1699,2,0),"")</f>
        <v/>
      </c>
    </row>
    <row r="1043" spans="13:17" ht="12.75" customHeight="1">
      <c r="M1043" s="388">
        <f>IF(ISNUMBER(SEARCH(ZAKL_DATA!$B$29,N1043)),MAX($M$2:M1042)+1,0)</f>
        <v>0.0</v>
      </c>
      <c r="N1043" s="370"/>
      <c r="O1043" s="368"/>
      <c r="P1043" s="389"/>
      <c r="Q1043" s="372" t="str">
        <f>IFERROR(VLOOKUP(ROWS($Q$3:Q1043),$M$3:$N$1699,2,0),"")</f>
        <v/>
      </c>
    </row>
    <row r="1044" spans="13:17" ht="12.75" customHeight="1">
      <c r="M1044" s="388">
        <f>IF(ISNUMBER(SEARCH(ZAKL_DATA!$B$29,N1044)),MAX($M$2:M1043)+1,0)</f>
        <v>0.0</v>
      </c>
      <c r="N1044" s="370"/>
      <c r="O1044" s="368"/>
      <c r="P1044" s="389"/>
      <c r="Q1044" s="372" t="str">
        <f>IFERROR(VLOOKUP(ROWS($Q$3:Q1044),$M$3:$N$1699,2,0),"")</f>
        <v/>
      </c>
    </row>
    <row r="1045" spans="13:17" ht="12.75" customHeight="1">
      <c r="M1045" s="388">
        <f>IF(ISNUMBER(SEARCH(ZAKL_DATA!$B$29,N1045)),MAX($M$2:M1044)+1,0)</f>
        <v>0.0</v>
      </c>
      <c r="N1045" s="370"/>
      <c r="O1045" s="368"/>
      <c r="P1045" s="389"/>
      <c r="Q1045" s="372" t="str">
        <f>IFERROR(VLOOKUP(ROWS($Q$3:Q1045),$M$3:$N$1699,2,0),"")</f>
        <v/>
      </c>
    </row>
    <row r="1046" spans="13:17" ht="12.75" customHeight="1">
      <c r="M1046" s="388">
        <f>IF(ISNUMBER(SEARCH(ZAKL_DATA!$B$29,N1046)),MAX($M$2:M1045)+1,0)</f>
        <v>0.0</v>
      </c>
      <c r="N1046" s="370"/>
      <c r="O1046" s="368"/>
      <c r="P1046" s="389"/>
      <c r="Q1046" s="372" t="str">
        <f>IFERROR(VLOOKUP(ROWS($Q$3:Q1046),$M$3:$N$1699,2,0),"")</f>
        <v/>
      </c>
    </row>
    <row r="1047" spans="13:17" ht="12.75" customHeight="1">
      <c r="M1047" s="388">
        <f>IF(ISNUMBER(SEARCH(ZAKL_DATA!$B$29,N1047)),MAX($M$2:M1046)+1,0)</f>
        <v>0.0</v>
      </c>
      <c r="N1047" s="370"/>
      <c r="O1047" s="368"/>
      <c r="P1047" s="389"/>
      <c r="Q1047" s="372" t="str">
        <f>IFERROR(VLOOKUP(ROWS($Q$3:Q1047),$M$3:$N$1699,2,0),"")</f>
        <v/>
      </c>
    </row>
    <row r="1048" spans="13:17" ht="12.75" customHeight="1">
      <c r="M1048" s="388">
        <f>IF(ISNUMBER(SEARCH(ZAKL_DATA!$B$29,N1048)),MAX($M$2:M1047)+1,0)</f>
        <v>0.0</v>
      </c>
      <c r="N1048" s="370"/>
      <c r="O1048" s="368"/>
      <c r="P1048" s="389"/>
      <c r="Q1048" s="372" t="str">
        <f>IFERROR(VLOOKUP(ROWS($Q$3:Q1048),$M$3:$N$1699,2,0),"")</f>
        <v/>
      </c>
    </row>
    <row r="1049" spans="13:17" ht="12.75" customHeight="1">
      <c r="M1049" s="388">
        <f>IF(ISNUMBER(SEARCH(ZAKL_DATA!$B$29,N1049)),MAX($M$2:M1048)+1,0)</f>
        <v>0.0</v>
      </c>
      <c r="N1049" s="370"/>
      <c r="O1049" s="368"/>
      <c r="P1049" s="389"/>
      <c r="Q1049" s="372" t="str">
        <f>IFERROR(VLOOKUP(ROWS($Q$3:Q1049),$M$3:$N$1699,2,0),"")</f>
        <v/>
      </c>
    </row>
    <row r="1050" spans="13:17" ht="12.75" customHeight="1">
      <c r="M1050" s="388">
        <f>IF(ISNUMBER(SEARCH(ZAKL_DATA!$B$29,N1050)),MAX($M$2:M1049)+1,0)</f>
        <v>0.0</v>
      </c>
      <c r="N1050" s="370"/>
      <c r="O1050" s="368"/>
      <c r="P1050" s="389"/>
      <c r="Q1050" s="372" t="str">
        <f>IFERROR(VLOOKUP(ROWS($Q$3:Q1050),$M$3:$N$1699,2,0),"")</f>
        <v/>
      </c>
    </row>
    <row r="1051" spans="13:17" ht="12.75" customHeight="1">
      <c r="M1051" s="388">
        <f>IF(ISNUMBER(SEARCH(ZAKL_DATA!$B$29,N1051)),MAX($M$2:M1050)+1,0)</f>
        <v>0.0</v>
      </c>
      <c r="N1051" s="370"/>
      <c r="O1051" s="368"/>
      <c r="P1051" s="389"/>
      <c r="Q1051" s="372" t="str">
        <f>IFERROR(VLOOKUP(ROWS($Q$3:Q1051),$M$3:$N$1699,2,0),"")</f>
        <v/>
      </c>
    </row>
    <row r="1052" spans="13:17" ht="12.75" customHeight="1">
      <c r="M1052" s="388">
        <f>IF(ISNUMBER(SEARCH(ZAKL_DATA!$B$29,N1052)),MAX($M$2:M1051)+1,0)</f>
        <v>0.0</v>
      </c>
      <c r="N1052" s="370"/>
      <c r="O1052" s="368"/>
      <c r="P1052" s="389"/>
      <c r="Q1052" s="372" t="str">
        <f>IFERROR(VLOOKUP(ROWS($Q$3:Q1052),$M$3:$N$1699,2,0),"")</f>
        <v/>
      </c>
    </row>
    <row r="1053" spans="13:17" ht="12.75" customHeight="1">
      <c r="M1053" s="388">
        <f>IF(ISNUMBER(SEARCH(ZAKL_DATA!$B$29,N1053)),MAX($M$2:M1052)+1,0)</f>
        <v>0.0</v>
      </c>
      <c r="N1053" s="370"/>
      <c r="O1053" s="368"/>
      <c r="P1053" s="389"/>
      <c r="Q1053" s="372" t="str">
        <f>IFERROR(VLOOKUP(ROWS($Q$3:Q1053),$M$3:$N$1699,2,0),"")</f>
        <v/>
      </c>
    </row>
    <row r="1054" spans="13:17" ht="12.75" customHeight="1">
      <c r="M1054" s="388">
        <f>IF(ISNUMBER(SEARCH(ZAKL_DATA!$B$29,N1054)),MAX($M$2:M1053)+1,0)</f>
        <v>0.0</v>
      </c>
      <c r="N1054" s="370"/>
      <c r="O1054" s="368"/>
      <c r="P1054" s="389"/>
      <c r="Q1054" s="372" t="str">
        <f>IFERROR(VLOOKUP(ROWS($Q$3:Q1054),$M$3:$N$1699,2,0),"")</f>
        <v/>
      </c>
    </row>
    <row r="1055" spans="13:17" ht="12.75" customHeight="1">
      <c r="M1055" s="388">
        <f>IF(ISNUMBER(SEARCH(ZAKL_DATA!$B$29,N1055)),MAX($M$2:M1054)+1,0)</f>
        <v>0.0</v>
      </c>
      <c r="N1055" s="370"/>
      <c r="O1055" s="368"/>
      <c r="P1055" s="389"/>
      <c r="Q1055" s="372" t="str">
        <f>IFERROR(VLOOKUP(ROWS($Q$3:Q1055),$M$3:$N$1699,2,0),"")</f>
        <v/>
      </c>
    </row>
    <row r="1056" spans="13:17" ht="12.75" customHeight="1">
      <c r="M1056" s="388">
        <f>IF(ISNUMBER(SEARCH(ZAKL_DATA!$B$29,N1056)),MAX($M$2:M1055)+1,0)</f>
        <v>0.0</v>
      </c>
      <c r="N1056" s="370"/>
      <c r="O1056" s="368"/>
      <c r="P1056" s="389"/>
      <c r="Q1056" s="372" t="str">
        <f>IFERROR(VLOOKUP(ROWS($Q$3:Q1056),$M$3:$N$1699,2,0),"")</f>
        <v/>
      </c>
    </row>
    <row r="1057" spans="13:17" ht="12.75" customHeight="1">
      <c r="M1057" s="388">
        <f>IF(ISNUMBER(SEARCH(ZAKL_DATA!$B$29,N1057)),MAX($M$2:M1056)+1,0)</f>
        <v>0.0</v>
      </c>
      <c r="N1057" s="370"/>
      <c r="O1057" s="368"/>
      <c r="P1057" s="389"/>
      <c r="Q1057" s="372" t="str">
        <f>IFERROR(VLOOKUP(ROWS($Q$3:Q1057),$M$3:$N$1699,2,0),"")</f>
        <v/>
      </c>
    </row>
    <row r="1058" spans="13:17" ht="12.75" customHeight="1">
      <c r="M1058" s="388">
        <f>IF(ISNUMBER(SEARCH(ZAKL_DATA!$B$29,N1058)),MAX($M$2:M1057)+1,0)</f>
        <v>0.0</v>
      </c>
      <c r="N1058" s="370"/>
      <c r="O1058" s="368"/>
      <c r="P1058" s="389"/>
      <c r="Q1058" s="372" t="str">
        <f>IFERROR(VLOOKUP(ROWS($Q$3:Q1058),$M$3:$N$1699,2,0),"")</f>
        <v/>
      </c>
    </row>
    <row r="1059" spans="13:17" ht="12.75" customHeight="1">
      <c r="M1059" s="388">
        <f>IF(ISNUMBER(SEARCH(ZAKL_DATA!$B$29,N1059)),MAX($M$2:M1058)+1,0)</f>
        <v>0.0</v>
      </c>
      <c r="N1059" s="370"/>
      <c r="O1059" s="368"/>
      <c r="P1059" s="389"/>
      <c r="Q1059" s="372" t="str">
        <f>IFERROR(VLOOKUP(ROWS($Q$3:Q1059),$M$3:$N$1699,2,0),"")</f>
        <v/>
      </c>
    </row>
    <row r="1060" spans="13:17" ht="12.75" customHeight="1">
      <c r="M1060" s="388">
        <f>IF(ISNUMBER(SEARCH(ZAKL_DATA!$B$29,N1060)),MAX($M$2:M1059)+1,0)</f>
        <v>0.0</v>
      </c>
      <c r="N1060" s="370"/>
      <c r="O1060" s="368"/>
      <c r="P1060" s="389"/>
      <c r="Q1060" s="372" t="str">
        <f>IFERROR(VLOOKUP(ROWS($Q$3:Q1060),$M$3:$N$1699,2,0),"")</f>
        <v/>
      </c>
    </row>
    <row r="1061" spans="13:17" ht="12.75" customHeight="1">
      <c r="M1061" s="388">
        <f>IF(ISNUMBER(SEARCH(ZAKL_DATA!$B$29,N1061)),MAX($M$2:M1060)+1,0)</f>
        <v>0.0</v>
      </c>
      <c r="N1061" s="370"/>
      <c r="O1061" s="368"/>
      <c r="P1061" s="389"/>
      <c r="Q1061" s="372" t="str">
        <f>IFERROR(VLOOKUP(ROWS($Q$3:Q1061),$M$3:$N$1699,2,0),"")</f>
        <v/>
      </c>
    </row>
    <row r="1062" spans="13:17" ht="12.75" customHeight="1">
      <c r="M1062" s="388">
        <f>IF(ISNUMBER(SEARCH(ZAKL_DATA!$B$29,N1062)),MAX($M$2:M1061)+1,0)</f>
        <v>0.0</v>
      </c>
      <c r="N1062" s="370"/>
      <c r="O1062" s="368"/>
      <c r="P1062" s="389"/>
      <c r="Q1062" s="372" t="str">
        <f>IFERROR(VLOOKUP(ROWS($Q$3:Q1062),$M$3:$N$1699,2,0),"")</f>
        <v/>
      </c>
    </row>
    <row r="1063" spans="13:17" ht="12.75" customHeight="1">
      <c r="M1063" s="388">
        <f>IF(ISNUMBER(SEARCH(ZAKL_DATA!$B$29,N1063)),MAX($M$2:M1062)+1,0)</f>
        <v>0.0</v>
      </c>
      <c r="N1063" s="370"/>
      <c r="O1063" s="368"/>
      <c r="P1063" s="389"/>
      <c r="Q1063" s="372" t="str">
        <f>IFERROR(VLOOKUP(ROWS($Q$3:Q1063),$M$3:$N$1699,2,0),"")</f>
        <v/>
      </c>
    </row>
    <row r="1064" spans="13:17" ht="12.75" customHeight="1">
      <c r="M1064" s="388">
        <f>IF(ISNUMBER(SEARCH(ZAKL_DATA!$B$29,N1064)),MAX($M$2:M1063)+1,0)</f>
        <v>0.0</v>
      </c>
      <c r="N1064" s="370"/>
      <c r="O1064" s="368"/>
      <c r="P1064" s="389"/>
      <c r="Q1064" s="372" t="str">
        <f>IFERROR(VLOOKUP(ROWS($Q$3:Q1064),$M$3:$N$1699,2,0),"")</f>
        <v/>
      </c>
    </row>
    <row r="1065" spans="13:17" ht="12.75" customHeight="1">
      <c r="M1065" s="388">
        <f>IF(ISNUMBER(SEARCH(ZAKL_DATA!$B$29,N1065)),MAX($M$2:M1064)+1,0)</f>
        <v>0.0</v>
      </c>
      <c r="N1065" s="370"/>
      <c r="O1065" s="368"/>
      <c r="P1065" s="389"/>
      <c r="Q1065" s="372" t="str">
        <f>IFERROR(VLOOKUP(ROWS($Q$3:Q1065),$M$3:$N$1699,2,0),"")</f>
        <v/>
      </c>
    </row>
    <row r="1066" spans="13:17" ht="12.75" customHeight="1">
      <c r="M1066" s="388">
        <f>IF(ISNUMBER(SEARCH(ZAKL_DATA!$B$29,N1066)),MAX($M$2:M1065)+1,0)</f>
        <v>0.0</v>
      </c>
      <c r="N1066" s="370"/>
      <c r="O1066" s="368"/>
      <c r="P1066" s="389"/>
      <c r="Q1066" s="372" t="str">
        <f>IFERROR(VLOOKUP(ROWS($Q$3:Q1066),$M$3:$N$1699,2,0),"")</f>
        <v/>
      </c>
    </row>
    <row r="1067" spans="13:17" ht="12.75" customHeight="1">
      <c r="M1067" s="388">
        <f>IF(ISNUMBER(SEARCH(ZAKL_DATA!$B$29,N1067)),MAX($M$2:M1066)+1,0)</f>
        <v>0.0</v>
      </c>
      <c r="N1067" s="370"/>
      <c r="O1067" s="368"/>
      <c r="P1067" s="389"/>
      <c r="Q1067" s="372" t="str">
        <f>IFERROR(VLOOKUP(ROWS($Q$3:Q1067),$M$3:$N$1699,2,0),"")</f>
        <v/>
      </c>
    </row>
    <row r="1068" spans="13:17" ht="12.75" customHeight="1">
      <c r="M1068" s="388">
        <f>IF(ISNUMBER(SEARCH(ZAKL_DATA!$B$29,N1068)),MAX($M$2:M1067)+1,0)</f>
        <v>0.0</v>
      </c>
      <c r="N1068" s="370"/>
      <c r="O1068" s="368"/>
      <c r="P1068" s="389"/>
      <c r="Q1068" s="372" t="str">
        <f>IFERROR(VLOOKUP(ROWS($Q$3:Q1068),$M$3:$N$1699,2,0),"")</f>
        <v/>
      </c>
    </row>
    <row r="1069" spans="13:17" ht="12.75" customHeight="1">
      <c r="M1069" s="388">
        <f>IF(ISNUMBER(SEARCH(ZAKL_DATA!$B$29,N1069)),MAX($M$2:M1068)+1,0)</f>
        <v>0.0</v>
      </c>
      <c r="N1069" s="370"/>
      <c r="O1069" s="368"/>
      <c r="P1069" s="389"/>
      <c r="Q1069" s="372" t="str">
        <f>IFERROR(VLOOKUP(ROWS($Q$3:Q1069),$M$3:$N$1699,2,0),"")</f>
        <v/>
      </c>
    </row>
    <row r="1070" spans="13:17" ht="12.75" customHeight="1">
      <c r="M1070" s="388">
        <f>IF(ISNUMBER(SEARCH(ZAKL_DATA!$B$29,N1070)),MAX($M$2:M1069)+1,0)</f>
        <v>0.0</v>
      </c>
      <c r="N1070" s="370"/>
      <c r="O1070" s="368"/>
      <c r="P1070" s="389"/>
      <c r="Q1070" s="372" t="str">
        <f>IFERROR(VLOOKUP(ROWS($Q$3:Q1070),$M$3:$N$1699,2,0),"")</f>
        <v/>
      </c>
    </row>
    <row r="1071" spans="13:17" ht="12.75" customHeight="1">
      <c r="M1071" s="388">
        <f>IF(ISNUMBER(SEARCH(ZAKL_DATA!$B$29,N1071)),MAX($M$2:M1070)+1,0)</f>
        <v>0.0</v>
      </c>
      <c r="N1071" s="370"/>
      <c r="O1071" s="368"/>
      <c r="P1071" s="389"/>
      <c r="Q1071" s="372" t="str">
        <f>IFERROR(VLOOKUP(ROWS($Q$3:Q1071),$M$3:$N$1699,2,0),"")</f>
        <v/>
      </c>
    </row>
    <row r="1072" spans="13:17" ht="12.75" customHeight="1">
      <c r="M1072" s="388">
        <f>IF(ISNUMBER(SEARCH(ZAKL_DATA!$B$29,N1072)),MAX($M$2:M1071)+1,0)</f>
        <v>0.0</v>
      </c>
      <c r="N1072" s="370"/>
      <c r="O1072" s="368"/>
      <c r="P1072" s="389"/>
      <c r="Q1072" s="372" t="str">
        <f>IFERROR(VLOOKUP(ROWS($Q$3:Q1072),$M$3:$N$1699,2,0),"")</f>
        <v/>
      </c>
    </row>
    <row r="1073" spans="13:17" ht="12.75" customHeight="1">
      <c r="M1073" s="388">
        <f>IF(ISNUMBER(SEARCH(ZAKL_DATA!$B$29,N1073)),MAX($M$2:M1072)+1,0)</f>
        <v>0.0</v>
      </c>
      <c r="N1073" s="370"/>
      <c r="O1073" s="368"/>
      <c r="P1073" s="389"/>
      <c r="Q1073" s="372" t="str">
        <f>IFERROR(VLOOKUP(ROWS($Q$3:Q1073),$M$3:$N$1699,2,0),"")</f>
        <v/>
      </c>
    </row>
    <row r="1074" spans="13:17" ht="12.75" customHeight="1">
      <c r="M1074" s="388">
        <f>IF(ISNUMBER(SEARCH(ZAKL_DATA!$B$29,N1074)),MAX($M$2:M1073)+1,0)</f>
        <v>0.0</v>
      </c>
      <c r="N1074" s="370"/>
      <c r="O1074" s="368"/>
      <c r="P1074" s="389"/>
      <c r="Q1074" s="372" t="str">
        <f>IFERROR(VLOOKUP(ROWS($Q$3:Q1074),$M$3:$N$1699,2,0),"")</f>
        <v/>
      </c>
    </row>
    <row r="1075" spans="13:17" ht="12.75" customHeight="1">
      <c r="M1075" s="388">
        <f>IF(ISNUMBER(SEARCH(ZAKL_DATA!$B$29,N1075)),MAX($M$2:M1074)+1,0)</f>
        <v>0.0</v>
      </c>
      <c r="N1075" s="370"/>
      <c r="O1075" s="368"/>
      <c r="P1075" s="389"/>
      <c r="Q1075" s="372" t="str">
        <f>IFERROR(VLOOKUP(ROWS($Q$3:Q1075),$M$3:$N$1699,2,0),"")</f>
        <v/>
      </c>
    </row>
    <row r="1076" spans="13:17" ht="12.75" customHeight="1">
      <c r="M1076" s="388">
        <f>IF(ISNUMBER(SEARCH(ZAKL_DATA!$B$29,N1076)),MAX($M$2:M1075)+1,0)</f>
        <v>0.0</v>
      </c>
      <c r="N1076" s="370"/>
      <c r="O1076" s="368"/>
      <c r="P1076" s="389"/>
      <c r="Q1076" s="372" t="str">
        <f>IFERROR(VLOOKUP(ROWS($Q$3:Q1076),$M$3:$N$1699,2,0),"")</f>
        <v/>
      </c>
    </row>
    <row r="1077" spans="13:17" ht="12.75" customHeight="1">
      <c r="M1077" s="388">
        <f>IF(ISNUMBER(SEARCH(ZAKL_DATA!$B$29,N1077)),MAX($M$2:M1076)+1,0)</f>
        <v>0.0</v>
      </c>
      <c r="N1077" s="370"/>
      <c r="O1077" s="368"/>
      <c r="P1077" s="389"/>
      <c r="Q1077" s="372" t="str">
        <f>IFERROR(VLOOKUP(ROWS($Q$3:Q1077),$M$3:$N$1699,2,0),"")</f>
        <v/>
      </c>
    </row>
    <row r="1078" spans="13:17" ht="12.75" customHeight="1">
      <c r="M1078" s="388">
        <f>IF(ISNUMBER(SEARCH(ZAKL_DATA!$B$29,N1078)),MAX($M$2:M1077)+1,0)</f>
        <v>0.0</v>
      </c>
      <c r="N1078" s="370"/>
      <c r="O1078" s="368"/>
      <c r="P1078" s="389"/>
      <c r="Q1078" s="372" t="str">
        <f>IFERROR(VLOOKUP(ROWS($Q$3:Q1078),$M$3:$N$1699,2,0),"")</f>
        <v/>
      </c>
    </row>
    <row r="1079" spans="13:17" ht="12.75" customHeight="1">
      <c r="M1079" s="388">
        <f>IF(ISNUMBER(SEARCH(ZAKL_DATA!$B$29,N1079)),MAX($M$2:M1078)+1,0)</f>
        <v>0.0</v>
      </c>
      <c r="N1079" s="370"/>
      <c r="O1079" s="368"/>
      <c r="P1079" s="389"/>
      <c r="Q1079" s="372" t="str">
        <f>IFERROR(VLOOKUP(ROWS($Q$3:Q1079),$M$3:$N$1699,2,0),"")</f>
        <v/>
      </c>
    </row>
    <row r="1080" spans="13:17" ht="12.75" customHeight="1">
      <c r="M1080" s="388">
        <f>IF(ISNUMBER(SEARCH(ZAKL_DATA!$B$29,N1080)),MAX($M$2:M1079)+1,0)</f>
        <v>0.0</v>
      </c>
      <c r="N1080" s="370"/>
      <c r="O1080" s="368"/>
      <c r="P1080" s="389"/>
      <c r="Q1080" s="372" t="str">
        <f>IFERROR(VLOOKUP(ROWS($Q$3:Q1080),$M$3:$N$1699,2,0),"")</f>
        <v/>
      </c>
    </row>
    <row r="1081" spans="13:17" ht="12.75" customHeight="1">
      <c r="M1081" s="388">
        <f>IF(ISNUMBER(SEARCH(ZAKL_DATA!$B$29,N1081)),MAX($M$2:M1080)+1,0)</f>
        <v>0.0</v>
      </c>
      <c r="N1081" s="370"/>
      <c r="O1081" s="368"/>
      <c r="P1081" s="389"/>
      <c r="Q1081" s="372" t="str">
        <f>IFERROR(VLOOKUP(ROWS($Q$3:Q1081),$M$3:$N$1699,2,0),"")</f>
        <v/>
      </c>
    </row>
    <row r="1082" spans="13:17" ht="12.75" customHeight="1">
      <c r="M1082" s="388">
        <f>IF(ISNUMBER(SEARCH(ZAKL_DATA!$B$29,N1082)),MAX($M$2:M1081)+1,0)</f>
        <v>0.0</v>
      </c>
      <c r="N1082" s="370"/>
      <c r="O1082" s="368"/>
      <c r="P1082" s="389"/>
      <c r="Q1082" s="372" t="str">
        <f>IFERROR(VLOOKUP(ROWS($Q$3:Q1082),$M$3:$N$1699,2,0),"")</f>
        <v/>
      </c>
    </row>
    <row r="1083" spans="13:17" ht="12.75" customHeight="1">
      <c r="M1083" s="388">
        <f>IF(ISNUMBER(SEARCH(ZAKL_DATA!$B$29,N1083)),MAX($M$2:M1082)+1,0)</f>
        <v>0.0</v>
      </c>
      <c r="N1083" s="370"/>
      <c r="O1083" s="368"/>
      <c r="P1083" s="389"/>
      <c r="Q1083" s="372" t="str">
        <f>IFERROR(VLOOKUP(ROWS($Q$3:Q1083),$M$3:$N$1699,2,0),"")</f>
        <v/>
      </c>
    </row>
    <row r="1084" spans="13:17" ht="12.75" customHeight="1">
      <c r="M1084" s="388">
        <f>IF(ISNUMBER(SEARCH(ZAKL_DATA!$B$29,N1084)),MAX($M$2:M1083)+1,0)</f>
        <v>0.0</v>
      </c>
      <c r="N1084" s="370"/>
      <c r="O1084" s="368"/>
      <c r="P1084" s="389"/>
      <c r="Q1084" s="372" t="str">
        <f>IFERROR(VLOOKUP(ROWS($Q$3:Q1084),$M$3:$N$1699,2,0),"")</f>
        <v/>
      </c>
    </row>
    <row r="1085" spans="13:17" ht="12.75" customHeight="1">
      <c r="M1085" s="388">
        <f>IF(ISNUMBER(SEARCH(ZAKL_DATA!$B$29,N1085)),MAX($M$2:M1084)+1,0)</f>
        <v>0.0</v>
      </c>
      <c r="N1085" s="370"/>
      <c r="O1085" s="368"/>
      <c r="P1085" s="389"/>
      <c r="Q1085" s="372" t="str">
        <f>IFERROR(VLOOKUP(ROWS($Q$3:Q1085),$M$3:$N$1699,2,0),"")</f>
        <v/>
      </c>
    </row>
    <row r="1086" spans="13:17" ht="12.75" customHeight="1">
      <c r="M1086" s="388">
        <f>IF(ISNUMBER(SEARCH(ZAKL_DATA!$B$29,N1086)),MAX($M$2:M1085)+1,0)</f>
        <v>0.0</v>
      </c>
      <c r="N1086" s="370"/>
      <c r="O1086" s="368"/>
      <c r="P1086" s="389"/>
      <c r="Q1086" s="372" t="str">
        <f>IFERROR(VLOOKUP(ROWS($Q$3:Q1086),$M$3:$N$1699,2,0),"")</f>
        <v/>
      </c>
    </row>
    <row r="1087" spans="13:17" ht="12.75" customHeight="1">
      <c r="M1087" s="388">
        <f>IF(ISNUMBER(SEARCH(ZAKL_DATA!$B$29,N1087)),MAX($M$2:M1086)+1,0)</f>
        <v>0.0</v>
      </c>
      <c r="N1087" s="370"/>
      <c r="O1087" s="368"/>
      <c r="P1087" s="389"/>
      <c r="Q1087" s="372" t="str">
        <f>IFERROR(VLOOKUP(ROWS($Q$3:Q1087),$M$3:$N$1699,2,0),"")</f>
        <v/>
      </c>
    </row>
    <row r="1088" spans="13:17" ht="12.75" customHeight="1">
      <c r="M1088" s="388">
        <f>IF(ISNUMBER(SEARCH(ZAKL_DATA!$B$29,N1088)),MAX($M$2:M1087)+1,0)</f>
        <v>0.0</v>
      </c>
      <c r="N1088" s="370"/>
      <c r="O1088" s="368"/>
      <c r="P1088" s="389"/>
      <c r="Q1088" s="372" t="str">
        <f>IFERROR(VLOOKUP(ROWS($Q$3:Q1088),$M$3:$N$1699,2,0),"")</f>
        <v/>
      </c>
    </row>
    <row r="1089" spans="13:17" ht="12.75" customHeight="1">
      <c r="M1089" s="388">
        <f>IF(ISNUMBER(SEARCH(ZAKL_DATA!$B$29,N1089)),MAX($M$2:M1088)+1,0)</f>
        <v>0.0</v>
      </c>
      <c r="N1089" s="370"/>
      <c r="O1089" s="368"/>
      <c r="P1089" s="389"/>
      <c r="Q1089" s="372" t="str">
        <f>IFERROR(VLOOKUP(ROWS($Q$3:Q1089),$M$3:$N$1699,2,0),"")</f>
        <v/>
      </c>
    </row>
    <row r="1090" spans="13:17" ht="12.75" customHeight="1">
      <c r="M1090" s="388">
        <f>IF(ISNUMBER(SEARCH(ZAKL_DATA!$B$29,N1090)),MAX($M$2:M1089)+1,0)</f>
        <v>0.0</v>
      </c>
      <c r="N1090" s="370"/>
      <c r="O1090" s="368"/>
      <c r="P1090" s="389"/>
      <c r="Q1090" s="372" t="str">
        <f>IFERROR(VLOOKUP(ROWS($Q$3:Q1090),$M$3:$N$1699,2,0),"")</f>
        <v/>
      </c>
    </row>
    <row r="1091" spans="13:17" ht="12.75" customHeight="1">
      <c r="M1091" s="388">
        <f>IF(ISNUMBER(SEARCH(ZAKL_DATA!$B$29,N1091)),MAX($M$2:M1090)+1,0)</f>
        <v>0.0</v>
      </c>
      <c r="N1091" s="370"/>
      <c r="O1091" s="368"/>
      <c r="P1091" s="389"/>
      <c r="Q1091" s="372" t="str">
        <f>IFERROR(VLOOKUP(ROWS($Q$3:Q1091),$M$3:$N$1699,2,0),"")</f>
        <v/>
      </c>
    </row>
    <row r="1092" spans="13:17" ht="12.75" customHeight="1">
      <c r="M1092" s="388">
        <f>IF(ISNUMBER(SEARCH(ZAKL_DATA!$B$29,N1092)),MAX($M$2:M1091)+1,0)</f>
        <v>0.0</v>
      </c>
      <c r="N1092" s="370"/>
      <c r="O1092" s="368"/>
      <c r="P1092" s="389"/>
      <c r="Q1092" s="372" t="str">
        <f>IFERROR(VLOOKUP(ROWS($Q$3:Q1092),$M$3:$N$1699,2,0),"")</f>
        <v/>
      </c>
    </row>
    <row r="1093" spans="13:17" ht="12.75" customHeight="1">
      <c r="M1093" s="388">
        <f>IF(ISNUMBER(SEARCH(ZAKL_DATA!$B$29,N1093)),MAX($M$2:M1092)+1,0)</f>
        <v>0.0</v>
      </c>
      <c r="N1093" s="370"/>
      <c r="O1093" s="368"/>
      <c r="P1093" s="389"/>
      <c r="Q1093" s="372" t="str">
        <f>IFERROR(VLOOKUP(ROWS($Q$3:Q1093),$M$3:$N$1699,2,0),"")</f>
        <v/>
      </c>
    </row>
    <row r="1094" spans="13:17" ht="12.75" customHeight="1">
      <c r="M1094" s="388">
        <f>IF(ISNUMBER(SEARCH(ZAKL_DATA!$B$29,N1094)),MAX($M$2:M1093)+1,0)</f>
        <v>0.0</v>
      </c>
      <c r="N1094" s="370"/>
      <c r="O1094" s="368"/>
      <c r="P1094" s="389"/>
      <c r="Q1094" s="372" t="str">
        <f>IFERROR(VLOOKUP(ROWS($Q$3:Q1094),$M$3:$N$1699,2,0),"")</f>
        <v/>
      </c>
    </row>
    <row r="1095" spans="13:17" ht="12.75" customHeight="1">
      <c r="M1095" s="388">
        <f>IF(ISNUMBER(SEARCH(ZAKL_DATA!$B$29,N1095)),MAX($M$2:M1094)+1,0)</f>
        <v>0.0</v>
      </c>
      <c r="N1095" s="370"/>
      <c r="O1095" s="368"/>
      <c r="P1095" s="389"/>
      <c r="Q1095" s="372" t="str">
        <f>IFERROR(VLOOKUP(ROWS($Q$3:Q1095),$M$3:$N$1699,2,0),"")</f>
        <v/>
      </c>
    </row>
    <row r="1096" spans="13:17" ht="12.75" customHeight="1">
      <c r="M1096" s="388">
        <f>IF(ISNUMBER(SEARCH(ZAKL_DATA!$B$29,N1096)),MAX($M$2:M1095)+1,0)</f>
        <v>0.0</v>
      </c>
      <c r="N1096" s="370"/>
      <c r="O1096" s="368"/>
      <c r="P1096" s="389"/>
      <c r="Q1096" s="372" t="str">
        <f>IFERROR(VLOOKUP(ROWS($Q$3:Q1096),$M$3:$N$1699,2,0),"")</f>
        <v/>
      </c>
    </row>
    <row r="1097" spans="13:17" ht="12.75" customHeight="1">
      <c r="M1097" s="388">
        <f>IF(ISNUMBER(SEARCH(ZAKL_DATA!$B$29,N1097)),MAX($M$2:M1096)+1,0)</f>
        <v>0.0</v>
      </c>
      <c r="N1097" s="370"/>
      <c r="O1097" s="368"/>
      <c r="P1097" s="389"/>
      <c r="Q1097" s="372" t="str">
        <f>IFERROR(VLOOKUP(ROWS($Q$3:Q1097),$M$3:$N$1699,2,0),"")</f>
        <v/>
      </c>
    </row>
    <row r="1098" spans="13:17" ht="12.75" customHeight="1">
      <c r="M1098" s="388">
        <f>IF(ISNUMBER(SEARCH(ZAKL_DATA!$B$29,N1098)),MAX($M$2:M1097)+1,0)</f>
        <v>0.0</v>
      </c>
      <c r="N1098" s="370"/>
      <c r="O1098" s="368"/>
      <c r="P1098" s="389"/>
      <c r="Q1098" s="372" t="str">
        <f>IFERROR(VLOOKUP(ROWS($Q$3:Q1098),$M$3:$N$1699,2,0),"")</f>
        <v/>
      </c>
    </row>
    <row r="1099" spans="13:17" ht="12.75" customHeight="1">
      <c r="M1099" s="388">
        <f>IF(ISNUMBER(SEARCH(ZAKL_DATA!$B$29,N1099)),MAX($M$2:M1098)+1,0)</f>
        <v>0.0</v>
      </c>
      <c r="N1099" s="370"/>
      <c r="O1099" s="368"/>
      <c r="P1099" s="389"/>
      <c r="Q1099" s="372" t="str">
        <f>IFERROR(VLOOKUP(ROWS($Q$3:Q1099),$M$3:$N$1699,2,0),"")</f>
        <v/>
      </c>
    </row>
    <row r="1100" spans="13:17" ht="12.75" customHeight="1">
      <c r="M1100" s="388">
        <f>IF(ISNUMBER(SEARCH(ZAKL_DATA!$B$29,N1100)),MAX($M$2:M1099)+1,0)</f>
        <v>0.0</v>
      </c>
      <c r="N1100" s="370"/>
      <c r="O1100" s="368"/>
      <c r="P1100" s="389"/>
      <c r="Q1100" s="372" t="str">
        <f>IFERROR(VLOOKUP(ROWS($Q$3:Q1100),$M$3:$N$1699,2,0),"")</f>
        <v/>
      </c>
    </row>
    <row r="1101" spans="13:17" ht="12.75" customHeight="1">
      <c r="M1101" s="388">
        <f>IF(ISNUMBER(SEARCH(ZAKL_DATA!$B$29,N1101)),MAX($M$2:M1100)+1,0)</f>
        <v>0.0</v>
      </c>
      <c r="N1101" s="370"/>
      <c r="O1101" s="368"/>
      <c r="P1101" s="389"/>
      <c r="Q1101" s="372" t="str">
        <f>IFERROR(VLOOKUP(ROWS($Q$3:Q1101),$M$3:$N$1699,2,0),"")</f>
        <v/>
      </c>
    </row>
    <row r="1102" spans="13:17" ht="12.75" customHeight="1">
      <c r="M1102" s="388">
        <f>IF(ISNUMBER(SEARCH(ZAKL_DATA!$B$29,N1102)),MAX($M$2:M1101)+1,0)</f>
        <v>0.0</v>
      </c>
      <c r="N1102" s="370"/>
      <c r="O1102" s="368"/>
      <c r="P1102" s="389"/>
      <c r="Q1102" s="372" t="str">
        <f>IFERROR(VLOOKUP(ROWS($Q$3:Q1102),$M$3:$N$1699,2,0),"")</f>
        <v/>
      </c>
    </row>
    <row r="1103" spans="13:17" ht="12.75" customHeight="1">
      <c r="M1103" s="388">
        <f>IF(ISNUMBER(SEARCH(ZAKL_DATA!$B$29,N1103)),MAX($M$2:M1102)+1,0)</f>
        <v>0.0</v>
      </c>
      <c r="N1103" s="370"/>
      <c r="O1103" s="368"/>
      <c r="P1103" s="389"/>
      <c r="Q1103" s="372" t="str">
        <f>IFERROR(VLOOKUP(ROWS($Q$3:Q1103),$M$3:$N$1699,2,0),"")</f>
        <v/>
      </c>
    </row>
    <row r="1104" spans="13:17" ht="12.75" customHeight="1">
      <c r="M1104" s="388">
        <f>IF(ISNUMBER(SEARCH(ZAKL_DATA!$B$29,N1104)),MAX($M$2:M1103)+1,0)</f>
        <v>0.0</v>
      </c>
      <c r="N1104" s="370"/>
      <c r="O1104" s="368"/>
      <c r="P1104" s="389"/>
      <c r="Q1104" s="372" t="str">
        <f>IFERROR(VLOOKUP(ROWS($Q$3:Q1104),$M$3:$N$1699,2,0),"")</f>
        <v/>
      </c>
    </row>
    <row r="1105" spans="13:17" ht="12.75" customHeight="1">
      <c r="M1105" s="388">
        <f>IF(ISNUMBER(SEARCH(ZAKL_DATA!$B$29,N1105)),MAX($M$2:M1104)+1,0)</f>
        <v>0.0</v>
      </c>
      <c r="N1105" s="370"/>
      <c r="O1105" s="368"/>
      <c r="P1105" s="389"/>
      <c r="Q1105" s="372" t="str">
        <f>IFERROR(VLOOKUP(ROWS($Q$3:Q1105),$M$3:$N$1699,2,0),"")</f>
        <v/>
      </c>
    </row>
    <row r="1106" spans="13:17" ht="12.75" customHeight="1">
      <c r="M1106" s="388">
        <f>IF(ISNUMBER(SEARCH(ZAKL_DATA!$B$29,N1106)),MAX($M$2:M1105)+1,0)</f>
        <v>0.0</v>
      </c>
      <c r="N1106" s="370"/>
      <c r="O1106" s="368"/>
      <c r="P1106" s="389"/>
      <c r="Q1106" s="372" t="str">
        <f>IFERROR(VLOOKUP(ROWS($Q$3:Q1106),$M$3:$N$1699,2,0),"")</f>
        <v/>
      </c>
    </row>
    <row r="1107" spans="13:17" ht="12.75" customHeight="1">
      <c r="M1107" s="388">
        <f>IF(ISNUMBER(SEARCH(ZAKL_DATA!$B$29,N1107)),MAX($M$2:M1106)+1,0)</f>
        <v>0.0</v>
      </c>
      <c r="N1107" s="370"/>
      <c r="O1107" s="368"/>
      <c r="P1107" s="389"/>
      <c r="Q1107" s="372" t="str">
        <f>IFERROR(VLOOKUP(ROWS($Q$3:Q1107),$M$3:$N$1699,2,0),"")</f>
        <v/>
      </c>
    </row>
    <row r="1108" spans="13:17" ht="12.75" customHeight="1">
      <c r="M1108" s="388">
        <f>IF(ISNUMBER(SEARCH(ZAKL_DATA!$B$29,N1108)),MAX($M$2:M1107)+1,0)</f>
        <v>0.0</v>
      </c>
      <c r="N1108" s="370"/>
      <c r="O1108" s="368"/>
      <c r="P1108" s="389"/>
      <c r="Q1108" s="372" t="str">
        <f>IFERROR(VLOOKUP(ROWS($Q$3:Q1108),$M$3:$N$1699,2,0),"")</f>
        <v/>
      </c>
    </row>
    <row r="1109" spans="13:17" ht="12.75" customHeight="1">
      <c r="M1109" s="388">
        <f>IF(ISNUMBER(SEARCH(ZAKL_DATA!$B$29,N1109)),MAX($M$2:M1108)+1,0)</f>
        <v>0.0</v>
      </c>
      <c r="N1109" s="370"/>
      <c r="O1109" s="368"/>
      <c r="P1109" s="389"/>
      <c r="Q1109" s="372" t="str">
        <f>IFERROR(VLOOKUP(ROWS($Q$3:Q1109),$M$3:$N$1699,2,0),"")</f>
        <v/>
      </c>
    </row>
    <row r="1110" spans="13:17" ht="12.75" customHeight="1">
      <c r="M1110" s="388">
        <f>IF(ISNUMBER(SEARCH(ZAKL_DATA!$B$29,N1110)),MAX($M$2:M1109)+1,0)</f>
        <v>0.0</v>
      </c>
      <c r="N1110" s="370"/>
      <c r="O1110" s="368"/>
      <c r="P1110" s="389"/>
      <c r="Q1110" s="372" t="str">
        <f>IFERROR(VLOOKUP(ROWS($Q$3:Q1110),$M$3:$N$1699,2,0),"")</f>
        <v/>
      </c>
    </row>
    <row r="1111" spans="13:17" ht="12.75" customHeight="1">
      <c r="M1111" s="388">
        <f>IF(ISNUMBER(SEARCH(ZAKL_DATA!$B$29,N1111)),MAX($M$2:M1110)+1,0)</f>
        <v>0.0</v>
      </c>
      <c r="N1111" s="370"/>
      <c r="O1111" s="368"/>
      <c r="P1111" s="389"/>
      <c r="Q1111" s="372" t="str">
        <f>IFERROR(VLOOKUP(ROWS($Q$3:Q1111),$M$3:$N$1699,2,0),"")</f>
        <v/>
      </c>
    </row>
    <row r="1112" spans="13:17" ht="12.75" customHeight="1">
      <c r="M1112" s="388">
        <f>IF(ISNUMBER(SEARCH(ZAKL_DATA!$B$29,N1112)),MAX($M$2:M1111)+1,0)</f>
        <v>0.0</v>
      </c>
      <c r="N1112" s="370"/>
      <c r="O1112" s="368"/>
      <c r="P1112" s="389"/>
      <c r="Q1112" s="372" t="str">
        <f>IFERROR(VLOOKUP(ROWS($Q$3:Q1112),$M$3:$N$1699,2,0),"")</f>
        <v/>
      </c>
    </row>
    <row r="1113" spans="13:17" ht="12.75" customHeight="1">
      <c r="M1113" s="388">
        <f>IF(ISNUMBER(SEARCH(ZAKL_DATA!$B$29,N1113)),MAX($M$2:M1112)+1,0)</f>
        <v>0.0</v>
      </c>
      <c r="N1113" s="370"/>
      <c r="O1113" s="368"/>
      <c r="P1113" s="389"/>
      <c r="Q1113" s="372" t="str">
        <f>IFERROR(VLOOKUP(ROWS($Q$3:Q1113),$M$3:$N$1699,2,0),"")</f>
        <v/>
      </c>
    </row>
    <row r="1114" spans="13:17" ht="12.75" customHeight="1">
      <c r="M1114" s="388">
        <f>IF(ISNUMBER(SEARCH(ZAKL_DATA!$B$29,N1114)),MAX($M$2:M1113)+1,0)</f>
        <v>0.0</v>
      </c>
      <c r="N1114" s="370"/>
      <c r="O1114" s="368"/>
      <c r="P1114" s="389"/>
      <c r="Q1114" s="372" t="str">
        <f>IFERROR(VLOOKUP(ROWS($Q$3:Q1114),$M$3:$N$1699,2,0),"")</f>
        <v/>
      </c>
    </row>
    <row r="1115" spans="13:17" ht="12.75" customHeight="1">
      <c r="M1115" s="388">
        <f>IF(ISNUMBER(SEARCH(ZAKL_DATA!$B$29,N1115)),MAX($M$2:M1114)+1,0)</f>
        <v>0.0</v>
      </c>
      <c r="N1115" s="370"/>
      <c r="O1115" s="368"/>
      <c r="P1115" s="389"/>
      <c r="Q1115" s="372" t="str">
        <f>IFERROR(VLOOKUP(ROWS($Q$3:Q1115),$M$3:$N$1699,2,0),"")</f>
        <v/>
      </c>
    </row>
    <row r="1116" spans="13:17" ht="12.75" customHeight="1">
      <c r="M1116" s="388">
        <f>IF(ISNUMBER(SEARCH(ZAKL_DATA!$B$29,N1116)),MAX($M$2:M1115)+1,0)</f>
        <v>0.0</v>
      </c>
      <c r="N1116" s="370"/>
      <c r="O1116" s="368"/>
      <c r="P1116" s="389"/>
      <c r="Q1116" s="372" t="str">
        <f>IFERROR(VLOOKUP(ROWS($Q$3:Q1116),$M$3:$N$1699,2,0),"")</f>
        <v/>
      </c>
    </row>
    <row r="1117" spans="13:17" ht="12.75" customHeight="1">
      <c r="M1117" s="388">
        <f>IF(ISNUMBER(SEARCH(ZAKL_DATA!$B$29,N1117)),MAX($M$2:M1116)+1,0)</f>
        <v>0.0</v>
      </c>
      <c r="N1117" s="370"/>
      <c r="O1117" s="368"/>
      <c r="P1117" s="389"/>
      <c r="Q1117" s="372" t="str">
        <f>IFERROR(VLOOKUP(ROWS($Q$3:Q1117),$M$3:$N$1699,2,0),"")</f>
        <v/>
      </c>
    </row>
    <row r="1118" spans="13:17" ht="12.75" customHeight="1">
      <c r="M1118" s="388">
        <f>IF(ISNUMBER(SEARCH(ZAKL_DATA!$B$29,N1118)),MAX($M$2:M1117)+1,0)</f>
        <v>0.0</v>
      </c>
      <c r="N1118" s="370"/>
      <c r="O1118" s="368"/>
      <c r="P1118" s="389"/>
      <c r="Q1118" s="372" t="str">
        <f>IFERROR(VLOOKUP(ROWS($Q$3:Q1118),$M$3:$N$1699,2,0),"")</f>
        <v/>
      </c>
    </row>
    <row r="1119" spans="13:17" ht="12.75" customHeight="1">
      <c r="M1119" s="388">
        <f>IF(ISNUMBER(SEARCH(ZAKL_DATA!$B$29,N1119)),MAX($M$2:M1118)+1,0)</f>
        <v>0.0</v>
      </c>
      <c r="N1119" s="370"/>
      <c r="O1119" s="368"/>
      <c r="P1119" s="389"/>
      <c r="Q1119" s="372" t="str">
        <f>IFERROR(VLOOKUP(ROWS($Q$3:Q1119),$M$3:$N$1699,2,0),"")</f>
        <v/>
      </c>
    </row>
    <row r="1120" spans="13:17" ht="12.75" customHeight="1">
      <c r="M1120" s="388">
        <f>IF(ISNUMBER(SEARCH(ZAKL_DATA!$B$29,N1120)),MAX($M$2:M1119)+1,0)</f>
        <v>0.0</v>
      </c>
      <c r="N1120" s="370"/>
      <c r="O1120" s="368"/>
      <c r="P1120" s="389"/>
      <c r="Q1120" s="372" t="str">
        <f>IFERROR(VLOOKUP(ROWS($Q$3:Q1120),$M$3:$N$1699,2,0),"")</f>
        <v/>
      </c>
    </row>
    <row r="1121" spans="13:17" ht="12.75" customHeight="1">
      <c r="M1121" s="388">
        <f>IF(ISNUMBER(SEARCH(ZAKL_DATA!$B$29,N1121)),MAX($M$2:M1120)+1,0)</f>
        <v>0.0</v>
      </c>
      <c r="N1121" s="370"/>
      <c r="O1121" s="368"/>
      <c r="P1121" s="389"/>
      <c r="Q1121" s="372" t="str">
        <f>IFERROR(VLOOKUP(ROWS($Q$3:Q1121),$M$3:$N$1699,2,0),"")</f>
        <v/>
      </c>
    </row>
    <row r="1122" spans="13:17" ht="12.75" customHeight="1">
      <c r="M1122" s="388">
        <f>IF(ISNUMBER(SEARCH(ZAKL_DATA!$B$29,N1122)),MAX($M$2:M1121)+1,0)</f>
        <v>0.0</v>
      </c>
      <c r="N1122" s="370"/>
      <c r="O1122" s="368"/>
      <c r="P1122" s="389"/>
      <c r="Q1122" s="372" t="str">
        <f>IFERROR(VLOOKUP(ROWS($Q$3:Q1122),$M$3:$N$1699,2,0),"")</f>
        <v/>
      </c>
    </row>
    <row r="1123" spans="13:17" ht="12.75" customHeight="1">
      <c r="M1123" s="388">
        <f>IF(ISNUMBER(SEARCH(ZAKL_DATA!$B$29,N1123)),MAX($M$2:M1122)+1,0)</f>
        <v>0.0</v>
      </c>
      <c r="N1123" s="370"/>
      <c r="O1123" s="368"/>
      <c r="P1123" s="389"/>
      <c r="Q1123" s="372" t="str">
        <f>IFERROR(VLOOKUP(ROWS($Q$3:Q1123),$M$3:$N$1699,2,0),"")</f>
        <v/>
      </c>
    </row>
    <row r="1124" spans="13:17" ht="12.75" customHeight="1">
      <c r="M1124" s="388">
        <f>IF(ISNUMBER(SEARCH(ZAKL_DATA!$B$29,N1124)),MAX($M$2:M1123)+1,0)</f>
        <v>0.0</v>
      </c>
      <c r="N1124" s="370"/>
      <c r="O1124" s="368"/>
      <c r="P1124" s="389"/>
      <c r="Q1124" s="372" t="str">
        <f>IFERROR(VLOOKUP(ROWS($Q$3:Q1124),$M$3:$N$1699,2,0),"")</f>
        <v/>
      </c>
    </row>
    <row r="1125" spans="13:17" ht="12.75" customHeight="1">
      <c r="M1125" s="388">
        <f>IF(ISNUMBER(SEARCH(ZAKL_DATA!$B$29,N1125)),MAX($M$2:M1124)+1,0)</f>
        <v>0.0</v>
      </c>
      <c r="N1125" s="370"/>
      <c r="O1125" s="368"/>
      <c r="P1125" s="389"/>
      <c r="Q1125" s="372" t="str">
        <f>IFERROR(VLOOKUP(ROWS($Q$3:Q1125),$M$3:$N$1699,2,0),"")</f>
        <v/>
      </c>
    </row>
    <row r="1126" spans="13:17" ht="12.75" customHeight="1">
      <c r="M1126" s="388">
        <f>IF(ISNUMBER(SEARCH(ZAKL_DATA!$B$29,N1126)),MAX($M$2:M1125)+1,0)</f>
        <v>0.0</v>
      </c>
      <c r="N1126" s="370"/>
      <c r="O1126" s="368"/>
      <c r="P1126" s="389"/>
      <c r="Q1126" s="372" t="str">
        <f>IFERROR(VLOOKUP(ROWS($Q$3:Q1126),$M$3:$N$1699,2,0),"")</f>
        <v/>
      </c>
    </row>
    <row r="1127" spans="13:17" ht="12.75" customHeight="1">
      <c r="M1127" s="388">
        <f>IF(ISNUMBER(SEARCH(ZAKL_DATA!$B$29,N1127)),MAX($M$2:M1126)+1,0)</f>
        <v>0.0</v>
      </c>
      <c r="N1127" s="370"/>
      <c r="O1127" s="368"/>
      <c r="P1127" s="389"/>
      <c r="Q1127" s="372" t="str">
        <f>IFERROR(VLOOKUP(ROWS($Q$3:Q1127),$M$3:$N$1699,2,0),"")</f>
        <v/>
      </c>
    </row>
    <row r="1128" spans="13:17" ht="12.75" customHeight="1">
      <c r="M1128" s="388">
        <f>IF(ISNUMBER(SEARCH(ZAKL_DATA!$B$29,N1128)),MAX($M$2:M1127)+1,0)</f>
        <v>0.0</v>
      </c>
      <c r="N1128" s="370"/>
      <c r="O1128" s="368"/>
      <c r="P1128" s="389"/>
      <c r="Q1128" s="372" t="str">
        <f>IFERROR(VLOOKUP(ROWS($Q$3:Q1128),$M$3:$N$1699,2,0),"")</f>
        <v/>
      </c>
    </row>
    <row r="1129" spans="13:17" ht="12.75" customHeight="1">
      <c r="M1129" s="388">
        <f>IF(ISNUMBER(SEARCH(ZAKL_DATA!$B$29,N1129)),MAX($M$2:M1128)+1,0)</f>
        <v>0.0</v>
      </c>
      <c r="N1129" s="370"/>
      <c r="O1129" s="368"/>
      <c r="P1129" s="389"/>
      <c r="Q1129" s="372" t="str">
        <f>IFERROR(VLOOKUP(ROWS($Q$3:Q1129),$M$3:$N$1699,2,0),"")</f>
        <v/>
      </c>
    </row>
    <row r="1130" spans="13:17" ht="12.75" customHeight="1">
      <c r="M1130" s="388">
        <f>IF(ISNUMBER(SEARCH(ZAKL_DATA!$B$29,N1130)),MAX($M$2:M1129)+1,0)</f>
        <v>0.0</v>
      </c>
      <c r="N1130" s="370"/>
      <c r="O1130" s="368"/>
      <c r="P1130" s="389"/>
      <c r="Q1130" s="372" t="str">
        <f>IFERROR(VLOOKUP(ROWS($Q$3:Q1130),$M$3:$N$1699,2,0),"")</f>
        <v/>
      </c>
    </row>
    <row r="1131" spans="13:17" ht="12.75" customHeight="1">
      <c r="M1131" s="388">
        <f>IF(ISNUMBER(SEARCH(ZAKL_DATA!$B$29,N1131)),MAX($M$2:M1130)+1,0)</f>
        <v>0.0</v>
      </c>
      <c r="N1131" s="370"/>
      <c r="O1131" s="368"/>
      <c r="P1131" s="389"/>
      <c r="Q1131" s="372" t="str">
        <f>IFERROR(VLOOKUP(ROWS($Q$3:Q1131),$M$3:$N$1699,2,0),"")</f>
        <v/>
      </c>
    </row>
    <row r="1132" spans="13:17" ht="12.75" customHeight="1">
      <c r="M1132" s="388">
        <f>IF(ISNUMBER(SEARCH(ZAKL_DATA!$B$29,N1132)),MAX($M$2:M1131)+1,0)</f>
        <v>0.0</v>
      </c>
      <c r="N1132" s="370"/>
      <c r="O1132" s="368"/>
      <c r="P1132" s="389"/>
      <c r="Q1132" s="372" t="str">
        <f>IFERROR(VLOOKUP(ROWS($Q$3:Q1132),$M$3:$N$1699,2,0),"")</f>
        <v/>
      </c>
    </row>
    <row r="1133" spans="13:17" ht="12.75" customHeight="1">
      <c r="M1133" s="388">
        <f>IF(ISNUMBER(SEARCH(ZAKL_DATA!$B$29,N1133)),MAX($M$2:M1132)+1,0)</f>
        <v>0.0</v>
      </c>
      <c r="N1133" s="370"/>
      <c r="O1133" s="368"/>
      <c r="P1133" s="389"/>
      <c r="Q1133" s="372" t="str">
        <f>IFERROR(VLOOKUP(ROWS($Q$3:Q1133),$M$3:$N$1699,2,0),"")</f>
        <v/>
      </c>
    </row>
    <row r="1134" spans="13:17" ht="12.75" customHeight="1">
      <c r="M1134" s="388">
        <f>IF(ISNUMBER(SEARCH(ZAKL_DATA!$B$29,N1134)),MAX($M$2:M1133)+1,0)</f>
        <v>0.0</v>
      </c>
      <c r="N1134" s="370"/>
      <c r="O1134" s="368"/>
      <c r="P1134" s="389"/>
      <c r="Q1134" s="372" t="str">
        <f>IFERROR(VLOOKUP(ROWS($Q$3:Q1134),$M$3:$N$1699,2,0),"")</f>
        <v/>
      </c>
    </row>
    <row r="1135" spans="13:17" ht="12.75" customHeight="1">
      <c r="M1135" s="388">
        <f>IF(ISNUMBER(SEARCH(ZAKL_DATA!$B$29,N1135)),MAX($M$2:M1134)+1,0)</f>
        <v>0.0</v>
      </c>
      <c r="N1135" s="370"/>
      <c r="O1135" s="368"/>
      <c r="P1135" s="389"/>
      <c r="Q1135" s="372" t="str">
        <f>IFERROR(VLOOKUP(ROWS($Q$3:Q1135),$M$3:$N$1699,2,0),"")</f>
        <v/>
      </c>
    </row>
    <row r="1136" spans="13:17" ht="12.75" customHeight="1">
      <c r="M1136" s="388">
        <f>IF(ISNUMBER(SEARCH(ZAKL_DATA!$B$29,N1136)),MAX($M$2:M1135)+1,0)</f>
        <v>0.0</v>
      </c>
      <c r="N1136" s="370"/>
      <c r="O1136" s="368"/>
      <c r="P1136" s="389"/>
      <c r="Q1136" s="372" t="str">
        <f>IFERROR(VLOOKUP(ROWS($Q$3:Q1136),$M$3:$N$1699,2,0),"")</f>
        <v/>
      </c>
    </row>
    <row r="1137" spans="13:17" ht="12.75" customHeight="1">
      <c r="M1137" s="388">
        <f>IF(ISNUMBER(SEARCH(ZAKL_DATA!$B$29,N1137)),MAX($M$2:M1136)+1,0)</f>
        <v>0.0</v>
      </c>
      <c r="N1137" s="370"/>
      <c r="O1137" s="368"/>
      <c r="P1137" s="389"/>
      <c r="Q1137" s="372" t="str">
        <f>IFERROR(VLOOKUP(ROWS($Q$3:Q1137),$M$3:$N$1699,2,0),"")</f>
        <v/>
      </c>
    </row>
    <row r="1138" spans="13:17" ht="12.75" customHeight="1">
      <c r="M1138" s="388">
        <f>IF(ISNUMBER(SEARCH(ZAKL_DATA!$B$29,N1138)),MAX($M$2:M1137)+1,0)</f>
        <v>0.0</v>
      </c>
      <c r="N1138" s="370"/>
      <c r="O1138" s="368"/>
      <c r="P1138" s="389"/>
      <c r="Q1138" s="372" t="str">
        <f>IFERROR(VLOOKUP(ROWS($Q$3:Q1138),$M$3:$N$1699,2,0),"")</f>
        <v/>
      </c>
    </row>
    <row r="1139" spans="13:17" ht="12.75" customHeight="1">
      <c r="M1139" s="388">
        <f>IF(ISNUMBER(SEARCH(ZAKL_DATA!$B$29,N1139)),MAX($M$2:M1138)+1,0)</f>
        <v>0.0</v>
      </c>
      <c r="N1139" s="370"/>
      <c r="O1139" s="368"/>
      <c r="P1139" s="389"/>
      <c r="Q1139" s="372" t="str">
        <f>IFERROR(VLOOKUP(ROWS($Q$3:Q1139),$M$3:$N$1699,2,0),"")</f>
        <v/>
      </c>
    </row>
    <row r="1140" spans="13:17" ht="12.75" customHeight="1">
      <c r="M1140" s="388">
        <f>IF(ISNUMBER(SEARCH(ZAKL_DATA!$B$29,N1140)),MAX($M$2:M1139)+1,0)</f>
        <v>0.0</v>
      </c>
      <c r="N1140" s="370"/>
      <c r="O1140" s="368"/>
      <c r="P1140" s="389"/>
      <c r="Q1140" s="372" t="str">
        <f>IFERROR(VLOOKUP(ROWS($Q$3:Q1140),$M$3:$N$1699,2,0),"")</f>
        <v/>
      </c>
    </row>
    <row r="1141" spans="13:17" ht="12.75" customHeight="1">
      <c r="M1141" s="388">
        <f>IF(ISNUMBER(SEARCH(ZAKL_DATA!$B$29,N1141)),MAX($M$2:M1140)+1,0)</f>
        <v>0.0</v>
      </c>
      <c r="N1141" s="370"/>
      <c r="O1141" s="368"/>
      <c r="P1141" s="389"/>
      <c r="Q1141" s="372" t="str">
        <f>IFERROR(VLOOKUP(ROWS($Q$3:Q1141),$M$3:$N$1699,2,0),"")</f>
        <v/>
      </c>
    </row>
    <row r="1142" spans="13:17" ht="12.75" customHeight="1">
      <c r="M1142" s="388">
        <f>IF(ISNUMBER(SEARCH(ZAKL_DATA!$B$29,N1142)),MAX($M$2:M1141)+1,0)</f>
        <v>0.0</v>
      </c>
      <c r="N1142" s="370"/>
      <c r="O1142" s="368"/>
      <c r="P1142" s="389"/>
      <c r="Q1142" s="372" t="str">
        <f>IFERROR(VLOOKUP(ROWS($Q$3:Q1142),$M$3:$N$1699,2,0),"")</f>
        <v/>
      </c>
    </row>
    <row r="1143" spans="13:17" ht="12.75" customHeight="1">
      <c r="M1143" s="388">
        <f>IF(ISNUMBER(SEARCH(ZAKL_DATA!$B$29,N1143)),MAX($M$2:M1142)+1,0)</f>
        <v>0.0</v>
      </c>
      <c r="N1143" s="370"/>
      <c r="O1143" s="368"/>
      <c r="P1143" s="389"/>
      <c r="Q1143" s="372" t="str">
        <f>IFERROR(VLOOKUP(ROWS($Q$3:Q1143),$M$3:$N$1699,2,0),"")</f>
        <v/>
      </c>
    </row>
    <row r="1144" spans="13:17" ht="12.75" customHeight="1">
      <c r="M1144" s="388">
        <f>IF(ISNUMBER(SEARCH(ZAKL_DATA!$B$29,N1144)),MAX($M$2:M1143)+1,0)</f>
        <v>0.0</v>
      </c>
      <c r="N1144" s="370"/>
      <c r="O1144" s="368"/>
      <c r="P1144" s="389"/>
      <c r="Q1144" s="372" t="str">
        <f>IFERROR(VLOOKUP(ROWS($Q$3:Q1144),$M$3:$N$1699,2,0),"")</f>
        <v/>
      </c>
    </row>
    <row r="1145" spans="13:17" ht="12.75" customHeight="1">
      <c r="M1145" s="388">
        <f>IF(ISNUMBER(SEARCH(ZAKL_DATA!$B$29,N1145)),MAX($M$2:M1144)+1,0)</f>
        <v>0.0</v>
      </c>
      <c r="N1145" s="370"/>
      <c r="O1145" s="368"/>
      <c r="P1145" s="389"/>
      <c r="Q1145" s="372" t="str">
        <f>IFERROR(VLOOKUP(ROWS($Q$3:Q1145),$M$3:$N$1699,2,0),"")</f>
        <v/>
      </c>
    </row>
    <row r="1146" spans="13:17" ht="12.75" customHeight="1">
      <c r="M1146" s="388">
        <f>IF(ISNUMBER(SEARCH(ZAKL_DATA!$B$29,N1146)),MAX($M$2:M1145)+1,0)</f>
        <v>0.0</v>
      </c>
      <c r="N1146" s="370"/>
      <c r="O1146" s="368"/>
      <c r="P1146" s="389"/>
      <c r="Q1146" s="372" t="str">
        <f>IFERROR(VLOOKUP(ROWS($Q$3:Q1146),$M$3:$N$1699,2,0),"")</f>
        <v/>
      </c>
    </row>
    <row r="1147" spans="13:17" ht="12.75" customHeight="1">
      <c r="M1147" s="388">
        <f>IF(ISNUMBER(SEARCH(ZAKL_DATA!$B$29,N1147)),MAX($M$2:M1146)+1,0)</f>
        <v>0.0</v>
      </c>
      <c r="N1147" s="370"/>
      <c r="O1147" s="368"/>
      <c r="P1147" s="389"/>
      <c r="Q1147" s="372" t="str">
        <f>IFERROR(VLOOKUP(ROWS($Q$3:Q1147),$M$3:$N$1699,2,0),"")</f>
        <v/>
      </c>
    </row>
    <row r="1148" spans="13:17" ht="12.75" customHeight="1">
      <c r="M1148" s="388">
        <f>IF(ISNUMBER(SEARCH(ZAKL_DATA!$B$29,N1148)),MAX($M$2:M1147)+1,0)</f>
        <v>0.0</v>
      </c>
      <c r="N1148" s="370"/>
      <c r="O1148" s="368"/>
      <c r="P1148" s="389"/>
      <c r="Q1148" s="372" t="str">
        <f>IFERROR(VLOOKUP(ROWS($Q$3:Q1148),$M$3:$N$1699,2,0),"")</f>
        <v/>
      </c>
    </row>
    <row r="1149" spans="13:17" ht="12.75" customHeight="1">
      <c r="M1149" s="388">
        <f>IF(ISNUMBER(SEARCH(ZAKL_DATA!$B$29,N1149)),MAX($M$2:M1148)+1,0)</f>
        <v>0.0</v>
      </c>
      <c r="N1149" s="370"/>
      <c r="O1149" s="368"/>
      <c r="P1149" s="389"/>
      <c r="Q1149" s="372" t="str">
        <f>IFERROR(VLOOKUP(ROWS($Q$3:Q1149),$M$3:$N$1699,2,0),"")</f>
        <v/>
      </c>
    </row>
    <row r="1150" spans="13:17" ht="12.75" customHeight="1">
      <c r="M1150" s="388">
        <f>IF(ISNUMBER(SEARCH(ZAKL_DATA!$B$29,N1150)),MAX($M$2:M1149)+1,0)</f>
        <v>0.0</v>
      </c>
      <c r="N1150" s="370"/>
      <c r="O1150" s="368"/>
      <c r="P1150" s="389"/>
      <c r="Q1150" s="372" t="str">
        <f>IFERROR(VLOOKUP(ROWS($Q$3:Q1150),$M$3:$N$1699,2,0),"")</f>
        <v/>
      </c>
    </row>
    <row r="1151" spans="13:17" ht="12.75" customHeight="1">
      <c r="M1151" s="388">
        <f>IF(ISNUMBER(SEARCH(ZAKL_DATA!$B$29,N1151)),MAX($M$2:M1150)+1,0)</f>
        <v>0.0</v>
      </c>
      <c r="N1151" s="370"/>
      <c r="O1151" s="368"/>
      <c r="P1151" s="389"/>
      <c r="Q1151" s="372" t="str">
        <f>IFERROR(VLOOKUP(ROWS($Q$3:Q1151),$M$3:$N$1699,2,0),"")</f>
        <v/>
      </c>
    </row>
    <row r="1152" spans="13:17" ht="12.75" customHeight="1">
      <c r="M1152" s="388">
        <f>IF(ISNUMBER(SEARCH(ZAKL_DATA!$B$29,N1152)),MAX($M$2:M1151)+1,0)</f>
        <v>0.0</v>
      </c>
      <c r="N1152" s="370"/>
      <c r="O1152" s="368"/>
      <c r="P1152" s="389"/>
      <c r="Q1152" s="372" t="str">
        <f>IFERROR(VLOOKUP(ROWS($Q$3:Q1152),$M$3:$N$1699,2,0),"")</f>
        <v/>
      </c>
    </row>
    <row r="1153" spans="13:17" ht="12.75" customHeight="1">
      <c r="M1153" s="388">
        <f>IF(ISNUMBER(SEARCH(ZAKL_DATA!$B$29,N1153)),MAX($M$2:M1152)+1,0)</f>
        <v>0.0</v>
      </c>
      <c r="N1153" s="370"/>
      <c r="O1153" s="368"/>
      <c r="P1153" s="389"/>
      <c r="Q1153" s="372" t="str">
        <f>IFERROR(VLOOKUP(ROWS($Q$3:Q1153),$M$3:$N$1699,2,0),"")</f>
        <v/>
      </c>
    </row>
    <row r="1154" spans="13:17" ht="12.75" customHeight="1">
      <c r="M1154" s="388">
        <f>IF(ISNUMBER(SEARCH(ZAKL_DATA!$B$29,N1154)),MAX($M$2:M1153)+1,0)</f>
        <v>0.0</v>
      </c>
      <c r="N1154" s="370"/>
      <c r="O1154" s="368"/>
      <c r="P1154" s="389"/>
      <c r="Q1154" s="372" t="str">
        <f>IFERROR(VLOOKUP(ROWS($Q$3:Q1154),$M$3:$N$1699,2,0),"")</f>
        <v/>
      </c>
    </row>
    <row r="1155" spans="13:17" ht="12.75" customHeight="1">
      <c r="M1155" s="388">
        <f>IF(ISNUMBER(SEARCH(ZAKL_DATA!$B$29,N1155)),MAX($M$2:M1154)+1,0)</f>
        <v>0.0</v>
      </c>
      <c r="N1155" s="370"/>
      <c r="O1155" s="368"/>
      <c r="P1155" s="389"/>
      <c r="Q1155" s="372" t="str">
        <f>IFERROR(VLOOKUP(ROWS($Q$3:Q1155),$M$3:$N$1699,2,0),"")</f>
        <v/>
      </c>
    </row>
    <row r="1156" spans="13:17" ht="12.75" customHeight="1">
      <c r="M1156" s="388">
        <f>IF(ISNUMBER(SEARCH(ZAKL_DATA!$B$29,N1156)),MAX($M$2:M1155)+1,0)</f>
        <v>0.0</v>
      </c>
      <c r="N1156" s="370"/>
      <c r="O1156" s="368"/>
      <c r="P1156" s="389"/>
      <c r="Q1156" s="372" t="str">
        <f>IFERROR(VLOOKUP(ROWS($Q$3:Q1156),$M$3:$N$1699,2,0),"")</f>
        <v/>
      </c>
    </row>
    <row r="1157" spans="13:17" ht="12.75" customHeight="1">
      <c r="M1157" s="388">
        <f>IF(ISNUMBER(SEARCH(ZAKL_DATA!$B$29,N1157)),MAX($M$2:M1156)+1,0)</f>
        <v>0.0</v>
      </c>
      <c r="N1157" s="370"/>
      <c r="O1157" s="368"/>
      <c r="P1157" s="389"/>
      <c r="Q1157" s="372" t="str">
        <f>IFERROR(VLOOKUP(ROWS($Q$3:Q1157),$M$3:$N$1699,2,0),"")</f>
        <v/>
      </c>
    </row>
    <row r="1158" spans="13:17" ht="12.75" customHeight="1">
      <c r="M1158" s="388">
        <f>IF(ISNUMBER(SEARCH(ZAKL_DATA!$B$29,N1158)),MAX($M$2:M1157)+1,0)</f>
        <v>0.0</v>
      </c>
      <c r="N1158" s="370"/>
      <c r="O1158" s="368"/>
      <c r="P1158" s="389"/>
      <c r="Q1158" s="372" t="str">
        <f>IFERROR(VLOOKUP(ROWS($Q$3:Q1158),$M$3:$N$1699,2,0),"")</f>
        <v/>
      </c>
    </row>
    <row r="1159" spans="13:17" ht="12.75" customHeight="1">
      <c r="M1159" s="388">
        <f>IF(ISNUMBER(SEARCH(ZAKL_DATA!$B$29,N1159)),MAX($M$2:M1158)+1,0)</f>
        <v>0.0</v>
      </c>
      <c r="N1159" s="370"/>
      <c r="O1159" s="368"/>
      <c r="P1159" s="389"/>
      <c r="Q1159" s="372" t="str">
        <f>IFERROR(VLOOKUP(ROWS($Q$3:Q1159),$M$3:$N$1699,2,0),"")</f>
        <v/>
      </c>
    </row>
    <row r="1160" spans="13:17" ht="12.75" customHeight="1">
      <c r="M1160" s="388">
        <f>IF(ISNUMBER(SEARCH(ZAKL_DATA!$B$29,N1160)),MAX($M$2:M1159)+1,0)</f>
        <v>0.0</v>
      </c>
      <c r="N1160" s="370"/>
      <c r="O1160" s="368"/>
      <c r="P1160" s="389"/>
      <c r="Q1160" s="372" t="str">
        <f>IFERROR(VLOOKUP(ROWS($Q$3:Q1160),$M$3:$N$1699,2,0),"")</f>
        <v/>
      </c>
    </row>
    <row r="1161" spans="13:17" ht="12.75" customHeight="1">
      <c r="M1161" s="388">
        <f>IF(ISNUMBER(SEARCH(ZAKL_DATA!$B$29,N1161)),MAX($M$2:M1160)+1,0)</f>
        <v>0.0</v>
      </c>
      <c r="N1161" s="370"/>
      <c r="O1161" s="368"/>
      <c r="P1161" s="389"/>
      <c r="Q1161" s="372" t="str">
        <f>IFERROR(VLOOKUP(ROWS($Q$3:Q1161),$M$3:$N$1699,2,0),"")</f>
        <v/>
      </c>
    </row>
    <row r="1162" spans="13:17" ht="12.75" customHeight="1">
      <c r="M1162" s="388">
        <f>IF(ISNUMBER(SEARCH(ZAKL_DATA!$B$29,N1162)),MAX($M$2:M1161)+1,0)</f>
        <v>0.0</v>
      </c>
      <c r="N1162" s="370"/>
      <c r="O1162" s="368"/>
      <c r="P1162" s="389"/>
      <c r="Q1162" s="372" t="str">
        <f>IFERROR(VLOOKUP(ROWS($Q$3:Q1162),$M$3:$N$1699,2,0),"")</f>
        <v/>
      </c>
    </row>
    <row r="1163" spans="13:17" ht="12.75" customHeight="1">
      <c r="M1163" s="388">
        <f>IF(ISNUMBER(SEARCH(ZAKL_DATA!$B$29,N1163)),MAX($M$2:M1162)+1,0)</f>
        <v>0.0</v>
      </c>
      <c r="N1163" s="370"/>
      <c r="O1163" s="368"/>
      <c r="P1163" s="389"/>
      <c r="Q1163" s="372" t="str">
        <f>IFERROR(VLOOKUP(ROWS($Q$3:Q1163),$M$3:$N$1699,2,0),"")</f>
        <v/>
      </c>
    </row>
    <row r="1164" spans="13:17" ht="12.75" customHeight="1">
      <c r="M1164" s="388">
        <f>IF(ISNUMBER(SEARCH(ZAKL_DATA!$B$29,N1164)),MAX($M$2:M1163)+1,0)</f>
        <v>0.0</v>
      </c>
      <c r="N1164" s="370"/>
      <c r="O1164" s="368"/>
      <c r="P1164" s="389"/>
      <c r="Q1164" s="372" t="str">
        <f>IFERROR(VLOOKUP(ROWS($Q$3:Q1164),$M$3:$N$1699,2,0),"")</f>
        <v/>
      </c>
    </row>
    <row r="1165" spans="13:17" ht="12.75" customHeight="1">
      <c r="M1165" s="388">
        <f>IF(ISNUMBER(SEARCH(ZAKL_DATA!$B$29,N1165)),MAX($M$2:M1164)+1,0)</f>
        <v>0.0</v>
      </c>
      <c r="N1165" s="370"/>
      <c r="O1165" s="368"/>
      <c r="P1165" s="389"/>
      <c r="Q1165" s="372" t="str">
        <f>IFERROR(VLOOKUP(ROWS($Q$3:Q1165),$M$3:$N$1699,2,0),"")</f>
        <v/>
      </c>
    </row>
    <row r="1166" spans="13:17" ht="12.75" customHeight="1">
      <c r="M1166" s="388">
        <f>IF(ISNUMBER(SEARCH(ZAKL_DATA!$B$29,N1166)),MAX($M$2:M1165)+1,0)</f>
        <v>0.0</v>
      </c>
      <c r="N1166" s="370"/>
      <c r="O1166" s="368"/>
      <c r="P1166" s="389"/>
      <c r="Q1166" s="372" t="str">
        <f>IFERROR(VLOOKUP(ROWS($Q$3:Q1166),$M$3:$N$1699,2,0),"")</f>
        <v/>
      </c>
    </row>
    <row r="1167" spans="13:17" ht="12.75" customHeight="1">
      <c r="M1167" s="388">
        <f>IF(ISNUMBER(SEARCH(ZAKL_DATA!$B$29,N1167)),MAX($M$2:M1166)+1,0)</f>
        <v>0.0</v>
      </c>
      <c r="N1167" s="370"/>
      <c r="O1167" s="368"/>
      <c r="P1167" s="389"/>
      <c r="Q1167" s="372" t="str">
        <f>IFERROR(VLOOKUP(ROWS($Q$3:Q1167),$M$3:$N$1699,2,0),"")</f>
        <v/>
      </c>
    </row>
    <row r="1168" spans="13:17" ht="12.75" customHeight="1">
      <c r="M1168" s="388">
        <f>IF(ISNUMBER(SEARCH(ZAKL_DATA!$B$29,N1168)),MAX($M$2:M1167)+1,0)</f>
        <v>0.0</v>
      </c>
      <c r="N1168" s="370"/>
      <c r="O1168" s="368"/>
      <c r="P1168" s="389"/>
      <c r="Q1168" s="372" t="str">
        <f>IFERROR(VLOOKUP(ROWS($Q$3:Q1168),$M$3:$N$1699,2,0),"")</f>
        <v/>
      </c>
    </row>
    <row r="1169" spans="13:17" ht="12.75" customHeight="1">
      <c r="M1169" s="388">
        <f>IF(ISNUMBER(SEARCH(ZAKL_DATA!$B$29,N1169)),MAX($M$2:M1168)+1,0)</f>
        <v>0.0</v>
      </c>
      <c r="N1169" s="370"/>
      <c r="O1169" s="368"/>
      <c r="P1169" s="389"/>
      <c r="Q1169" s="372" t="str">
        <f>IFERROR(VLOOKUP(ROWS($Q$3:Q1169),$M$3:$N$1699,2,0),"")</f>
        <v/>
      </c>
    </row>
    <row r="1170" spans="13:17" ht="12.75" customHeight="1">
      <c r="M1170" s="388">
        <f>IF(ISNUMBER(SEARCH(ZAKL_DATA!$B$29,N1170)),MAX($M$2:M1169)+1,0)</f>
        <v>0.0</v>
      </c>
      <c r="N1170" s="370"/>
      <c r="O1170" s="368"/>
      <c r="P1170" s="389"/>
      <c r="Q1170" s="372" t="str">
        <f>IFERROR(VLOOKUP(ROWS($Q$3:Q1170),$M$3:$N$1699,2,0),"")</f>
        <v/>
      </c>
    </row>
    <row r="1171" spans="13:17" ht="12.75" customHeight="1">
      <c r="M1171" s="388">
        <f>IF(ISNUMBER(SEARCH(ZAKL_DATA!$B$29,N1171)),MAX($M$2:M1170)+1,0)</f>
        <v>0.0</v>
      </c>
      <c r="N1171" s="370"/>
      <c r="O1171" s="368"/>
      <c r="P1171" s="389"/>
      <c r="Q1171" s="372" t="str">
        <f>IFERROR(VLOOKUP(ROWS($Q$3:Q1171),$M$3:$N$1699,2,0),"")</f>
        <v/>
      </c>
    </row>
    <row r="1172" spans="13:17" ht="12.75" customHeight="1">
      <c r="M1172" s="388">
        <f>IF(ISNUMBER(SEARCH(ZAKL_DATA!$B$29,N1172)),MAX($M$2:M1171)+1,0)</f>
        <v>0.0</v>
      </c>
      <c r="N1172" s="370"/>
      <c r="O1172" s="368"/>
      <c r="P1172" s="389"/>
      <c r="Q1172" s="372" t="str">
        <f>IFERROR(VLOOKUP(ROWS($Q$3:Q1172),$M$3:$N$1699,2,0),"")</f>
        <v/>
      </c>
    </row>
    <row r="1173" spans="13:17" ht="12.75" customHeight="1">
      <c r="M1173" s="388">
        <f>IF(ISNUMBER(SEARCH(ZAKL_DATA!$B$29,N1173)),MAX($M$2:M1172)+1,0)</f>
        <v>0.0</v>
      </c>
      <c r="N1173" s="370"/>
      <c r="O1173" s="368"/>
      <c r="P1173" s="389"/>
      <c r="Q1173" s="372" t="str">
        <f>IFERROR(VLOOKUP(ROWS($Q$3:Q1173),$M$3:$N$1699,2,0),"")</f>
        <v/>
      </c>
    </row>
    <row r="1174" spans="13:17" ht="12.75" customHeight="1">
      <c r="M1174" s="388">
        <f>IF(ISNUMBER(SEARCH(ZAKL_DATA!$B$29,N1174)),MAX($M$2:M1173)+1,0)</f>
        <v>0.0</v>
      </c>
      <c r="N1174" s="370"/>
      <c r="O1174" s="368"/>
      <c r="P1174" s="389"/>
      <c r="Q1174" s="372" t="str">
        <f>IFERROR(VLOOKUP(ROWS($Q$3:Q1174),$M$3:$N$1699,2,0),"")</f>
        <v/>
      </c>
    </row>
    <row r="1175" spans="13:17" ht="12.75" customHeight="1">
      <c r="M1175" s="388">
        <f>IF(ISNUMBER(SEARCH(ZAKL_DATA!$B$29,N1175)),MAX($M$2:M1174)+1,0)</f>
        <v>0.0</v>
      </c>
      <c r="N1175" s="370"/>
      <c r="O1175" s="368"/>
      <c r="P1175" s="389"/>
      <c r="Q1175" s="372" t="str">
        <f>IFERROR(VLOOKUP(ROWS($Q$3:Q1175),$M$3:$N$1699,2,0),"")</f>
        <v/>
      </c>
    </row>
    <row r="1176" spans="13:17" ht="12.75" customHeight="1">
      <c r="M1176" s="388">
        <f>IF(ISNUMBER(SEARCH(ZAKL_DATA!$B$29,N1176)),MAX($M$2:M1175)+1,0)</f>
        <v>0.0</v>
      </c>
      <c r="N1176" s="370"/>
      <c r="O1176" s="368"/>
      <c r="P1176" s="389"/>
      <c r="Q1176" s="372" t="str">
        <f>IFERROR(VLOOKUP(ROWS($Q$3:Q1176),$M$3:$N$1699,2,0),"")</f>
        <v/>
      </c>
    </row>
    <row r="1177" spans="13:17" ht="12.75" customHeight="1">
      <c r="M1177" s="388">
        <f>IF(ISNUMBER(SEARCH(ZAKL_DATA!$B$29,N1177)),MAX($M$2:M1176)+1,0)</f>
        <v>0.0</v>
      </c>
      <c r="N1177" s="370"/>
      <c r="O1177" s="368"/>
      <c r="P1177" s="389"/>
      <c r="Q1177" s="372" t="str">
        <f>IFERROR(VLOOKUP(ROWS($Q$3:Q1177),$M$3:$N$1699,2,0),"")</f>
        <v/>
      </c>
    </row>
    <row r="1178" spans="13:17" ht="12.75" customHeight="1">
      <c r="M1178" s="388">
        <f>IF(ISNUMBER(SEARCH(ZAKL_DATA!$B$29,N1178)),MAX($M$2:M1177)+1,0)</f>
        <v>0.0</v>
      </c>
      <c r="N1178" s="370"/>
      <c r="O1178" s="368"/>
      <c r="P1178" s="389"/>
      <c r="Q1178" s="372" t="str">
        <f>IFERROR(VLOOKUP(ROWS($Q$3:Q1178),$M$3:$N$1699,2,0),"")</f>
        <v/>
      </c>
    </row>
    <row r="1179" spans="13:17" ht="12.75" customHeight="1">
      <c r="M1179" s="388">
        <f>IF(ISNUMBER(SEARCH(ZAKL_DATA!$B$29,N1179)),MAX($M$2:M1178)+1,0)</f>
        <v>0.0</v>
      </c>
      <c r="N1179" s="370"/>
      <c r="O1179" s="368"/>
      <c r="P1179" s="389"/>
      <c r="Q1179" s="372" t="str">
        <f>IFERROR(VLOOKUP(ROWS($Q$3:Q1179),$M$3:$N$1699,2,0),"")</f>
        <v/>
      </c>
    </row>
    <row r="1180" spans="13:17" ht="12.75" customHeight="1">
      <c r="M1180" s="388">
        <f>IF(ISNUMBER(SEARCH(ZAKL_DATA!$B$29,N1180)),MAX($M$2:M1179)+1,0)</f>
        <v>0.0</v>
      </c>
      <c r="N1180" s="370"/>
      <c r="O1180" s="368"/>
      <c r="P1180" s="389"/>
      <c r="Q1180" s="372" t="str">
        <f>IFERROR(VLOOKUP(ROWS($Q$3:Q1180),$M$3:$N$1699,2,0),"")</f>
        <v/>
      </c>
    </row>
    <row r="1181" spans="13:17" ht="12.75" customHeight="1">
      <c r="M1181" s="388">
        <f>IF(ISNUMBER(SEARCH(ZAKL_DATA!$B$29,N1181)),MAX($M$2:M1180)+1,0)</f>
        <v>0.0</v>
      </c>
      <c r="N1181" s="370"/>
      <c r="O1181" s="368"/>
      <c r="P1181" s="389"/>
      <c r="Q1181" s="372" t="str">
        <f>IFERROR(VLOOKUP(ROWS($Q$3:Q1181),$M$3:$N$1699,2,0),"")</f>
        <v/>
      </c>
    </row>
    <row r="1182" spans="13:17" ht="12.75" customHeight="1">
      <c r="M1182" s="388">
        <f>IF(ISNUMBER(SEARCH(ZAKL_DATA!$B$29,N1182)),MAX($M$2:M1181)+1,0)</f>
        <v>0.0</v>
      </c>
      <c r="N1182" s="370"/>
      <c r="O1182" s="368"/>
      <c r="P1182" s="389"/>
      <c r="Q1182" s="372" t="str">
        <f>IFERROR(VLOOKUP(ROWS($Q$3:Q1182),$M$3:$N$1699,2,0),"")</f>
        <v/>
      </c>
    </row>
    <row r="1183" spans="13:17" ht="12.75" customHeight="1">
      <c r="M1183" s="388">
        <f>IF(ISNUMBER(SEARCH(ZAKL_DATA!$B$29,N1183)),MAX($M$2:M1182)+1,0)</f>
        <v>0.0</v>
      </c>
      <c r="N1183" s="370"/>
      <c r="O1183" s="368"/>
      <c r="P1183" s="389"/>
      <c r="Q1183" s="372" t="str">
        <f>IFERROR(VLOOKUP(ROWS($Q$3:Q1183),$M$3:$N$1699,2,0),"")</f>
        <v/>
      </c>
    </row>
    <row r="1184" spans="13:17" ht="12.75" customHeight="1">
      <c r="M1184" s="388">
        <f>IF(ISNUMBER(SEARCH(ZAKL_DATA!$B$29,N1184)),MAX($M$2:M1183)+1,0)</f>
        <v>0.0</v>
      </c>
      <c r="N1184" s="370"/>
      <c r="O1184" s="368"/>
      <c r="P1184" s="389"/>
      <c r="Q1184" s="372" t="str">
        <f>IFERROR(VLOOKUP(ROWS($Q$3:Q1184),$M$3:$N$1699,2,0),"")</f>
        <v/>
      </c>
    </row>
    <row r="1185" spans="13:17" ht="12.75" customHeight="1">
      <c r="M1185" s="388">
        <f>IF(ISNUMBER(SEARCH(ZAKL_DATA!$B$29,N1185)),MAX($M$2:M1184)+1,0)</f>
        <v>0.0</v>
      </c>
      <c r="N1185" s="370"/>
      <c r="O1185" s="368"/>
      <c r="P1185" s="389"/>
      <c r="Q1185" s="372" t="str">
        <f>IFERROR(VLOOKUP(ROWS($Q$3:Q1185),$M$3:$N$1699,2,0),"")</f>
        <v/>
      </c>
    </row>
    <row r="1186" spans="13:17" ht="12.75" customHeight="1">
      <c r="M1186" s="388">
        <f>IF(ISNUMBER(SEARCH(ZAKL_DATA!$B$29,N1186)),MAX($M$2:M1185)+1,0)</f>
        <v>0.0</v>
      </c>
      <c r="N1186" s="370"/>
      <c r="O1186" s="368"/>
      <c r="P1186" s="389"/>
      <c r="Q1186" s="372" t="str">
        <f>IFERROR(VLOOKUP(ROWS($Q$3:Q1186),$M$3:$N$1699,2,0),"")</f>
        <v/>
      </c>
    </row>
    <row r="1187" spans="13:17" ht="12.75" customHeight="1">
      <c r="M1187" s="388">
        <f>IF(ISNUMBER(SEARCH(ZAKL_DATA!$B$29,N1187)),MAX($M$2:M1186)+1,0)</f>
        <v>0.0</v>
      </c>
      <c r="N1187" s="370"/>
      <c r="O1187" s="368"/>
      <c r="P1187" s="389"/>
      <c r="Q1187" s="372" t="str">
        <f>IFERROR(VLOOKUP(ROWS($Q$3:Q1187),$M$3:$N$1699,2,0),"")</f>
        <v/>
      </c>
    </row>
    <row r="1188" spans="13:17" ht="12.75" customHeight="1">
      <c r="M1188" s="388">
        <f>IF(ISNUMBER(SEARCH(ZAKL_DATA!$B$29,N1188)),MAX($M$2:M1187)+1,0)</f>
        <v>0.0</v>
      </c>
      <c r="N1188" s="370"/>
      <c r="O1188" s="368"/>
      <c r="P1188" s="389"/>
      <c r="Q1188" s="372" t="str">
        <f>IFERROR(VLOOKUP(ROWS($Q$3:Q1188),$M$3:$N$1699,2,0),"")</f>
        <v/>
      </c>
    </row>
    <row r="1189" spans="13:17" ht="12.75" customHeight="1">
      <c r="M1189" s="388">
        <f>IF(ISNUMBER(SEARCH(ZAKL_DATA!$B$29,N1189)),MAX($M$2:M1188)+1,0)</f>
        <v>0.0</v>
      </c>
      <c r="N1189" s="370"/>
      <c r="O1189" s="368"/>
      <c r="P1189" s="389"/>
      <c r="Q1189" s="372" t="str">
        <f>IFERROR(VLOOKUP(ROWS($Q$3:Q1189),$M$3:$N$1699,2,0),"")</f>
        <v/>
      </c>
    </row>
    <row r="1190" spans="13:17" ht="12.75" customHeight="1">
      <c r="M1190" s="388">
        <f>IF(ISNUMBER(SEARCH(ZAKL_DATA!$B$29,N1190)),MAX($M$2:M1189)+1,0)</f>
        <v>0.0</v>
      </c>
      <c r="N1190" s="370"/>
      <c r="O1190" s="368"/>
      <c r="P1190" s="389"/>
      <c r="Q1190" s="372" t="str">
        <f>IFERROR(VLOOKUP(ROWS($Q$3:Q1190),$M$3:$N$1699,2,0),"")</f>
        <v/>
      </c>
    </row>
    <row r="1191" spans="13:17" ht="12.75" customHeight="1">
      <c r="M1191" s="388">
        <f>IF(ISNUMBER(SEARCH(ZAKL_DATA!$B$29,N1191)),MAX($M$2:M1190)+1,0)</f>
        <v>0.0</v>
      </c>
      <c r="N1191" s="370"/>
      <c r="O1191" s="368"/>
      <c r="P1191" s="389"/>
      <c r="Q1191" s="372" t="str">
        <f>IFERROR(VLOOKUP(ROWS($Q$3:Q1191),$M$3:$N$1699,2,0),"")</f>
        <v/>
      </c>
    </row>
    <row r="1192" spans="13:17" ht="12.75" customHeight="1">
      <c r="M1192" s="388">
        <f>IF(ISNUMBER(SEARCH(ZAKL_DATA!$B$29,N1192)),MAX($M$2:M1191)+1,0)</f>
        <v>0.0</v>
      </c>
      <c r="N1192" s="370"/>
      <c r="O1192" s="368"/>
      <c r="P1192" s="389"/>
      <c r="Q1192" s="372" t="str">
        <f>IFERROR(VLOOKUP(ROWS($Q$3:Q1192),$M$3:$N$1699,2,0),"")</f>
        <v/>
      </c>
    </row>
    <row r="1193" spans="13:17" ht="12.75" customHeight="1">
      <c r="M1193" s="388">
        <f>IF(ISNUMBER(SEARCH(ZAKL_DATA!$B$29,N1193)),MAX($M$2:M1192)+1,0)</f>
        <v>0.0</v>
      </c>
      <c r="N1193" s="370"/>
      <c r="O1193" s="368"/>
      <c r="P1193" s="389"/>
      <c r="Q1193" s="372" t="str">
        <f>IFERROR(VLOOKUP(ROWS($Q$3:Q1193),$M$3:$N$1699,2,0),"")</f>
        <v/>
      </c>
    </row>
    <row r="1194" spans="13:17" ht="12.75" customHeight="1">
      <c r="M1194" s="388">
        <f>IF(ISNUMBER(SEARCH(ZAKL_DATA!$B$29,N1194)),MAX($M$2:M1193)+1,0)</f>
        <v>0.0</v>
      </c>
      <c r="N1194" s="370"/>
      <c r="O1194" s="368"/>
      <c r="P1194" s="389"/>
      <c r="Q1194" s="372" t="str">
        <f>IFERROR(VLOOKUP(ROWS($Q$3:Q1194),$M$3:$N$1699,2,0),"")</f>
        <v/>
      </c>
    </row>
    <row r="1195" spans="13:17" ht="12.75" customHeight="1">
      <c r="M1195" s="388">
        <f>IF(ISNUMBER(SEARCH(ZAKL_DATA!$B$29,N1195)),MAX($M$2:M1194)+1,0)</f>
        <v>0.0</v>
      </c>
      <c r="N1195" s="370"/>
      <c r="O1195" s="368"/>
      <c r="P1195" s="389"/>
      <c r="Q1195" s="372" t="str">
        <f>IFERROR(VLOOKUP(ROWS($Q$3:Q1195),$M$3:$N$1699,2,0),"")</f>
        <v/>
      </c>
    </row>
    <row r="1196" spans="13:17" ht="12.75" customHeight="1">
      <c r="M1196" s="388">
        <f>IF(ISNUMBER(SEARCH(ZAKL_DATA!$B$29,N1196)),MAX($M$2:M1195)+1,0)</f>
        <v>0.0</v>
      </c>
      <c r="N1196" s="370"/>
      <c r="O1196" s="368"/>
      <c r="P1196" s="389"/>
      <c r="Q1196" s="372" t="str">
        <f>IFERROR(VLOOKUP(ROWS($Q$3:Q1196),$M$3:$N$1699,2,0),"")</f>
        <v/>
      </c>
    </row>
    <row r="1197" spans="13:17" ht="12.75" customHeight="1">
      <c r="M1197" s="388">
        <f>IF(ISNUMBER(SEARCH(ZAKL_DATA!$B$29,N1197)),MAX($M$2:M1196)+1,0)</f>
        <v>0.0</v>
      </c>
      <c r="N1197" s="370"/>
      <c r="O1197" s="368"/>
      <c r="P1197" s="389"/>
      <c r="Q1197" s="372" t="str">
        <f>IFERROR(VLOOKUP(ROWS($Q$3:Q1197),$M$3:$N$1699,2,0),"")</f>
        <v/>
      </c>
    </row>
    <row r="1198" spans="13:17" ht="12.75" customHeight="1">
      <c r="M1198" s="388">
        <f>IF(ISNUMBER(SEARCH(ZAKL_DATA!$B$29,N1198)),MAX($M$2:M1197)+1,0)</f>
        <v>0.0</v>
      </c>
      <c r="N1198" s="370"/>
      <c r="O1198" s="368"/>
      <c r="P1198" s="389"/>
      <c r="Q1198" s="372" t="str">
        <f>IFERROR(VLOOKUP(ROWS($Q$3:Q1198),$M$3:$N$1699,2,0),"")</f>
        <v/>
      </c>
    </row>
    <row r="1199" spans="13:17" ht="12.75" customHeight="1">
      <c r="M1199" s="388">
        <f>IF(ISNUMBER(SEARCH(ZAKL_DATA!$B$29,N1199)),MAX($M$2:M1198)+1,0)</f>
        <v>0.0</v>
      </c>
      <c r="N1199" s="370"/>
      <c r="O1199" s="368"/>
      <c r="P1199" s="389"/>
      <c r="Q1199" s="372" t="str">
        <f>IFERROR(VLOOKUP(ROWS($Q$3:Q1199),$M$3:$N$1699,2,0),"")</f>
        <v/>
      </c>
    </row>
    <row r="1200" spans="13:17" ht="12.75" customHeight="1">
      <c r="M1200" s="388">
        <f>IF(ISNUMBER(SEARCH(ZAKL_DATA!$B$29,N1200)),MAX($M$2:M1199)+1,0)</f>
        <v>0.0</v>
      </c>
      <c r="N1200" s="370"/>
      <c r="O1200" s="368"/>
      <c r="P1200" s="389"/>
      <c r="Q1200" s="372" t="str">
        <f>IFERROR(VLOOKUP(ROWS($Q$3:Q1200),$M$3:$N$1699,2,0),"")</f>
        <v/>
      </c>
    </row>
    <row r="1201" spans="13:17" ht="12.75" customHeight="1">
      <c r="M1201" s="388">
        <f>IF(ISNUMBER(SEARCH(ZAKL_DATA!$B$29,N1201)),MAX($M$2:M1200)+1,0)</f>
        <v>0.0</v>
      </c>
      <c r="N1201" s="370"/>
      <c r="O1201" s="368"/>
      <c r="P1201" s="389"/>
      <c r="Q1201" s="372" t="str">
        <f>IFERROR(VLOOKUP(ROWS($Q$3:Q1201),$M$3:$N$1699,2,0),"")</f>
        <v/>
      </c>
    </row>
    <row r="1202" spans="13:17" ht="12.75" customHeight="1">
      <c r="M1202" s="388">
        <f>IF(ISNUMBER(SEARCH(ZAKL_DATA!$B$29,N1202)),MAX($M$2:M1201)+1,0)</f>
        <v>0.0</v>
      </c>
      <c r="N1202" s="370"/>
      <c r="O1202" s="368"/>
      <c r="P1202" s="389"/>
      <c r="Q1202" s="372" t="str">
        <f>IFERROR(VLOOKUP(ROWS($Q$3:Q1202),$M$3:$N$1699,2,0),"")</f>
        <v/>
      </c>
    </row>
    <row r="1203" spans="13:17" ht="12.75" customHeight="1">
      <c r="M1203" s="388">
        <f>IF(ISNUMBER(SEARCH(ZAKL_DATA!$B$29,N1203)),MAX($M$2:M1202)+1,0)</f>
        <v>0.0</v>
      </c>
      <c r="N1203" s="370"/>
      <c r="O1203" s="368"/>
      <c r="P1203" s="389"/>
      <c r="Q1203" s="372" t="str">
        <f>IFERROR(VLOOKUP(ROWS($Q$3:Q1203),$M$3:$N$1699,2,0),"")</f>
        <v/>
      </c>
    </row>
    <row r="1204" spans="13:17" ht="12.75" customHeight="1">
      <c r="M1204" s="388">
        <f>IF(ISNUMBER(SEARCH(ZAKL_DATA!$B$29,N1204)),MAX($M$2:M1203)+1,0)</f>
        <v>0.0</v>
      </c>
      <c r="N1204" s="370"/>
      <c r="O1204" s="368"/>
      <c r="P1204" s="389"/>
      <c r="Q1204" s="372" t="str">
        <f>IFERROR(VLOOKUP(ROWS($Q$3:Q1204),$M$3:$N$1699,2,0),"")</f>
        <v/>
      </c>
    </row>
    <row r="1205" spans="13:17" ht="12.75" customHeight="1">
      <c r="M1205" s="388">
        <f>IF(ISNUMBER(SEARCH(ZAKL_DATA!$B$29,N1205)),MAX($M$2:M1204)+1,0)</f>
        <v>0.0</v>
      </c>
      <c r="N1205" s="370"/>
      <c r="O1205" s="368"/>
      <c r="P1205" s="389"/>
      <c r="Q1205" s="372" t="str">
        <f>IFERROR(VLOOKUP(ROWS($Q$3:Q1205),$M$3:$N$1699,2,0),"")</f>
        <v/>
      </c>
    </row>
    <row r="1206" spans="13:17" ht="12.75" customHeight="1">
      <c r="M1206" s="388">
        <f>IF(ISNUMBER(SEARCH(ZAKL_DATA!$B$29,N1206)),MAX($M$2:M1205)+1,0)</f>
        <v>0.0</v>
      </c>
      <c r="N1206" s="370"/>
      <c r="O1206" s="368"/>
      <c r="P1206" s="389"/>
      <c r="Q1206" s="372" t="str">
        <f>IFERROR(VLOOKUP(ROWS($Q$3:Q1206),$M$3:$N$1699,2,0),"")</f>
        <v/>
      </c>
    </row>
    <row r="1207" spans="13:17" ht="12.75" customHeight="1">
      <c r="M1207" s="388">
        <f>IF(ISNUMBER(SEARCH(ZAKL_DATA!$B$29,N1207)),MAX($M$2:M1206)+1,0)</f>
        <v>0.0</v>
      </c>
      <c r="N1207" s="370"/>
      <c r="O1207" s="368"/>
      <c r="P1207" s="389"/>
      <c r="Q1207" s="372" t="str">
        <f>IFERROR(VLOOKUP(ROWS($Q$3:Q1207),$M$3:$N$1699,2,0),"")</f>
        <v/>
      </c>
    </row>
    <row r="1208" spans="13:17" ht="12.75" customHeight="1">
      <c r="M1208" s="388">
        <f>IF(ISNUMBER(SEARCH(ZAKL_DATA!$B$29,N1208)),MAX($M$2:M1207)+1,0)</f>
        <v>0.0</v>
      </c>
      <c r="N1208" s="370"/>
      <c r="O1208" s="368"/>
      <c r="P1208" s="389"/>
      <c r="Q1208" s="372" t="str">
        <f>IFERROR(VLOOKUP(ROWS($Q$3:Q1208),$M$3:$N$1699,2,0),"")</f>
        <v/>
      </c>
    </row>
    <row r="1209" spans="13:17" ht="12.75" customHeight="1">
      <c r="M1209" s="388">
        <f>IF(ISNUMBER(SEARCH(ZAKL_DATA!$B$29,N1209)),MAX($M$2:M1208)+1,0)</f>
        <v>0.0</v>
      </c>
      <c r="N1209" s="370"/>
      <c r="O1209" s="368"/>
      <c r="P1209" s="389"/>
      <c r="Q1209" s="372" t="str">
        <f>IFERROR(VLOOKUP(ROWS($Q$3:Q1209),$M$3:$N$1699,2,0),"")</f>
        <v/>
      </c>
    </row>
    <row r="1210" spans="13:17" ht="12.75" customHeight="1">
      <c r="M1210" s="388">
        <f>IF(ISNUMBER(SEARCH(ZAKL_DATA!$B$29,N1210)),MAX($M$2:M1209)+1,0)</f>
        <v>0.0</v>
      </c>
      <c r="N1210" s="370"/>
      <c r="O1210" s="368"/>
      <c r="P1210" s="389"/>
      <c r="Q1210" s="372" t="str">
        <f>IFERROR(VLOOKUP(ROWS($Q$3:Q1210),$M$3:$N$1699,2,0),"")</f>
        <v/>
      </c>
    </row>
    <row r="1211" spans="13:17" ht="12.75" customHeight="1">
      <c r="M1211" s="388">
        <f>IF(ISNUMBER(SEARCH(ZAKL_DATA!$B$29,N1211)),MAX($M$2:M1210)+1,0)</f>
        <v>0.0</v>
      </c>
      <c r="N1211" s="370"/>
      <c r="O1211" s="368"/>
      <c r="P1211" s="389"/>
      <c r="Q1211" s="372" t="str">
        <f>IFERROR(VLOOKUP(ROWS($Q$3:Q1211),$M$3:$N$1699,2,0),"")</f>
        <v/>
      </c>
    </row>
    <row r="1212" spans="13:17" ht="12.75" customHeight="1">
      <c r="M1212" s="388">
        <f>IF(ISNUMBER(SEARCH(ZAKL_DATA!$B$29,N1212)),MAX($M$2:M1211)+1,0)</f>
        <v>0.0</v>
      </c>
      <c r="N1212" s="370"/>
      <c r="O1212" s="368"/>
      <c r="P1212" s="389"/>
      <c r="Q1212" s="372" t="str">
        <f>IFERROR(VLOOKUP(ROWS($Q$3:Q1212),$M$3:$N$1699,2,0),"")</f>
        <v/>
      </c>
    </row>
    <row r="1213" spans="13:17" ht="12.75" customHeight="1">
      <c r="M1213" s="388">
        <f>IF(ISNUMBER(SEARCH(ZAKL_DATA!$B$29,N1213)),MAX($M$2:M1212)+1,0)</f>
        <v>0.0</v>
      </c>
      <c r="N1213" s="370"/>
      <c r="O1213" s="368"/>
      <c r="P1213" s="389"/>
      <c r="Q1213" s="372" t="str">
        <f>IFERROR(VLOOKUP(ROWS($Q$3:Q1213),$M$3:$N$1699,2,0),"")</f>
        <v/>
      </c>
    </row>
    <row r="1214" spans="13:17" ht="12.75" customHeight="1">
      <c r="M1214" s="388">
        <f>IF(ISNUMBER(SEARCH(ZAKL_DATA!$B$29,N1214)),MAX($M$2:M1213)+1,0)</f>
        <v>0.0</v>
      </c>
      <c r="N1214" s="370"/>
      <c r="O1214" s="368"/>
      <c r="P1214" s="389"/>
      <c r="Q1214" s="372" t="str">
        <f>IFERROR(VLOOKUP(ROWS($Q$3:Q1214),$M$3:$N$1699,2,0),"")</f>
        <v/>
      </c>
    </row>
    <row r="1215" spans="13:17" ht="12.75" customHeight="1">
      <c r="M1215" s="388">
        <f>IF(ISNUMBER(SEARCH(ZAKL_DATA!$B$29,N1215)),MAX($M$2:M1214)+1,0)</f>
        <v>0.0</v>
      </c>
      <c r="N1215" s="370"/>
      <c r="O1215" s="368"/>
      <c r="P1215" s="389"/>
      <c r="Q1215" s="372" t="str">
        <f>IFERROR(VLOOKUP(ROWS($Q$3:Q1215),$M$3:$N$1699,2,0),"")</f>
        <v/>
      </c>
    </row>
    <row r="1216" spans="13:17" ht="12.75" customHeight="1">
      <c r="M1216" s="388">
        <f>IF(ISNUMBER(SEARCH(ZAKL_DATA!$B$29,N1216)),MAX($M$2:M1215)+1,0)</f>
        <v>0.0</v>
      </c>
      <c r="N1216" s="370"/>
      <c r="O1216" s="368"/>
      <c r="P1216" s="389"/>
      <c r="Q1216" s="372" t="str">
        <f>IFERROR(VLOOKUP(ROWS($Q$3:Q1216),$M$3:$N$1699,2,0),"")</f>
        <v/>
      </c>
    </row>
    <row r="1217" spans="13:17" ht="12.75" customHeight="1">
      <c r="M1217" s="388">
        <f>IF(ISNUMBER(SEARCH(ZAKL_DATA!$B$29,N1217)),MAX($M$2:M1216)+1,0)</f>
        <v>0.0</v>
      </c>
      <c r="N1217" s="370"/>
      <c r="O1217" s="368"/>
      <c r="P1217" s="389"/>
      <c r="Q1217" s="372" t="str">
        <f>IFERROR(VLOOKUP(ROWS($Q$3:Q1217),$M$3:$N$1699,2,0),"")</f>
        <v/>
      </c>
    </row>
    <row r="1218" spans="13:17" ht="12.75" customHeight="1">
      <c r="M1218" s="388">
        <f>IF(ISNUMBER(SEARCH(ZAKL_DATA!$B$29,N1218)),MAX($M$2:M1217)+1,0)</f>
        <v>0.0</v>
      </c>
      <c r="N1218" s="370"/>
      <c r="O1218" s="368"/>
      <c r="P1218" s="389"/>
      <c r="Q1218" s="372" t="str">
        <f>IFERROR(VLOOKUP(ROWS($Q$3:Q1218),$M$3:$N$1699,2,0),"")</f>
        <v/>
      </c>
    </row>
    <row r="1219" spans="13:17" ht="12.75" customHeight="1">
      <c r="M1219" s="388">
        <f>IF(ISNUMBER(SEARCH(ZAKL_DATA!$B$29,N1219)),MAX($M$2:M1218)+1,0)</f>
        <v>0.0</v>
      </c>
      <c r="N1219" s="370"/>
      <c r="O1219" s="368"/>
      <c r="P1219" s="389"/>
      <c r="Q1219" s="372" t="str">
        <f>IFERROR(VLOOKUP(ROWS($Q$3:Q1219),$M$3:$N$1699,2,0),"")</f>
        <v/>
      </c>
    </row>
    <row r="1220" spans="13:17" ht="12.75" customHeight="1">
      <c r="M1220" s="388">
        <f>IF(ISNUMBER(SEARCH(ZAKL_DATA!$B$29,N1220)),MAX($M$2:M1219)+1,0)</f>
        <v>0.0</v>
      </c>
      <c r="N1220" s="370"/>
      <c r="O1220" s="368"/>
      <c r="P1220" s="389"/>
      <c r="Q1220" s="372" t="str">
        <f>IFERROR(VLOOKUP(ROWS($Q$3:Q1220),$M$3:$N$1699,2,0),"")</f>
        <v/>
      </c>
    </row>
    <row r="1221" spans="13:17" ht="12.75" customHeight="1">
      <c r="M1221" s="388">
        <f>IF(ISNUMBER(SEARCH(ZAKL_DATA!$B$29,N1221)),MAX($M$2:M1220)+1,0)</f>
        <v>0.0</v>
      </c>
      <c r="N1221" s="370"/>
      <c r="O1221" s="368"/>
      <c r="P1221" s="389"/>
      <c r="Q1221" s="372" t="str">
        <f>IFERROR(VLOOKUP(ROWS($Q$3:Q1221),$M$3:$N$1699,2,0),"")</f>
        <v/>
      </c>
    </row>
    <row r="1222" spans="13:17" ht="12.75" customHeight="1">
      <c r="M1222" s="388">
        <f>IF(ISNUMBER(SEARCH(ZAKL_DATA!$B$29,N1222)),MAX($M$2:M1221)+1,0)</f>
        <v>0.0</v>
      </c>
      <c r="N1222" s="370"/>
      <c r="O1222" s="368"/>
      <c r="P1222" s="389"/>
      <c r="Q1222" s="372" t="str">
        <f>IFERROR(VLOOKUP(ROWS($Q$3:Q1222),$M$3:$N$1699,2,0),"")</f>
        <v/>
      </c>
    </row>
    <row r="1223" spans="13:17" ht="12.75" customHeight="1">
      <c r="M1223" s="388">
        <f>IF(ISNUMBER(SEARCH(ZAKL_DATA!$B$29,N1223)),MAX($M$2:M1222)+1,0)</f>
        <v>0.0</v>
      </c>
      <c r="N1223" s="370"/>
      <c r="O1223" s="368"/>
      <c r="P1223" s="389"/>
      <c r="Q1223" s="372" t="str">
        <f>IFERROR(VLOOKUP(ROWS($Q$3:Q1223),$M$3:$N$1699,2,0),"")</f>
        <v/>
      </c>
    </row>
    <row r="1224" spans="13:17" ht="12.75" customHeight="1">
      <c r="M1224" s="388">
        <f>IF(ISNUMBER(SEARCH(ZAKL_DATA!$B$29,N1224)),MAX($M$2:M1223)+1,0)</f>
        <v>0.0</v>
      </c>
      <c r="N1224" s="370"/>
      <c r="O1224" s="368"/>
      <c r="P1224" s="389"/>
      <c r="Q1224" s="372" t="str">
        <f>IFERROR(VLOOKUP(ROWS($Q$3:Q1224),$M$3:$N$1699,2,0),"")</f>
        <v/>
      </c>
    </row>
    <row r="1225" spans="13:17" ht="12.75" customHeight="1">
      <c r="M1225" s="388">
        <f>IF(ISNUMBER(SEARCH(ZAKL_DATA!$B$29,N1225)),MAX($M$2:M1224)+1,0)</f>
        <v>0.0</v>
      </c>
      <c r="N1225" s="370"/>
      <c r="O1225" s="368"/>
      <c r="P1225" s="389"/>
      <c r="Q1225" s="372" t="str">
        <f>IFERROR(VLOOKUP(ROWS($Q$3:Q1225),$M$3:$N$1699,2,0),"")</f>
        <v/>
      </c>
    </row>
    <row r="1226" spans="13:17" ht="12.75" customHeight="1">
      <c r="M1226" s="388">
        <f>IF(ISNUMBER(SEARCH(ZAKL_DATA!$B$29,N1226)),MAX($M$2:M1225)+1,0)</f>
        <v>0.0</v>
      </c>
      <c r="N1226" s="370"/>
      <c r="O1226" s="368"/>
      <c r="P1226" s="389"/>
      <c r="Q1226" s="372" t="str">
        <f>IFERROR(VLOOKUP(ROWS($Q$3:Q1226),$M$3:$N$1699,2,0),"")</f>
        <v/>
      </c>
    </row>
    <row r="1227" spans="13:17" ht="12.75" customHeight="1">
      <c r="M1227" s="388">
        <f>IF(ISNUMBER(SEARCH(ZAKL_DATA!$B$29,N1227)),MAX($M$2:M1226)+1,0)</f>
        <v>0.0</v>
      </c>
      <c r="N1227" s="370"/>
      <c r="O1227" s="368"/>
      <c r="P1227" s="389"/>
      <c r="Q1227" s="372" t="str">
        <f>IFERROR(VLOOKUP(ROWS($Q$3:Q1227),$M$3:$N$1699,2,0),"")</f>
        <v/>
      </c>
    </row>
    <row r="1228" spans="13:17" ht="12.75" customHeight="1">
      <c r="M1228" s="388">
        <f>IF(ISNUMBER(SEARCH(ZAKL_DATA!$B$29,N1228)),MAX($M$2:M1227)+1,0)</f>
        <v>0.0</v>
      </c>
      <c r="N1228" s="370"/>
      <c r="O1228" s="368"/>
      <c r="P1228" s="389"/>
      <c r="Q1228" s="372" t="str">
        <f>IFERROR(VLOOKUP(ROWS($Q$3:Q1228),$M$3:$N$1699,2,0),"")</f>
        <v/>
      </c>
    </row>
    <row r="1229" spans="13:17" ht="12.75" customHeight="1">
      <c r="M1229" s="388">
        <f>IF(ISNUMBER(SEARCH(ZAKL_DATA!$B$29,N1229)),MAX($M$2:M1228)+1,0)</f>
        <v>0.0</v>
      </c>
      <c r="N1229" s="370"/>
      <c r="O1229" s="368"/>
      <c r="P1229" s="389"/>
      <c r="Q1229" s="372" t="str">
        <f>IFERROR(VLOOKUP(ROWS($Q$3:Q1229),$M$3:$N$1699,2,0),"")</f>
        <v/>
      </c>
    </row>
    <row r="1230" spans="13:17" ht="12.75" customHeight="1">
      <c r="M1230" s="388">
        <f>IF(ISNUMBER(SEARCH(ZAKL_DATA!$B$29,N1230)),MAX($M$2:M1229)+1,0)</f>
        <v>0.0</v>
      </c>
      <c r="N1230" s="370"/>
      <c r="O1230" s="368"/>
      <c r="P1230" s="389"/>
      <c r="Q1230" s="372" t="str">
        <f>IFERROR(VLOOKUP(ROWS($Q$3:Q1230),$M$3:$N$1699,2,0),"")</f>
        <v/>
      </c>
    </row>
    <row r="1231" spans="13:17" ht="12.75" customHeight="1">
      <c r="M1231" s="388">
        <f>IF(ISNUMBER(SEARCH(ZAKL_DATA!$B$29,N1231)),MAX($M$2:M1230)+1,0)</f>
        <v>0.0</v>
      </c>
      <c r="N1231" s="370"/>
      <c r="O1231" s="368"/>
      <c r="P1231" s="389"/>
      <c r="Q1231" s="372" t="str">
        <f>IFERROR(VLOOKUP(ROWS($Q$3:Q1231),$M$3:$N$1699,2,0),"")</f>
        <v/>
      </c>
    </row>
    <row r="1232" spans="13:17" ht="12.75" customHeight="1">
      <c r="M1232" s="388">
        <f>IF(ISNUMBER(SEARCH(ZAKL_DATA!$B$29,N1232)),MAX($M$2:M1231)+1,0)</f>
        <v>0.0</v>
      </c>
      <c r="N1232" s="370"/>
      <c r="O1232" s="368"/>
      <c r="P1232" s="389"/>
      <c r="Q1232" s="372" t="str">
        <f>IFERROR(VLOOKUP(ROWS($Q$3:Q1232),$M$3:$N$1699,2,0),"")</f>
        <v/>
      </c>
    </row>
    <row r="1233" spans="13:17" ht="12.75" customHeight="1">
      <c r="M1233" s="388">
        <f>IF(ISNUMBER(SEARCH(ZAKL_DATA!$B$29,N1233)),MAX($M$2:M1232)+1,0)</f>
        <v>0.0</v>
      </c>
      <c r="N1233" s="370"/>
      <c r="O1233" s="368"/>
      <c r="P1233" s="389"/>
      <c r="Q1233" s="372" t="str">
        <f>IFERROR(VLOOKUP(ROWS($Q$3:Q1233),$M$3:$N$1699,2,0),"")</f>
        <v/>
      </c>
    </row>
    <row r="1234" spans="13:17" ht="12.75" customHeight="1">
      <c r="M1234" s="388">
        <f>IF(ISNUMBER(SEARCH(ZAKL_DATA!$B$29,N1234)),MAX($M$2:M1233)+1,0)</f>
        <v>0.0</v>
      </c>
      <c r="N1234" s="370"/>
      <c r="O1234" s="368"/>
      <c r="P1234" s="389"/>
      <c r="Q1234" s="372" t="str">
        <f>IFERROR(VLOOKUP(ROWS($Q$3:Q1234),$M$3:$N$1699,2,0),"")</f>
        <v/>
      </c>
    </row>
    <row r="1235" spans="13:17" ht="12.75" customHeight="1">
      <c r="M1235" s="388">
        <f>IF(ISNUMBER(SEARCH(ZAKL_DATA!$B$29,N1235)),MAX($M$2:M1234)+1,0)</f>
        <v>0.0</v>
      </c>
      <c r="N1235" s="370"/>
      <c r="O1235" s="368"/>
      <c r="P1235" s="389"/>
      <c r="Q1235" s="372" t="str">
        <f>IFERROR(VLOOKUP(ROWS($Q$3:Q1235),$M$3:$N$1699,2,0),"")</f>
        <v/>
      </c>
    </row>
    <row r="1236" spans="13:17" ht="12.75" customHeight="1">
      <c r="M1236" s="388">
        <f>IF(ISNUMBER(SEARCH(ZAKL_DATA!$B$29,N1236)),MAX($M$2:M1235)+1,0)</f>
        <v>0.0</v>
      </c>
      <c r="N1236" s="370"/>
      <c r="O1236" s="368"/>
      <c r="P1236" s="389"/>
      <c r="Q1236" s="372" t="str">
        <f>IFERROR(VLOOKUP(ROWS($Q$3:Q1236),$M$3:$N$1699,2,0),"")</f>
        <v/>
      </c>
    </row>
    <row r="1237" spans="13:17" ht="12.75" customHeight="1">
      <c r="M1237" s="388">
        <f>IF(ISNUMBER(SEARCH(ZAKL_DATA!$B$29,N1237)),MAX($M$2:M1236)+1,0)</f>
        <v>0.0</v>
      </c>
      <c r="N1237" s="370"/>
      <c r="O1237" s="368"/>
      <c r="P1237" s="389"/>
      <c r="Q1237" s="372" t="str">
        <f>IFERROR(VLOOKUP(ROWS($Q$3:Q1237),$M$3:$N$1699,2,0),"")</f>
        <v/>
      </c>
    </row>
    <row r="1238" spans="13:17" ht="12.75" customHeight="1">
      <c r="M1238" s="388">
        <f>IF(ISNUMBER(SEARCH(ZAKL_DATA!$B$29,N1238)),MAX($M$2:M1237)+1,0)</f>
        <v>0.0</v>
      </c>
      <c r="N1238" s="370"/>
      <c r="O1238" s="368"/>
      <c r="P1238" s="389"/>
      <c r="Q1238" s="372" t="str">
        <f>IFERROR(VLOOKUP(ROWS($Q$3:Q1238),$M$3:$N$1699,2,0),"")</f>
        <v/>
      </c>
    </row>
    <row r="1239" spans="13:17" ht="12.75" customHeight="1">
      <c r="M1239" s="388">
        <f>IF(ISNUMBER(SEARCH(ZAKL_DATA!$B$29,N1239)),MAX($M$2:M1238)+1,0)</f>
        <v>0.0</v>
      </c>
      <c r="N1239" s="370"/>
      <c r="O1239" s="368"/>
      <c r="P1239" s="389"/>
      <c r="Q1239" s="372" t="str">
        <f>IFERROR(VLOOKUP(ROWS($Q$3:Q1239),$M$3:$N$1699,2,0),"")</f>
        <v/>
      </c>
    </row>
    <row r="1240" spans="13:17" ht="12.75" customHeight="1">
      <c r="M1240" s="388">
        <f>IF(ISNUMBER(SEARCH(ZAKL_DATA!$B$29,N1240)),MAX($M$2:M1239)+1,0)</f>
        <v>0.0</v>
      </c>
      <c r="N1240" s="370"/>
      <c r="O1240" s="368"/>
      <c r="P1240" s="389"/>
      <c r="Q1240" s="372" t="str">
        <f>IFERROR(VLOOKUP(ROWS($Q$3:Q1240),$M$3:$N$1699,2,0),"")</f>
        <v/>
      </c>
    </row>
    <row r="1241" spans="13:17" ht="12.75" customHeight="1">
      <c r="M1241" s="388">
        <f>IF(ISNUMBER(SEARCH(ZAKL_DATA!$B$29,N1241)),MAX($M$2:M1240)+1,0)</f>
        <v>0.0</v>
      </c>
      <c r="N1241" s="370"/>
      <c r="O1241" s="368"/>
      <c r="P1241" s="389"/>
      <c r="Q1241" s="372" t="str">
        <f>IFERROR(VLOOKUP(ROWS($Q$3:Q1241),$M$3:$N$1699,2,0),"")</f>
        <v/>
      </c>
    </row>
    <row r="1242" spans="13:17" ht="12.75" customHeight="1">
      <c r="M1242" s="388">
        <f>IF(ISNUMBER(SEARCH(ZAKL_DATA!$B$29,N1242)),MAX($M$2:M1241)+1,0)</f>
        <v>0.0</v>
      </c>
      <c r="N1242" s="370"/>
      <c r="O1242" s="368"/>
      <c r="P1242" s="389"/>
      <c r="Q1242" s="372" t="str">
        <f>IFERROR(VLOOKUP(ROWS($Q$3:Q1242),$M$3:$N$1699,2,0),"")</f>
        <v/>
      </c>
    </row>
    <row r="1243" spans="13:17" ht="12.75" customHeight="1">
      <c r="M1243" s="388">
        <f>IF(ISNUMBER(SEARCH(ZAKL_DATA!$B$29,N1243)),MAX($M$2:M1242)+1,0)</f>
        <v>0.0</v>
      </c>
      <c r="N1243" s="370"/>
      <c r="O1243" s="368"/>
      <c r="P1243" s="389"/>
      <c r="Q1243" s="372" t="str">
        <f>IFERROR(VLOOKUP(ROWS($Q$3:Q1243),$M$3:$N$1699,2,0),"")</f>
        <v/>
      </c>
    </row>
    <row r="1244" spans="13:17" ht="12.75" customHeight="1">
      <c r="M1244" s="388">
        <f>IF(ISNUMBER(SEARCH(ZAKL_DATA!$B$29,N1244)),MAX($M$2:M1243)+1,0)</f>
        <v>0.0</v>
      </c>
      <c r="N1244" s="370"/>
      <c r="O1244" s="368"/>
      <c r="P1244" s="389"/>
      <c r="Q1244" s="372" t="str">
        <f>IFERROR(VLOOKUP(ROWS($Q$3:Q1244),$M$3:$N$1699,2,0),"")</f>
        <v/>
      </c>
    </row>
    <row r="1245" spans="13:17" ht="12.75" customHeight="1">
      <c r="M1245" s="388">
        <f>IF(ISNUMBER(SEARCH(ZAKL_DATA!$B$29,N1245)),MAX($M$2:M1244)+1,0)</f>
        <v>0.0</v>
      </c>
      <c r="N1245" s="370"/>
      <c r="O1245" s="368"/>
      <c r="P1245" s="389"/>
      <c r="Q1245" s="372" t="str">
        <f>IFERROR(VLOOKUP(ROWS($Q$3:Q1245),$M$3:$N$1699,2,0),"")</f>
        <v/>
      </c>
    </row>
    <row r="1246" spans="13:17" ht="12.75" customHeight="1">
      <c r="M1246" s="388">
        <f>IF(ISNUMBER(SEARCH(ZAKL_DATA!$B$29,N1246)),MAX($M$2:M1245)+1,0)</f>
        <v>0.0</v>
      </c>
      <c r="N1246" s="370"/>
      <c r="O1246" s="368"/>
      <c r="P1246" s="389"/>
      <c r="Q1246" s="372" t="str">
        <f>IFERROR(VLOOKUP(ROWS($Q$3:Q1246),$M$3:$N$1699,2,0),"")</f>
        <v/>
      </c>
    </row>
    <row r="1247" spans="13:17" ht="12.75" customHeight="1">
      <c r="M1247" s="388">
        <f>IF(ISNUMBER(SEARCH(ZAKL_DATA!$B$29,N1247)),MAX($M$2:M1246)+1,0)</f>
        <v>0.0</v>
      </c>
      <c r="N1247" s="370"/>
      <c r="O1247" s="368"/>
      <c r="P1247" s="389"/>
      <c r="Q1247" s="372" t="str">
        <f>IFERROR(VLOOKUP(ROWS($Q$3:Q1247),$M$3:$N$1699,2,0),"")</f>
        <v/>
      </c>
    </row>
    <row r="1248" spans="13:17" ht="12.75" customHeight="1">
      <c r="M1248" s="388">
        <f>IF(ISNUMBER(SEARCH(ZAKL_DATA!$B$29,N1248)),MAX($M$2:M1247)+1,0)</f>
        <v>0.0</v>
      </c>
      <c r="N1248" s="370"/>
      <c r="O1248" s="368"/>
      <c r="P1248" s="389"/>
      <c r="Q1248" s="372" t="str">
        <f>IFERROR(VLOOKUP(ROWS($Q$3:Q1248),$M$3:$N$1699,2,0),"")</f>
        <v/>
      </c>
    </row>
    <row r="1249" spans="13:17" ht="12.75" customHeight="1">
      <c r="M1249" s="388">
        <f>IF(ISNUMBER(SEARCH(ZAKL_DATA!$B$29,N1249)),MAX($M$2:M1248)+1,0)</f>
        <v>0.0</v>
      </c>
      <c r="N1249" s="370"/>
      <c r="O1249" s="368"/>
      <c r="P1249" s="389"/>
      <c r="Q1249" s="372" t="str">
        <f>IFERROR(VLOOKUP(ROWS($Q$3:Q1249),$M$3:$N$1699,2,0),"")</f>
        <v/>
      </c>
    </row>
    <row r="1250" spans="13:17" ht="12.75" customHeight="1">
      <c r="M1250" s="388">
        <f>IF(ISNUMBER(SEARCH(ZAKL_DATA!$B$29,N1250)),MAX($M$2:M1249)+1,0)</f>
        <v>0.0</v>
      </c>
      <c r="N1250" s="370"/>
      <c r="O1250" s="368"/>
      <c r="P1250" s="389"/>
      <c r="Q1250" s="372" t="str">
        <f>IFERROR(VLOOKUP(ROWS($Q$3:Q1250),$M$3:$N$1699,2,0),"")</f>
        <v/>
      </c>
    </row>
    <row r="1251" spans="13:17" ht="12.75" customHeight="1">
      <c r="M1251" s="388">
        <f>IF(ISNUMBER(SEARCH(ZAKL_DATA!$B$29,N1251)),MAX($M$2:M1250)+1,0)</f>
        <v>0.0</v>
      </c>
      <c r="N1251" s="370"/>
      <c r="O1251" s="368"/>
      <c r="P1251" s="389"/>
      <c r="Q1251" s="372" t="str">
        <f>IFERROR(VLOOKUP(ROWS($Q$3:Q1251),$M$3:$N$1699,2,0),"")</f>
        <v/>
      </c>
    </row>
    <row r="1252" spans="13:17" ht="12.75" customHeight="1">
      <c r="M1252" s="388">
        <f>IF(ISNUMBER(SEARCH(ZAKL_DATA!$B$29,N1252)),MAX($M$2:M1251)+1,0)</f>
        <v>0.0</v>
      </c>
      <c r="N1252" s="370"/>
      <c r="O1252" s="368"/>
      <c r="P1252" s="389"/>
      <c r="Q1252" s="372" t="str">
        <f>IFERROR(VLOOKUP(ROWS($Q$3:Q1252),$M$3:$N$1699,2,0),"")</f>
        <v/>
      </c>
    </row>
    <row r="1253" spans="13:17" ht="12.75" customHeight="1">
      <c r="M1253" s="388">
        <f>IF(ISNUMBER(SEARCH(ZAKL_DATA!$B$29,N1253)),MAX($M$2:M1252)+1,0)</f>
        <v>0.0</v>
      </c>
      <c r="N1253" s="370"/>
      <c r="O1253" s="368"/>
      <c r="P1253" s="389"/>
      <c r="Q1253" s="372" t="str">
        <f>IFERROR(VLOOKUP(ROWS($Q$3:Q1253),$M$3:$N$1699,2,0),"")</f>
        <v/>
      </c>
    </row>
    <row r="1254" spans="13:17" ht="12.75" customHeight="1">
      <c r="M1254" s="388">
        <f>IF(ISNUMBER(SEARCH(ZAKL_DATA!$B$29,N1254)),MAX($M$2:M1253)+1,0)</f>
        <v>0.0</v>
      </c>
      <c r="N1254" s="370"/>
      <c r="O1254" s="368"/>
      <c r="P1254" s="389"/>
      <c r="Q1254" s="372" t="str">
        <f>IFERROR(VLOOKUP(ROWS($Q$3:Q1254),$M$3:$N$1699,2,0),"")</f>
        <v/>
      </c>
    </row>
    <row r="1255" spans="13:17" ht="12.75" customHeight="1">
      <c r="M1255" s="388">
        <f>IF(ISNUMBER(SEARCH(ZAKL_DATA!$B$29,N1255)),MAX($M$2:M1254)+1,0)</f>
        <v>0.0</v>
      </c>
      <c r="N1255" s="370"/>
      <c r="O1255" s="368"/>
      <c r="P1255" s="389"/>
      <c r="Q1255" s="372" t="str">
        <f>IFERROR(VLOOKUP(ROWS($Q$3:Q1255),$M$3:$N$1699,2,0),"")</f>
        <v/>
      </c>
    </row>
    <row r="1256" spans="13:17" ht="12.75" customHeight="1">
      <c r="M1256" s="388">
        <f>IF(ISNUMBER(SEARCH(ZAKL_DATA!$B$29,N1256)),MAX($M$2:M1255)+1,0)</f>
        <v>0.0</v>
      </c>
      <c r="N1256" s="370"/>
      <c r="O1256" s="368"/>
      <c r="P1256" s="389"/>
      <c r="Q1256" s="372" t="str">
        <f>IFERROR(VLOOKUP(ROWS($Q$3:Q1256),$M$3:$N$1699,2,0),"")</f>
        <v/>
      </c>
    </row>
    <row r="1257" spans="13:17" ht="12.75" customHeight="1">
      <c r="M1257" s="388">
        <f>IF(ISNUMBER(SEARCH(ZAKL_DATA!$B$29,N1257)),MAX($M$2:M1256)+1,0)</f>
        <v>0.0</v>
      </c>
      <c r="N1257" s="370"/>
      <c r="O1257" s="368"/>
      <c r="P1257" s="389"/>
      <c r="Q1257" s="372" t="str">
        <f>IFERROR(VLOOKUP(ROWS($Q$3:Q1257),$M$3:$N$1699,2,0),"")</f>
        <v/>
      </c>
    </row>
    <row r="1258" spans="13:17" ht="12.75" customHeight="1">
      <c r="M1258" s="388">
        <f>IF(ISNUMBER(SEARCH(ZAKL_DATA!$B$29,N1258)),MAX($M$2:M1257)+1,0)</f>
        <v>0.0</v>
      </c>
      <c r="N1258" s="370"/>
      <c r="O1258" s="368"/>
      <c r="P1258" s="389"/>
      <c r="Q1258" s="372" t="str">
        <f>IFERROR(VLOOKUP(ROWS($Q$3:Q1258),$M$3:$N$1699,2,0),"")</f>
        <v/>
      </c>
    </row>
    <row r="1259" spans="13:17" ht="12.75" customHeight="1">
      <c r="M1259" s="388">
        <f>IF(ISNUMBER(SEARCH(ZAKL_DATA!$B$29,N1259)),MAX($M$2:M1258)+1,0)</f>
        <v>0.0</v>
      </c>
      <c r="N1259" s="370"/>
      <c r="O1259" s="368"/>
      <c r="P1259" s="389"/>
      <c r="Q1259" s="372" t="str">
        <f>IFERROR(VLOOKUP(ROWS($Q$3:Q1259),$M$3:$N$1699,2,0),"")</f>
        <v/>
      </c>
    </row>
    <row r="1260" spans="13:17" ht="12.75" customHeight="1">
      <c r="M1260" s="388">
        <f>IF(ISNUMBER(SEARCH(ZAKL_DATA!$B$29,N1260)),MAX($M$2:M1259)+1,0)</f>
        <v>0.0</v>
      </c>
      <c r="N1260" s="370"/>
      <c r="O1260" s="368"/>
      <c r="P1260" s="389"/>
      <c r="Q1260" s="372" t="str">
        <f>IFERROR(VLOOKUP(ROWS($Q$3:Q1260),$M$3:$N$1699,2,0),"")</f>
        <v/>
      </c>
    </row>
    <row r="1261" spans="13:17" ht="12.75" customHeight="1">
      <c r="M1261" s="388">
        <f>IF(ISNUMBER(SEARCH(ZAKL_DATA!$B$29,N1261)),MAX($M$2:M1260)+1,0)</f>
        <v>0.0</v>
      </c>
      <c r="N1261" s="370"/>
      <c r="O1261" s="368"/>
      <c r="P1261" s="389"/>
      <c r="Q1261" s="372" t="str">
        <f>IFERROR(VLOOKUP(ROWS($Q$3:Q1261),$M$3:$N$1699,2,0),"")</f>
        <v/>
      </c>
    </row>
    <row r="1262" spans="13:17" ht="12.75" customHeight="1">
      <c r="M1262" s="388">
        <f>IF(ISNUMBER(SEARCH(ZAKL_DATA!$B$29,N1262)),MAX($M$2:M1261)+1,0)</f>
        <v>0.0</v>
      </c>
      <c r="N1262" s="370"/>
      <c r="O1262" s="368"/>
      <c r="P1262" s="389"/>
      <c r="Q1262" s="372" t="str">
        <f>IFERROR(VLOOKUP(ROWS($Q$3:Q1262),$M$3:$N$1699,2,0),"")</f>
        <v/>
      </c>
    </row>
    <row r="1263" spans="13:17" ht="12.75" customHeight="1">
      <c r="M1263" s="388">
        <f>IF(ISNUMBER(SEARCH(ZAKL_DATA!$B$29,N1263)),MAX($M$2:M1262)+1,0)</f>
        <v>0.0</v>
      </c>
      <c r="N1263" s="370"/>
      <c r="O1263" s="368"/>
      <c r="P1263" s="389"/>
      <c r="Q1263" s="372" t="str">
        <f>IFERROR(VLOOKUP(ROWS($Q$3:Q1263),$M$3:$N$1699,2,0),"")</f>
        <v/>
      </c>
    </row>
    <row r="1264" spans="13:17" ht="12.75" customHeight="1">
      <c r="M1264" s="388">
        <f>IF(ISNUMBER(SEARCH(ZAKL_DATA!$B$29,N1264)),MAX($M$2:M1263)+1,0)</f>
        <v>0.0</v>
      </c>
      <c r="N1264" s="370"/>
      <c r="O1264" s="368"/>
      <c r="P1264" s="389"/>
      <c r="Q1264" s="372" t="str">
        <f>IFERROR(VLOOKUP(ROWS($Q$3:Q1264),$M$3:$N$1699,2,0),"")</f>
        <v/>
      </c>
    </row>
    <row r="1265" spans="13:17" ht="12.75" customHeight="1">
      <c r="M1265" s="388">
        <f>IF(ISNUMBER(SEARCH(ZAKL_DATA!$B$29,N1265)),MAX($M$2:M1264)+1,0)</f>
        <v>0.0</v>
      </c>
      <c r="N1265" s="370"/>
      <c r="O1265" s="368"/>
      <c r="P1265" s="389"/>
      <c r="Q1265" s="372" t="str">
        <f>IFERROR(VLOOKUP(ROWS($Q$3:Q1265),$M$3:$N$1699,2,0),"")</f>
        <v/>
      </c>
    </row>
    <row r="1266" spans="13:17" ht="12.75" customHeight="1">
      <c r="M1266" s="388">
        <f>IF(ISNUMBER(SEARCH(ZAKL_DATA!$B$29,N1266)),MAX($M$2:M1265)+1,0)</f>
        <v>0.0</v>
      </c>
      <c r="N1266" s="370"/>
      <c r="O1266" s="368"/>
      <c r="P1266" s="389"/>
      <c r="Q1266" s="372" t="str">
        <f>IFERROR(VLOOKUP(ROWS($Q$3:Q1266),$M$3:$N$1699,2,0),"")</f>
        <v/>
      </c>
    </row>
    <row r="1267" spans="13:17" ht="12.75" customHeight="1">
      <c r="M1267" s="388">
        <f>IF(ISNUMBER(SEARCH(ZAKL_DATA!$B$29,N1267)),MAX($M$2:M1266)+1,0)</f>
        <v>0.0</v>
      </c>
      <c r="N1267" s="370"/>
      <c r="O1267" s="368"/>
      <c r="P1267" s="389"/>
      <c r="Q1267" s="372" t="str">
        <f>IFERROR(VLOOKUP(ROWS($Q$3:Q1267),$M$3:$N$1699,2,0),"")</f>
        <v/>
      </c>
    </row>
    <row r="1268" spans="13:17" ht="12.75" customHeight="1">
      <c r="M1268" s="388">
        <f>IF(ISNUMBER(SEARCH(ZAKL_DATA!$B$29,N1268)),MAX($M$2:M1267)+1,0)</f>
        <v>0.0</v>
      </c>
      <c r="N1268" s="370"/>
      <c r="O1268" s="368"/>
      <c r="P1268" s="389"/>
      <c r="Q1268" s="372" t="str">
        <f>IFERROR(VLOOKUP(ROWS($Q$3:Q1268),$M$3:$N$1699,2,0),"")</f>
        <v/>
      </c>
    </row>
    <row r="1269" spans="13:17" ht="12.75" customHeight="1">
      <c r="M1269" s="388">
        <f>IF(ISNUMBER(SEARCH(ZAKL_DATA!$B$29,N1269)),MAX($M$2:M1268)+1,0)</f>
        <v>0.0</v>
      </c>
      <c r="N1269" s="370"/>
      <c r="O1269" s="368"/>
      <c r="P1269" s="389"/>
      <c r="Q1269" s="372" t="str">
        <f>IFERROR(VLOOKUP(ROWS($Q$3:Q1269),$M$3:$N$1699,2,0),"")</f>
        <v/>
      </c>
    </row>
    <row r="1270" spans="13:17" ht="12.75" customHeight="1">
      <c r="M1270" s="388">
        <f>IF(ISNUMBER(SEARCH(ZAKL_DATA!$B$29,N1270)),MAX($M$2:M1269)+1,0)</f>
        <v>0.0</v>
      </c>
      <c r="N1270" s="370"/>
      <c r="O1270" s="368"/>
      <c r="P1270" s="389"/>
      <c r="Q1270" s="372" t="str">
        <f>IFERROR(VLOOKUP(ROWS($Q$3:Q1270),$M$3:$N$1699,2,0),"")</f>
        <v/>
      </c>
    </row>
    <row r="1271" spans="13:17" ht="12.75" customHeight="1">
      <c r="M1271" s="388">
        <f>IF(ISNUMBER(SEARCH(ZAKL_DATA!$B$29,N1271)),MAX($M$2:M1270)+1,0)</f>
        <v>0.0</v>
      </c>
      <c r="N1271" s="370"/>
      <c r="O1271" s="368"/>
      <c r="P1271" s="389"/>
      <c r="Q1271" s="372" t="str">
        <f>IFERROR(VLOOKUP(ROWS($Q$3:Q1271),$M$3:$N$1699,2,0),"")</f>
        <v/>
      </c>
    </row>
    <row r="1272" spans="13:17" ht="12.75" customHeight="1">
      <c r="M1272" s="388">
        <f>IF(ISNUMBER(SEARCH(ZAKL_DATA!$B$29,N1272)),MAX($M$2:M1271)+1,0)</f>
        <v>0.0</v>
      </c>
      <c r="N1272" s="370"/>
      <c r="O1272" s="368"/>
      <c r="P1272" s="389"/>
      <c r="Q1272" s="372" t="str">
        <f>IFERROR(VLOOKUP(ROWS($Q$3:Q1272),$M$3:$N$1699,2,0),"")</f>
        <v/>
      </c>
    </row>
    <row r="1273" spans="13:17" ht="12.75" customHeight="1">
      <c r="M1273" s="388">
        <f>IF(ISNUMBER(SEARCH(ZAKL_DATA!$B$29,N1273)),MAX($M$2:M1272)+1,0)</f>
        <v>0.0</v>
      </c>
      <c r="N1273" s="370"/>
      <c r="O1273" s="368"/>
      <c r="P1273" s="389"/>
      <c r="Q1273" s="372" t="str">
        <f>IFERROR(VLOOKUP(ROWS($Q$3:Q1273),$M$3:$N$1699,2,0),"")</f>
        <v/>
      </c>
    </row>
    <row r="1274" spans="13:17" ht="12.75" customHeight="1">
      <c r="M1274" s="388">
        <f>IF(ISNUMBER(SEARCH(ZAKL_DATA!$B$29,N1274)),MAX($M$2:M1273)+1,0)</f>
        <v>0.0</v>
      </c>
      <c r="N1274" s="370"/>
      <c r="O1274" s="368"/>
      <c r="P1274" s="389"/>
      <c r="Q1274" s="372" t="str">
        <f>IFERROR(VLOOKUP(ROWS($Q$3:Q1274),$M$3:$N$1699,2,0),"")</f>
        <v/>
      </c>
    </row>
    <row r="1275" spans="13:17" ht="12.75" customHeight="1">
      <c r="M1275" s="388">
        <f>IF(ISNUMBER(SEARCH(ZAKL_DATA!$B$29,N1275)),MAX($M$2:M1274)+1,0)</f>
        <v>0.0</v>
      </c>
      <c r="N1275" s="370"/>
      <c r="O1275" s="368"/>
      <c r="P1275" s="389"/>
      <c r="Q1275" s="372" t="str">
        <f>IFERROR(VLOOKUP(ROWS($Q$3:Q1275),$M$3:$N$1699,2,0),"")</f>
        <v/>
      </c>
    </row>
    <row r="1276" spans="13:17" ht="12.75" customHeight="1">
      <c r="M1276" s="388">
        <f>IF(ISNUMBER(SEARCH(ZAKL_DATA!$B$29,N1276)),MAX($M$2:M1275)+1,0)</f>
        <v>0.0</v>
      </c>
      <c r="N1276" s="370"/>
      <c r="O1276" s="368"/>
      <c r="P1276" s="389"/>
      <c r="Q1276" s="372" t="str">
        <f>IFERROR(VLOOKUP(ROWS($Q$3:Q1276),$M$3:$N$1699,2,0),"")</f>
        <v/>
      </c>
    </row>
    <row r="1277" spans="13:17" ht="12.75" customHeight="1">
      <c r="M1277" s="388">
        <f>IF(ISNUMBER(SEARCH(ZAKL_DATA!$B$29,N1277)),MAX($M$2:M1276)+1,0)</f>
        <v>0.0</v>
      </c>
      <c r="N1277" s="370"/>
      <c r="O1277" s="368"/>
      <c r="P1277" s="389"/>
      <c r="Q1277" s="372" t="str">
        <f>IFERROR(VLOOKUP(ROWS($Q$3:Q1277),$M$3:$N$1699,2,0),"")</f>
        <v/>
      </c>
    </row>
    <row r="1278" spans="13:17" ht="12.75" customHeight="1">
      <c r="M1278" s="388">
        <f>IF(ISNUMBER(SEARCH(ZAKL_DATA!$B$29,N1278)),MAX($M$2:M1277)+1,0)</f>
        <v>0.0</v>
      </c>
      <c r="N1278" s="370"/>
      <c r="O1278" s="368"/>
      <c r="P1278" s="389"/>
      <c r="Q1278" s="372" t="str">
        <f>IFERROR(VLOOKUP(ROWS($Q$3:Q1278),$M$3:$N$1699,2,0),"")</f>
        <v/>
      </c>
    </row>
    <row r="1279" spans="13:17" ht="12.75" customHeight="1">
      <c r="M1279" s="388">
        <f>IF(ISNUMBER(SEARCH(ZAKL_DATA!$B$29,N1279)),MAX($M$2:M1278)+1,0)</f>
        <v>0.0</v>
      </c>
      <c r="N1279" s="370"/>
      <c r="O1279" s="368"/>
      <c r="P1279" s="389"/>
      <c r="Q1279" s="372" t="str">
        <f>IFERROR(VLOOKUP(ROWS($Q$3:Q1279),$M$3:$N$1699,2,0),"")</f>
        <v/>
      </c>
    </row>
    <row r="1280" spans="13:17" ht="12.75" customHeight="1">
      <c r="M1280" s="388">
        <f>IF(ISNUMBER(SEARCH(ZAKL_DATA!$B$29,N1280)),MAX($M$2:M1279)+1,0)</f>
        <v>0.0</v>
      </c>
      <c r="N1280" s="370"/>
      <c r="O1280" s="368"/>
      <c r="P1280" s="389"/>
      <c r="Q1280" s="372" t="str">
        <f>IFERROR(VLOOKUP(ROWS($Q$3:Q1280),$M$3:$N$1699,2,0),"")</f>
        <v/>
      </c>
    </row>
    <row r="1281" spans="13:17" ht="12.75" customHeight="1">
      <c r="M1281" s="388">
        <f>IF(ISNUMBER(SEARCH(ZAKL_DATA!$B$29,N1281)),MAX($M$2:M1280)+1,0)</f>
        <v>0.0</v>
      </c>
      <c r="N1281" s="370"/>
      <c r="O1281" s="368"/>
      <c r="P1281" s="389"/>
      <c r="Q1281" s="372" t="str">
        <f>IFERROR(VLOOKUP(ROWS($Q$3:Q1281),$M$3:$N$1699,2,0),"")</f>
        <v/>
      </c>
    </row>
    <row r="1282" spans="13:17" ht="12.75" customHeight="1">
      <c r="M1282" s="388">
        <f>IF(ISNUMBER(SEARCH(ZAKL_DATA!$B$29,N1282)),MAX($M$2:M1281)+1,0)</f>
        <v>0.0</v>
      </c>
      <c r="N1282" s="370"/>
      <c r="O1282" s="368"/>
      <c r="P1282" s="389"/>
      <c r="Q1282" s="372" t="str">
        <f>IFERROR(VLOOKUP(ROWS($Q$3:Q1282),$M$3:$N$1699,2,0),"")</f>
        <v/>
      </c>
    </row>
    <row r="1283" spans="13:17" ht="12.75" customHeight="1">
      <c r="M1283" s="388">
        <f>IF(ISNUMBER(SEARCH(ZAKL_DATA!$B$29,N1283)),MAX($M$2:M1282)+1,0)</f>
        <v>0.0</v>
      </c>
      <c r="N1283" s="370"/>
      <c r="O1283" s="368"/>
      <c r="P1283" s="389"/>
      <c r="Q1283" s="372" t="str">
        <f>IFERROR(VLOOKUP(ROWS($Q$3:Q1283),$M$3:$N$1699,2,0),"")</f>
        <v/>
      </c>
    </row>
    <row r="1284" spans="13:17" ht="12.75" customHeight="1">
      <c r="M1284" s="388">
        <f>IF(ISNUMBER(SEARCH(ZAKL_DATA!$B$29,N1284)),MAX($M$2:M1283)+1,0)</f>
        <v>0.0</v>
      </c>
      <c r="N1284" s="370"/>
      <c r="O1284" s="368"/>
      <c r="P1284" s="389"/>
      <c r="Q1284" s="372" t="str">
        <f>IFERROR(VLOOKUP(ROWS($Q$3:Q1284),$M$3:$N$1699,2,0),"")</f>
        <v/>
      </c>
    </row>
    <row r="1285" spans="13:17" ht="12.75" customHeight="1">
      <c r="M1285" s="388">
        <f>IF(ISNUMBER(SEARCH(ZAKL_DATA!$B$29,N1285)),MAX($M$2:M1284)+1,0)</f>
        <v>0.0</v>
      </c>
      <c r="N1285" s="370"/>
      <c r="O1285" s="368"/>
      <c r="P1285" s="389"/>
      <c r="Q1285" s="372" t="str">
        <f>IFERROR(VLOOKUP(ROWS($Q$3:Q1285),$M$3:$N$1699,2,0),"")</f>
        <v/>
      </c>
    </row>
    <row r="1286" spans="13:17" ht="12.75" customHeight="1">
      <c r="M1286" s="388">
        <f>IF(ISNUMBER(SEARCH(ZAKL_DATA!$B$29,N1286)),MAX($M$2:M1285)+1,0)</f>
        <v>0.0</v>
      </c>
      <c r="N1286" s="370"/>
      <c r="O1286" s="368"/>
      <c r="P1286" s="389"/>
      <c r="Q1286" s="372" t="str">
        <f>IFERROR(VLOOKUP(ROWS($Q$3:Q1286),$M$3:$N$1699,2,0),"")</f>
        <v/>
      </c>
    </row>
    <row r="1287" spans="13:17" ht="12.75" customHeight="1">
      <c r="M1287" s="388">
        <f>IF(ISNUMBER(SEARCH(ZAKL_DATA!$B$29,N1287)),MAX($M$2:M1286)+1,0)</f>
        <v>0.0</v>
      </c>
      <c r="N1287" s="370"/>
      <c r="O1287" s="368"/>
      <c r="P1287" s="389"/>
      <c r="Q1287" s="372" t="str">
        <f>IFERROR(VLOOKUP(ROWS($Q$3:Q1287),$M$3:$N$1699,2,0),"")</f>
        <v/>
      </c>
    </row>
    <row r="1288" spans="13:17" ht="12.75" customHeight="1">
      <c r="M1288" s="388">
        <f>IF(ISNUMBER(SEARCH(ZAKL_DATA!$B$29,N1288)),MAX($M$2:M1287)+1,0)</f>
        <v>0.0</v>
      </c>
      <c r="N1288" s="370"/>
      <c r="O1288" s="368"/>
      <c r="P1288" s="389"/>
      <c r="Q1288" s="372" t="str">
        <f>IFERROR(VLOOKUP(ROWS($Q$3:Q1288),$M$3:$N$1699,2,0),"")</f>
        <v/>
      </c>
    </row>
    <row r="1289" spans="13:17" ht="12.75" customHeight="1">
      <c r="M1289" s="388">
        <f>IF(ISNUMBER(SEARCH(ZAKL_DATA!$B$29,N1289)),MAX($M$2:M1288)+1,0)</f>
        <v>0.0</v>
      </c>
      <c r="N1289" s="370"/>
      <c r="O1289" s="368"/>
      <c r="P1289" s="389"/>
      <c r="Q1289" s="372" t="str">
        <f>IFERROR(VLOOKUP(ROWS($Q$3:Q1289),$M$3:$N$1699,2,0),"")</f>
        <v/>
      </c>
    </row>
    <row r="1290" spans="13:17" ht="12.75" customHeight="1">
      <c r="M1290" s="388">
        <f>IF(ISNUMBER(SEARCH(ZAKL_DATA!$B$29,N1290)),MAX($M$2:M1289)+1,0)</f>
        <v>0.0</v>
      </c>
      <c r="N1290" s="370"/>
      <c r="O1290" s="368"/>
      <c r="P1290" s="389"/>
      <c r="Q1290" s="372" t="str">
        <f>IFERROR(VLOOKUP(ROWS($Q$3:Q1290),$M$3:$N$1699,2,0),"")</f>
        <v/>
      </c>
    </row>
    <row r="1291" spans="13:17" ht="12.75" customHeight="1">
      <c r="M1291" s="388">
        <f>IF(ISNUMBER(SEARCH(ZAKL_DATA!$B$29,N1291)),MAX($M$2:M1290)+1,0)</f>
        <v>0.0</v>
      </c>
      <c r="N1291" s="370"/>
      <c r="O1291" s="368"/>
      <c r="P1291" s="389"/>
      <c r="Q1291" s="372" t="str">
        <f>IFERROR(VLOOKUP(ROWS($Q$3:Q1291),$M$3:$N$1699,2,0),"")</f>
        <v/>
      </c>
    </row>
    <row r="1292" spans="13:17" ht="12.75" customHeight="1">
      <c r="M1292" s="388">
        <f>IF(ISNUMBER(SEARCH(ZAKL_DATA!$B$29,N1292)),MAX($M$2:M1291)+1,0)</f>
        <v>0.0</v>
      </c>
      <c r="N1292" s="370"/>
      <c r="O1292" s="368"/>
      <c r="P1292" s="389"/>
      <c r="Q1292" s="372" t="str">
        <f>IFERROR(VLOOKUP(ROWS($Q$3:Q1292),$M$3:$N$1699,2,0),"")</f>
        <v/>
      </c>
    </row>
    <row r="1293" spans="13:17" ht="12.75" customHeight="1">
      <c r="M1293" s="388">
        <f>IF(ISNUMBER(SEARCH(ZAKL_DATA!$B$29,N1293)),MAX($M$2:M1292)+1,0)</f>
        <v>0.0</v>
      </c>
      <c r="N1293" s="370"/>
      <c r="O1293" s="368"/>
      <c r="P1293" s="389"/>
      <c r="Q1293" s="372" t="str">
        <f>IFERROR(VLOOKUP(ROWS($Q$3:Q1293),$M$3:$N$1699,2,0),"")</f>
        <v/>
      </c>
    </row>
    <row r="1294" spans="13:17" ht="12.75" customHeight="1">
      <c r="M1294" s="388">
        <f>IF(ISNUMBER(SEARCH(ZAKL_DATA!$B$29,N1294)),MAX($M$2:M1293)+1,0)</f>
        <v>0.0</v>
      </c>
      <c r="N1294" s="370"/>
      <c r="O1294" s="368"/>
      <c r="P1294" s="389"/>
      <c r="Q1294" s="372" t="str">
        <f>IFERROR(VLOOKUP(ROWS($Q$3:Q1294),$M$3:$N$1699,2,0),"")</f>
        <v/>
      </c>
    </row>
    <row r="1295" spans="13:17" ht="12.75" customHeight="1">
      <c r="M1295" s="388">
        <f>IF(ISNUMBER(SEARCH(ZAKL_DATA!$B$29,N1295)),MAX($M$2:M1294)+1,0)</f>
        <v>0.0</v>
      </c>
      <c r="N1295" s="370"/>
      <c r="O1295" s="368"/>
      <c r="P1295" s="389"/>
      <c r="Q1295" s="372" t="str">
        <f>IFERROR(VLOOKUP(ROWS($Q$3:Q1295),$M$3:$N$1699,2,0),"")</f>
        <v/>
      </c>
    </row>
    <row r="1296" spans="13:17" ht="12.75" customHeight="1">
      <c r="M1296" s="388">
        <f>IF(ISNUMBER(SEARCH(ZAKL_DATA!$B$29,N1296)),MAX($M$2:M1295)+1,0)</f>
        <v>0.0</v>
      </c>
      <c r="N1296" s="370"/>
      <c r="O1296" s="368"/>
      <c r="P1296" s="389"/>
      <c r="Q1296" s="372" t="str">
        <f>IFERROR(VLOOKUP(ROWS($Q$3:Q1296),$M$3:$N$1699,2,0),"")</f>
        <v/>
      </c>
    </row>
    <row r="1297" spans="13:17" ht="12.75" customHeight="1">
      <c r="M1297" s="388">
        <f>IF(ISNUMBER(SEARCH(ZAKL_DATA!$B$29,N1297)),MAX($M$2:M1296)+1,0)</f>
        <v>0.0</v>
      </c>
      <c r="N1297" s="370"/>
      <c r="O1297" s="368"/>
      <c r="P1297" s="389"/>
      <c r="Q1297" s="372" t="str">
        <f>IFERROR(VLOOKUP(ROWS($Q$3:Q1297),$M$3:$N$1699,2,0),"")</f>
        <v/>
      </c>
    </row>
    <row r="1298" spans="13:17" ht="12.75" customHeight="1">
      <c r="M1298" s="388">
        <f>IF(ISNUMBER(SEARCH(ZAKL_DATA!$B$29,N1298)),MAX($M$2:M1297)+1,0)</f>
        <v>0.0</v>
      </c>
      <c r="N1298" s="370"/>
      <c r="O1298" s="368"/>
      <c r="P1298" s="389"/>
      <c r="Q1298" s="372" t="str">
        <f>IFERROR(VLOOKUP(ROWS($Q$3:Q1298),$M$3:$N$1699,2,0),"")</f>
        <v/>
      </c>
    </row>
    <row r="1299" spans="13:17" ht="12.75" customHeight="1">
      <c r="M1299" s="388">
        <f>IF(ISNUMBER(SEARCH(ZAKL_DATA!$B$29,N1299)),MAX($M$2:M1298)+1,0)</f>
        <v>0.0</v>
      </c>
      <c r="N1299" s="370"/>
      <c r="O1299" s="368"/>
      <c r="P1299" s="389"/>
      <c r="Q1299" s="372" t="str">
        <f>IFERROR(VLOOKUP(ROWS($Q$3:Q1299),$M$3:$N$1699,2,0),"")</f>
        <v/>
      </c>
    </row>
    <row r="1300" spans="13:17" ht="12.75" customHeight="1">
      <c r="M1300" s="388">
        <f>IF(ISNUMBER(SEARCH(ZAKL_DATA!$B$29,N1300)),MAX($M$2:M1299)+1,0)</f>
        <v>0.0</v>
      </c>
      <c r="N1300" s="370"/>
      <c r="O1300" s="368"/>
      <c r="P1300" s="389"/>
      <c r="Q1300" s="372" t="str">
        <f>IFERROR(VLOOKUP(ROWS($Q$3:Q1300),$M$3:$N$1699,2,0),"")</f>
        <v/>
      </c>
    </row>
    <row r="1301" spans="13:17" ht="12.75" customHeight="1">
      <c r="M1301" s="388">
        <f>IF(ISNUMBER(SEARCH(ZAKL_DATA!$B$29,N1301)),MAX($M$2:M1300)+1,0)</f>
        <v>0.0</v>
      </c>
      <c r="N1301" s="370"/>
      <c r="O1301" s="368"/>
      <c r="P1301" s="389"/>
      <c r="Q1301" s="372" t="str">
        <f>IFERROR(VLOOKUP(ROWS($Q$3:Q1301),$M$3:$N$1699,2,0),"")</f>
        <v/>
      </c>
    </row>
    <row r="1302" spans="13:17" ht="12.75" customHeight="1">
      <c r="M1302" s="388">
        <f>IF(ISNUMBER(SEARCH(ZAKL_DATA!$B$29,N1302)),MAX($M$2:M1301)+1,0)</f>
        <v>0.0</v>
      </c>
      <c r="N1302" s="370"/>
      <c r="O1302" s="368"/>
      <c r="P1302" s="389"/>
      <c r="Q1302" s="372" t="str">
        <f>IFERROR(VLOOKUP(ROWS($Q$3:Q1302),$M$3:$N$1699,2,0),"")</f>
        <v/>
      </c>
    </row>
    <row r="1303" spans="13:17" ht="12.75" customHeight="1">
      <c r="M1303" s="388">
        <f>IF(ISNUMBER(SEARCH(ZAKL_DATA!$B$29,N1303)),MAX($M$2:M1302)+1,0)</f>
        <v>0.0</v>
      </c>
      <c r="N1303" s="370"/>
      <c r="O1303" s="368"/>
      <c r="P1303" s="389"/>
      <c r="Q1303" s="372" t="str">
        <f>IFERROR(VLOOKUP(ROWS($Q$3:Q1303),$M$3:$N$1699,2,0),"")</f>
        <v/>
      </c>
    </row>
    <row r="1304" spans="13:17" ht="12.75" customHeight="1">
      <c r="M1304" s="388">
        <f>IF(ISNUMBER(SEARCH(ZAKL_DATA!$B$29,N1304)),MAX($M$2:M1303)+1,0)</f>
        <v>0.0</v>
      </c>
      <c r="N1304" s="370"/>
      <c r="O1304" s="368"/>
      <c r="P1304" s="389"/>
      <c r="Q1304" s="372" t="str">
        <f>IFERROR(VLOOKUP(ROWS($Q$3:Q1304),$M$3:$N$1699,2,0),"")</f>
        <v/>
      </c>
    </row>
    <row r="1305" spans="13:17" ht="12.75" customHeight="1">
      <c r="M1305" s="388">
        <f>IF(ISNUMBER(SEARCH(ZAKL_DATA!$B$29,N1305)),MAX($M$2:M1304)+1,0)</f>
        <v>0.0</v>
      </c>
      <c r="N1305" s="370"/>
      <c r="O1305" s="368"/>
      <c r="P1305" s="389"/>
      <c r="Q1305" s="372" t="str">
        <f>IFERROR(VLOOKUP(ROWS($Q$3:Q1305),$M$3:$N$1699,2,0),"")</f>
        <v/>
      </c>
    </row>
    <row r="1306" spans="13:17" ht="12.75" customHeight="1">
      <c r="M1306" s="388">
        <f>IF(ISNUMBER(SEARCH(ZAKL_DATA!$B$29,N1306)),MAX($M$2:M1305)+1,0)</f>
        <v>0.0</v>
      </c>
      <c r="N1306" s="370"/>
      <c r="O1306" s="368"/>
      <c r="P1306" s="389"/>
      <c r="Q1306" s="372" t="str">
        <f>IFERROR(VLOOKUP(ROWS($Q$3:Q1306),$M$3:$N$1699,2,0),"")</f>
        <v/>
      </c>
    </row>
    <row r="1307" spans="13:17" ht="12.75" customHeight="1">
      <c r="M1307" s="388">
        <f>IF(ISNUMBER(SEARCH(ZAKL_DATA!$B$29,N1307)),MAX($M$2:M1306)+1,0)</f>
        <v>0.0</v>
      </c>
      <c r="N1307" s="370"/>
      <c r="O1307" s="368"/>
      <c r="P1307" s="389"/>
      <c r="Q1307" s="372" t="str">
        <f>IFERROR(VLOOKUP(ROWS($Q$3:Q1307),$M$3:$N$1699,2,0),"")</f>
        <v/>
      </c>
    </row>
    <row r="1308" spans="13:17" ht="12.75" customHeight="1">
      <c r="M1308" s="388">
        <f>IF(ISNUMBER(SEARCH(ZAKL_DATA!$B$29,N1308)),MAX($M$2:M1307)+1,0)</f>
        <v>0.0</v>
      </c>
      <c r="N1308" s="370"/>
      <c r="O1308" s="368"/>
      <c r="P1308" s="389"/>
      <c r="Q1308" s="372" t="str">
        <f>IFERROR(VLOOKUP(ROWS($Q$3:Q1308),$M$3:$N$1699,2,0),"")</f>
        <v/>
      </c>
    </row>
    <row r="1309" spans="13:17" ht="12.75" customHeight="1">
      <c r="M1309" s="388">
        <f>IF(ISNUMBER(SEARCH(ZAKL_DATA!$B$29,N1309)),MAX($M$2:M1308)+1,0)</f>
        <v>0.0</v>
      </c>
      <c r="N1309" s="370"/>
      <c r="O1309" s="368"/>
      <c r="P1309" s="389"/>
      <c r="Q1309" s="372" t="str">
        <f>IFERROR(VLOOKUP(ROWS($Q$3:Q1309),$M$3:$N$1699,2,0),"")</f>
        <v/>
      </c>
    </row>
    <row r="1310" spans="13:17" ht="12.75" customHeight="1">
      <c r="M1310" s="388">
        <f>IF(ISNUMBER(SEARCH(ZAKL_DATA!$B$29,N1310)),MAX($M$2:M1309)+1,0)</f>
        <v>0.0</v>
      </c>
      <c r="N1310" s="370"/>
      <c r="O1310" s="368"/>
      <c r="P1310" s="389"/>
      <c r="Q1310" s="372" t="str">
        <f>IFERROR(VLOOKUP(ROWS($Q$3:Q1310),$M$3:$N$1699,2,0),"")</f>
        <v/>
      </c>
    </row>
    <row r="1311" spans="13:17" ht="12.75" customHeight="1">
      <c r="M1311" s="388">
        <f>IF(ISNUMBER(SEARCH(ZAKL_DATA!$B$29,N1311)),MAX($M$2:M1310)+1,0)</f>
        <v>0.0</v>
      </c>
      <c r="N1311" s="370"/>
      <c r="O1311" s="368"/>
      <c r="P1311" s="389"/>
      <c r="Q1311" s="372" t="str">
        <f>IFERROR(VLOOKUP(ROWS($Q$3:Q1311),$M$3:$N$1699,2,0),"")</f>
        <v/>
      </c>
    </row>
    <row r="1312" spans="13:17" ht="12.75" customHeight="1">
      <c r="M1312" s="388">
        <f>IF(ISNUMBER(SEARCH(ZAKL_DATA!$B$29,N1312)),MAX($M$2:M1311)+1,0)</f>
        <v>0.0</v>
      </c>
      <c r="N1312" s="370"/>
      <c r="O1312" s="368"/>
      <c r="P1312" s="389"/>
      <c r="Q1312" s="372" t="str">
        <f>IFERROR(VLOOKUP(ROWS($Q$3:Q1312),$M$3:$N$1699,2,0),"")</f>
        <v/>
      </c>
    </row>
    <row r="1313" spans="13:17" ht="12.75" customHeight="1">
      <c r="M1313" s="388">
        <f>IF(ISNUMBER(SEARCH(ZAKL_DATA!$B$29,N1313)),MAX($M$2:M1312)+1,0)</f>
        <v>0.0</v>
      </c>
      <c r="N1313" s="370"/>
      <c r="O1313" s="368"/>
      <c r="P1313" s="389"/>
      <c r="Q1313" s="372" t="str">
        <f>IFERROR(VLOOKUP(ROWS($Q$3:Q1313),$M$3:$N$1699,2,0),"")</f>
        <v/>
      </c>
    </row>
    <row r="1314" spans="13:17" ht="12.75" customHeight="1">
      <c r="M1314" s="388">
        <f>IF(ISNUMBER(SEARCH(ZAKL_DATA!$B$29,N1314)),MAX($M$2:M1313)+1,0)</f>
        <v>0.0</v>
      </c>
      <c r="N1314" s="370"/>
      <c r="O1314" s="368"/>
      <c r="P1314" s="389"/>
      <c r="Q1314" s="372" t="str">
        <f>IFERROR(VLOOKUP(ROWS($Q$3:Q1314),$M$3:$N$1699,2,0),"")</f>
        <v/>
      </c>
    </row>
    <row r="1315" spans="13:17" ht="12.75" customHeight="1">
      <c r="M1315" s="388">
        <f>IF(ISNUMBER(SEARCH(ZAKL_DATA!$B$29,N1315)),MAX($M$2:M1314)+1,0)</f>
        <v>0.0</v>
      </c>
      <c r="N1315" s="370"/>
      <c r="O1315" s="368"/>
      <c r="P1315" s="389"/>
      <c r="Q1315" s="372" t="str">
        <f>IFERROR(VLOOKUP(ROWS($Q$3:Q1315),$M$3:$N$1699,2,0),"")</f>
        <v/>
      </c>
    </row>
    <row r="1316" spans="13:17" ht="12.75" customHeight="1">
      <c r="M1316" s="388">
        <f>IF(ISNUMBER(SEARCH(ZAKL_DATA!$B$29,N1316)),MAX($M$2:M1315)+1,0)</f>
        <v>0.0</v>
      </c>
      <c r="N1316" s="370"/>
      <c r="O1316" s="368"/>
      <c r="P1316" s="389"/>
      <c r="Q1316" s="372" t="str">
        <f>IFERROR(VLOOKUP(ROWS($Q$3:Q1316),$M$3:$N$1699,2,0),"")</f>
        <v/>
      </c>
    </row>
    <row r="1317" spans="13:17" ht="12.75" customHeight="1">
      <c r="M1317" s="388">
        <f>IF(ISNUMBER(SEARCH(ZAKL_DATA!$B$29,N1317)),MAX($M$2:M1316)+1,0)</f>
        <v>0.0</v>
      </c>
      <c r="N1317" s="370"/>
      <c r="O1317" s="368"/>
      <c r="P1317" s="389"/>
      <c r="Q1317" s="372" t="str">
        <f>IFERROR(VLOOKUP(ROWS($Q$3:Q1317),$M$3:$N$1699,2,0),"")</f>
        <v/>
      </c>
    </row>
    <row r="1318" spans="13:17" ht="12.75" customHeight="1">
      <c r="M1318" s="388">
        <f>IF(ISNUMBER(SEARCH(ZAKL_DATA!$B$29,N1318)),MAX($M$2:M1317)+1,0)</f>
        <v>0.0</v>
      </c>
      <c r="N1318" s="370"/>
      <c r="O1318" s="368"/>
      <c r="P1318" s="389"/>
      <c r="Q1318" s="372" t="str">
        <f>IFERROR(VLOOKUP(ROWS($Q$3:Q1318),$M$3:$N$1699,2,0),"")</f>
        <v/>
      </c>
    </row>
    <row r="1319" spans="13:17" ht="12.75" customHeight="1">
      <c r="M1319" s="388">
        <f>IF(ISNUMBER(SEARCH(ZAKL_DATA!$B$29,N1319)),MAX($M$2:M1318)+1,0)</f>
        <v>0.0</v>
      </c>
      <c r="N1319" s="370"/>
      <c r="O1319" s="368"/>
      <c r="P1319" s="389"/>
      <c r="Q1319" s="372" t="str">
        <f>IFERROR(VLOOKUP(ROWS($Q$3:Q1319),$M$3:$N$1699,2,0),"")</f>
        <v/>
      </c>
    </row>
    <row r="1320" spans="13:17" ht="12.75" customHeight="1">
      <c r="M1320" s="388">
        <f>IF(ISNUMBER(SEARCH(ZAKL_DATA!$B$29,N1320)),MAX($M$2:M1319)+1,0)</f>
        <v>0.0</v>
      </c>
      <c r="N1320" s="370"/>
      <c r="O1320" s="368"/>
      <c r="P1320" s="389"/>
      <c r="Q1320" s="372" t="str">
        <f>IFERROR(VLOOKUP(ROWS($Q$3:Q1320),$M$3:$N$1699,2,0),"")</f>
        <v/>
      </c>
    </row>
    <row r="1321" spans="13:17" ht="12.75" customHeight="1">
      <c r="M1321" s="388">
        <f>IF(ISNUMBER(SEARCH(ZAKL_DATA!$B$29,N1321)),MAX($M$2:M1320)+1,0)</f>
        <v>0.0</v>
      </c>
      <c r="N1321" s="370"/>
      <c r="O1321" s="368"/>
      <c r="P1321" s="389"/>
      <c r="Q1321" s="372" t="str">
        <f>IFERROR(VLOOKUP(ROWS($Q$3:Q1321),$M$3:$N$1699,2,0),"")</f>
        <v/>
      </c>
    </row>
    <row r="1322" spans="13:17" ht="12.75" customHeight="1">
      <c r="M1322" s="388">
        <f>IF(ISNUMBER(SEARCH(ZAKL_DATA!$B$29,N1322)),MAX($M$2:M1321)+1,0)</f>
        <v>0.0</v>
      </c>
      <c r="N1322" s="370"/>
      <c r="O1322" s="368"/>
      <c r="P1322" s="389"/>
      <c r="Q1322" s="372" t="str">
        <f>IFERROR(VLOOKUP(ROWS($Q$3:Q1322),$M$3:$N$1699,2,0),"")</f>
        <v/>
      </c>
    </row>
    <row r="1323" spans="13:17" ht="12.75" customHeight="1">
      <c r="M1323" s="388">
        <f>IF(ISNUMBER(SEARCH(ZAKL_DATA!$B$29,N1323)),MAX($M$2:M1322)+1,0)</f>
        <v>0.0</v>
      </c>
      <c r="N1323" s="370"/>
      <c r="O1323" s="368"/>
      <c r="P1323" s="389"/>
      <c r="Q1323" s="372" t="str">
        <f>IFERROR(VLOOKUP(ROWS($Q$3:Q1323),$M$3:$N$1699,2,0),"")</f>
        <v/>
      </c>
    </row>
    <row r="1324" spans="13:17" ht="12.75" customHeight="1">
      <c r="M1324" s="388">
        <f>IF(ISNUMBER(SEARCH(ZAKL_DATA!$B$29,N1324)),MAX($M$2:M1323)+1,0)</f>
        <v>0.0</v>
      </c>
      <c r="N1324" s="370"/>
      <c r="O1324" s="368"/>
      <c r="P1324" s="389"/>
      <c r="Q1324" s="372" t="str">
        <f>IFERROR(VLOOKUP(ROWS($Q$3:Q1324),$M$3:$N$1699,2,0),"")</f>
        <v/>
      </c>
    </row>
    <row r="1325" spans="13:17" ht="12.75" customHeight="1">
      <c r="M1325" s="388">
        <f>IF(ISNUMBER(SEARCH(ZAKL_DATA!$B$29,N1325)),MAX($M$2:M1324)+1,0)</f>
        <v>0.0</v>
      </c>
      <c r="N1325" s="370"/>
      <c r="O1325" s="368"/>
      <c r="P1325" s="389"/>
      <c r="Q1325" s="372" t="str">
        <f>IFERROR(VLOOKUP(ROWS($Q$3:Q1325),$M$3:$N$1699,2,0),"")</f>
        <v/>
      </c>
    </row>
    <row r="1326" spans="13:17" ht="12.75" customHeight="1">
      <c r="M1326" s="388">
        <f>IF(ISNUMBER(SEARCH(ZAKL_DATA!$B$29,N1326)),MAX($M$2:M1325)+1,0)</f>
        <v>0.0</v>
      </c>
      <c r="N1326" s="370"/>
      <c r="O1326" s="368"/>
      <c r="P1326" s="389"/>
      <c r="Q1326" s="372" t="str">
        <f>IFERROR(VLOOKUP(ROWS($Q$3:Q1326),$M$3:$N$1699,2,0),"")</f>
        <v/>
      </c>
    </row>
    <row r="1327" spans="13:17" ht="12.75" customHeight="1">
      <c r="M1327" s="388">
        <f>IF(ISNUMBER(SEARCH(ZAKL_DATA!$B$29,N1327)),MAX($M$2:M1326)+1,0)</f>
        <v>0.0</v>
      </c>
      <c r="N1327" s="370"/>
      <c r="O1327" s="368"/>
      <c r="P1327" s="389"/>
      <c r="Q1327" s="372" t="str">
        <f>IFERROR(VLOOKUP(ROWS($Q$3:Q1327),$M$3:$N$1699,2,0),"")</f>
        <v/>
      </c>
    </row>
    <row r="1328" spans="13:17" ht="12.75" customHeight="1">
      <c r="M1328" s="388">
        <f>IF(ISNUMBER(SEARCH(ZAKL_DATA!$B$29,N1328)),MAX($M$2:M1327)+1,0)</f>
        <v>0.0</v>
      </c>
      <c r="N1328" s="370"/>
      <c r="O1328" s="368"/>
      <c r="P1328" s="389"/>
      <c r="Q1328" s="372" t="str">
        <f>IFERROR(VLOOKUP(ROWS($Q$3:Q1328),$M$3:$N$1699,2,0),"")</f>
        <v/>
      </c>
    </row>
    <row r="1329" spans="13:17" ht="12.75" customHeight="1">
      <c r="M1329" s="388">
        <f>IF(ISNUMBER(SEARCH(ZAKL_DATA!$B$29,N1329)),MAX($M$2:M1328)+1,0)</f>
        <v>0.0</v>
      </c>
      <c r="N1329" s="370"/>
      <c r="O1329" s="368"/>
      <c r="P1329" s="389"/>
      <c r="Q1329" s="372" t="str">
        <f>IFERROR(VLOOKUP(ROWS($Q$3:Q1329),$M$3:$N$1699,2,0),"")</f>
        <v/>
      </c>
    </row>
    <row r="1330" spans="13:17" ht="12.75" customHeight="1">
      <c r="M1330" s="388">
        <f>IF(ISNUMBER(SEARCH(ZAKL_DATA!$B$29,N1330)),MAX($M$2:M1329)+1,0)</f>
        <v>0.0</v>
      </c>
      <c r="N1330" s="370"/>
      <c r="O1330" s="368"/>
      <c r="P1330" s="389"/>
      <c r="Q1330" s="372" t="str">
        <f>IFERROR(VLOOKUP(ROWS($Q$3:Q1330),$M$3:$N$1699,2,0),"")</f>
        <v/>
      </c>
    </row>
    <row r="1331" spans="13:17" ht="12.75" customHeight="1">
      <c r="M1331" s="388">
        <f>IF(ISNUMBER(SEARCH(ZAKL_DATA!$B$29,N1331)),MAX($M$2:M1330)+1,0)</f>
        <v>0.0</v>
      </c>
      <c r="N1331" s="370"/>
      <c r="O1331" s="368"/>
      <c r="P1331" s="389"/>
      <c r="Q1331" s="372" t="str">
        <f>IFERROR(VLOOKUP(ROWS($Q$3:Q1331),$M$3:$N$1699,2,0),"")</f>
        <v/>
      </c>
    </row>
    <row r="1332" spans="13:17" ht="12.75" customHeight="1">
      <c r="M1332" s="388">
        <f>IF(ISNUMBER(SEARCH(ZAKL_DATA!$B$29,N1332)),MAX($M$2:M1331)+1,0)</f>
        <v>0.0</v>
      </c>
      <c r="N1332" s="370"/>
      <c r="O1332" s="368"/>
      <c r="P1332" s="389"/>
      <c r="Q1332" s="372" t="str">
        <f>IFERROR(VLOOKUP(ROWS($Q$3:Q1332),$M$3:$N$1699,2,0),"")</f>
        <v/>
      </c>
    </row>
    <row r="1333" spans="13:17" ht="12.75" customHeight="1">
      <c r="M1333" s="388">
        <f>IF(ISNUMBER(SEARCH(ZAKL_DATA!$B$29,N1333)),MAX($M$2:M1332)+1,0)</f>
        <v>0.0</v>
      </c>
      <c r="N1333" s="370"/>
      <c r="O1333" s="368"/>
      <c r="P1333" s="389"/>
      <c r="Q1333" s="372" t="str">
        <f>IFERROR(VLOOKUP(ROWS($Q$3:Q1333),$M$3:$N$1699,2,0),"")</f>
        <v/>
      </c>
    </row>
    <row r="1334" spans="13:17" ht="12.75" customHeight="1">
      <c r="M1334" s="388">
        <f>IF(ISNUMBER(SEARCH(ZAKL_DATA!$B$29,N1334)),MAX($M$2:M1333)+1,0)</f>
        <v>0.0</v>
      </c>
      <c r="N1334" s="370"/>
      <c r="O1334" s="368"/>
      <c r="P1334" s="389"/>
      <c r="Q1334" s="372" t="str">
        <f>IFERROR(VLOOKUP(ROWS($Q$3:Q1334),$M$3:$N$1699,2,0),"")</f>
        <v/>
      </c>
    </row>
    <row r="1335" spans="13:17" ht="12.75" customHeight="1">
      <c r="M1335" s="388">
        <f>IF(ISNUMBER(SEARCH(ZAKL_DATA!$B$29,N1335)),MAX($M$2:M1334)+1,0)</f>
        <v>0.0</v>
      </c>
      <c r="N1335" s="370"/>
      <c r="O1335" s="368"/>
      <c r="P1335" s="389"/>
      <c r="Q1335" s="372" t="str">
        <f>IFERROR(VLOOKUP(ROWS($Q$3:Q1335),$M$3:$N$1699,2,0),"")</f>
        <v/>
      </c>
    </row>
    <row r="1336" spans="13:17" ht="12.75" customHeight="1">
      <c r="M1336" s="388">
        <f>IF(ISNUMBER(SEARCH(ZAKL_DATA!$B$29,N1336)),MAX($M$2:M1335)+1,0)</f>
        <v>0.0</v>
      </c>
      <c r="N1336" s="370"/>
      <c r="O1336" s="368"/>
      <c r="P1336" s="389"/>
      <c r="Q1336" s="372" t="str">
        <f>IFERROR(VLOOKUP(ROWS($Q$3:Q1336),$M$3:$N$1699,2,0),"")</f>
        <v/>
      </c>
    </row>
    <row r="1337" spans="13:17" ht="12.75" customHeight="1">
      <c r="M1337" s="388">
        <f>IF(ISNUMBER(SEARCH(ZAKL_DATA!$B$29,N1337)),MAX($M$2:M1336)+1,0)</f>
        <v>0.0</v>
      </c>
      <c r="N1337" s="370"/>
      <c r="O1337" s="368"/>
      <c r="P1337" s="389"/>
      <c r="Q1337" s="372" t="str">
        <f>IFERROR(VLOOKUP(ROWS($Q$3:Q1337),$M$3:$N$1699,2,0),"")</f>
        <v/>
      </c>
    </row>
    <row r="1338" spans="13:17" ht="12.75" customHeight="1">
      <c r="M1338" s="388">
        <f>IF(ISNUMBER(SEARCH(ZAKL_DATA!$B$29,N1338)),MAX($M$2:M1337)+1,0)</f>
        <v>0.0</v>
      </c>
      <c r="N1338" s="370"/>
      <c r="O1338" s="368"/>
      <c r="P1338" s="389"/>
      <c r="Q1338" s="372" t="str">
        <f>IFERROR(VLOOKUP(ROWS($Q$3:Q1338),$M$3:$N$1699,2,0),"")</f>
        <v/>
      </c>
    </row>
    <row r="1339" spans="13:17" ht="12.75" customHeight="1">
      <c r="M1339" s="388">
        <f>IF(ISNUMBER(SEARCH(ZAKL_DATA!$B$29,N1339)),MAX($M$2:M1338)+1,0)</f>
        <v>0.0</v>
      </c>
      <c r="N1339" s="370"/>
      <c r="O1339" s="368"/>
      <c r="P1339" s="389"/>
      <c r="Q1339" s="372" t="str">
        <f>IFERROR(VLOOKUP(ROWS($Q$3:Q1339),$M$3:$N$1699,2,0),"")</f>
        <v/>
      </c>
    </row>
    <row r="1340" spans="13:17" ht="12.75" customHeight="1">
      <c r="M1340" s="388">
        <f>IF(ISNUMBER(SEARCH(ZAKL_DATA!$B$29,N1340)),MAX($M$2:M1339)+1,0)</f>
        <v>0.0</v>
      </c>
      <c r="N1340" s="370"/>
      <c r="O1340" s="368"/>
      <c r="P1340" s="389"/>
      <c r="Q1340" s="372" t="str">
        <f>IFERROR(VLOOKUP(ROWS($Q$3:Q1340),$M$3:$N$1699,2,0),"")</f>
        <v/>
      </c>
    </row>
    <row r="1341" spans="13:17" ht="12.75" customHeight="1">
      <c r="M1341" s="388">
        <f>IF(ISNUMBER(SEARCH(ZAKL_DATA!$B$29,N1341)),MAX($M$2:M1340)+1,0)</f>
        <v>0.0</v>
      </c>
      <c r="N1341" s="370"/>
      <c r="O1341" s="368"/>
      <c r="P1341" s="389"/>
      <c r="Q1341" s="372" t="str">
        <f>IFERROR(VLOOKUP(ROWS($Q$3:Q1341),$M$3:$N$1699,2,0),"")</f>
        <v/>
      </c>
    </row>
    <row r="1342" spans="13:17" ht="12.75" customHeight="1">
      <c r="M1342" s="388">
        <f>IF(ISNUMBER(SEARCH(ZAKL_DATA!$B$29,N1342)),MAX($M$2:M1341)+1,0)</f>
        <v>0.0</v>
      </c>
      <c r="N1342" s="370"/>
      <c r="O1342" s="368"/>
      <c r="P1342" s="389"/>
      <c r="Q1342" s="372" t="str">
        <f>IFERROR(VLOOKUP(ROWS($Q$3:Q1342),$M$3:$N$1699,2,0),"")</f>
        <v/>
      </c>
    </row>
    <row r="1343" spans="13:17" ht="12.75" customHeight="1">
      <c r="M1343" s="388">
        <f>IF(ISNUMBER(SEARCH(ZAKL_DATA!$B$29,N1343)),MAX($M$2:M1342)+1,0)</f>
        <v>0.0</v>
      </c>
      <c r="N1343" s="370"/>
      <c r="O1343" s="368"/>
      <c r="P1343" s="389"/>
      <c r="Q1343" s="372" t="str">
        <f>IFERROR(VLOOKUP(ROWS($Q$3:Q1343),$M$3:$N$1699,2,0),"")</f>
        <v/>
      </c>
    </row>
    <row r="1344" spans="13:17" ht="12.75" customHeight="1">
      <c r="M1344" s="388">
        <f>IF(ISNUMBER(SEARCH(ZAKL_DATA!$B$29,N1344)),MAX($M$2:M1343)+1,0)</f>
        <v>0.0</v>
      </c>
      <c r="N1344" s="370"/>
      <c r="O1344" s="368"/>
      <c r="P1344" s="389"/>
      <c r="Q1344" s="372" t="str">
        <f>IFERROR(VLOOKUP(ROWS($Q$3:Q1344),$M$3:$N$1699,2,0),"")</f>
        <v/>
      </c>
    </row>
    <row r="1345" spans="13:17" ht="12.75" customHeight="1">
      <c r="M1345" s="388">
        <f>IF(ISNUMBER(SEARCH(ZAKL_DATA!$B$29,N1345)),MAX($M$2:M1344)+1,0)</f>
        <v>0.0</v>
      </c>
      <c r="N1345" s="370"/>
      <c r="O1345" s="368"/>
      <c r="P1345" s="389"/>
      <c r="Q1345" s="372" t="str">
        <f>IFERROR(VLOOKUP(ROWS($Q$3:Q1345),$M$3:$N$1699,2,0),"")</f>
        <v/>
      </c>
    </row>
    <row r="1346" spans="13:17" ht="12.75" customHeight="1">
      <c r="M1346" s="388">
        <f>IF(ISNUMBER(SEARCH(ZAKL_DATA!$B$29,N1346)),MAX($M$2:M1345)+1,0)</f>
        <v>0.0</v>
      </c>
      <c r="N1346" s="370"/>
      <c r="O1346" s="368"/>
      <c r="P1346" s="389"/>
      <c r="Q1346" s="372" t="str">
        <f>IFERROR(VLOOKUP(ROWS($Q$3:Q1346),$M$3:$N$1699,2,0),"")</f>
        <v/>
      </c>
    </row>
    <row r="1347" spans="13:17" ht="12.75" customHeight="1">
      <c r="M1347" s="388">
        <f>IF(ISNUMBER(SEARCH(ZAKL_DATA!$B$29,N1347)),MAX($M$2:M1346)+1,0)</f>
        <v>0.0</v>
      </c>
      <c r="N1347" s="370"/>
      <c r="O1347" s="368"/>
      <c r="P1347" s="389"/>
      <c r="Q1347" s="372" t="str">
        <f>IFERROR(VLOOKUP(ROWS($Q$3:Q1347),$M$3:$N$1699,2,0),"")</f>
        <v/>
      </c>
    </row>
    <row r="1348" spans="13:17" ht="12.75" customHeight="1">
      <c r="M1348" s="388">
        <f>IF(ISNUMBER(SEARCH(ZAKL_DATA!$B$29,N1348)),MAX($M$2:M1347)+1,0)</f>
        <v>0.0</v>
      </c>
      <c r="N1348" s="370"/>
      <c r="O1348" s="368"/>
      <c r="P1348" s="389"/>
      <c r="Q1348" s="372" t="str">
        <f>IFERROR(VLOOKUP(ROWS($Q$3:Q1348),$M$3:$N$1699,2,0),"")</f>
        <v/>
      </c>
    </row>
    <row r="1349" spans="13:17" ht="12.75" customHeight="1">
      <c r="M1349" s="388">
        <f>IF(ISNUMBER(SEARCH(ZAKL_DATA!$B$29,N1349)),MAX($M$2:M1348)+1,0)</f>
        <v>0.0</v>
      </c>
      <c r="N1349" s="370"/>
      <c r="O1349" s="368"/>
      <c r="P1349" s="389"/>
      <c r="Q1349" s="372" t="str">
        <f>IFERROR(VLOOKUP(ROWS($Q$3:Q1349),$M$3:$N$1699,2,0),"")</f>
        <v/>
      </c>
    </row>
    <row r="1350" spans="13:17" ht="12.75" customHeight="1">
      <c r="M1350" s="388">
        <f>IF(ISNUMBER(SEARCH(ZAKL_DATA!$B$29,N1350)),MAX($M$2:M1349)+1,0)</f>
        <v>0.0</v>
      </c>
      <c r="N1350" s="370"/>
      <c r="O1350" s="368"/>
      <c r="P1350" s="389"/>
      <c r="Q1350" s="372" t="str">
        <f>IFERROR(VLOOKUP(ROWS($Q$3:Q1350),$M$3:$N$1699,2,0),"")</f>
        <v/>
      </c>
    </row>
    <row r="1351" spans="13:17" ht="12.75" customHeight="1">
      <c r="M1351" s="388">
        <f>IF(ISNUMBER(SEARCH(ZAKL_DATA!$B$29,N1351)),MAX($M$2:M1350)+1,0)</f>
        <v>0.0</v>
      </c>
      <c r="N1351" s="370"/>
      <c r="O1351" s="368"/>
      <c r="P1351" s="389"/>
      <c r="Q1351" s="372" t="str">
        <f>IFERROR(VLOOKUP(ROWS($Q$3:Q1351),$M$3:$N$1699,2,0),"")</f>
        <v/>
      </c>
    </row>
    <row r="1352" spans="13:17" ht="12.75" customHeight="1">
      <c r="M1352" s="388">
        <f>IF(ISNUMBER(SEARCH(ZAKL_DATA!$B$29,N1352)),MAX($M$2:M1351)+1,0)</f>
        <v>0.0</v>
      </c>
      <c r="N1352" s="370"/>
      <c r="O1352" s="368"/>
      <c r="P1352" s="389"/>
      <c r="Q1352" s="372" t="str">
        <f>IFERROR(VLOOKUP(ROWS($Q$3:Q1352),$M$3:$N$1699,2,0),"")</f>
        <v/>
      </c>
    </row>
    <row r="1353" spans="13:17" ht="12.75" customHeight="1">
      <c r="M1353" s="388">
        <f>IF(ISNUMBER(SEARCH(ZAKL_DATA!$B$29,N1353)),MAX($M$2:M1352)+1,0)</f>
        <v>0.0</v>
      </c>
      <c r="N1353" s="370"/>
      <c r="O1353" s="368"/>
      <c r="P1353" s="389"/>
      <c r="Q1353" s="372" t="str">
        <f>IFERROR(VLOOKUP(ROWS($Q$3:Q1353),$M$3:$N$1699,2,0),"")</f>
        <v/>
      </c>
    </row>
    <row r="1354" spans="13:17" ht="12.75" customHeight="1">
      <c r="M1354" s="388">
        <f>IF(ISNUMBER(SEARCH(ZAKL_DATA!$B$29,N1354)),MAX($M$2:M1353)+1,0)</f>
        <v>0.0</v>
      </c>
      <c r="N1354" s="370"/>
      <c r="O1354" s="368"/>
      <c r="P1354" s="389"/>
      <c r="Q1354" s="372" t="str">
        <f>IFERROR(VLOOKUP(ROWS($Q$3:Q1354),$M$3:$N$1699,2,0),"")</f>
        <v/>
      </c>
    </row>
    <row r="1355" spans="13:17" ht="12.75" customHeight="1">
      <c r="M1355" s="388">
        <f>IF(ISNUMBER(SEARCH(ZAKL_DATA!$B$29,N1355)),MAX($M$2:M1354)+1,0)</f>
        <v>0.0</v>
      </c>
      <c r="N1355" s="370"/>
      <c r="O1355" s="368"/>
      <c r="P1355" s="389"/>
      <c r="Q1355" s="372" t="str">
        <f>IFERROR(VLOOKUP(ROWS($Q$3:Q1355),$M$3:$N$1699,2,0),"")</f>
        <v/>
      </c>
    </row>
    <row r="1356" spans="13:17" ht="12.75" customHeight="1">
      <c r="M1356" s="388">
        <f>IF(ISNUMBER(SEARCH(ZAKL_DATA!$B$29,N1356)),MAX($M$2:M1355)+1,0)</f>
        <v>0.0</v>
      </c>
      <c r="N1356" s="370"/>
      <c r="O1356" s="368"/>
      <c r="P1356" s="389"/>
      <c r="Q1356" s="372" t="str">
        <f>IFERROR(VLOOKUP(ROWS($Q$3:Q1356),$M$3:$N$1699,2,0),"")</f>
        <v/>
      </c>
    </row>
    <row r="1357" spans="13:17" ht="12.75" customHeight="1">
      <c r="M1357" s="388">
        <f>IF(ISNUMBER(SEARCH(ZAKL_DATA!$B$29,N1357)),MAX($M$2:M1356)+1,0)</f>
        <v>0.0</v>
      </c>
      <c r="N1357" s="370"/>
      <c r="O1357" s="368"/>
      <c r="P1357" s="389"/>
      <c r="Q1357" s="372" t="str">
        <f>IFERROR(VLOOKUP(ROWS($Q$3:Q1357),$M$3:$N$1699,2,0),"")</f>
        <v/>
      </c>
    </row>
    <row r="1358" spans="13:17" ht="12.75" customHeight="1">
      <c r="M1358" s="388">
        <f>IF(ISNUMBER(SEARCH(ZAKL_DATA!$B$29,N1358)),MAX($M$2:M1357)+1,0)</f>
        <v>0.0</v>
      </c>
      <c r="N1358" s="370"/>
      <c r="O1358" s="368"/>
      <c r="P1358" s="389"/>
      <c r="Q1358" s="372" t="str">
        <f>IFERROR(VLOOKUP(ROWS($Q$3:Q1358),$M$3:$N$1699,2,0),"")</f>
        <v/>
      </c>
    </row>
    <row r="1359" spans="13:17" ht="12.75" customHeight="1">
      <c r="M1359" s="388">
        <f>IF(ISNUMBER(SEARCH(ZAKL_DATA!$B$29,N1359)),MAX($M$2:M1358)+1,0)</f>
        <v>0.0</v>
      </c>
      <c r="N1359" s="370"/>
      <c r="O1359" s="368"/>
      <c r="P1359" s="389"/>
      <c r="Q1359" s="372" t="str">
        <f>IFERROR(VLOOKUP(ROWS($Q$3:Q1359),$M$3:$N$1699,2,0),"")</f>
        <v/>
      </c>
    </row>
    <row r="1360" spans="13:17" ht="12.75" customHeight="1">
      <c r="M1360" s="388">
        <f>IF(ISNUMBER(SEARCH(ZAKL_DATA!$B$29,N1360)),MAX($M$2:M1359)+1,0)</f>
        <v>0.0</v>
      </c>
      <c r="N1360" s="370"/>
      <c r="O1360" s="368"/>
      <c r="P1360" s="389"/>
      <c r="Q1360" s="372" t="str">
        <f>IFERROR(VLOOKUP(ROWS($Q$3:Q1360),$M$3:$N$1699,2,0),"")</f>
        <v/>
      </c>
    </row>
    <row r="1361" spans="13:17" ht="12.75" customHeight="1">
      <c r="M1361" s="388">
        <f>IF(ISNUMBER(SEARCH(ZAKL_DATA!$B$29,N1361)),MAX($M$2:M1360)+1,0)</f>
        <v>0.0</v>
      </c>
      <c r="N1361" s="370"/>
      <c r="O1361" s="368"/>
      <c r="P1361" s="389"/>
      <c r="Q1361" s="372" t="str">
        <f>IFERROR(VLOOKUP(ROWS($Q$3:Q1361),$M$3:$N$1699,2,0),"")</f>
        <v/>
      </c>
    </row>
    <row r="1362" spans="13:17" ht="12.75" customHeight="1">
      <c r="M1362" s="388">
        <f>IF(ISNUMBER(SEARCH(ZAKL_DATA!$B$29,N1362)),MAX($M$2:M1361)+1,0)</f>
        <v>0.0</v>
      </c>
      <c r="N1362" s="370"/>
      <c r="O1362" s="368"/>
      <c r="P1362" s="389"/>
      <c r="Q1362" s="372" t="str">
        <f>IFERROR(VLOOKUP(ROWS($Q$3:Q1362),$M$3:$N$1699,2,0),"")</f>
        <v/>
      </c>
    </row>
    <row r="1363" spans="13:17" ht="12.75" customHeight="1">
      <c r="M1363" s="388">
        <f>IF(ISNUMBER(SEARCH(ZAKL_DATA!$B$29,N1363)),MAX($M$2:M1362)+1,0)</f>
        <v>0.0</v>
      </c>
      <c r="N1363" s="370"/>
      <c r="O1363" s="368"/>
      <c r="P1363" s="389"/>
      <c r="Q1363" s="372" t="str">
        <f>IFERROR(VLOOKUP(ROWS($Q$3:Q1363),$M$3:$N$1699,2,0),"")</f>
        <v/>
      </c>
    </row>
    <row r="1364" spans="13:17" ht="12.75" customHeight="1">
      <c r="M1364" s="388">
        <f>IF(ISNUMBER(SEARCH(ZAKL_DATA!$B$29,N1364)),MAX($M$2:M1363)+1,0)</f>
        <v>0.0</v>
      </c>
      <c r="N1364" s="370"/>
      <c r="O1364" s="368"/>
      <c r="P1364" s="389"/>
      <c r="Q1364" s="372" t="str">
        <f>IFERROR(VLOOKUP(ROWS($Q$3:Q1364),$M$3:$N$1699,2,0),"")</f>
        <v/>
      </c>
    </row>
    <row r="1365" spans="13:17" ht="12.75" customHeight="1">
      <c r="M1365" s="388">
        <f>IF(ISNUMBER(SEARCH(ZAKL_DATA!$B$29,N1365)),MAX($M$2:M1364)+1,0)</f>
        <v>0.0</v>
      </c>
      <c r="N1365" s="370"/>
      <c r="O1365" s="368"/>
      <c r="P1365" s="389"/>
      <c r="Q1365" s="372" t="str">
        <f>IFERROR(VLOOKUP(ROWS($Q$3:Q1365),$M$3:$N$1699,2,0),"")</f>
        <v/>
      </c>
    </row>
    <row r="1366" spans="13:17" ht="12.75" customHeight="1">
      <c r="M1366" s="388">
        <f>IF(ISNUMBER(SEARCH(ZAKL_DATA!$B$29,N1366)),MAX($M$2:M1365)+1,0)</f>
        <v>0.0</v>
      </c>
      <c r="N1366" s="370"/>
      <c r="O1366" s="368"/>
      <c r="P1366" s="389"/>
      <c r="Q1366" s="372" t="str">
        <f>IFERROR(VLOOKUP(ROWS($Q$3:Q1366),$M$3:$N$1699,2,0),"")</f>
        <v/>
      </c>
    </row>
    <row r="1367" spans="13:17" ht="12.75" customHeight="1">
      <c r="M1367" s="388">
        <f>IF(ISNUMBER(SEARCH(ZAKL_DATA!$B$29,N1367)),MAX($M$2:M1366)+1,0)</f>
        <v>0.0</v>
      </c>
      <c r="N1367" s="370"/>
      <c r="O1367" s="368"/>
      <c r="P1367" s="389"/>
      <c r="Q1367" s="372" t="str">
        <f>IFERROR(VLOOKUP(ROWS($Q$3:Q1367),$M$3:$N$1699,2,0),"")</f>
        <v/>
      </c>
    </row>
    <row r="1368" spans="13:17" ht="12.75" customHeight="1">
      <c r="M1368" s="388">
        <f>IF(ISNUMBER(SEARCH(ZAKL_DATA!$B$29,N1368)),MAX($M$2:M1367)+1,0)</f>
        <v>0.0</v>
      </c>
      <c r="N1368" s="370"/>
      <c r="O1368" s="368"/>
      <c r="P1368" s="389"/>
      <c r="Q1368" s="372" t="str">
        <f>IFERROR(VLOOKUP(ROWS($Q$3:Q1368),$M$3:$N$1699,2,0),"")</f>
        <v/>
      </c>
    </row>
    <row r="1369" spans="13:17" ht="12.75" customHeight="1">
      <c r="M1369" s="388">
        <f>IF(ISNUMBER(SEARCH(ZAKL_DATA!$B$29,N1369)),MAX($M$2:M1368)+1,0)</f>
        <v>0.0</v>
      </c>
      <c r="N1369" s="370"/>
      <c r="O1369" s="368"/>
      <c r="P1369" s="389"/>
      <c r="Q1369" s="372" t="str">
        <f>IFERROR(VLOOKUP(ROWS($Q$3:Q1369),$M$3:$N$1699,2,0),"")</f>
        <v/>
      </c>
    </row>
    <row r="1370" spans="13:17" ht="12.75" customHeight="1">
      <c r="M1370" s="388">
        <f>IF(ISNUMBER(SEARCH(ZAKL_DATA!$B$29,N1370)),MAX($M$2:M1369)+1,0)</f>
        <v>0.0</v>
      </c>
      <c r="N1370" s="370"/>
      <c r="O1370" s="368"/>
      <c r="P1370" s="389"/>
      <c r="Q1370" s="372" t="str">
        <f>IFERROR(VLOOKUP(ROWS($Q$3:Q1370),$M$3:$N$1699,2,0),"")</f>
        <v/>
      </c>
    </row>
    <row r="1371" spans="13:17" ht="12.75" customHeight="1">
      <c r="M1371" s="388">
        <f>IF(ISNUMBER(SEARCH(ZAKL_DATA!$B$29,N1371)),MAX($M$2:M1370)+1,0)</f>
        <v>0.0</v>
      </c>
      <c r="N1371" s="370"/>
      <c r="O1371" s="368"/>
      <c r="P1371" s="389"/>
      <c r="Q1371" s="372" t="str">
        <f>IFERROR(VLOOKUP(ROWS($Q$3:Q1371),$M$3:$N$1699,2,0),"")</f>
        <v/>
      </c>
    </row>
    <row r="1372" spans="13:17" ht="12.75" customHeight="1">
      <c r="M1372" s="388">
        <f>IF(ISNUMBER(SEARCH(ZAKL_DATA!$B$29,N1372)),MAX($M$2:M1371)+1,0)</f>
        <v>0.0</v>
      </c>
      <c r="N1372" s="370"/>
      <c r="O1372" s="368"/>
      <c r="P1372" s="389"/>
      <c r="Q1372" s="372" t="str">
        <f>IFERROR(VLOOKUP(ROWS($Q$3:Q1372),$M$3:$N$1699,2,0),"")</f>
        <v/>
      </c>
    </row>
    <row r="1373" spans="13:17" ht="12.75" customHeight="1">
      <c r="M1373" s="388">
        <f>IF(ISNUMBER(SEARCH(ZAKL_DATA!$B$29,N1373)),MAX($M$2:M1372)+1,0)</f>
        <v>0.0</v>
      </c>
      <c r="N1373" s="370"/>
      <c r="O1373" s="368"/>
      <c r="P1373" s="389"/>
      <c r="Q1373" s="372" t="str">
        <f>IFERROR(VLOOKUP(ROWS($Q$3:Q1373),$M$3:$N$1699,2,0),"")</f>
        <v/>
      </c>
    </row>
    <row r="1374" spans="13:17" ht="12.75" customHeight="1">
      <c r="M1374" s="388">
        <f>IF(ISNUMBER(SEARCH(ZAKL_DATA!$B$29,N1374)),MAX($M$2:M1373)+1,0)</f>
        <v>0.0</v>
      </c>
      <c r="N1374" s="370"/>
      <c r="O1374" s="368"/>
      <c r="P1374" s="389"/>
      <c r="Q1374" s="372" t="str">
        <f>IFERROR(VLOOKUP(ROWS($Q$3:Q1374),$M$3:$N$1699,2,0),"")</f>
        <v/>
      </c>
    </row>
    <row r="1375" spans="13:17" ht="12.75" customHeight="1">
      <c r="M1375" s="388">
        <f>IF(ISNUMBER(SEARCH(ZAKL_DATA!$B$29,N1375)),MAX($M$2:M1374)+1,0)</f>
        <v>0.0</v>
      </c>
      <c r="N1375" s="370"/>
      <c r="O1375" s="368"/>
      <c r="P1375" s="389"/>
      <c r="Q1375" s="372" t="str">
        <f>IFERROR(VLOOKUP(ROWS($Q$3:Q1375),$M$3:$N$1699,2,0),"")</f>
        <v/>
      </c>
    </row>
    <row r="1376" spans="13:17" ht="12.75" customHeight="1">
      <c r="M1376" s="388">
        <f>IF(ISNUMBER(SEARCH(ZAKL_DATA!$B$29,N1376)),MAX($M$2:M1375)+1,0)</f>
        <v>0.0</v>
      </c>
      <c r="N1376" s="370"/>
      <c r="O1376" s="368"/>
      <c r="P1376" s="389"/>
      <c r="Q1376" s="372" t="str">
        <f>IFERROR(VLOOKUP(ROWS($Q$3:Q1376),$M$3:$N$1699,2,0),"")</f>
        <v/>
      </c>
    </row>
    <row r="1377" spans="13:17" ht="12.75" customHeight="1">
      <c r="M1377" s="388">
        <f>IF(ISNUMBER(SEARCH(ZAKL_DATA!$B$29,N1377)),MAX($M$2:M1376)+1,0)</f>
        <v>0.0</v>
      </c>
      <c r="N1377" s="370"/>
      <c r="O1377" s="368"/>
      <c r="P1377" s="389"/>
      <c r="Q1377" s="372" t="str">
        <f>IFERROR(VLOOKUP(ROWS($Q$3:Q1377),$M$3:$N$1699,2,0),"")</f>
        <v/>
      </c>
    </row>
    <row r="1378" spans="13:17" ht="12.75" customHeight="1">
      <c r="M1378" s="388">
        <f>IF(ISNUMBER(SEARCH(ZAKL_DATA!$B$29,N1378)),MAX($M$2:M1377)+1,0)</f>
        <v>0.0</v>
      </c>
      <c r="N1378" s="370"/>
      <c r="O1378" s="368"/>
      <c r="P1378" s="389"/>
      <c r="Q1378" s="372" t="str">
        <f>IFERROR(VLOOKUP(ROWS($Q$3:Q1378),$M$3:$N$1699,2,0),"")</f>
        <v/>
      </c>
    </row>
    <row r="1379" spans="13:17" ht="12.75" customHeight="1">
      <c r="M1379" s="388">
        <f>IF(ISNUMBER(SEARCH(ZAKL_DATA!$B$29,N1379)),MAX($M$2:M1378)+1,0)</f>
        <v>0.0</v>
      </c>
      <c r="N1379" s="370"/>
      <c r="O1379" s="368"/>
      <c r="P1379" s="389"/>
      <c r="Q1379" s="372" t="str">
        <f>IFERROR(VLOOKUP(ROWS($Q$3:Q1379),$M$3:$N$1699,2,0),"")</f>
        <v/>
      </c>
    </row>
    <row r="1380" spans="13:17" ht="12.75" customHeight="1">
      <c r="M1380" s="388">
        <f>IF(ISNUMBER(SEARCH(ZAKL_DATA!$B$29,N1380)),MAX($M$2:M1379)+1,0)</f>
        <v>0.0</v>
      </c>
      <c r="N1380" s="370"/>
      <c r="O1380" s="368"/>
      <c r="P1380" s="389"/>
      <c r="Q1380" s="372" t="str">
        <f>IFERROR(VLOOKUP(ROWS($Q$3:Q1380),$M$3:$N$1699,2,0),"")</f>
        <v/>
      </c>
    </row>
    <row r="1381" spans="13:17" ht="12.75" customHeight="1">
      <c r="M1381" s="388">
        <f>IF(ISNUMBER(SEARCH(ZAKL_DATA!$B$29,N1381)),MAX($M$2:M1380)+1,0)</f>
        <v>0.0</v>
      </c>
      <c r="N1381" s="370"/>
      <c r="O1381" s="368"/>
      <c r="P1381" s="389"/>
      <c r="Q1381" s="372" t="str">
        <f>IFERROR(VLOOKUP(ROWS($Q$3:Q1381),$M$3:$N$1699,2,0),"")</f>
        <v/>
      </c>
    </row>
    <row r="1382" spans="13:17" ht="12.75" customHeight="1">
      <c r="M1382" s="388">
        <f>IF(ISNUMBER(SEARCH(ZAKL_DATA!$B$29,N1382)),MAX($M$2:M1381)+1,0)</f>
        <v>0.0</v>
      </c>
      <c r="N1382" s="370"/>
      <c r="O1382" s="368"/>
      <c r="P1382" s="389"/>
      <c r="Q1382" s="372" t="str">
        <f>IFERROR(VLOOKUP(ROWS($Q$3:Q1382),$M$3:$N$1699,2,0),"")</f>
        <v/>
      </c>
    </row>
    <row r="1383" spans="13:17" ht="12.75" customHeight="1">
      <c r="M1383" s="388">
        <f>IF(ISNUMBER(SEARCH(ZAKL_DATA!$B$29,N1383)),MAX($M$2:M1382)+1,0)</f>
        <v>0.0</v>
      </c>
      <c r="N1383" s="370"/>
      <c r="O1383" s="368"/>
      <c r="P1383" s="389"/>
      <c r="Q1383" s="372" t="str">
        <f>IFERROR(VLOOKUP(ROWS($Q$3:Q1383),$M$3:$N$1699,2,0),"")</f>
        <v/>
      </c>
    </row>
    <row r="1384" spans="13:17" ht="12.75" customHeight="1">
      <c r="M1384" s="388">
        <f>IF(ISNUMBER(SEARCH(ZAKL_DATA!$B$29,N1384)),MAX($M$2:M1383)+1,0)</f>
        <v>0.0</v>
      </c>
      <c r="N1384" s="370"/>
      <c r="O1384" s="368"/>
      <c r="P1384" s="389"/>
      <c r="Q1384" s="372" t="str">
        <f>IFERROR(VLOOKUP(ROWS($Q$3:Q1384),$M$3:$N$1699,2,0),"")</f>
        <v/>
      </c>
    </row>
    <row r="1385" spans="13:17" ht="12.75" customHeight="1">
      <c r="M1385" s="388">
        <f>IF(ISNUMBER(SEARCH(ZAKL_DATA!$B$29,N1385)),MAX($M$2:M1384)+1,0)</f>
        <v>0.0</v>
      </c>
      <c r="N1385" s="370"/>
      <c r="O1385" s="368"/>
      <c r="P1385" s="389"/>
      <c r="Q1385" s="372" t="str">
        <f>IFERROR(VLOOKUP(ROWS($Q$3:Q1385),$M$3:$N$1699,2,0),"")</f>
        <v/>
      </c>
    </row>
    <row r="1386" spans="13:17" ht="12.75" customHeight="1">
      <c r="M1386" s="388">
        <f>IF(ISNUMBER(SEARCH(ZAKL_DATA!$B$29,N1386)),MAX($M$2:M1385)+1,0)</f>
        <v>0.0</v>
      </c>
      <c r="N1386" s="370"/>
      <c r="O1386" s="368"/>
      <c r="P1386" s="389"/>
      <c r="Q1386" s="372" t="str">
        <f>IFERROR(VLOOKUP(ROWS($Q$3:Q1386),$M$3:$N$1699,2,0),"")</f>
        <v/>
      </c>
    </row>
    <row r="1387" spans="13:17" ht="12.75" customHeight="1">
      <c r="M1387" s="388">
        <f>IF(ISNUMBER(SEARCH(ZAKL_DATA!$B$29,N1387)),MAX($M$2:M1386)+1,0)</f>
        <v>0.0</v>
      </c>
      <c r="N1387" s="370"/>
      <c r="O1387" s="368"/>
      <c r="P1387" s="389"/>
      <c r="Q1387" s="372" t="str">
        <f>IFERROR(VLOOKUP(ROWS($Q$3:Q1387),$M$3:$N$1699,2,0),"")</f>
        <v/>
      </c>
    </row>
    <row r="1388" spans="13:17" ht="12.75" customHeight="1">
      <c r="M1388" s="388">
        <f>IF(ISNUMBER(SEARCH(ZAKL_DATA!$B$29,N1388)),MAX($M$2:M1387)+1,0)</f>
        <v>0.0</v>
      </c>
      <c r="N1388" s="370"/>
      <c r="O1388" s="368"/>
      <c r="P1388" s="389"/>
      <c r="Q1388" s="372" t="str">
        <f>IFERROR(VLOOKUP(ROWS($Q$3:Q1388),$M$3:$N$1699,2,0),"")</f>
        <v/>
      </c>
    </row>
    <row r="1389" spans="13:17" ht="12.75" customHeight="1">
      <c r="M1389" s="388">
        <f>IF(ISNUMBER(SEARCH(ZAKL_DATA!$B$29,N1389)),MAX($M$2:M1388)+1,0)</f>
        <v>0.0</v>
      </c>
      <c r="N1389" s="370"/>
      <c r="O1389" s="368"/>
      <c r="P1389" s="389"/>
      <c r="Q1389" s="372" t="str">
        <f>IFERROR(VLOOKUP(ROWS($Q$3:Q1389),$M$3:$N$1699,2,0),"")</f>
        <v/>
      </c>
    </row>
    <row r="1390" spans="13:17" ht="12.75" customHeight="1">
      <c r="M1390" s="388">
        <f>IF(ISNUMBER(SEARCH(ZAKL_DATA!$B$29,N1390)),MAX($M$2:M1389)+1,0)</f>
        <v>0.0</v>
      </c>
      <c r="N1390" s="370"/>
      <c r="O1390" s="368"/>
      <c r="P1390" s="389"/>
      <c r="Q1390" s="372" t="str">
        <f>IFERROR(VLOOKUP(ROWS($Q$3:Q1390),$M$3:$N$1699,2,0),"")</f>
        <v/>
      </c>
    </row>
    <row r="1391" spans="13:17" ht="12.75" customHeight="1">
      <c r="M1391" s="388">
        <f>IF(ISNUMBER(SEARCH(ZAKL_DATA!$B$29,N1391)),MAX($M$2:M1390)+1,0)</f>
        <v>0.0</v>
      </c>
      <c r="N1391" s="370"/>
      <c r="O1391" s="368"/>
      <c r="P1391" s="389"/>
      <c r="Q1391" s="372" t="str">
        <f>IFERROR(VLOOKUP(ROWS($Q$3:Q1391),$M$3:$N$1699,2,0),"")</f>
        <v/>
      </c>
    </row>
    <row r="1392" spans="13:17" ht="12.75" customHeight="1">
      <c r="M1392" s="388">
        <f>IF(ISNUMBER(SEARCH(ZAKL_DATA!$B$29,N1392)),MAX($M$2:M1391)+1,0)</f>
        <v>0.0</v>
      </c>
      <c r="N1392" s="370"/>
      <c r="O1392" s="368"/>
      <c r="P1392" s="389"/>
      <c r="Q1392" s="372" t="str">
        <f>IFERROR(VLOOKUP(ROWS($Q$3:Q1392),$M$3:$N$1699,2,0),"")</f>
        <v/>
      </c>
    </row>
    <row r="1393" spans="13:17" ht="12.75" customHeight="1">
      <c r="M1393" s="388">
        <f>IF(ISNUMBER(SEARCH(ZAKL_DATA!$B$29,N1393)),MAX($M$2:M1392)+1,0)</f>
        <v>0.0</v>
      </c>
      <c r="N1393" s="370"/>
      <c r="O1393" s="368"/>
      <c r="P1393" s="389"/>
      <c r="Q1393" s="372" t="str">
        <f>IFERROR(VLOOKUP(ROWS($Q$3:Q1393),$M$3:$N$1699,2,0),"")</f>
        <v/>
      </c>
    </row>
    <row r="1394" spans="13:17" ht="12.75" customHeight="1">
      <c r="M1394" s="388">
        <f>IF(ISNUMBER(SEARCH(ZAKL_DATA!$B$29,N1394)),MAX($M$2:M1393)+1,0)</f>
        <v>0.0</v>
      </c>
      <c r="N1394" s="370"/>
      <c r="O1394" s="368"/>
      <c r="P1394" s="389"/>
      <c r="Q1394" s="372" t="str">
        <f>IFERROR(VLOOKUP(ROWS($Q$3:Q1394),$M$3:$N$1699,2,0),"")</f>
        <v/>
      </c>
    </row>
    <row r="1395" spans="13:17" ht="12.75" customHeight="1">
      <c r="M1395" s="388">
        <f>IF(ISNUMBER(SEARCH(ZAKL_DATA!$B$29,N1395)),MAX($M$2:M1394)+1,0)</f>
        <v>0.0</v>
      </c>
      <c r="N1395" s="370"/>
      <c r="O1395" s="368"/>
      <c r="P1395" s="389"/>
      <c r="Q1395" s="372" t="str">
        <f>IFERROR(VLOOKUP(ROWS($Q$3:Q1395),$M$3:$N$1699,2,0),"")</f>
        <v/>
      </c>
    </row>
    <row r="1396" spans="13:17" ht="12.75" customHeight="1">
      <c r="M1396" s="388">
        <f>IF(ISNUMBER(SEARCH(ZAKL_DATA!$B$29,N1396)),MAX($M$2:M1395)+1,0)</f>
        <v>0.0</v>
      </c>
      <c r="N1396" s="370"/>
      <c r="O1396" s="368"/>
      <c r="P1396" s="389"/>
      <c r="Q1396" s="372" t="str">
        <f>IFERROR(VLOOKUP(ROWS($Q$3:Q1396),$M$3:$N$1699,2,0),"")</f>
        <v/>
      </c>
    </row>
    <row r="1397" spans="13:17" ht="12.75" customHeight="1">
      <c r="M1397" s="388">
        <f>IF(ISNUMBER(SEARCH(ZAKL_DATA!$B$29,N1397)),MAX($M$2:M1396)+1,0)</f>
        <v>0.0</v>
      </c>
      <c r="N1397" s="370"/>
      <c r="O1397" s="368"/>
      <c r="P1397" s="389"/>
      <c r="Q1397" s="372" t="str">
        <f>IFERROR(VLOOKUP(ROWS($Q$3:Q1397),$M$3:$N$1699,2,0),"")</f>
        <v/>
      </c>
    </row>
    <row r="1398" spans="13:17" ht="12.75" customHeight="1">
      <c r="M1398" s="388">
        <f>IF(ISNUMBER(SEARCH(ZAKL_DATA!$B$29,N1398)),MAX($M$2:M1397)+1,0)</f>
        <v>0.0</v>
      </c>
      <c r="N1398" s="370"/>
      <c r="O1398" s="368"/>
      <c r="P1398" s="389"/>
      <c r="Q1398" s="372" t="str">
        <f>IFERROR(VLOOKUP(ROWS($Q$3:Q1398),$M$3:$N$1699,2,0),"")</f>
        <v/>
      </c>
    </row>
    <row r="1399" spans="13:17" ht="12.75" customHeight="1">
      <c r="M1399" s="388">
        <f>IF(ISNUMBER(SEARCH(ZAKL_DATA!$B$29,N1399)),MAX($M$2:M1398)+1,0)</f>
        <v>0.0</v>
      </c>
      <c r="N1399" s="370"/>
      <c r="O1399" s="368"/>
      <c r="P1399" s="389"/>
      <c r="Q1399" s="372" t="str">
        <f>IFERROR(VLOOKUP(ROWS($Q$3:Q1399),$M$3:$N$1699,2,0),"")</f>
        <v/>
      </c>
    </row>
    <row r="1400" spans="13:17" ht="12.75" customHeight="1">
      <c r="M1400" s="388">
        <f>IF(ISNUMBER(SEARCH(ZAKL_DATA!$B$29,N1400)),MAX($M$2:M1399)+1,0)</f>
        <v>0.0</v>
      </c>
      <c r="N1400" s="370"/>
      <c r="O1400" s="368"/>
      <c r="P1400" s="389"/>
      <c r="Q1400" s="372" t="str">
        <f>IFERROR(VLOOKUP(ROWS($Q$3:Q1400),$M$3:$N$1699,2,0),"")</f>
        <v/>
      </c>
    </row>
    <row r="1401" spans="13:17" ht="12.75" customHeight="1">
      <c r="M1401" s="388">
        <f>IF(ISNUMBER(SEARCH(ZAKL_DATA!$B$29,N1401)),MAX($M$2:M1400)+1,0)</f>
        <v>0.0</v>
      </c>
      <c r="N1401" s="370"/>
      <c r="O1401" s="368"/>
      <c r="P1401" s="389"/>
      <c r="Q1401" s="372" t="str">
        <f>IFERROR(VLOOKUP(ROWS($Q$3:Q1401),$M$3:$N$1699,2,0),"")</f>
        <v/>
      </c>
    </row>
    <row r="1402" spans="13:17" ht="12.75" customHeight="1">
      <c r="M1402" s="388">
        <f>IF(ISNUMBER(SEARCH(ZAKL_DATA!$B$29,N1402)),MAX($M$2:M1401)+1,0)</f>
        <v>0.0</v>
      </c>
      <c r="N1402" s="370"/>
      <c r="O1402" s="368"/>
      <c r="P1402" s="389"/>
      <c r="Q1402" s="372" t="str">
        <f>IFERROR(VLOOKUP(ROWS($Q$3:Q1402),$M$3:$N$1699,2,0),"")</f>
        <v/>
      </c>
    </row>
    <row r="1403" spans="13:17" ht="12.75" customHeight="1">
      <c r="M1403" s="388">
        <f>IF(ISNUMBER(SEARCH(ZAKL_DATA!$B$29,N1403)),MAX($M$2:M1402)+1,0)</f>
        <v>0.0</v>
      </c>
      <c r="N1403" s="370"/>
      <c r="O1403" s="368"/>
      <c r="P1403" s="389"/>
      <c r="Q1403" s="372" t="str">
        <f>IFERROR(VLOOKUP(ROWS($Q$3:Q1403),$M$3:$N$1699,2,0),"")</f>
        <v/>
      </c>
    </row>
    <row r="1404" spans="13:17" ht="12.75" customHeight="1">
      <c r="M1404" s="388">
        <f>IF(ISNUMBER(SEARCH(ZAKL_DATA!$B$29,N1404)),MAX($M$2:M1403)+1,0)</f>
        <v>0.0</v>
      </c>
      <c r="N1404" s="370"/>
      <c r="O1404" s="368"/>
      <c r="P1404" s="389"/>
      <c r="Q1404" s="372" t="str">
        <f>IFERROR(VLOOKUP(ROWS($Q$3:Q1404),$M$3:$N$1699,2,0),"")</f>
        <v/>
      </c>
    </row>
    <row r="1405" spans="13:17" ht="12.75" customHeight="1">
      <c r="M1405" s="388">
        <f>IF(ISNUMBER(SEARCH(ZAKL_DATA!$B$29,N1405)),MAX($M$2:M1404)+1,0)</f>
        <v>0.0</v>
      </c>
      <c r="N1405" s="370"/>
      <c r="O1405" s="368"/>
      <c r="P1405" s="389"/>
      <c r="Q1405" s="372" t="str">
        <f>IFERROR(VLOOKUP(ROWS($Q$3:Q1405),$M$3:$N$1699,2,0),"")</f>
        <v/>
      </c>
    </row>
    <row r="1406" spans="13:17" ht="12.75" customHeight="1">
      <c r="M1406" s="388">
        <f>IF(ISNUMBER(SEARCH(ZAKL_DATA!$B$29,N1406)),MAX($M$2:M1405)+1,0)</f>
        <v>0.0</v>
      </c>
      <c r="N1406" s="370"/>
      <c r="O1406" s="368"/>
      <c r="P1406" s="389"/>
      <c r="Q1406" s="372" t="str">
        <f>IFERROR(VLOOKUP(ROWS($Q$3:Q1406),$M$3:$N$1699,2,0),"")</f>
        <v/>
      </c>
    </row>
    <row r="1407" spans="13:17" ht="12.75" customHeight="1">
      <c r="M1407" s="388">
        <f>IF(ISNUMBER(SEARCH(ZAKL_DATA!$B$29,N1407)),MAX($M$2:M1406)+1,0)</f>
        <v>0.0</v>
      </c>
      <c r="N1407" s="370"/>
      <c r="O1407" s="368"/>
      <c r="P1407" s="389"/>
      <c r="Q1407" s="372" t="str">
        <f>IFERROR(VLOOKUP(ROWS($Q$3:Q1407),$M$3:$N$1699,2,0),"")</f>
        <v/>
      </c>
    </row>
    <row r="1408" spans="13:17" ht="12.75" customHeight="1">
      <c r="M1408" s="388">
        <f>IF(ISNUMBER(SEARCH(ZAKL_DATA!$B$29,N1408)),MAX($M$2:M1407)+1,0)</f>
        <v>0.0</v>
      </c>
      <c r="N1408" s="370"/>
      <c r="O1408" s="368"/>
      <c r="P1408" s="389"/>
      <c r="Q1408" s="372" t="str">
        <f>IFERROR(VLOOKUP(ROWS($Q$3:Q1408),$M$3:$N$1699,2,0),"")</f>
        <v/>
      </c>
    </row>
    <row r="1409" spans="13:17" ht="12.75" customHeight="1">
      <c r="M1409" s="388">
        <f>IF(ISNUMBER(SEARCH(ZAKL_DATA!$B$29,N1409)),MAX($M$2:M1408)+1,0)</f>
        <v>0.0</v>
      </c>
      <c r="N1409" s="370"/>
      <c r="O1409" s="368"/>
      <c r="P1409" s="389"/>
      <c r="Q1409" s="372" t="str">
        <f>IFERROR(VLOOKUP(ROWS($Q$3:Q1409),$M$3:$N$1699,2,0),"")</f>
        <v/>
      </c>
    </row>
    <row r="1410" spans="13:17" ht="12.75" customHeight="1">
      <c r="M1410" s="388">
        <f>IF(ISNUMBER(SEARCH(ZAKL_DATA!$B$29,N1410)),MAX($M$2:M1409)+1,0)</f>
        <v>0.0</v>
      </c>
      <c r="N1410" s="370"/>
      <c r="O1410" s="368"/>
      <c r="P1410" s="389"/>
      <c r="Q1410" s="372" t="str">
        <f>IFERROR(VLOOKUP(ROWS($Q$3:Q1410),$M$3:$N$1699,2,0),"")</f>
        <v/>
      </c>
    </row>
    <row r="1411" spans="13:17" ht="12.75" customHeight="1">
      <c r="M1411" s="388">
        <f>IF(ISNUMBER(SEARCH(ZAKL_DATA!$B$29,N1411)),MAX($M$2:M1410)+1,0)</f>
        <v>0.0</v>
      </c>
      <c r="N1411" s="370"/>
      <c r="O1411" s="368"/>
      <c r="P1411" s="389"/>
      <c r="Q1411" s="372" t="str">
        <f>IFERROR(VLOOKUP(ROWS($Q$3:Q1411),$M$3:$N$1699,2,0),"")</f>
        <v/>
      </c>
    </row>
    <row r="1412" spans="13:17" ht="12.75" customHeight="1">
      <c r="M1412" s="388">
        <f>IF(ISNUMBER(SEARCH(ZAKL_DATA!$B$29,N1412)),MAX($M$2:M1411)+1,0)</f>
        <v>0.0</v>
      </c>
      <c r="N1412" s="370"/>
      <c r="O1412" s="368"/>
      <c r="P1412" s="389"/>
      <c r="Q1412" s="372" t="str">
        <f>IFERROR(VLOOKUP(ROWS($Q$3:Q1412),$M$3:$N$1699,2,0),"")</f>
        <v/>
      </c>
    </row>
    <row r="1413" spans="13:17" ht="12.75" customHeight="1">
      <c r="M1413" s="388">
        <f>IF(ISNUMBER(SEARCH(ZAKL_DATA!$B$29,N1413)),MAX($M$2:M1412)+1,0)</f>
        <v>0.0</v>
      </c>
      <c r="N1413" s="370"/>
      <c r="O1413" s="368"/>
      <c r="P1413" s="389"/>
      <c r="Q1413" s="372" t="str">
        <f>IFERROR(VLOOKUP(ROWS($Q$3:Q1413),$M$3:$N$1699,2,0),"")</f>
        <v/>
      </c>
    </row>
    <row r="1414" spans="13:17" ht="12.75" customHeight="1">
      <c r="M1414" s="388">
        <f>IF(ISNUMBER(SEARCH(ZAKL_DATA!$B$29,N1414)),MAX($M$2:M1413)+1,0)</f>
        <v>0.0</v>
      </c>
      <c r="N1414" s="370"/>
      <c r="O1414" s="368"/>
      <c r="P1414" s="389"/>
      <c r="Q1414" s="372" t="str">
        <f>IFERROR(VLOOKUP(ROWS($Q$3:Q1414),$M$3:$N$1699,2,0),"")</f>
        <v/>
      </c>
    </row>
    <row r="1415" spans="13:17" ht="12.75" customHeight="1">
      <c r="M1415" s="388">
        <f>IF(ISNUMBER(SEARCH(ZAKL_DATA!$B$29,N1415)),MAX($M$2:M1414)+1,0)</f>
        <v>0.0</v>
      </c>
      <c r="N1415" s="370"/>
      <c r="O1415" s="368"/>
      <c r="P1415" s="389"/>
      <c r="Q1415" s="372" t="str">
        <f>IFERROR(VLOOKUP(ROWS($Q$3:Q1415),$M$3:$N$1699,2,0),"")</f>
        <v/>
      </c>
    </row>
    <row r="1416" spans="13:17" ht="12.75" customHeight="1">
      <c r="M1416" s="388">
        <f>IF(ISNUMBER(SEARCH(ZAKL_DATA!$B$29,N1416)),MAX($M$2:M1415)+1,0)</f>
        <v>0.0</v>
      </c>
      <c r="N1416" s="370"/>
      <c r="O1416" s="368"/>
      <c r="P1416" s="389"/>
      <c r="Q1416" s="372" t="str">
        <f>IFERROR(VLOOKUP(ROWS($Q$3:Q1416),$M$3:$N$1699,2,0),"")</f>
        <v/>
      </c>
    </row>
    <row r="1417" spans="13:17" ht="12.75" customHeight="1">
      <c r="M1417" s="388">
        <f>IF(ISNUMBER(SEARCH(ZAKL_DATA!$B$29,N1417)),MAX($M$2:M1416)+1,0)</f>
        <v>0.0</v>
      </c>
      <c r="N1417" s="370"/>
      <c r="O1417" s="368"/>
      <c r="P1417" s="389"/>
      <c r="Q1417" s="372" t="str">
        <f>IFERROR(VLOOKUP(ROWS($Q$3:Q1417),$M$3:$N$1699,2,0),"")</f>
        <v/>
      </c>
    </row>
    <row r="1418" spans="13:17" ht="12.75" customHeight="1">
      <c r="M1418" s="388">
        <f>IF(ISNUMBER(SEARCH(ZAKL_DATA!$B$29,N1418)),MAX($M$2:M1417)+1,0)</f>
        <v>0.0</v>
      </c>
      <c r="N1418" s="370"/>
      <c r="O1418" s="368"/>
      <c r="P1418" s="389"/>
      <c r="Q1418" s="372" t="str">
        <f>IFERROR(VLOOKUP(ROWS($Q$3:Q1418),$M$3:$N$1699,2,0),"")</f>
        <v/>
      </c>
    </row>
    <row r="1419" spans="13:17" ht="12.75" customHeight="1">
      <c r="M1419" s="388">
        <f>IF(ISNUMBER(SEARCH(ZAKL_DATA!$B$29,N1419)),MAX($M$2:M1418)+1,0)</f>
        <v>0.0</v>
      </c>
      <c r="N1419" s="370"/>
      <c r="O1419" s="368"/>
      <c r="P1419" s="389"/>
      <c r="Q1419" s="372" t="str">
        <f>IFERROR(VLOOKUP(ROWS($Q$3:Q1419),$M$3:$N$1699,2,0),"")</f>
        <v/>
      </c>
    </row>
    <row r="1420" spans="13:17" ht="12.75" customHeight="1">
      <c r="M1420" s="388">
        <f>IF(ISNUMBER(SEARCH(ZAKL_DATA!$B$29,N1420)),MAX($M$2:M1419)+1,0)</f>
        <v>0.0</v>
      </c>
      <c r="N1420" s="370"/>
      <c r="O1420" s="368"/>
      <c r="P1420" s="389"/>
      <c r="Q1420" s="372" t="str">
        <f>IFERROR(VLOOKUP(ROWS($Q$3:Q1420),$M$3:$N$1699,2,0),"")</f>
        <v/>
      </c>
    </row>
    <row r="1421" spans="13:17" ht="12.75" customHeight="1">
      <c r="M1421" s="388">
        <f>IF(ISNUMBER(SEARCH(ZAKL_DATA!$B$29,N1421)),MAX($M$2:M1420)+1,0)</f>
        <v>0.0</v>
      </c>
      <c r="N1421" s="370"/>
      <c r="O1421" s="368"/>
      <c r="P1421" s="389"/>
      <c r="Q1421" s="372" t="str">
        <f>IFERROR(VLOOKUP(ROWS($Q$3:Q1421),$M$3:$N$1699,2,0),"")</f>
        <v/>
      </c>
    </row>
    <row r="1422" spans="13:17" ht="12.75" customHeight="1">
      <c r="M1422" s="388">
        <f>IF(ISNUMBER(SEARCH(ZAKL_DATA!$B$29,N1422)),MAX($M$2:M1421)+1,0)</f>
        <v>0.0</v>
      </c>
      <c r="N1422" s="370"/>
      <c r="O1422" s="368"/>
      <c r="P1422" s="389"/>
      <c r="Q1422" s="372" t="str">
        <f>IFERROR(VLOOKUP(ROWS($Q$3:Q1422),$M$3:$N$1699,2,0),"")</f>
        <v/>
      </c>
    </row>
    <row r="1423" spans="13:17" ht="12.75" customHeight="1">
      <c r="M1423" s="388">
        <f>IF(ISNUMBER(SEARCH(ZAKL_DATA!$B$29,N1423)),MAX($M$2:M1422)+1,0)</f>
        <v>0.0</v>
      </c>
      <c r="N1423" s="370"/>
      <c r="O1423" s="368"/>
      <c r="P1423" s="389"/>
      <c r="Q1423" s="372" t="str">
        <f>IFERROR(VLOOKUP(ROWS($Q$3:Q1423),$M$3:$N$1699,2,0),"")</f>
        <v/>
      </c>
    </row>
    <row r="1424" spans="13:17" ht="12.75" customHeight="1">
      <c r="M1424" s="388">
        <f>IF(ISNUMBER(SEARCH(ZAKL_DATA!$B$29,N1424)),MAX($M$2:M1423)+1,0)</f>
        <v>0.0</v>
      </c>
      <c r="N1424" s="370"/>
      <c r="O1424" s="368"/>
      <c r="P1424" s="389"/>
      <c r="Q1424" s="372" t="str">
        <f>IFERROR(VLOOKUP(ROWS($Q$3:Q1424),$M$3:$N$1699,2,0),"")</f>
        <v/>
      </c>
    </row>
    <row r="1425" spans="13:17" ht="12.75" customHeight="1">
      <c r="M1425" s="388">
        <f>IF(ISNUMBER(SEARCH(ZAKL_DATA!$B$29,N1425)),MAX($M$2:M1424)+1,0)</f>
        <v>0.0</v>
      </c>
      <c r="N1425" s="370"/>
      <c r="O1425" s="368"/>
      <c r="P1425" s="389"/>
      <c r="Q1425" s="372" t="str">
        <f>IFERROR(VLOOKUP(ROWS($Q$3:Q1425),$M$3:$N$1699,2,0),"")</f>
        <v/>
      </c>
    </row>
    <row r="1426" spans="13:17" ht="12.75" customHeight="1">
      <c r="M1426" s="388">
        <f>IF(ISNUMBER(SEARCH(ZAKL_DATA!$B$29,N1426)),MAX($M$2:M1425)+1,0)</f>
        <v>0.0</v>
      </c>
      <c r="N1426" s="370"/>
      <c r="O1426" s="368"/>
      <c r="P1426" s="389"/>
      <c r="Q1426" s="372" t="str">
        <f>IFERROR(VLOOKUP(ROWS($Q$3:Q1426),$M$3:$N$1699,2,0),"")</f>
        <v/>
      </c>
    </row>
    <row r="1427" spans="13:17" ht="12.75" customHeight="1">
      <c r="M1427" s="388">
        <f>IF(ISNUMBER(SEARCH(ZAKL_DATA!$B$29,N1427)),MAX($M$2:M1426)+1,0)</f>
        <v>0.0</v>
      </c>
      <c r="N1427" s="370"/>
      <c r="O1427" s="368"/>
      <c r="P1427" s="389"/>
      <c r="Q1427" s="372" t="str">
        <f>IFERROR(VLOOKUP(ROWS($Q$3:Q1427),$M$3:$N$1699,2,0),"")</f>
        <v/>
      </c>
    </row>
    <row r="1428" spans="13:17" ht="12.75" customHeight="1">
      <c r="M1428" s="388">
        <f>IF(ISNUMBER(SEARCH(ZAKL_DATA!$B$29,N1428)),MAX($M$2:M1427)+1,0)</f>
        <v>0.0</v>
      </c>
      <c r="N1428" s="370"/>
      <c r="O1428" s="368"/>
      <c r="P1428" s="389"/>
      <c r="Q1428" s="372" t="str">
        <f>IFERROR(VLOOKUP(ROWS($Q$3:Q1428),$M$3:$N$1699,2,0),"")</f>
        <v/>
      </c>
    </row>
    <row r="1429" spans="13:17" ht="12.75" customHeight="1">
      <c r="M1429" s="388">
        <f>IF(ISNUMBER(SEARCH(ZAKL_DATA!$B$29,N1429)),MAX($M$2:M1428)+1,0)</f>
        <v>0.0</v>
      </c>
      <c r="N1429" s="370"/>
      <c r="O1429" s="368"/>
      <c r="P1429" s="389"/>
      <c r="Q1429" s="372" t="str">
        <f>IFERROR(VLOOKUP(ROWS($Q$3:Q1429),$M$3:$N$1699,2,0),"")</f>
        <v/>
      </c>
    </row>
    <row r="1430" spans="13:17" ht="12.75" customHeight="1">
      <c r="M1430" s="388">
        <f>IF(ISNUMBER(SEARCH(ZAKL_DATA!$B$29,N1430)),MAX($M$2:M1429)+1,0)</f>
        <v>0.0</v>
      </c>
      <c r="N1430" s="370"/>
      <c r="O1430" s="368"/>
      <c r="P1430" s="389"/>
      <c r="Q1430" s="372" t="str">
        <f>IFERROR(VLOOKUP(ROWS($Q$3:Q1430),$M$3:$N$1699,2,0),"")</f>
        <v/>
      </c>
    </row>
    <row r="1431" spans="13:17" ht="12.75" customHeight="1">
      <c r="M1431" s="388">
        <f>IF(ISNUMBER(SEARCH(ZAKL_DATA!$B$29,N1431)),MAX($M$2:M1430)+1,0)</f>
        <v>0.0</v>
      </c>
      <c r="N1431" s="370"/>
      <c r="O1431" s="368"/>
      <c r="P1431" s="389"/>
      <c r="Q1431" s="372" t="str">
        <f>IFERROR(VLOOKUP(ROWS($Q$3:Q1431),$M$3:$N$1699,2,0),"")</f>
        <v/>
      </c>
    </row>
    <row r="1432" spans="13:17" ht="12.75" customHeight="1">
      <c r="M1432" s="388">
        <f>IF(ISNUMBER(SEARCH(ZAKL_DATA!$B$29,N1432)),MAX($M$2:M1431)+1,0)</f>
        <v>0.0</v>
      </c>
      <c r="N1432" s="370"/>
      <c r="O1432" s="368"/>
      <c r="P1432" s="389"/>
      <c r="Q1432" s="372" t="str">
        <f>IFERROR(VLOOKUP(ROWS($Q$3:Q1432),$M$3:$N$1699,2,0),"")</f>
        <v/>
      </c>
    </row>
    <row r="1433" spans="13:17" ht="12.75" customHeight="1">
      <c r="M1433" s="388">
        <f>IF(ISNUMBER(SEARCH(ZAKL_DATA!$B$29,N1433)),MAX($M$2:M1432)+1,0)</f>
        <v>0.0</v>
      </c>
      <c r="N1433" s="370"/>
      <c r="O1433" s="368"/>
      <c r="P1433" s="389"/>
      <c r="Q1433" s="372" t="str">
        <f>IFERROR(VLOOKUP(ROWS($Q$3:Q1433),$M$3:$N$1699,2,0),"")</f>
        <v/>
      </c>
    </row>
    <row r="1434" spans="13:17" ht="12.75" customHeight="1">
      <c r="M1434" s="388">
        <f>IF(ISNUMBER(SEARCH(ZAKL_DATA!$B$29,N1434)),MAX($M$2:M1433)+1,0)</f>
        <v>0.0</v>
      </c>
      <c r="N1434" s="370"/>
      <c r="O1434" s="368"/>
      <c r="P1434" s="389"/>
      <c r="Q1434" s="372" t="str">
        <f>IFERROR(VLOOKUP(ROWS($Q$3:Q1434),$M$3:$N$1699,2,0),"")</f>
        <v/>
      </c>
    </row>
    <row r="1435" spans="13:17" ht="12.75" customHeight="1">
      <c r="M1435" s="388">
        <f>IF(ISNUMBER(SEARCH(ZAKL_DATA!$B$29,N1435)),MAX($M$2:M1434)+1,0)</f>
        <v>0.0</v>
      </c>
      <c r="N1435" s="370"/>
      <c r="O1435" s="368"/>
      <c r="P1435" s="389"/>
      <c r="Q1435" s="372" t="str">
        <f>IFERROR(VLOOKUP(ROWS($Q$3:Q1435),$M$3:$N$1699,2,0),"")</f>
        <v/>
      </c>
    </row>
    <row r="1436" spans="13:17" ht="12.75" customHeight="1">
      <c r="M1436" s="388">
        <f>IF(ISNUMBER(SEARCH(ZAKL_DATA!$B$29,N1436)),MAX($M$2:M1435)+1,0)</f>
        <v>0.0</v>
      </c>
      <c r="N1436" s="370"/>
      <c r="O1436" s="368"/>
      <c r="P1436" s="389"/>
      <c r="Q1436" s="372" t="str">
        <f>IFERROR(VLOOKUP(ROWS($Q$3:Q1436),$M$3:$N$1699,2,0),"")</f>
        <v/>
      </c>
    </row>
    <row r="1437" spans="13:17" ht="12.75" customHeight="1">
      <c r="M1437" s="388">
        <f>IF(ISNUMBER(SEARCH(ZAKL_DATA!$B$29,N1437)),MAX($M$2:M1436)+1,0)</f>
        <v>0.0</v>
      </c>
      <c r="N1437" s="370"/>
      <c r="O1437" s="368"/>
      <c r="P1437" s="389"/>
      <c r="Q1437" s="372" t="str">
        <f>IFERROR(VLOOKUP(ROWS($Q$3:Q1437),$M$3:$N$1699,2,0),"")</f>
        <v/>
      </c>
    </row>
    <row r="1438" spans="13:17" ht="12.75" customHeight="1">
      <c r="M1438" s="388">
        <f>IF(ISNUMBER(SEARCH(ZAKL_DATA!$B$29,N1438)),MAX($M$2:M1437)+1,0)</f>
        <v>0.0</v>
      </c>
      <c r="N1438" s="370"/>
      <c r="O1438" s="368"/>
      <c r="P1438" s="389"/>
      <c r="Q1438" s="372" t="str">
        <f>IFERROR(VLOOKUP(ROWS($Q$3:Q1438),$M$3:$N$1699,2,0),"")</f>
        <v/>
      </c>
    </row>
    <row r="1439" spans="13:17" ht="12.75" customHeight="1">
      <c r="M1439" s="388">
        <f>IF(ISNUMBER(SEARCH(ZAKL_DATA!$B$29,N1439)),MAX($M$2:M1438)+1,0)</f>
        <v>0.0</v>
      </c>
      <c r="N1439" s="370"/>
      <c r="O1439" s="368"/>
      <c r="P1439" s="389"/>
      <c r="Q1439" s="372" t="str">
        <f>IFERROR(VLOOKUP(ROWS($Q$3:Q1439),$M$3:$N$1699,2,0),"")</f>
        <v/>
      </c>
    </row>
    <row r="1440" spans="13:17" ht="12.75" customHeight="1">
      <c r="M1440" s="388">
        <f>IF(ISNUMBER(SEARCH(ZAKL_DATA!$B$29,N1440)),MAX($M$2:M1439)+1,0)</f>
        <v>0.0</v>
      </c>
      <c r="N1440" s="370"/>
      <c r="O1440" s="368"/>
      <c r="P1440" s="389"/>
      <c r="Q1440" s="372" t="str">
        <f>IFERROR(VLOOKUP(ROWS($Q$3:Q1440),$M$3:$N$1699,2,0),"")</f>
        <v/>
      </c>
    </row>
    <row r="1441" spans="13:17" ht="12.75" customHeight="1">
      <c r="M1441" s="388">
        <f>IF(ISNUMBER(SEARCH(ZAKL_DATA!$B$29,N1441)),MAX($M$2:M1440)+1,0)</f>
        <v>0.0</v>
      </c>
      <c r="N1441" s="370"/>
      <c r="O1441" s="368"/>
      <c r="P1441" s="389"/>
      <c r="Q1441" s="372" t="str">
        <f>IFERROR(VLOOKUP(ROWS($Q$3:Q1441),$M$3:$N$1699,2,0),"")</f>
        <v/>
      </c>
    </row>
    <row r="1442" spans="13:17" ht="12.75" customHeight="1">
      <c r="M1442" s="388">
        <f>IF(ISNUMBER(SEARCH(ZAKL_DATA!$B$29,N1442)),MAX($M$2:M1441)+1,0)</f>
        <v>0.0</v>
      </c>
      <c r="N1442" s="370"/>
      <c r="O1442" s="368"/>
      <c r="P1442" s="389"/>
      <c r="Q1442" s="372" t="str">
        <f>IFERROR(VLOOKUP(ROWS($Q$3:Q1442),$M$3:$N$1699,2,0),"")</f>
        <v/>
      </c>
    </row>
    <row r="1443" spans="13:17" ht="12.75" customHeight="1">
      <c r="M1443" s="388">
        <f>IF(ISNUMBER(SEARCH(ZAKL_DATA!$B$29,N1443)),MAX($M$2:M1442)+1,0)</f>
        <v>0.0</v>
      </c>
      <c r="N1443" s="370"/>
      <c r="O1443" s="368"/>
      <c r="P1443" s="389"/>
      <c r="Q1443" s="372" t="str">
        <f>IFERROR(VLOOKUP(ROWS($Q$3:Q1443),$M$3:$N$1699,2,0),"")</f>
        <v/>
      </c>
    </row>
    <row r="1444" spans="13:17" ht="12.75" customHeight="1">
      <c r="M1444" s="388">
        <f>IF(ISNUMBER(SEARCH(ZAKL_DATA!$B$29,N1444)),MAX($M$2:M1443)+1,0)</f>
        <v>0.0</v>
      </c>
      <c r="N1444" s="370"/>
      <c r="O1444" s="368"/>
      <c r="P1444" s="389"/>
      <c r="Q1444" s="372" t="str">
        <f>IFERROR(VLOOKUP(ROWS($Q$3:Q1444),$M$3:$N$1699,2,0),"")</f>
        <v/>
      </c>
    </row>
    <row r="1445" spans="13:17" ht="12.75" customHeight="1">
      <c r="M1445" s="388">
        <f>IF(ISNUMBER(SEARCH(ZAKL_DATA!$B$29,N1445)),MAX($M$2:M1444)+1,0)</f>
        <v>0.0</v>
      </c>
      <c r="N1445" s="370"/>
      <c r="O1445" s="368"/>
      <c r="P1445" s="389"/>
      <c r="Q1445" s="372" t="str">
        <f>IFERROR(VLOOKUP(ROWS($Q$3:Q1445),$M$3:$N$1699,2,0),"")</f>
        <v/>
      </c>
    </row>
    <row r="1446" spans="13:17" ht="12.75" customHeight="1">
      <c r="M1446" s="388">
        <f>IF(ISNUMBER(SEARCH(ZAKL_DATA!$B$29,N1446)),MAX($M$2:M1445)+1,0)</f>
        <v>0.0</v>
      </c>
      <c r="N1446" s="370"/>
      <c r="O1446" s="368"/>
      <c r="P1446" s="389"/>
      <c r="Q1446" s="372" t="str">
        <f>IFERROR(VLOOKUP(ROWS($Q$3:Q1446),$M$3:$N$1699,2,0),"")</f>
        <v/>
      </c>
    </row>
    <row r="1447" spans="13:17" ht="12.75" customHeight="1">
      <c r="M1447" s="388">
        <f>IF(ISNUMBER(SEARCH(ZAKL_DATA!$B$29,N1447)),MAX($M$2:M1446)+1,0)</f>
        <v>0.0</v>
      </c>
      <c r="N1447" s="370"/>
      <c r="O1447" s="368"/>
      <c r="P1447" s="389"/>
      <c r="Q1447" s="372" t="str">
        <f>IFERROR(VLOOKUP(ROWS($Q$3:Q1447),$M$3:$N$1699,2,0),"")</f>
        <v/>
      </c>
    </row>
    <row r="1448" spans="13:17" ht="12.75" customHeight="1">
      <c r="M1448" s="388">
        <f>IF(ISNUMBER(SEARCH(ZAKL_DATA!$B$29,N1448)),MAX($M$2:M1447)+1,0)</f>
        <v>0.0</v>
      </c>
      <c r="N1448" s="370"/>
      <c r="O1448" s="368"/>
      <c r="P1448" s="389"/>
      <c r="Q1448" s="372" t="str">
        <f>IFERROR(VLOOKUP(ROWS($Q$3:Q1448),$M$3:$N$1699,2,0),"")</f>
        <v/>
      </c>
    </row>
    <row r="1449" spans="13:17" ht="12.75" customHeight="1">
      <c r="M1449" s="388">
        <f>IF(ISNUMBER(SEARCH(ZAKL_DATA!$B$29,N1449)),MAX($M$2:M1448)+1,0)</f>
        <v>0.0</v>
      </c>
      <c r="N1449" s="370"/>
      <c r="O1449" s="368"/>
      <c r="P1449" s="389"/>
      <c r="Q1449" s="372" t="str">
        <f>IFERROR(VLOOKUP(ROWS($Q$3:Q1449),$M$3:$N$1699,2,0),"")</f>
        <v/>
      </c>
    </row>
    <row r="1450" spans="13:17" ht="12.75" customHeight="1">
      <c r="M1450" s="388">
        <f>IF(ISNUMBER(SEARCH(ZAKL_DATA!$B$29,N1450)),MAX($M$2:M1449)+1,0)</f>
        <v>0.0</v>
      </c>
      <c r="N1450" s="370"/>
      <c r="O1450" s="368"/>
      <c r="P1450" s="389"/>
      <c r="Q1450" s="372" t="str">
        <f>IFERROR(VLOOKUP(ROWS($Q$3:Q1450),$M$3:$N$1699,2,0),"")</f>
        <v/>
      </c>
    </row>
    <row r="1451" spans="13:17" ht="12.75" customHeight="1">
      <c r="M1451" s="388">
        <f>IF(ISNUMBER(SEARCH(ZAKL_DATA!$B$29,N1451)),MAX($M$2:M1450)+1,0)</f>
        <v>0.0</v>
      </c>
      <c r="N1451" s="370"/>
      <c r="O1451" s="368"/>
      <c r="P1451" s="389"/>
      <c r="Q1451" s="372" t="str">
        <f>IFERROR(VLOOKUP(ROWS($Q$3:Q1451),$M$3:$N$1699,2,0),"")</f>
        <v/>
      </c>
    </row>
    <row r="1452" spans="13:17" ht="12.75" customHeight="1">
      <c r="M1452" s="388">
        <f>IF(ISNUMBER(SEARCH(ZAKL_DATA!$B$29,N1452)),MAX($M$2:M1451)+1,0)</f>
        <v>0.0</v>
      </c>
      <c r="N1452" s="370"/>
      <c r="O1452" s="368"/>
      <c r="P1452" s="389"/>
      <c r="Q1452" s="372" t="str">
        <f>IFERROR(VLOOKUP(ROWS($Q$3:Q1452),$M$3:$N$1699,2,0),"")</f>
        <v/>
      </c>
    </row>
    <row r="1453" spans="13:17" ht="12.75" customHeight="1">
      <c r="M1453" s="388">
        <f>IF(ISNUMBER(SEARCH(ZAKL_DATA!$B$29,N1453)),MAX($M$2:M1452)+1,0)</f>
        <v>0.0</v>
      </c>
      <c r="N1453" s="370"/>
      <c r="O1453" s="368"/>
      <c r="P1453" s="389"/>
      <c r="Q1453" s="372" t="str">
        <f>IFERROR(VLOOKUP(ROWS($Q$3:Q1453),$M$3:$N$1699,2,0),"")</f>
        <v/>
      </c>
    </row>
    <row r="1454" spans="13:17" ht="12.75" customHeight="1">
      <c r="M1454" s="388">
        <f>IF(ISNUMBER(SEARCH(ZAKL_DATA!$B$29,N1454)),MAX($M$2:M1453)+1,0)</f>
        <v>0.0</v>
      </c>
      <c r="N1454" s="370"/>
      <c r="O1454" s="368"/>
      <c r="P1454" s="389"/>
      <c r="Q1454" s="372" t="str">
        <f>IFERROR(VLOOKUP(ROWS($Q$3:Q1454),$M$3:$N$1699,2,0),"")</f>
        <v/>
      </c>
    </row>
    <row r="1455" spans="13:17" ht="12.75" customHeight="1">
      <c r="M1455" s="388">
        <f>IF(ISNUMBER(SEARCH(ZAKL_DATA!$B$29,N1455)),MAX($M$2:M1454)+1,0)</f>
        <v>0.0</v>
      </c>
      <c r="N1455" s="370"/>
      <c r="O1455" s="368"/>
      <c r="P1455" s="389"/>
      <c r="Q1455" s="372" t="str">
        <f>IFERROR(VLOOKUP(ROWS($Q$3:Q1455),$M$3:$N$1699,2,0),"")</f>
        <v/>
      </c>
    </row>
    <row r="1456" spans="13:17" ht="12.75" customHeight="1">
      <c r="M1456" s="388">
        <f>IF(ISNUMBER(SEARCH(ZAKL_DATA!$B$29,N1456)),MAX($M$2:M1455)+1,0)</f>
        <v>0.0</v>
      </c>
      <c r="N1456" s="370"/>
      <c r="O1456" s="368"/>
      <c r="P1456" s="389"/>
      <c r="Q1456" s="372" t="str">
        <f>IFERROR(VLOOKUP(ROWS($Q$3:Q1456),$M$3:$N$1699,2,0),"")</f>
        <v/>
      </c>
    </row>
    <row r="1457" spans="13:17" ht="12.75" customHeight="1">
      <c r="M1457" s="388">
        <f>IF(ISNUMBER(SEARCH(ZAKL_DATA!$B$29,N1457)),MAX($M$2:M1456)+1,0)</f>
        <v>0.0</v>
      </c>
      <c r="N1457" s="370"/>
      <c r="O1457" s="368"/>
      <c r="P1457" s="389"/>
      <c r="Q1457" s="372" t="str">
        <f>IFERROR(VLOOKUP(ROWS($Q$3:Q1457),$M$3:$N$1699,2,0),"")</f>
        <v/>
      </c>
    </row>
    <row r="1458" spans="13:17" ht="12.75" customHeight="1">
      <c r="M1458" s="388">
        <f>IF(ISNUMBER(SEARCH(ZAKL_DATA!$B$29,N1458)),MAX($M$2:M1457)+1,0)</f>
        <v>0.0</v>
      </c>
      <c r="N1458" s="370"/>
      <c r="O1458" s="368"/>
      <c r="P1458" s="389"/>
      <c r="Q1458" s="372" t="str">
        <f>IFERROR(VLOOKUP(ROWS($Q$3:Q1458),$M$3:$N$1699,2,0),"")</f>
        <v/>
      </c>
    </row>
    <row r="1459" spans="13:17" ht="12.75" customHeight="1">
      <c r="M1459" s="388">
        <f>IF(ISNUMBER(SEARCH(ZAKL_DATA!$B$29,N1459)),MAX($M$2:M1458)+1,0)</f>
        <v>0.0</v>
      </c>
      <c r="N1459" s="370"/>
      <c r="O1459" s="368"/>
      <c r="P1459" s="389"/>
      <c r="Q1459" s="372" t="str">
        <f>IFERROR(VLOOKUP(ROWS($Q$3:Q1459),$M$3:$N$1699,2,0),"")</f>
        <v/>
      </c>
    </row>
    <row r="1460" spans="13:17" ht="12.75" customHeight="1">
      <c r="M1460" s="388">
        <f>IF(ISNUMBER(SEARCH(ZAKL_DATA!$B$29,N1460)),MAX($M$2:M1459)+1,0)</f>
        <v>0.0</v>
      </c>
      <c r="N1460" s="370"/>
      <c r="O1460" s="368"/>
      <c r="P1460" s="389"/>
      <c r="Q1460" s="372" t="str">
        <f>IFERROR(VLOOKUP(ROWS($Q$3:Q1460),$M$3:$N$1699,2,0),"")</f>
        <v/>
      </c>
    </row>
    <row r="1461" spans="13:17" ht="12.75" customHeight="1">
      <c r="M1461" s="388">
        <f>IF(ISNUMBER(SEARCH(ZAKL_DATA!$B$29,N1461)),MAX($M$2:M1460)+1,0)</f>
        <v>0.0</v>
      </c>
      <c r="N1461" s="370"/>
      <c r="O1461" s="368"/>
      <c r="P1461" s="389"/>
      <c r="Q1461" s="372" t="str">
        <f>IFERROR(VLOOKUP(ROWS($Q$3:Q1461),$M$3:$N$1699,2,0),"")</f>
        <v/>
      </c>
    </row>
    <row r="1462" spans="13:17" ht="12.75" customHeight="1">
      <c r="M1462" s="388">
        <f>IF(ISNUMBER(SEARCH(ZAKL_DATA!$B$29,N1462)),MAX($M$2:M1461)+1,0)</f>
        <v>0.0</v>
      </c>
      <c r="N1462" s="370"/>
      <c r="O1462" s="368"/>
      <c r="P1462" s="389"/>
      <c r="Q1462" s="372" t="str">
        <f>IFERROR(VLOOKUP(ROWS($Q$3:Q1462),$M$3:$N$1699,2,0),"")</f>
        <v/>
      </c>
    </row>
    <row r="1463" spans="13:17" ht="12.75" customHeight="1">
      <c r="M1463" s="388">
        <f>IF(ISNUMBER(SEARCH(ZAKL_DATA!$B$29,N1463)),MAX($M$2:M1462)+1,0)</f>
        <v>0.0</v>
      </c>
      <c r="N1463" s="370"/>
      <c r="O1463" s="368"/>
      <c r="P1463" s="389"/>
      <c r="Q1463" s="372" t="str">
        <f>IFERROR(VLOOKUP(ROWS($Q$3:Q1463),$M$3:$N$1699,2,0),"")</f>
        <v/>
      </c>
    </row>
    <row r="1464" spans="13:17" ht="12.75" customHeight="1">
      <c r="M1464" s="388">
        <f>IF(ISNUMBER(SEARCH(ZAKL_DATA!$B$29,N1464)),MAX($M$2:M1463)+1,0)</f>
        <v>0.0</v>
      </c>
      <c r="N1464" s="370"/>
      <c r="O1464" s="368"/>
      <c r="P1464" s="389"/>
      <c r="Q1464" s="372" t="str">
        <f>IFERROR(VLOOKUP(ROWS($Q$3:Q1464),$M$3:$N$1699,2,0),"")</f>
        <v/>
      </c>
    </row>
    <row r="1465" spans="13:17" ht="12.75" customHeight="1">
      <c r="M1465" s="388">
        <f>IF(ISNUMBER(SEARCH(ZAKL_DATA!$B$29,N1465)),MAX($M$2:M1464)+1,0)</f>
        <v>0.0</v>
      </c>
      <c r="N1465" s="370"/>
      <c r="O1465" s="368"/>
      <c r="P1465" s="389"/>
      <c r="Q1465" s="372" t="str">
        <f>IFERROR(VLOOKUP(ROWS($Q$3:Q1465),$M$3:$N$1699,2,0),"")</f>
        <v/>
      </c>
    </row>
    <row r="1466" spans="13:17" ht="12.75" customHeight="1">
      <c r="M1466" s="388">
        <f>IF(ISNUMBER(SEARCH(ZAKL_DATA!$B$29,N1466)),MAX($M$2:M1465)+1,0)</f>
        <v>0.0</v>
      </c>
      <c r="N1466" s="370"/>
      <c r="O1466" s="368"/>
      <c r="P1466" s="389"/>
      <c r="Q1466" s="372" t="str">
        <f>IFERROR(VLOOKUP(ROWS($Q$3:Q1466),$M$3:$N$1699,2,0),"")</f>
        <v/>
      </c>
    </row>
    <row r="1467" spans="13:17" ht="12.75" customHeight="1">
      <c r="M1467" s="388">
        <f>IF(ISNUMBER(SEARCH(ZAKL_DATA!$B$29,N1467)),MAX($M$2:M1466)+1,0)</f>
        <v>0.0</v>
      </c>
      <c r="N1467" s="370"/>
      <c r="O1467" s="368"/>
      <c r="P1467" s="389"/>
      <c r="Q1467" s="372" t="str">
        <f>IFERROR(VLOOKUP(ROWS($Q$3:Q1467),$M$3:$N$1699,2,0),"")</f>
        <v/>
      </c>
    </row>
    <row r="1468" spans="13:17" ht="12.75" customHeight="1">
      <c r="M1468" s="388">
        <f>IF(ISNUMBER(SEARCH(ZAKL_DATA!$B$29,N1468)),MAX($M$2:M1467)+1,0)</f>
        <v>0.0</v>
      </c>
      <c r="N1468" s="370"/>
      <c r="O1468" s="368"/>
      <c r="P1468" s="389"/>
      <c r="Q1468" s="372" t="str">
        <f>IFERROR(VLOOKUP(ROWS($Q$3:Q1468),$M$3:$N$1699,2,0),"")</f>
        <v/>
      </c>
    </row>
    <row r="1469" spans="13:17" ht="12.75" customHeight="1">
      <c r="M1469" s="388">
        <f>IF(ISNUMBER(SEARCH(ZAKL_DATA!$B$29,N1469)),MAX($M$2:M1468)+1,0)</f>
        <v>0.0</v>
      </c>
      <c r="N1469" s="370"/>
      <c r="O1469" s="368"/>
      <c r="P1469" s="389"/>
      <c r="Q1469" s="372" t="str">
        <f>IFERROR(VLOOKUP(ROWS($Q$3:Q1469),$M$3:$N$1699,2,0),"")</f>
        <v/>
      </c>
    </row>
    <row r="1470" spans="13:17" ht="12.75" customHeight="1">
      <c r="M1470" s="388">
        <f>IF(ISNUMBER(SEARCH(ZAKL_DATA!$B$29,N1470)),MAX($M$2:M1469)+1,0)</f>
        <v>0.0</v>
      </c>
      <c r="N1470" s="370"/>
      <c r="O1470" s="368"/>
      <c r="P1470" s="389"/>
      <c r="Q1470" s="372" t="str">
        <f>IFERROR(VLOOKUP(ROWS($Q$3:Q1470),$M$3:$N$1699,2,0),"")</f>
        <v/>
      </c>
    </row>
    <row r="1471" spans="13:17" ht="12.75" customHeight="1">
      <c r="M1471" s="388">
        <f>IF(ISNUMBER(SEARCH(ZAKL_DATA!$B$29,N1471)),MAX($M$2:M1470)+1,0)</f>
        <v>0.0</v>
      </c>
      <c r="N1471" s="370"/>
      <c r="O1471" s="368"/>
      <c r="P1471" s="389"/>
      <c r="Q1471" s="372" t="str">
        <f>IFERROR(VLOOKUP(ROWS($Q$3:Q1471),$M$3:$N$1699,2,0),"")</f>
        <v/>
      </c>
    </row>
    <row r="1472" spans="13:17" ht="12.75" customHeight="1">
      <c r="M1472" s="388">
        <f>IF(ISNUMBER(SEARCH(ZAKL_DATA!$B$29,N1472)),MAX($M$2:M1471)+1,0)</f>
        <v>0.0</v>
      </c>
      <c r="N1472" s="370"/>
      <c r="O1472" s="368"/>
      <c r="P1472" s="389"/>
      <c r="Q1472" s="372" t="str">
        <f>IFERROR(VLOOKUP(ROWS($Q$3:Q1472),$M$3:$N$1699,2,0),"")</f>
        <v/>
      </c>
    </row>
    <row r="1473" spans="13:17" ht="12.75" customHeight="1">
      <c r="M1473" s="388">
        <f>IF(ISNUMBER(SEARCH(ZAKL_DATA!$B$29,N1473)),MAX($M$2:M1472)+1,0)</f>
        <v>0.0</v>
      </c>
      <c r="N1473" s="370"/>
      <c r="O1473" s="368"/>
      <c r="P1473" s="389"/>
      <c r="Q1473" s="372" t="str">
        <f>IFERROR(VLOOKUP(ROWS($Q$3:Q1473),$M$3:$N$1699,2,0),"")</f>
        <v/>
      </c>
    </row>
    <row r="1474" spans="13:17" ht="12.75" customHeight="1">
      <c r="M1474" s="388">
        <f>IF(ISNUMBER(SEARCH(ZAKL_DATA!$B$29,N1474)),MAX($M$2:M1473)+1,0)</f>
        <v>0.0</v>
      </c>
      <c r="N1474" s="370"/>
      <c r="O1474" s="368"/>
      <c r="P1474" s="389"/>
      <c r="Q1474" s="372" t="str">
        <f>IFERROR(VLOOKUP(ROWS($Q$3:Q1474),$M$3:$N$1699,2,0),"")</f>
        <v/>
      </c>
    </row>
    <row r="1475" spans="13:17" ht="12.75" customHeight="1">
      <c r="M1475" s="388">
        <f>IF(ISNUMBER(SEARCH(ZAKL_DATA!$B$29,N1475)),MAX($M$2:M1474)+1,0)</f>
        <v>0.0</v>
      </c>
      <c r="N1475" s="370"/>
      <c r="O1475" s="368"/>
      <c r="P1475" s="389"/>
      <c r="Q1475" s="372" t="str">
        <f>IFERROR(VLOOKUP(ROWS($Q$3:Q1475),$M$3:$N$1699,2,0),"")</f>
        <v/>
      </c>
    </row>
    <row r="1476" spans="13:17" ht="12.75" customHeight="1">
      <c r="M1476" s="388">
        <f>IF(ISNUMBER(SEARCH(ZAKL_DATA!$B$29,N1476)),MAX($M$2:M1475)+1,0)</f>
        <v>0.0</v>
      </c>
      <c r="N1476" s="370"/>
      <c r="O1476" s="368"/>
      <c r="P1476" s="389"/>
      <c r="Q1476" s="372" t="str">
        <f>IFERROR(VLOOKUP(ROWS($Q$3:Q1476),$M$3:$N$1699,2,0),"")</f>
        <v/>
      </c>
    </row>
    <row r="1477" spans="13:17" ht="12.75" customHeight="1">
      <c r="M1477" s="388">
        <f>IF(ISNUMBER(SEARCH(ZAKL_DATA!$B$29,N1477)),MAX($M$2:M1476)+1,0)</f>
        <v>0.0</v>
      </c>
      <c r="N1477" s="370"/>
      <c r="O1477" s="368"/>
      <c r="P1477" s="389"/>
      <c r="Q1477" s="372" t="str">
        <f>IFERROR(VLOOKUP(ROWS($Q$3:Q1477),$M$3:$N$1699,2,0),"")</f>
        <v/>
      </c>
    </row>
    <row r="1478" spans="13:17" ht="12.75" customHeight="1">
      <c r="M1478" s="388">
        <f>IF(ISNUMBER(SEARCH(ZAKL_DATA!$B$29,N1478)),MAX($M$2:M1477)+1,0)</f>
        <v>0.0</v>
      </c>
      <c r="N1478" s="370"/>
      <c r="O1478" s="368"/>
      <c r="P1478" s="389"/>
      <c r="Q1478" s="372" t="str">
        <f>IFERROR(VLOOKUP(ROWS($Q$3:Q1478),$M$3:$N$1699,2,0),"")</f>
        <v/>
      </c>
    </row>
    <row r="1479" spans="13:17" ht="12.75" customHeight="1">
      <c r="M1479" s="388">
        <f>IF(ISNUMBER(SEARCH(ZAKL_DATA!$B$29,N1479)),MAX($M$2:M1478)+1,0)</f>
        <v>0.0</v>
      </c>
      <c r="N1479" s="370"/>
      <c r="O1479" s="368"/>
      <c r="P1479" s="389"/>
      <c r="Q1479" s="372" t="str">
        <f>IFERROR(VLOOKUP(ROWS($Q$3:Q1479),$M$3:$N$1699,2,0),"")</f>
        <v/>
      </c>
    </row>
    <row r="1480" spans="13:17" ht="12.75" customHeight="1">
      <c r="M1480" s="388">
        <f>IF(ISNUMBER(SEARCH(ZAKL_DATA!$B$29,N1480)),MAX($M$2:M1479)+1,0)</f>
        <v>0.0</v>
      </c>
      <c r="N1480" s="370"/>
      <c r="O1480" s="368"/>
      <c r="P1480" s="389"/>
      <c r="Q1480" s="372" t="str">
        <f>IFERROR(VLOOKUP(ROWS($Q$3:Q1480),$M$3:$N$1699,2,0),"")</f>
        <v/>
      </c>
    </row>
    <row r="1481" spans="13:17" ht="12.75" customHeight="1">
      <c r="M1481" s="388">
        <f>IF(ISNUMBER(SEARCH(ZAKL_DATA!$B$29,N1481)),MAX($M$2:M1480)+1,0)</f>
        <v>0.0</v>
      </c>
      <c r="N1481" s="370"/>
      <c r="O1481" s="368"/>
      <c r="P1481" s="389"/>
      <c r="Q1481" s="372" t="str">
        <f>IFERROR(VLOOKUP(ROWS($Q$3:Q1481),$M$3:$N$1699,2,0),"")</f>
        <v/>
      </c>
    </row>
    <row r="1482" spans="13:17" ht="12.75" customHeight="1">
      <c r="M1482" s="388">
        <f>IF(ISNUMBER(SEARCH(ZAKL_DATA!$B$29,N1482)),MAX($M$2:M1481)+1,0)</f>
        <v>0.0</v>
      </c>
      <c r="N1482" s="370"/>
      <c r="O1482" s="368"/>
      <c r="P1482" s="389"/>
      <c r="Q1482" s="372" t="str">
        <f>IFERROR(VLOOKUP(ROWS($Q$3:Q1482),$M$3:$N$1699,2,0),"")</f>
        <v/>
      </c>
    </row>
    <row r="1483" spans="13:17" ht="12.75" customHeight="1">
      <c r="M1483" s="388">
        <f>IF(ISNUMBER(SEARCH(ZAKL_DATA!$B$29,N1483)),MAX($M$2:M1482)+1,0)</f>
        <v>0.0</v>
      </c>
      <c r="N1483" s="370"/>
      <c r="O1483" s="368"/>
      <c r="P1483" s="389"/>
      <c r="Q1483" s="372" t="str">
        <f>IFERROR(VLOOKUP(ROWS($Q$3:Q1483),$M$3:$N$1699,2,0),"")</f>
        <v/>
      </c>
    </row>
    <row r="1484" spans="13:17" ht="12.75" customHeight="1">
      <c r="M1484" s="388">
        <f>IF(ISNUMBER(SEARCH(ZAKL_DATA!$B$29,N1484)),MAX($M$2:M1483)+1,0)</f>
        <v>0.0</v>
      </c>
      <c r="N1484" s="370"/>
      <c r="O1484" s="368"/>
      <c r="P1484" s="389"/>
      <c r="Q1484" s="372" t="str">
        <f>IFERROR(VLOOKUP(ROWS($Q$3:Q1484),$M$3:$N$1699,2,0),"")</f>
        <v/>
      </c>
    </row>
    <row r="1485" spans="13:17" ht="12.75" customHeight="1">
      <c r="M1485" s="388">
        <f>IF(ISNUMBER(SEARCH(ZAKL_DATA!$B$29,N1485)),MAX($M$2:M1484)+1,0)</f>
        <v>0.0</v>
      </c>
      <c r="N1485" s="370"/>
      <c r="O1485" s="368"/>
      <c r="P1485" s="389"/>
      <c r="Q1485" s="372" t="str">
        <f>IFERROR(VLOOKUP(ROWS($Q$3:Q1485),$M$3:$N$1699,2,0),"")</f>
        <v/>
      </c>
    </row>
    <row r="1486" spans="13:17" ht="12.75" customHeight="1">
      <c r="M1486" s="388">
        <f>IF(ISNUMBER(SEARCH(ZAKL_DATA!$B$29,N1486)),MAX($M$2:M1485)+1,0)</f>
        <v>0.0</v>
      </c>
      <c r="N1486" s="370"/>
      <c r="O1486" s="368"/>
      <c r="P1486" s="389"/>
      <c r="Q1486" s="372" t="str">
        <f>IFERROR(VLOOKUP(ROWS($Q$3:Q1486),$M$3:$N$1699,2,0),"")</f>
        <v/>
      </c>
    </row>
    <row r="1487" spans="13:17" ht="12.75" customHeight="1">
      <c r="M1487" s="388">
        <f>IF(ISNUMBER(SEARCH(ZAKL_DATA!$B$29,N1487)),MAX($M$2:M1486)+1,0)</f>
        <v>0.0</v>
      </c>
      <c r="N1487" s="370"/>
      <c r="O1487" s="368"/>
      <c r="P1487" s="389"/>
      <c r="Q1487" s="372" t="str">
        <f>IFERROR(VLOOKUP(ROWS($Q$3:Q1487),$M$3:$N$1699,2,0),"")</f>
        <v/>
      </c>
    </row>
    <row r="1488" spans="13:17" ht="12.75" customHeight="1">
      <c r="M1488" s="388">
        <f>IF(ISNUMBER(SEARCH(ZAKL_DATA!$B$29,N1488)),MAX($M$2:M1487)+1,0)</f>
        <v>0.0</v>
      </c>
      <c r="N1488" s="370"/>
      <c r="O1488" s="368"/>
      <c r="P1488" s="389"/>
      <c r="Q1488" s="372" t="str">
        <f>IFERROR(VLOOKUP(ROWS($Q$3:Q1488),$M$3:$N$1699,2,0),"")</f>
        <v/>
      </c>
    </row>
    <row r="1489" spans="13:17" ht="12.75" customHeight="1">
      <c r="M1489" s="388">
        <f>IF(ISNUMBER(SEARCH(ZAKL_DATA!$B$29,N1489)),MAX($M$2:M1488)+1,0)</f>
        <v>0.0</v>
      </c>
      <c r="N1489" s="370"/>
      <c r="O1489" s="368"/>
      <c r="P1489" s="389"/>
      <c r="Q1489" s="372" t="str">
        <f>IFERROR(VLOOKUP(ROWS($Q$3:Q1489),$M$3:$N$1699,2,0),"")</f>
        <v/>
      </c>
    </row>
    <row r="1490" spans="13:17" ht="12.75" customHeight="1">
      <c r="M1490" s="388">
        <f>IF(ISNUMBER(SEARCH(ZAKL_DATA!$B$29,N1490)),MAX($M$2:M1489)+1,0)</f>
        <v>0.0</v>
      </c>
      <c r="N1490" s="370"/>
      <c r="O1490" s="368"/>
      <c r="P1490" s="389"/>
      <c r="Q1490" s="372" t="str">
        <f>IFERROR(VLOOKUP(ROWS($Q$3:Q1490),$M$3:$N$1699,2,0),"")</f>
        <v/>
      </c>
    </row>
    <row r="1491" spans="13:17" ht="12.75" customHeight="1">
      <c r="M1491" s="388">
        <f>IF(ISNUMBER(SEARCH(ZAKL_DATA!$B$29,N1491)),MAX($M$2:M1490)+1,0)</f>
        <v>0.0</v>
      </c>
      <c r="N1491" s="370"/>
      <c r="O1491" s="368"/>
      <c r="P1491" s="389"/>
      <c r="Q1491" s="372" t="str">
        <f>IFERROR(VLOOKUP(ROWS($Q$3:Q1491),$M$3:$N$1699,2,0),"")</f>
        <v/>
      </c>
    </row>
    <row r="1492" spans="13:17" ht="12.75" customHeight="1">
      <c r="M1492" s="388">
        <f>IF(ISNUMBER(SEARCH(ZAKL_DATA!$B$29,N1492)),MAX($M$2:M1491)+1,0)</f>
        <v>0.0</v>
      </c>
      <c r="N1492" s="370"/>
      <c r="O1492" s="368"/>
      <c r="P1492" s="389"/>
      <c r="Q1492" s="372" t="str">
        <f>IFERROR(VLOOKUP(ROWS($Q$3:Q1492),$M$3:$N$1699,2,0),"")</f>
        <v/>
      </c>
    </row>
    <row r="1493" spans="13:17" ht="12.75" customHeight="1">
      <c r="M1493" s="388">
        <f>IF(ISNUMBER(SEARCH(ZAKL_DATA!$B$29,N1493)),MAX($M$2:M1492)+1,0)</f>
        <v>0.0</v>
      </c>
      <c r="N1493" s="370"/>
      <c r="O1493" s="368"/>
      <c r="P1493" s="389"/>
      <c r="Q1493" s="372" t="str">
        <f>IFERROR(VLOOKUP(ROWS($Q$3:Q1493),$M$3:$N$1699,2,0),"")</f>
        <v/>
      </c>
    </row>
    <row r="1494" spans="13:17" ht="12.75" customHeight="1">
      <c r="M1494" s="388">
        <f>IF(ISNUMBER(SEARCH(ZAKL_DATA!$B$29,N1494)),MAX($M$2:M1493)+1,0)</f>
        <v>0.0</v>
      </c>
      <c r="N1494" s="370"/>
      <c r="O1494" s="368"/>
      <c r="P1494" s="389"/>
      <c r="Q1494" s="372" t="str">
        <f>IFERROR(VLOOKUP(ROWS($Q$3:Q1494),$M$3:$N$1699,2,0),"")</f>
        <v/>
      </c>
    </row>
    <row r="1495" spans="13:17" ht="12.75" customHeight="1">
      <c r="M1495" s="388">
        <f>IF(ISNUMBER(SEARCH(ZAKL_DATA!$B$29,N1495)),MAX($M$2:M1494)+1,0)</f>
        <v>0.0</v>
      </c>
      <c r="N1495" s="370"/>
      <c r="O1495" s="368"/>
      <c r="P1495" s="389"/>
      <c r="Q1495" s="372" t="str">
        <f>IFERROR(VLOOKUP(ROWS($Q$3:Q1495),$M$3:$N$1699,2,0),"")</f>
        <v/>
      </c>
    </row>
    <row r="1496" spans="13:17" ht="12.75" customHeight="1">
      <c r="M1496" s="388">
        <f>IF(ISNUMBER(SEARCH(ZAKL_DATA!$B$29,N1496)),MAX($M$2:M1495)+1,0)</f>
        <v>0.0</v>
      </c>
      <c r="N1496" s="370"/>
      <c r="O1496" s="368"/>
      <c r="P1496" s="389"/>
      <c r="Q1496" s="372" t="str">
        <f>IFERROR(VLOOKUP(ROWS($Q$3:Q1496),$M$3:$N$1699,2,0),"")</f>
        <v/>
      </c>
    </row>
    <row r="1497" spans="13:17" ht="12.75" customHeight="1">
      <c r="M1497" s="388">
        <f>IF(ISNUMBER(SEARCH(ZAKL_DATA!$B$29,N1497)),MAX($M$2:M1496)+1,0)</f>
        <v>0.0</v>
      </c>
      <c r="N1497" s="370"/>
      <c r="O1497" s="368"/>
      <c r="P1497" s="389"/>
      <c r="Q1497" s="372" t="str">
        <f>IFERROR(VLOOKUP(ROWS($Q$3:Q1497),$M$3:$N$1699,2,0),"")</f>
        <v/>
      </c>
    </row>
    <row r="1498" spans="13:17" ht="12.75" customHeight="1">
      <c r="M1498" s="388">
        <f>IF(ISNUMBER(SEARCH(ZAKL_DATA!$B$29,N1498)),MAX($M$2:M1497)+1,0)</f>
        <v>0.0</v>
      </c>
      <c r="N1498" s="370"/>
      <c r="O1498" s="368"/>
      <c r="P1498" s="389"/>
      <c r="Q1498" s="372" t="str">
        <f>IFERROR(VLOOKUP(ROWS($Q$3:Q1498),$M$3:$N$1699,2,0),"")</f>
        <v/>
      </c>
    </row>
    <row r="1499" spans="13:17" ht="12.75" customHeight="1">
      <c r="M1499" s="388">
        <f>IF(ISNUMBER(SEARCH(ZAKL_DATA!$B$29,N1499)),MAX($M$2:M1498)+1,0)</f>
        <v>0.0</v>
      </c>
      <c r="N1499" s="370"/>
      <c r="O1499" s="368"/>
      <c r="P1499" s="389"/>
      <c r="Q1499" s="372" t="str">
        <f>IFERROR(VLOOKUP(ROWS($Q$3:Q1499),$M$3:$N$1699,2,0),"")</f>
        <v/>
      </c>
    </row>
    <row r="1500" spans="13:17" ht="12.75" customHeight="1">
      <c r="M1500" s="388">
        <f>IF(ISNUMBER(SEARCH(ZAKL_DATA!$B$29,N1500)),MAX($M$2:M1499)+1,0)</f>
        <v>0.0</v>
      </c>
      <c r="N1500" s="370"/>
      <c r="O1500" s="368"/>
      <c r="P1500" s="389"/>
      <c r="Q1500" s="372" t="str">
        <f>IFERROR(VLOOKUP(ROWS($Q$3:Q1500),$M$3:$N$1699,2,0),"")</f>
        <v/>
      </c>
    </row>
    <row r="1501" spans="13:17" ht="12.75" customHeight="1">
      <c r="M1501" s="388">
        <f>IF(ISNUMBER(SEARCH(ZAKL_DATA!$B$29,N1501)),MAX($M$2:M1500)+1,0)</f>
        <v>0.0</v>
      </c>
      <c r="N1501" s="370"/>
      <c r="O1501" s="368"/>
      <c r="P1501" s="389"/>
      <c r="Q1501" s="372" t="str">
        <f>IFERROR(VLOOKUP(ROWS($Q$3:Q1501),$M$3:$N$1699,2,0),"")</f>
        <v/>
      </c>
    </row>
    <row r="1502" spans="13:17" ht="12.75" customHeight="1">
      <c r="M1502" s="388">
        <f>IF(ISNUMBER(SEARCH(ZAKL_DATA!$B$29,N1502)),MAX($M$2:M1501)+1,0)</f>
        <v>0.0</v>
      </c>
      <c r="N1502" s="370"/>
      <c r="O1502" s="368"/>
      <c r="P1502" s="389"/>
      <c r="Q1502" s="372" t="str">
        <f>IFERROR(VLOOKUP(ROWS($Q$3:Q1502),$M$3:$N$1699,2,0),"")</f>
        <v/>
      </c>
    </row>
    <row r="1503" spans="13:17" ht="12.75" customHeight="1">
      <c r="M1503" s="388">
        <f>IF(ISNUMBER(SEARCH(ZAKL_DATA!$B$29,N1503)),MAX($M$2:M1502)+1,0)</f>
        <v>0.0</v>
      </c>
      <c r="N1503" s="370"/>
      <c r="O1503" s="368"/>
      <c r="P1503" s="389"/>
      <c r="Q1503" s="372" t="str">
        <f>IFERROR(VLOOKUP(ROWS($Q$3:Q1503),$M$3:$N$1699,2,0),"")</f>
        <v/>
      </c>
    </row>
    <row r="1504" spans="13:17" ht="12.75" customHeight="1">
      <c r="M1504" s="388">
        <f>IF(ISNUMBER(SEARCH(ZAKL_DATA!$B$29,N1504)),MAX($M$2:M1503)+1,0)</f>
        <v>0.0</v>
      </c>
      <c r="N1504" s="370"/>
      <c r="O1504" s="368"/>
      <c r="P1504" s="389"/>
      <c r="Q1504" s="372" t="str">
        <f>IFERROR(VLOOKUP(ROWS($Q$3:Q1504),$M$3:$N$1699,2,0),"")</f>
        <v/>
      </c>
    </row>
    <row r="1505" spans="13:17" ht="12.75" customHeight="1">
      <c r="M1505" s="388">
        <f>IF(ISNUMBER(SEARCH(ZAKL_DATA!$B$29,N1505)),MAX($M$2:M1504)+1,0)</f>
        <v>0.0</v>
      </c>
      <c r="N1505" s="370"/>
      <c r="O1505" s="368"/>
      <c r="P1505" s="389"/>
      <c r="Q1505" s="372" t="str">
        <f>IFERROR(VLOOKUP(ROWS($Q$3:Q1505),$M$3:$N$1699,2,0),"")</f>
        <v/>
      </c>
    </row>
    <row r="1506" spans="13:17" ht="12.75" customHeight="1">
      <c r="M1506" s="388">
        <f>IF(ISNUMBER(SEARCH(ZAKL_DATA!$B$29,N1506)),MAX($M$2:M1505)+1,0)</f>
        <v>0.0</v>
      </c>
      <c r="N1506" s="370"/>
      <c r="O1506" s="368"/>
      <c r="P1506" s="389"/>
      <c r="Q1506" s="372" t="str">
        <f>IFERROR(VLOOKUP(ROWS($Q$3:Q1506),$M$3:$N$1699,2,0),"")</f>
        <v/>
      </c>
    </row>
    <row r="1507" spans="13:17" ht="12.75" customHeight="1">
      <c r="M1507" s="388">
        <f>IF(ISNUMBER(SEARCH(ZAKL_DATA!$B$29,N1507)),MAX($M$2:M1506)+1,0)</f>
        <v>0.0</v>
      </c>
      <c r="N1507" s="370"/>
      <c r="O1507" s="368"/>
      <c r="P1507" s="389"/>
      <c r="Q1507" s="372" t="str">
        <f>IFERROR(VLOOKUP(ROWS($Q$3:Q1507),$M$3:$N$1699,2,0),"")</f>
        <v/>
      </c>
    </row>
    <row r="1508" spans="13:17" ht="12.75" customHeight="1">
      <c r="M1508" s="388">
        <f>IF(ISNUMBER(SEARCH(ZAKL_DATA!$B$29,N1508)),MAX($M$2:M1507)+1,0)</f>
        <v>0.0</v>
      </c>
      <c r="N1508" s="370"/>
      <c r="O1508" s="368"/>
      <c r="P1508" s="389"/>
      <c r="Q1508" s="372" t="str">
        <f>IFERROR(VLOOKUP(ROWS($Q$3:Q1508),$M$3:$N$1699,2,0),"")</f>
        <v/>
      </c>
    </row>
    <row r="1509" spans="13:17" ht="12.75" customHeight="1">
      <c r="M1509" s="388">
        <f>IF(ISNUMBER(SEARCH(ZAKL_DATA!$B$29,N1509)),MAX($M$2:M1508)+1,0)</f>
        <v>0.0</v>
      </c>
      <c r="N1509" s="370"/>
      <c r="O1509" s="368"/>
      <c r="P1509" s="389"/>
      <c r="Q1509" s="372" t="str">
        <f>IFERROR(VLOOKUP(ROWS($Q$3:Q1509),$M$3:$N$1699,2,0),"")</f>
        <v/>
      </c>
    </row>
    <row r="1510" spans="13:17" ht="12.75" customHeight="1">
      <c r="M1510" s="388">
        <f>IF(ISNUMBER(SEARCH(ZAKL_DATA!$B$29,N1510)),MAX($M$2:M1509)+1,0)</f>
        <v>0.0</v>
      </c>
      <c r="N1510" s="370"/>
      <c r="O1510" s="368"/>
      <c r="P1510" s="389"/>
      <c r="Q1510" s="372" t="str">
        <f>IFERROR(VLOOKUP(ROWS($Q$3:Q1510),$M$3:$N$1699,2,0),"")</f>
        <v/>
      </c>
    </row>
    <row r="1511" spans="13:17" ht="12.75" customHeight="1">
      <c r="M1511" s="388">
        <f>IF(ISNUMBER(SEARCH(ZAKL_DATA!$B$29,N1511)),MAX($M$2:M1510)+1,0)</f>
        <v>0.0</v>
      </c>
      <c r="N1511" s="370"/>
      <c r="O1511" s="368"/>
      <c r="P1511" s="389"/>
      <c r="Q1511" s="372" t="str">
        <f>IFERROR(VLOOKUP(ROWS($Q$3:Q1511),$M$3:$N$1699,2,0),"")</f>
        <v/>
      </c>
    </row>
    <row r="1512" spans="13:17" ht="12.75" customHeight="1">
      <c r="M1512" s="388">
        <f>IF(ISNUMBER(SEARCH(ZAKL_DATA!$B$29,N1512)),MAX($M$2:M1511)+1,0)</f>
        <v>0.0</v>
      </c>
      <c r="N1512" s="370"/>
      <c r="O1512" s="368"/>
      <c r="P1512" s="389"/>
      <c r="Q1512" s="372" t="str">
        <f>IFERROR(VLOOKUP(ROWS($Q$3:Q1512),$M$3:$N$1699,2,0),"")</f>
        <v/>
      </c>
    </row>
    <row r="1513" spans="13:17" ht="12.75" customHeight="1">
      <c r="M1513" s="388">
        <f>IF(ISNUMBER(SEARCH(ZAKL_DATA!$B$29,N1513)),MAX($M$2:M1512)+1,0)</f>
        <v>0.0</v>
      </c>
      <c r="N1513" s="370"/>
      <c r="O1513" s="368"/>
      <c r="P1513" s="389"/>
      <c r="Q1513" s="372" t="str">
        <f>IFERROR(VLOOKUP(ROWS($Q$3:Q1513),$M$3:$N$1699,2,0),"")</f>
        <v/>
      </c>
    </row>
    <row r="1514" spans="13:17" ht="12.75" customHeight="1">
      <c r="M1514" s="388">
        <f>IF(ISNUMBER(SEARCH(ZAKL_DATA!$B$29,N1514)),MAX($M$2:M1513)+1,0)</f>
        <v>0.0</v>
      </c>
      <c r="N1514" s="370"/>
      <c r="O1514" s="368"/>
      <c r="P1514" s="389"/>
      <c r="Q1514" s="372" t="str">
        <f>IFERROR(VLOOKUP(ROWS($Q$3:Q1514),$M$3:$N$1699,2,0),"")</f>
        <v/>
      </c>
    </row>
    <row r="1515" spans="13:17" ht="12.75" customHeight="1">
      <c r="M1515" s="388">
        <f>IF(ISNUMBER(SEARCH(ZAKL_DATA!$B$29,N1515)),MAX($M$2:M1514)+1,0)</f>
        <v>0.0</v>
      </c>
      <c r="N1515" s="370"/>
      <c r="O1515" s="368"/>
      <c r="P1515" s="389"/>
      <c r="Q1515" s="372" t="str">
        <f>IFERROR(VLOOKUP(ROWS($Q$3:Q1515),$M$3:$N$1699,2,0),"")</f>
        <v/>
      </c>
    </row>
    <row r="1516" spans="13:17" ht="12.75" customHeight="1">
      <c r="M1516" s="388">
        <f>IF(ISNUMBER(SEARCH(ZAKL_DATA!$B$29,N1516)),MAX($M$2:M1515)+1,0)</f>
        <v>0.0</v>
      </c>
      <c r="N1516" s="370"/>
      <c r="O1516" s="368"/>
      <c r="P1516" s="389"/>
      <c r="Q1516" s="372" t="str">
        <f>IFERROR(VLOOKUP(ROWS($Q$3:Q1516),$M$3:$N$1699,2,0),"")</f>
        <v/>
      </c>
    </row>
    <row r="1517" spans="13:17" ht="12.75" customHeight="1">
      <c r="M1517" s="388">
        <f>IF(ISNUMBER(SEARCH(ZAKL_DATA!$B$29,N1517)),MAX($M$2:M1516)+1,0)</f>
        <v>0.0</v>
      </c>
      <c r="N1517" s="370"/>
      <c r="O1517" s="368"/>
      <c r="P1517" s="389"/>
      <c r="Q1517" s="372" t="str">
        <f>IFERROR(VLOOKUP(ROWS($Q$3:Q1517),$M$3:$N$1699,2,0),"")</f>
        <v/>
      </c>
    </row>
    <row r="1518" spans="13:17" ht="12.75" customHeight="1">
      <c r="M1518" s="388">
        <f>IF(ISNUMBER(SEARCH(ZAKL_DATA!$B$29,N1518)),MAX($M$2:M1517)+1,0)</f>
        <v>0.0</v>
      </c>
      <c r="N1518" s="370"/>
      <c r="O1518" s="368"/>
      <c r="P1518" s="389"/>
      <c r="Q1518" s="372" t="str">
        <f>IFERROR(VLOOKUP(ROWS($Q$3:Q1518),$M$3:$N$1699,2,0),"")</f>
        <v/>
      </c>
    </row>
    <row r="1519" spans="13:17" ht="12.75" customHeight="1">
      <c r="M1519" s="388">
        <f>IF(ISNUMBER(SEARCH(ZAKL_DATA!$B$29,N1519)),MAX($M$2:M1518)+1,0)</f>
        <v>0.0</v>
      </c>
      <c r="N1519" s="370"/>
      <c r="O1519" s="368"/>
      <c r="P1519" s="389"/>
      <c r="Q1519" s="372" t="str">
        <f>IFERROR(VLOOKUP(ROWS($Q$3:Q1519),$M$3:$N$1699,2,0),"")</f>
        <v/>
      </c>
    </row>
    <row r="1520" spans="13:17" ht="12.75" customHeight="1">
      <c r="M1520" s="388">
        <f>IF(ISNUMBER(SEARCH(ZAKL_DATA!$B$29,N1520)),MAX($M$2:M1519)+1,0)</f>
        <v>0.0</v>
      </c>
      <c r="N1520" s="370"/>
      <c r="O1520" s="368"/>
      <c r="P1520" s="389"/>
      <c r="Q1520" s="372" t="str">
        <f>IFERROR(VLOOKUP(ROWS($Q$3:Q1520),$M$3:$N$1699,2,0),"")</f>
        <v/>
      </c>
    </row>
    <row r="1521" spans="13:17" ht="12.75" customHeight="1">
      <c r="M1521" s="388">
        <f>IF(ISNUMBER(SEARCH(ZAKL_DATA!$B$29,N1521)),MAX($M$2:M1520)+1,0)</f>
        <v>0.0</v>
      </c>
      <c r="N1521" s="370"/>
      <c r="O1521" s="368"/>
      <c r="P1521" s="389"/>
      <c r="Q1521" s="372" t="str">
        <f>IFERROR(VLOOKUP(ROWS($Q$3:Q1521),$M$3:$N$1699,2,0),"")</f>
        <v/>
      </c>
    </row>
    <row r="1522" spans="13:17" ht="12.75" customHeight="1">
      <c r="M1522" s="388">
        <f>IF(ISNUMBER(SEARCH(ZAKL_DATA!$B$29,N1522)),MAX($M$2:M1521)+1,0)</f>
        <v>0.0</v>
      </c>
      <c r="N1522" s="370"/>
      <c r="O1522" s="368"/>
      <c r="P1522" s="389"/>
      <c r="Q1522" s="372" t="str">
        <f>IFERROR(VLOOKUP(ROWS($Q$3:Q1522),$M$3:$N$1699,2,0),"")</f>
        <v/>
      </c>
    </row>
    <row r="1523" spans="13:17" ht="12.75" customHeight="1">
      <c r="M1523" s="388">
        <f>IF(ISNUMBER(SEARCH(ZAKL_DATA!$B$29,N1523)),MAX($M$2:M1522)+1,0)</f>
        <v>0.0</v>
      </c>
      <c r="N1523" s="370"/>
      <c r="O1523" s="368"/>
      <c r="P1523" s="389"/>
      <c r="Q1523" s="372" t="str">
        <f>IFERROR(VLOOKUP(ROWS($Q$3:Q1523),$M$3:$N$1699,2,0),"")</f>
        <v/>
      </c>
    </row>
    <row r="1524" spans="13:17" ht="12.75" customHeight="1">
      <c r="M1524" s="388">
        <f>IF(ISNUMBER(SEARCH(ZAKL_DATA!$B$29,N1524)),MAX($M$2:M1523)+1,0)</f>
        <v>0.0</v>
      </c>
      <c r="N1524" s="370"/>
      <c r="O1524" s="368"/>
      <c r="P1524" s="389"/>
      <c r="Q1524" s="372" t="str">
        <f>IFERROR(VLOOKUP(ROWS($Q$3:Q1524),$M$3:$N$1699,2,0),"")</f>
        <v/>
      </c>
    </row>
    <row r="1525" spans="13:17" ht="12.75" customHeight="1">
      <c r="M1525" s="388">
        <f>IF(ISNUMBER(SEARCH(ZAKL_DATA!$B$29,N1525)),MAX($M$2:M1524)+1,0)</f>
        <v>0.0</v>
      </c>
      <c r="N1525" s="370"/>
      <c r="O1525" s="368"/>
      <c r="P1525" s="389"/>
      <c r="Q1525" s="372" t="str">
        <f>IFERROR(VLOOKUP(ROWS($Q$3:Q1525),$M$3:$N$1699,2,0),"")</f>
        <v/>
      </c>
    </row>
    <row r="1526" spans="13:17" ht="12.75" customHeight="1">
      <c r="M1526" s="388">
        <f>IF(ISNUMBER(SEARCH(ZAKL_DATA!$B$29,N1526)),MAX($M$2:M1525)+1,0)</f>
        <v>0.0</v>
      </c>
      <c r="N1526" s="370"/>
      <c r="O1526" s="368"/>
      <c r="P1526" s="389"/>
      <c r="Q1526" s="372" t="str">
        <f>IFERROR(VLOOKUP(ROWS($Q$3:Q1526),$M$3:$N$1699,2,0),"")</f>
        <v/>
      </c>
    </row>
    <row r="1527" spans="13:17" ht="12.75" customHeight="1">
      <c r="M1527" s="388">
        <f>IF(ISNUMBER(SEARCH(ZAKL_DATA!$B$29,N1527)),MAX($M$2:M1526)+1,0)</f>
        <v>0.0</v>
      </c>
      <c r="N1527" s="370"/>
      <c r="O1527" s="368"/>
      <c r="P1527" s="389"/>
      <c r="Q1527" s="372" t="str">
        <f>IFERROR(VLOOKUP(ROWS($Q$3:Q1527),$M$3:$N$1699,2,0),"")</f>
        <v/>
      </c>
    </row>
    <row r="1528" spans="13:17" ht="12.75" customHeight="1">
      <c r="M1528" s="388">
        <f>IF(ISNUMBER(SEARCH(ZAKL_DATA!$B$29,N1528)),MAX($M$2:M1527)+1,0)</f>
        <v>0.0</v>
      </c>
      <c r="N1528" s="370"/>
      <c r="O1528" s="368"/>
      <c r="P1528" s="389"/>
      <c r="Q1528" s="372" t="str">
        <f>IFERROR(VLOOKUP(ROWS($Q$3:Q1528),$M$3:$N$1699,2,0),"")</f>
        <v/>
      </c>
    </row>
    <row r="1529" spans="13:17" ht="12.75" customHeight="1">
      <c r="M1529" s="388">
        <f>IF(ISNUMBER(SEARCH(ZAKL_DATA!$B$29,N1529)),MAX($M$2:M1528)+1,0)</f>
        <v>0.0</v>
      </c>
      <c r="N1529" s="370"/>
      <c r="O1529" s="368"/>
      <c r="P1529" s="389"/>
      <c r="Q1529" s="372" t="str">
        <f>IFERROR(VLOOKUP(ROWS($Q$3:Q1529),$M$3:$N$1699,2,0),"")</f>
        <v/>
      </c>
    </row>
    <row r="1530" spans="13:17" ht="12.75" customHeight="1">
      <c r="M1530" s="388">
        <f>IF(ISNUMBER(SEARCH(ZAKL_DATA!$B$29,N1530)),MAX($M$2:M1529)+1,0)</f>
        <v>0.0</v>
      </c>
      <c r="N1530" s="370"/>
      <c r="O1530" s="368"/>
      <c r="P1530" s="389"/>
      <c r="Q1530" s="372" t="str">
        <f>IFERROR(VLOOKUP(ROWS($Q$3:Q1530),$M$3:$N$1699,2,0),"")</f>
        <v/>
      </c>
    </row>
    <row r="1531" spans="13:17" ht="12.75" customHeight="1">
      <c r="M1531" s="388">
        <f>IF(ISNUMBER(SEARCH(ZAKL_DATA!$B$29,N1531)),MAX($M$2:M1530)+1,0)</f>
        <v>0.0</v>
      </c>
      <c r="N1531" s="370"/>
      <c r="O1531" s="368"/>
      <c r="P1531" s="389"/>
      <c r="Q1531" s="372" t="str">
        <f>IFERROR(VLOOKUP(ROWS($Q$3:Q1531),$M$3:$N$1699,2,0),"")</f>
        <v/>
      </c>
    </row>
    <row r="1532" spans="13:17" ht="12.75" customHeight="1">
      <c r="M1532" s="388">
        <f>IF(ISNUMBER(SEARCH(ZAKL_DATA!$B$29,N1532)),MAX($M$2:M1531)+1,0)</f>
        <v>0.0</v>
      </c>
      <c r="N1532" s="370"/>
      <c r="O1532" s="368"/>
      <c r="P1532" s="389"/>
      <c r="Q1532" s="372" t="str">
        <f>IFERROR(VLOOKUP(ROWS($Q$3:Q1532),$M$3:$N$1699,2,0),"")</f>
        <v/>
      </c>
    </row>
    <row r="1533" spans="13:17" ht="12.75" customHeight="1">
      <c r="M1533" s="388">
        <f>IF(ISNUMBER(SEARCH(ZAKL_DATA!$B$29,N1533)),MAX($M$2:M1532)+1,0)</f>
        <v>0.0</v>
      </c>
      <c r="N1533" s="370"/>
      <c r="O1533" s="368"/>
      <c r="P1533" s="389"/>
      <c r="Q1533" s="372" t="str">
        <f>IFERROR(VLOOKUP(ROWS($Q$3:Q1533),$M$3:$N$1699,2,0),"")</f>
        <v/>
      </c>
    </row>
    <row r="1534" spans="13:17" ht="12.75" customHeight="1">
      <c r="M1534" s="388">
        <f>IF(ISNUMBER(SEARCH(ZAKL_DATA!$B$29,N1534)),MAX($M$2:M1533)+1,0)</f>
        <v>0.0</v>
      </c>
      <c r="N1534" s="370"/>
      <c r="O1534" s="368"/>
      <c r="P1534" s="389"/>
      <c r="Q1534" s="372" t="str">
        <f>IFERROR(VLOOKUP(ROWS($Q$3:Q1534),$M$3:$N$1699,2,0),"")</f>
        <v/>
      </c>
    </row>
    <row r="1535" spans="13:17" ht="12.75" customHeight="1">
      <c r="M1535" s="388">
        <f>IF(ISNUMBER(SEARCH(ZAKL_DATA!$B$29,N1535)),MAX($M$2:M1534)+1,0)</f>
        <v>0.0</v>
      </c>
      <c r="N1535" s="370"/>
      <c r="O1535" s="368"/>
      <c r="P1535" s="389"/>
      <c r="Q1535" s="372" t="str">
        <f>IFERROR(VLOOKUP(ROWS($Q$3:Q1535),$M$3:$N$1699,2,0),"")</f>
        <v/>
      </c>
    </row>
    <row r="1536" spans="13:17" ht="12.75" customHeight="1">
      <c r="M1536" s="388">
        <f>IF(ISNUMBER(SEARCH(ZAKL_DATA!$B$29,N1536)),MAX($M$2:M1535)+1,0)</f>
        <v>0.0</v>
      </c>
      <c r="N1536" s="370"/>
      <c r="O1536" s="368"/>
      <c r="P1536" s="389"/>
      <c r="Q1536" s="372" t="str">
        <f>IFERROR(VLOOKUP(ROWS($Q$3:Q1536),$M$3:$N$1699,2,0),"")</f>
        <v/>
      </c>
    </row>
    <row r="1537" spans="13:17" ht="12.75" customHeight="1">
      <c r="M1537" s="388">
        <f>IF(ISNUMBER(SEARCH(ZAKL_DATA!$B$29,N1537)),MAX($M$2:M1536)+1,0)</f>
        <v>0.0</v>
      </c>
      <c r="N1537" s="370"/>
      <c r="O1537" s="368"/>
      <c r="P1537" s="389"/>
      <c r="Q1537" s="372" t="str">
        <f>IFERROR(VLOOKUP(ROWS($Q$3:Q1537),$M$3:$N$1699,2,0),"")</f>
        <v/>
      </c>
    </row>
    <row r="1538" spans="13:17" ht="12.75" customHeight="1">
      <c r="M1538" s="388">
        <f>IF(ISNUMBER(SEARCH(ZAKL_DATA!$B$29,N1538)),MAX($M$2:M1537)+1,0)</f>
        <v>0.0</v>
      </c>
      <c r="N1538" s="370"/>
      <c r="O1538" s="368"/>
      <c r="P1538" s="389"/>
      <c r="Q1538" s="372" t="str">
        <f>IFERROR(VLOOKUP(ROWS($Q$3:Q1538),$M$3:$N$1699,2,0),"")</f>
        <v/>
      </c>
    </row>
    <row r="1539" spans="13:17" ht="12.75" customHeight="1">
      <c r="M1539" s="388">
        <f>IF(ISNUMBER(SEARCH(ZAKL_DATA!$B$29,N1539)),MAX($M$2:M1538)+1,0)</f>
        <v>0.0</v>
      </c>
      <c r="N1539" s="370"/>
      <c r="O1539" s="368"/>
      <c r="P1539" s="389"/>
      <c r="Q1539" s="372" t="str">
        <f>IFERROR(VLOOKUP(ROWS($Q$3:Q1539),$M$3:$N$1699,2,0),"")</f>
        <v/>
      </c>
    </row>
    <row r="1540" spans="13:17" ht="12.75" customHeight="1">
      <c r="M1540" s="388">
        <f>IF(ISNUMBER(SEARCH(ZAKL_DATA!$B$29,N1540)),MAX($M$2:M1539)+1,0)</f>
        <v>0.0</v>
      </c>
      <c r="N1540" s="370"/>
      <c r="O1540" s="368"/>
      <c r="P1540" s="389"/>
      <c r="Q1540" s="372" t="str">
        <f>IFERROR(VLOOKUP(ROWS($Q$3:Q1540),$M$3:$N$1699,2,0),"")</f>
        <v/>
      </c>
    </row>
    <row r="1541" spans="13:17" ht="12.75" customHeight="1">
      <c r="M1541" s="388">
        <f>IF(ISNUMBER(SEARCH(ZAKL_DATA!$B$29,N1541)),MAX($M$2:M1540)+1,0)</f>
        <v>0.0</v>
      </c>
      <c r="N1541" s="370"/>
      <c r="O1541" s="368"/>
      <c r="P1541" s="389"/>
      <c r="Q1541" s="372" t="str">
        <f>IFERROR(VLOOKUP(ROWS($Q$3:Q1541),$M$3:$N$1699,2,0),"")</f>
        <v/>
      </c>
    </row>
    <row r="1542" spans="13:17" ht="12.75" customHeight="1">
      <c r="M1542" s="388">
        <f>IF(ISNUMBER(SEARCH(ZAKL_DATA!$B$29,N1542)),MAX($M$2:M1541)+1,0)</f>
        <v>0.0</v>
      </c>
      <c r="N1542" s="370"/>
      <c r="O1542" s="368"/>
      <c r="P1542" s="389"/>
      <c r="Q1542" s="372" t="str">
        <f>IFERROR(VLOOKUP(ROWS($Q$3:Q1542),$M$3:$N$1699,2,0),"")</f>
        <v/>
      </c>
    </row>
    <row r="1543" spans="13:17" ht="12.75" customHeight="1">
      <c r="M1543" s="388">
        <f>IF(ISNUMBER(SEARCH(ZAKL_DATA!$B$29,N1543)),MAX($M$2:M1542)+1,0)</f>
        <v>0.0</v>
      </c>
      <c r="N1543" s="370"/>
      <c r="O1543" s="368"/>
      <c r="P1543" s="389"/>
      <c r="Q1543" s="372" t="str">
        <f>IFERROR(VLOOKUP(ROWS($Q$3:Q1543),$M$3:$N$1699,2,0),"")</f>
        <v/>
      </c>
    </row>
    <row r="1544" spans="13:17" ht="12.75" customHeight="1">
      <c r="M1544" s="388">
        <f>IF(ISNUMBER(SEARCH(ZAKL_DATA!$B$29,N1544)),MAX($M$2:M1543)+1,0)</f>
        <v>0.0</v>
      </c>
      <c r="N1544" s="370"/>
      <c r="O1544" s="368"/>
      <c r="P1544" s="389"/>
      <c r="Q1544" s="372" t="str">
        <f>IFERROR(VLOOKUP(ROWS($Q$3:Q1544),$M$3:$N$1699,2,0),"")</f>
        <v/>
      </c>
    </row>
    <row r="1545" spans="13:17" ht="12.75" customHeight="1">
      <c r="M1545" s="388">
        <f>IF(ISNUMBER(SEARCH(ZAKL_DATA!$B$29,N1545)),MAX($M$2:M1544)+1,0)</f>
        <v>0.0</v>
      </c>
      <c r="N1545" s="370"/>
      <c r="O1545" s="368"/>
      <c r="P1545" s="389"/>
      <c r="Q1545" s="372" t="str">
        <f>IFERROR(VLOOKUP(ROWS($Q$3:Q1545),$M$3:$N$1699,2,0),"")</f>
        <v/>
      </c>
    </row>
    <row r="1546" spans="13:17" ht="12.75" customHeight="1">
      <c r="M1546" s="388">
        <f>IF(ISNUMBER(SEARCH(ZAKL_DATA!$B$29,N1546)),MAX($M$2:M1545)+1,0)</f>
        <v>0.0</v>
      </c>
      <c r="N1546" s="370"/>
      <c r="O1546" s="368"/>
      <c r="P1546" s="389"/>
      <c r="Q1546" s="372" t="str">
        <f>IFERROR(VLOOKUP(ROWS($Q$3:Q1546),$M$3:$N$1699,2,0),"")</f>
        <v/>
      </c>
    </row>
    <row r="1547" spans="13:17" ht="12.75" customHeight="1">
      <c r="M1547" s="388">
        <f>IF(ISNUMBER(SEARCH(ZAKL_DATA!$B$29,N1547)),MAX($M$2:M1546)+1,0)</f>
        <v>0.0</v>
      </c>
      <c r="N1547" s="370"/>
      <c r="O1547" s="368"/>
      <c r="P1547" s="389"/>
      <c r="Q1547" s="372" t="str">
        <f>IFERROR(VLOOKUP(ROWS($Q$3:Q1547),$M$3:$N$1699,2,0),"")</f>
        <v/>
      </c>
    </row>
    <row r="1548" spans="13:17" ht="12.75" customHeight="1">
      <c r="M1548" s="388">
        <f>IF(ISNUMBER(SEARCH(ZAKL_DATA!$B$29,N1548)),MAX($M$2:M1547)+1,0)</f>
        <v>0.0</v>
      </c>
      <c r="N1548" s="370"/>
      <c r="O1548" s="368"/>
      <c r="P1548" s="389"/>
      <c r="Q1548" s="372" t="str">
        <f>IFERROR(VLOOKUP(ROWS($Q$3:Q1548),$M$3:$N$1699,2,0),"")</f>
        <v/>
      </c>
    </row>
    <row r="1549" spans="13:17" ht="12.75" customHeight="1">
      <c r="M1549" s="388">
        <f>IF(ISNUMBER(SEARCH(ZAKL_DATA!$B$29,N1549)),MAX($M$2:M1548)+1,0)</f>
        <v>0.0</v>
      </c>
      <c r="N1549" s="370"/>
      <c r="O1549" s="368"/>
      <c r="P1549" s="389"/>
      <c r="Q1549" s="372" t="str">
        <f>IFERROR(VLOOKUP(ROWS($Q$3:Q1549),$M$3:$N$1699,2,0),"")</f>
        <v/>
      </c>
    </row>
    <row r="1550" spans="13:17" ht="12.75" customHeight="1">
      <c r="M1550" s="388">
        <f>IF(ISNUMBER(SEARCH(ZAKL_DATA!$B$29,N1550)),MAX($M$2:M1549)+1,0)</f>
        <v>0.0</v>
      </c>
      <c r="N1550" s="370"/>
      <c r="O1550" s="368"/>
      <c r="P1550" s="389"/>
      <c r="Q1550" s="372" t="str">
        <f>IFERROR(VLOOKUP(ROWS($Q$3:Q1550),$M$3:$N$1699,2,0),"")</f>
        <v/>
      </c>
    </row>
    <row r="1551" spans="13:17" ht="12.75" customHeight="1">
      <c r="M1551" s="388">
        <f>IF(ISNUMBER(SEARCH(ZAKL_DATA!$B$29,N1551)),MAX($M$2:M1550)+1,0)</f>
        <v>0.0</v>
      </c>
      <c r="N1551" s="370"/>
      <c r="O1551" s="368"/>
      <c r="P1551" s="389"/>
      <c r="Q1551" s="372" t="str">
        <f>IFERROR(VLOOKUP(ROWS($Q$3:Q1551),$M$3:$N$1699,2,0),"")</f>
        <v/>
      </c>
    </row>
    <row r="1552" spans="13:17" ht="12.75" customHeight="1">
      <c r="M1552" s="388">
        <f>IF(ISNUMBER(SEARCH(ZAKL_DATA!$B$29,N1552)),MAX($M$2:M1551)+1,0)</f>
        <v>0.0</v>
      </c>
      <c r="N1552" s="370"/>
      <c r="O1552" s="368"/>
      <c r="P1552" s="389"/>
      <c r="Q1552" s="372" t="str">
        <f>IFERROR(VLOOKUP(ROWS($Q$3:Q1552),$M$3:$N$1699,2,0),"")</f>
        <v/>
      </c>
    </row>
    <row r="1553" spans="13:17" ht="12.75" customHeight="1">
      <c r="M1553" s="388">
        <f>IF(ISNUMBER(SEARCH(ZAKL_DATA!$B$29,N1553)),MAX($M$2:M1552)+1,0)</f>
        <v>0.0</v>
      </c>
      <c r="N1553" s="370"/>
      <c r="O1553" s="368"/>
      <c r="P1553" s="389"/>
      <c r="Q1553" s="372" t="str">
        <f>IFERROR(VLOOKUP(ROWS($Q$3:Q1553),$M$3:$N$1699,2,0),"")</f>
        <v/>
      </c>
    </row>
    <row r="1554" spans="13:17" ht="12.75" customHeight="1">
      <c r="M1554" s="388">
        <f>IF(ISNUMBER(SEARCH(ZAKL_DATA!$B$29,N1554)),MAX($M$2:M1553)+1,0)</f>
        <v>0.0</v>
      </c>
      <c r="N1554" s="370"/>
      <c r="O1554" s="368"/>
      <c r="P1554" s="389"/>
      <c r="Q1554" s="372" t="str">
        <f>IFERROR(VLOOKUP(ROWS($Q$3:Q1554),$M$3:$N$1699,2,0),"")</f>
        <v/>
      </c>
    </row>
    <row r="1555" spans="13:17" ht="12.75" customHeight="1">
      <c r="M1555" s="388">
        <f>IF(ISNUMBER(SEARCH(ZAKL_DATA!$B$29,N1555)),MAX($M$2:M1554)+1,0)</f>
        <v>0.0</v>
      </c>
      <c r="N1555" s="370"/>
      <c r="O1555" s="368"/>
      <c r="P1555" s="389"/>
      <c r="Q1555" s="372" t="str">
        <f>IFERROR(VLOOKUP(ROWS($Q$3:Q1555),$M$3:$N$1699,2,0),"")</f>
        <v/>
      </c>
    </row>
    <row r="1556" spans="13:17" ht="12.75" customHeight="1">
      <c r="M1556" s="388">
        <f>IF(ISNUMBER(SEARCH(ZAKL_DATA!$B$29,N1556)),MAX($M$2:M1555)+1,0)</f>
        <v>0.0</v>
      </c>
      <c r="N1556" s="370"/>
      <c r="O1556" s="368"/>
      <c r="P1556" s="389"/>
      <c r="Q1556" s="372" t="str">
        <f>IFERROR(VLOOKUP(ROWS($Q$3:Q1556),$M$3:$N$1699,2,0),"")</f>
        <v/>
      </c>
    </row>
    <row r="1557" spans="13:17" ht="12.75" customHeight="1">
      <c r="M1557" s="388">
        <f>IF(ISNUMBER(SEARCH(ZAKL_DATA!$B$29,N1557)),MAX($M$2:M1556)+1,0)</f>
        <v>0.0</v>
      </c>
      <c r="N1557" s="370"/>
      <c r="O1557" s="368"/>
      <c r="P1557" s="389"/>
      <c r="Q1557" s="372" t="str">
        <f>IFERROR(VLOOKUP(ROWS($Q$3:Q1557),$M$3:$N$1699,2,0),"")</f>
        <v/>
      </c>
    </row>
    <row r="1558" spans="13:17" ht="12.75" customHeight="1">
      <c r="M1558" s="388">
        <f>IF(ISNUMBER(SEARCH(ZAKL_DATA!$B$29,N1558)),MAX($M$2:M1557)+1,0)</f>
        <v>0.0</v>
      </c>
      <c r="N1558" s="370"/>
      <c r="O1558" s="368"/>
      <c r="P1558" s="389"/>
      <c r="Q1558" s="372" t="str">
        <f>IFERROR(VLOOKUP(ROWS($Q$3:Q1558),$M$3:$N$1699,2,0),"")</f>
        <v/>
      </c>
    </row>
    <row r="1559" spans="13:17" ht="12.75" customHeight="1">
      <c r="M1559" s="388">
        <f>IF(ISNUMBER(SEARCH(ZAKL_DATA!$B$29,N1559)),MAX($M$2:M1558)+1,0)</f>
        <v>0.0</v>
      </c>
      <c r="N1559" s="370"/>
      <c r="O1559" s="368"/>
      <c r="P1559" s="389"/>
      <c r="Q1559" s="372" t="str">
        <f>IFERROR(VLOOKUP(ROWS($Q$3:Q1559),$M$3:$N$1699,2,0),"")</f>
        <v/>
      </c>
    </row>
    <row r="1560" spans="13:17" ht="12.75" customHeight="1">
      <c r="M1560" s="388">
        <f>IF(ISNUMBER(SEARCH(ZAKL_DATA!$B$29,N1560)),MAX($M$2:M1559)+1,0)</f>
        <v>0.0</v>
      </c>
      <c r="N1560" s="370"/>
      <c r="O1560" s="368"/>
      <c r="P1560" s="389"/>
      <c r="Q1560" s="372" t="str">
        <f>IFERROR(VLOOKUP(ROWS($Q$3:Q1560),$M$3:$N$1699,2,0),"")</f>
        <v/>
      </c>
    </row>
    <row r="1561" spans="13:17" ht="12.75" customHeight="1">
      <c r="M1561" s="388">
        <f>IF(ISNUMBER(SEARCH(ZAKL_DATA!$B$29,N1561)),MAX($M$2:M1560)+1,0)</f>
        <v>0.0</v>
      </c>
      <c r="N1561" s="370"/>
      <c r="O1561" s="368"/>
      <c r="P1561" s="389"/>
      <c r="Q1561" s="372" t="str">
        <f>IFERROR(VLOOKUP(ROWS($Q$3:Q1561),$M$3:$N$1699,2,0),"")</f>
        <v/>
      </c>
    </row>
    <row r="1562" spans="13:17" ht="12.75" customHeight="1">
      <c r="M1562" s="388">
        <f>IF(ISNUMBER(SEARCH(ZAKL_DATA!$B$29,N1562)),MAX($M$2:M1561)+1,0)</f>
        <v>0.0</v>
      </c>
      <c r="N1562" s="370"/>
      <c r="O1562" s="368"/>
      <c r="P1562" s="389"/>
      <c r="Q1562" s="372" t="str">
        <f>IFERROR(VLOOKUP(ROWS($Q$3:Q1562),$M$3:$N$1699,2,0),"")</f>
        <v/>
      </c>
    </row>
    <row r="1563" spans="13:17" ht="12.75" customHeight="1">
      <c r="M1563" s="388">
        <f>IF(ISNUMBER(SEARCH(ZAKL_DATA!$B$29,N1563)),MAX($M$2:M1562)+1,0)</f>
        <v>0.0</v>
      </c>
      <c r="N1563" s="370"/>
      <c r="O1563" s="368"/>
      <c r="P1563" s="389"/>
      <c r="Q1563" s="372" t="str">
        <f>IFERROR(VLOOKUP(ROWS($Q$3:Q1563),$M$3:$N$1699,2,0),"")</f>
        <v/>
      </c>
    </row>
    <row r="1564" spans="13:17" ht="12.75" customHeight="1">
      <c r="M1564" s="388">
        <f>IF(ISNUMBER(SEARCH(ZAKL_DATA!$B$29,N1564)),MAX($M$2:M1563)+1,0)</f>
        <v>0.0</v>
      </c>
      <c r="N1564" s="370"/>
      <c r="O1564" s="368"/>
      <c r="P1564" s="389"/>
      <c r="Q1564" s="372" t="str">
        <f>IFERROR(VLOOKUP(ROWS($Q$3:Q1564),$M$3:$N$1699,2,0),"")</f>
        <v/>
      </c>
    </row>
    <row r="1565" spans="13:17" ht="12.75" customHeight="1">
      <c r="M1565" s="388">
        <f>IF(ISNUMBER(SEARCH(ZAKL_DATA!$B$29,N1565)),MAX($M$2:M1564)+1,0)</f>
        <v>0.0</v>
      </c>
      <c r="N1565" s="370"/>
      <c r="O1565" s="368"/>
      <c r="P1565" s="389"/>
      <c r="Q1565" s="372" t="str">
        <f>IFERROR(VLOOKUP(ROWS($Q$3:Q1565),$M$3:$N$1699,2,0),"")</f>
        <v/>
      </c>
    </row>
    <row r="1566" spans="13:17" ht="12.75" customHeight="1">
      <c r="M1566" s="388">
        <f>IF(ISNUMBER(SEARCH(ZAKL_DATA!$B$29,N1566)),MAX($M$2:M1565)+1,0)</f>
        <v>0.0</v>
      </c>
      <c r="N1566" s="370"/>
      <c r="O1566" s="368"/>
      <c r="P1566" s="389"/>
      <c r="Q1566" s="372" t="str">
        <f>IFERROR(VLOOKUP(ROWS($Q$3:Q1566),$M$3:$N$1699,2,0),"")</f>
        <v/>
      </c>
    </row>
    <row r="1567" spans="13:17" ht="12.75" customHeight="1">
      <c r="M1567" s="388">
        <f>IF(ISNUMBER(SEARCH(ZAKL_DATA!$B$29,N1567)),MAX($M$2:M1566)+1,0)</f>
        <v>0.0</v>
      </c>
      <c r="N1567" s="370"/>
      <c r="O1567" s="368"/>
      <c r="P1567" s="389"/>
      <c r="Q1567" s="372" t="str">
        <f>IFERROR(VLOOKUP(ROWS($Q$3:Q1567),$M$3:$N$1699,2,0),"")</f>
        <v/>
      </c>
    </row>
    <row r="1568" spans="13:17" ht="12.75" customHeight="1">
      <c r="M1568" s="388">
        <f>IF(ISNUMBER(SEARCH(ZAKL_DATA!$B$29,N1568)),MAX($M$2:M1567)+1,0)</f>
        <v>0.0</v>
      </c>
      <c r="N1568" s="370"/>
      <c r="O1568" s="368"/>
      <c r="P1568" s="389"/>
      <c r="Q1568" s="372" t="str">
        <f>IFERROR(VLOOKUP(ROWS($Q$3:Q1568),$M$3:$N$1699,2,0),"")</f>
        <v/>
      </c>
    </row>
    <row r="1569" spans="13:17" ht="12.75" customHeight="1">
      <c r="M1569" s="388">
        <f>IF(ISNUMBER(SEARCH(ZAKL_DATA!$B$29,N1569)),MAX($M$2:M1568)+1,0)</f>
        <v>0.0</v>
      </c>
      <c r="N1569" s="370"/>
      <c r="O1569" s="368"/>
      <c r="P1569" s="389"/>
      <c r="Q1569" s="372" t="str">
        <f>IFERROR(VLOOKUP(ROWS($Q$3:Q1569),$M$3:$N$1699,2,0),"")</f>
        <v/>
      </c>
    </row>
    <row r="1570" spans="13:17" ht="12.75" customHeight="1">
      <c r="M1570" s="388">
        <f>IF(ISNUMBER(SEARCH(ZAKL_DATA!$B$29,N1570)),MAX($M$2:M1569)+1,0)</f>
        <v>0.0</v>
      </c>
      <c r="N1570" s="370"/>
      <c r="O1570" s="368"/>
      <c r="P1570" s="389"/>
      <c r="Q1570" s="372" t="str">
        <f>IFERROR(VLOOKUP(ROWS($Q$3:Q1570),$M$3:$N$1699,2,0),"")</f>
        <v/>
      </c>
    </row>
    <row r="1571" spans="13:17" ht="12.75" customHeight="1">
      <c r="M1571" s="388">
        <f>IF(ISNUMBER(SEARCH(ZAKL_DATA!$B$29,N1571)),MAX($M$2:M1570)+1,0)</f>
        <v>0.0</v>
      </c>
      <c r="N1571" s="370"/>
      <c r="O1571" s="368"/>
      <c r="P1571" s="389"/>
      <c r="Q1571" s="372" t="str">
        <f>IFERROR(VLOOKUP(ROWS($Q$3:Q1571),$M$3:$N$1699,2,0),"")</f>
        <v/>
      </c>
    </row>
    <row r="1572" spans="13:17" ht="12.75" customHeight="1">
      <c r="M1572" s="388">
        <f>IF(ISNUMBER(SEARCH(ZAKL_DATA!$B$29,N1572)),MAX($M$2:M1571)+1,0)</f>
        <v>0.0</v>
      </c>
      <c r="N1572" s="370"/>
      <c r="O1572" s="368"/>
      <c r="P1572" s="389"/>
      <c r="Q1572" s="372" t="str">
        <f>IFERROR(VLOOKUP(ROWS($Q$3:Q1572),$M$3:$N$1699,2,0),"")</f>
        <v/>
      </c>
    </row>
    <row r="1573" spans="13:17" ht="12.75" customHeight="1">
      <c r="M1573" s="388">
        <f>IF(ISNUMBER(SEARCH(ZAKL_DATA!$B$29,N1573)),MAX($M$2:M1572)+1,0)</f>
        <v>0.0</v>
      </c>
      <c r="N1573" s="370"/>
      <c r="O1573" s="368"/>
      <c r="P1573" s="389"/>
      <c r="Q1573" s="372" t="str">
        <f>IFERROR(VLOOKUP(ROWS($Q$3:Q1573),$M$3:$N$1699,2,0),"")</f>
        <v/>
      </c>
    </row>
    <row r="1574" spans="13:17" ht="12.75" customHeight="1">
      <c r="M1574" s="388">
        <f>IF(ISNUMBER(SEARCH(ZAKL_DATA!$B$29,N1574)),MAX($M$2:M1573)+1,0)</f>
        <v>0.0</v>
      </c>
      <c r="N1574" s="370"/>
      <c r="O1574" s="368"/>
      <c r="P1574" s="389"/>
      <c r="Q1574" s="372" t="str">
        <f>IFERROR(VLOOKUP(ROWS($Q$3:Q1574),$M$3:$N$1699,2,0),"")</f>
        <v/>
      </c>
    </row>
    <row r="1575" spans="13:17" ht="12.75" customHeight="1">
      <c r="M1575" s="388">
        <f>IF(ISNUMBER(SEARCH(ZAKL_DATA!$B$29,N1575)),MAX($M$2:M1574)+1,0)</f>
        <v>0.0</v>
      </c>
      <c r="N1575" s="370"/>
      <c r="O1575" s="368"/>
      <c r="P1575" s="389"/>
      <c r="Q1575" s="372" t="str">
        <f>IFERROR(VLOOKUP(ROWS($Q$3:Q1575),$M$3:$N$1699,2,0),"")</f>
        <v/>
      </c>
    </row>
    <row r="1576" spans="13:17" ht="12.75" customHeight="1">
      <c r="M1576" s="388">
        <f>IF(ISNUMBER(SEARCH(ZAKL_DATA!$B$29,N1576)),MAX($M$2:M1575)+1,0)</f>
        <v>0.0</v>
      </c>
      <c r="N1576" s="370"/>
      <c r="O1576" s="368"/>
      <c r="P1576" s="389"/>
      <c r="Q1576" s="372" t="str">
        <f>IFERROR(VLOOKUP(ROWS($Q$3:Q1576),$M$3:$N$1699,2,0),"")</f>
        <v/>
      </c>
    </row>
    <row r="1577" spans="13:17" ht="12.75" customHeight="1">
      <c r="M1577" s="388">
        <f>IF(ISNUMBER(SEARCH(ZAKL_DATA!$B$29,N1577)),MAX($M$2:M1576)+1,0)</f>
        <v>0.0</v>
      </c>
      <c r="N1577" s="370"/>
      <c r="O1577" s="368"/>
      <c r="P1577" s="389"/>
      <c r="Q1577" s="372" t="str">
        <f>IFERROR(VLOOKUP(ROWS($Q$3:Q1577),$M$3:$N$1699,2,0),"")</f>
        <v/>
      </c>
    </row>
    <row r="1578" spans="13:17" ht="12.75" customHeight="1">
      <c r="M1578" s="388">
        <f>IF(ISNUMBER(SEARCH(ZAKL_DATA!$B$29,N1578)),MAX($M$2:M1577)+1,0)</f>
        <v>0.0</v>
      </c>
      <c r="N1578" s="370"/>
      <c r="O1578" s="368"/>
      <c r="P1578" s="389"/>
      <c r="Q1578" s="372" t="str">
        <f>IFERROR(VLOOKUP(ROWS($Q$3:Q1578),$M$3:$N$1699,2,0),"")</f>
        <v/>
      </c>
    </row>
    <row r="1579" spans="13:17" ht="12.75" customHeight="1">
      <c r="M1579" s="388">
        <f>IF(ISNUMBER(SEARCH(ZAKL_DATA!$B$29,N1579)),MAX($M$2:M1578)+1,0)</f>
        <v>0.0</v>
      </c>
      <c r="N1579" s="370"/>
      <c r="O1579" s="368"/>
      <c r="P1579" s="389"/>
      <c r="Q1579" s="372" t="str">
        <f>IFERROR(VLOOKUP(ROWS($Q$3:Q1579),$M$3:$N$1699,2,0),"")</f>
        <v/>
      </c>
    </row>
    <row r="1580" spans="13:17" ht="12.75" customHeight="1">
      <c r="M1580" s="388">
        <f>IF(ISNUMBER(SEARCH(ZAKL_DATA!$B$29,N1580)),MAX($M$2:M1579)+1,0)</f>
        <v>0.0</v>
      </c>
      <c r="N1580" s="370"/>
      <c r="O1580" s="368"/>
      <c r="P1580" s="389"/>
      <c r="Q1580" s="372" t="str">
        <f>IFERROR(VLOOKUP(ROWS($Q$3:Q1580),$M$3:$N$1699,2,0),"")</f>
        <v/>
      </c>
    </row>
    <row r="1581" spans="13:17" ht="12.75" customHeight="1">
      <c r="M1581" s="388">
        <f>IF(ISNUMBER(SEARCH(ZAKL_DATA!$B$29,N1581)),MAX($M$2:M1580)+1,0)</f>
        <v>0.0</v>
      </c>
      <c r="N1581" s="370"/>
      <c r="O1581" s="368"/>
      <c r="P1581" s="389"/>
      <c r="Q1581" s="372" t="str">
        <f>IFERROR(VLOOKUP(ROWS($Q$3:Q1581),$M$3:$N$1699,2,0),"")</f>
        <v/>
      </c>
    </row>
    <row r="1582" spans="13:17" ht="12.75" customHeight="1">
      <c r="M1582" s="388">
        <f>IF(ISNUMBER(SEARCH(ZAKL_DATA!$B$29,N1582)),MAX($M$2:M1581)+1,0)</f>
        <v>0.0</v>
      </c>
      <c r="N1582" s="370"/>
      <c r="O1582" s="368"/>
      <c r="P1582" s="389"/>
      <c r="Q1582" s="372" t="str">
        <f>IFERROR(VLOOKUP(ROWS($Q$3:Q1582),$M$3:$N$1699,2,0),"")</f>
        <v/>
      </c>
    </row>
    <row r="1583" spans="13:17" ht="12.75" customHeight="1">
      <c r="M1583" s="388">
        <f>IF(ISNUMBER(SEARCH(ZAKL_DATA!$B$29,N1583)),MAX($M$2:M1582)+1,0)</f>
        <v>0.0</v>
      </c>
      <c r="N1583" s="370"/>
      <c r="O1583" s="368"/>
      <c r="P1583" s="389"/>
      <c r="Q1583" s="372" t="str">
        <f>IFERROR(VLOOKUP(ROWS($Q$3:Q1583),$M$3:$N$1699,2,0),"")</f>
        <v/>
      </c>
    </row>
    <row r="1584" spans="13:17" ht="12.75" customHeight="1">
      <c r="M1584" s="388">
        <f>IF(ISNUMBER(SEARCH(ZAKL_DATA!$B$29,N1584)),MAX($M$2:M1583)+1,0)</f>
        <v>0.0</v>
      </c>
      <c r="N1584" s="370"/>
      <c r="O1584" s="368"/>
      <c r="P1584" s="389"/>
      <c r="Q1584" s="372" t="str">
        <f>IFERROR(VLOOKUP(ROWS($Q$3:Q1584),$M$3:$N$1699,2,0),"")</f>
        <v/>
      </c>
    </row>
    <row r="1585" spans="13:17" ht="12.75" customHeight="1">
      <c r="M1585" s="388">
        <f>IF(ISNUMBER(SEARCH(ZAKL_DATA!$B$29,N1585)),MAX($M$2:M1584)+1,0)</f>
        <v>0.0</v>
      </c>
      <c r="N1585" s="370"/>
      <c r="O1585" s="368"/>
      <c r="P1585" s="389"/>
      <c r="Q1585" s="372" t="str">
        <f>IFERROR(VLOOKUP(ROWS($Q$3:Q1585),$M$3:$N$1699,2,0),"")</f>
        <v/>
      </c>
    </row>
    <row r="1586" spans="13:17" ht="12.75" customHeight="1">
      <c r="M1586" s="388">
        <f>IF(ISNUMBER(SEARCH(ZAKL_DATA!$B$29,N1586)),MAX($M$2:M1585)+1,0)</f>
        <v>0.0</v>
      </c>
      <c r="N1586" s="370"/>
      <c r="O1586" s="368"/>
      <c r="P1586" s="389"/>
      <c r="Q1586" s="372" t="str">
        <f>IFERROR(VLOOKUP(ROWS($Q$3:Q1586),$M$3:$N$1699,2,0),"")</f>
        <v/>
      </c>
    </row>
    <row r="1587" spans="13:17" ht="12.75" customHeight="1">
      <c r="M1587" s="388">
        <f>IF(ISNUMBER(SEARCH(ZAKL_DATA!$B$29,N1587)),MAX($M$2:M1586)+1,0)</f>
        <v>0.0</v>
      </c>
      <c r="N1587" s="370"/>
      <c r="O1587" s="368"/>
      <c r="P1587" s="389"/>
      <c r="Q1587" s="372" t="str">
        <f>IFERROR(VLOOKUP(ROWS($Q$3:Q1587),$M$3:$N$1699,2,0),"")</f>
        <v/>
      </c>
    </row>
    <row r="1588" spans="13:17" ht="12.75" customHeight="1">
      <c r="M1588" s="388">
        <f>IF(ISNUMBER(SEARCH(ZAKL_DATA!$B$29,N1588)),MAX($M$2:M1587)+1,0)</f>
        <v>0.0</v>
      </c>
      <c r="N1588" s="370"/>
      <c r="O1588" s="368"/>
      <c r="P1588" s="389"/>
      <c r="Q1588" s="372" t="str">
        <f>IFERROR(VLOOKUP(ROWS($Q$3:Q1588),$M$3:$N$1699,2,0),"")</f>
        <v/>
      </c>
    </row>
    <row r="1589" spans="13:17" ht="12.75" customHeight="1">
      <c r="M1589" s="388">
        <f>IF(ISNUMBER(SEARCH(ZAKL_DATA!$B$29,N1589)),MAX($M$2:M1588)+1,0)</f>
        <v>0.0</v>
      </c>
      <c r="N1589" s="370"/>
      <c r="O1589" s="368"/>
      <c r="P1589" s="389"/>
      <c r="Q1589" s="372" t="str">
        <f>IFERROR(VLOOKUP(ROWS($Q$3:Q1589),$M$3:$N$1699,2,0),"")</f>
        <v/>
      </c>
    </row>
    <row r="1590" spans="13:17" ht="12.75" customHeight="1">
      <c r="M1590" s="388">
        <f>IF(ISNUMBER(SEARCH(ZAKL_DATA!$B$29,N1590)),MAX($M$2:M1589)+1,0)</f>
        <v>0.0</v>
      </c>
      <c r="N1590" s="370"/>
      <c r="O1590" s="368"/>
      <c r="P1590" s="389"/>
      <c r="Q1590" s="372" t="str">
        <f>IFERROR(VLOOKUP(ROWS($Q$3:Q1590),$M$3:$N$1699,2,0),"")</f>
        <v/>
      </c>
    </row>
    <row r="1591" spans="13:17" ht="12.75" customHeight="1">
      <c r="M1591" s="388">
        <f>IF(ISNUMBER(SEARCH(ZAKL_DATA!$B$29,N1591)),MAX($M$2:M1590)+1,0)</f>
        <v>0.0</v>
      </c>
      <c r="N1591" s="370"/>
      <c r="O1591" s="368"/>
      <c r="P1591" s="389"/>
      <c r="Q1591" s="372" t="str">
        <f>IFERROR(VLOOKUP(ROWS($Q$3:Q1591),$M$3:$N$1699,2,0),"")</f>
        <v/>
      </c>
    </row>
    <row r="1592" spans="13:17" ht="12.75" customHeight="1">
      <c r="M1592" s="388">
        <f>IF(ISNUMBER(SEARCH(ZAKL_DATA!$B$29,N1592)),MAX($M$2:M1591)+1,0)</f>
        <v>0.0</v>
      </c>
      <c r="N1592" s="370"/>
      <c r="O1592" s="368"/>
      <c r="P1592" s="389"/>
      <c r="Q1592" s="372" t="str">
        <f>IFERROR(VLOOKUP(ROWS($Q$3:Q1592),$M$3:$N$1699,2,0),"")</f>
        <v/>
      </c>
    </row>
    <row r="1593" spans="13:17" ht="12.75" customHeight="1">
      <c r="M1593" s="388">
        <f>IF(ISNUMBER(SEARCH(ZAKL_DATA!$B$29,N1593)),MAX($M$2:M1592)+1,0)</f>
        <v>0.0</v>
      </c>
      <c r="N1593" s="370"/>
      <c r="O1593" s="368"/>
      <c r="P1593" s="389"/>
      <c r="Q1593" s="372" t="str">
        <f>IFERROR(VLOOKUP(ROWS($Q$3:Q1593),$M$3:$N$1699,2,0),"")</f>
        <v/>
      </c>
    </row>
    <row r="1594" spans="13:17" ht="12.75" customHeight="1">
      <c r="M1594" s="388">
        <f>IF(ISNUMBER(SEARCH(ZAKL_DATA!$B$29,N1594)),MAX($M$2:M1593)+1,0)</f>
        <v>0.0</v>
      </c>
      <c r="N1594" s="370"/>
      <c r="O1594" s="368"/>
      <c r="P1594" s="389"/>
      <c r="Q1594" s="372" t="str">
        <f>IFERROR(VLOOKUP(ROWS($Q$3:Q1594),$M$3:$N$1699,2,0),"")</f>
        <v/>
      </c>
    </row>
    <row r="1595" spans="13:17" ht="12.75" customHeight="1">
      <c r="M1595" s="388">
        <f>IF(ISNUMBER(SEARCH(ZAKL_DATA!$B$29,N1595)),MAX($M$2:M1594)+1,0)</f>
        <v>0.0</v>
      </c>
      <c r="N1595" s="370"/>
      <c r="O1595" s="368"/>
      <c r="P1595" s="389"/>
      <c r="Q1595" s="372" t="str">
        <f>IFERROR(VLOOKUP(ROWS($Q$3:Q1595),$M$3:$N$1699,2,0),"")</f>
        <v/>
      </c>
    </row>
    <row r="1596" spans="13:17" ht="12.75" customHeight="1">
      <c r="M1596" s="388">
        <f>IF(ISNUMBER(SEARCH(ZAKL_DATA!$B$29,N1596)),MAX($M$2:M1595)+1,0)</f>
        <v>0.0</v>
      </c>
      <c r="N1596" s="370"/>
      <c r="O1596" s="368"/>
      <c r="P1596" s="389"/>
      <c r="Q1596" s="372" t="str">
        <f>IFERROR(VLOOKUP(ROWS($Q$3:Q1596),$M$3:$N$1699,2,0),"")</f>
        <v/>
      </c>
    </row>
    <row r="1597" spans="13:17" ht="12.75" customHeight="1">
      <c r="M1597" s="388">
        <f>IF(ISNUMBER(SEARCH(ZAKL_DATA!$B$29,N1597)),MAX($M$2:M1596)+1,0)</f>
        <v>0.0</v>
      </c>
      <c r="N1597" s="370"/>
      <c r="O1597" s="368"/>
      <c r="P1597" s="389"/>
      <c r="Q1597" s="372" t="str">
        <f>IFERROR(VLOOKUP(ROWS($Q$3:Q1597),$M$3:$N$1699,2,0),"")</f>
        <v/>
      </c>
    </row>
    <row r="1598" spans="13:17" ht="12.75" customHeight="1">
      <c r="M1598" s="388">
        <f>IF(ISNUMBER(SEARCH(ZAKL_DATA!$B$29,N1598)),MAX($M$2:M1597)+1,0)</f>
        <v>0.0</v>
      </c>
      <c r="N1598" s="370"/>
      <c r="O1598" s="368"/>
      <c r="P1598" s="389"/>
      <c r="Q1598" s="372" t="str">
        <f>IFERROR(VLOOKUP(ROWS($Q$3:Q1598),$M$3:$N$1699,2,0),"")</f>
        <v/>
      </c>
    </row>
    <row r="1599" spans="13:17" ht="12.75" customHeight="1">
      <c r="M1599" s="388">
        <f>IF(ISNUMBER(SEARCH(ZAKL_DATA!$B$29,N1599)),MAX($M$2:M1598)+1,0)</f>
        <v>0.0</v>
      </c>
      <c r="N1599" s="370"/>
      <c r="O1599" s="368"/>
      <c r="P1599" s="389"/>
      <c r="Q1599" s="372" t="str">
        <f>IFERROR(VLOOKUP(ROWS($Q$3:Q1599),$M$3:$N$1699,2,0),"")</f>
        <v/>
      </c>
    </row>
    <row r="1600" spans="13:17" ht="12.75" customHeight="1">
      <c r="M1600" s="388">
        <f>IF(ISNUMBER(SEARCH(ZAKL_DATA!$B$29,N1600)),MAX($M$2:M1599)+1,0)</f>
        <v>0.0</v>
      </c>
      <c r="N1600" s="370"/>
      <c r="O1600" s="368"/>
      <c r="P1600" s="389"/>
      <c r="Q1600" s="372" t="str">
        <f>IFERROR(VLOOKUP(ROWS($Q$3:Q1600),$M$3:$N$1699,2,0),"")</f>
        <v/>
      </c>
    </row>
    <row r="1601" spans="13:17" ht="12.75" customHeight="1">
      <c r="M1601" s="388">
        <f>IF(ISNUMBER(SEARCH(ZAKL_DATA!$B$29,N1601)),MAX($M$2:M1600)+1,0)</f>
        <v>0.0</v>
      </c>
      <c r="N1601" s="370"/>
      <c r="O1601" s="368"/>
      <c r="P1601" s="389"/>
      <c r="Q1601" s="372" t="str">
        <f>IFERROR(VLOOKUP(ROWS($Q$3:Q1601),$M$3:$N$1699,2,0),"")</f>
        <v/>
      </c>
    </row>
    <row r="1602" spans="13:17" ht="12.75" customHeight="1">
      <c r="M1602" s="388">
        <f>IF(ISNUMBER(SEARCH(ZAKL_DATA!$B$29,N1602)),MAX($M$2:M1601)+1,0)</f>
        <v>0.0</v>
      </c>
      <c r="N1602" s="370"/>
      <c r="O1602" s="368"/>
      <c r="P1602" s="389"/>
      <c r="Q1602" s="372" t="str">
        <f>IFERROR(VLOOKUP(ROWS($Q$3:Q1602),$M$3:$N$1699,2,0),"")</f>
        <v/>
      </c>
    </row>
    <row r="1603" spans="13:17" ht="12.75" customHeight="1">
      <c r="M1603" s="388">
        <f>IF(ISNUMBER(SEARCH(ZAKL_DATA!$B$29,N1603)),MAX($M$2:M1602)+1,0)</f>
        <v>0.0</v>
      </c>
      <c r="N1603" s="370"/>
      <c r="O1603" s="368"/>
      <c r="P1603" s="389"/>
      <c r="Q1603" s="372" t="str">
        <f>IFERROR(VLOOKUP(ROWS($Q$3:Q1603),$M$3:$N$1699,2,0),"")</f>
        <v/>
      </c>
    </row>
    <row r="1604" spans="13:17" ht="12.75" customHeight="1">
      <c r="M1604" s="388">
        <f>IF(ISNUMBER(SEARCH(ZAKL_DATA!$B$29,N1604)),MAX($M$2:M1603)+1,0)</f>
        <v>0.0</v>
      </c>
      <c r="N1604" s="370"/>
      <c r="O1604" s="368"/>
      <c r="P1604" s="389"/>
      <c r="Q1604" s="372" t="str">
        <f>IFERROR(VLOOKUP(ROWS($Q$3:Q1604),$M$3:$N$1699,2,0),"")</f>
        <v/>
      </c>
    </row>
    <row r="1605" spans="13:17" ht="12.75" customHeight="1">
      <c r="M1605" s="388">
        <f>IF(ISNUMBER(SEARCH(ZAKL_DATA!$B$29,N1605)),MAX($M$2:M1604)+1,0)</f>
        <v>0.0</v>
      </c>
      <c r="N1605" s="370"/>
      <c r="O1605" s="368"/>
      <c r="P1605" s="389"/>
      <c r="Q1605" s="372" t="str">
        <f>IFERROR(VLOOKUP(ROWS($Q$3:Q1605),$M$3:$N$1699,2,0),"")</f>
        <v/>
      </c>
    </row>
    <row r="1606" spans="13:17" ht="12.75" customHeight="1">
      <c r="M1606" s="388">
        <f>IF(ISNUMBER(SEARCH(ZAKL_DATA!$B$29,N1606)),MAX($M$2:M1605)+1,0)</f>
        <v>0.0</v>
      </c>
      <c r="N1606" s="370"/>
      <c r="O1606" s="368"/>
      <c r="P1606" s="389"/>
      <c r="Q1606" s="372" t="str">
        <f>IFERROR(VLOOKUP(ROWS($Q$3:Q1606),$M$3:$N$1699,2,0),"")</f>
        <v/>
      </c>
    </row>
    <row r="1607" spans="13:17" ht="12.75" customHeight="1">
      <c r="M1607" s="388">
        <f>IF(ISNUMBER(SEARCH(ZAKL_DATA!$B$29,N1607)),MAX($M$2:M1606)+1,0)</f>
        <v>0.0</v>
      </c>
      <c r="N1607" s="370"/>
      <c r="O1607" s="368"/>
      <c r="P1607" s="389"/>
      <c r="Q1607" s="372" t="str">
        <f>IFERROR(VLOOKUP(ROWS($Q$3:Q1607),$M$3:$N$1699,2,0),"")</f>
        <v/>
      </c>
    </row>
    <row r="1608" spans="13:17" ht="12.75" customHeight="1">
      <c r="M1608" s="388">
        <f>IF(ISNUMBER(SEARCH(ZAKL_DATA!$B$29,N1608)),MAX($M$2:M1607)+1,0)</f>
        <v>0.0</v>
      </c>
      <c r="N1608" s="370"/>
      <c r="O1608" s="368"/>
      <c r="P1608" s="389"/>
      <c r="Q1608" s="372" t="str">
        <f>IFERROR(VLOOKUP(ROWS($Q$3:Q1608),$M$3:$N$1699,2,0),"")</f>
        <v/>
      </c>
    </row>
    <row r="1609" spans="13:17" ht="12.75" customHeight="1">
      <c r="M1609" s="388">
        <f>IF(ISNUMBER(SEARCH(ZAKL_DATA!$B$29,N1609)),MAX($M$2:M1608)+1,0)</f>
        <v>0.0</v>
      </c>
      <c r="N1609" s="370"/>
      <c r="O1609" s="368"/>
      <c r="P1609" s="389"/>
      <c r="Q1609" s="372" t="str">
        <f>IFERROR(VLOOKUP(ROWS($Q$3:Q1609),$M$3:$N$1699,2,0),"")</f>
        <v/>
      </c>
    </row>
    <row r="1610" spans="13:17" ht="12.75" customHeight="1">
      <c r="M1610" s="388">
        <f>IF(ISNUMBER(SEARCH(ZAKL_DATA!$B$29,N1610)),MAX($M$2:M1609)+1,0)</f>
        <v>0.0</v>
      </c>
      <c r="N1610" s="370"/>
      <c r="O1610" s="368"/>
      <c r="P1610" s="389"/>
      <c r="Q1610" s="372" t="str">
        <f>IFERROR(VLOOKUP(ROWS($Q$3:Q1610),$M$3:$N$1699,2,0),"")</f>
        <v/>
      </c>
    </row>
    <row r="1611" spans="13:17" ht="12.75" customHeight="1">
      <c r="M1611" s="388">
        <f>IF(ISNUMBER(SEARCH(ZAKL_DATA!$B$29,N1611)),MAX($M$2:M1610)+1,0)</f>
        <v>0.0</v>
      </c>
      <c r="N1611" s="370"/>
      <c r="O1611" s="368"/>
      <c r="P1611" s="389"/>
      <c r="Q1611" s="372" t="str">
        <f>IFERROR(VLOOKUP(ROWS($Q$3:Q1611),$M$3:$N$1699,2,0),"")</f>
        <v/>
      </c>
    </row>
    <row r="1612" spans="13:17" ht="12.75" customHeight="1">
      <c r="M1612" s="388">
        <f>IF(ISNUMBER(SEARCH(ZAKL_DATA!$B$29,N1612)),MAX($M$2:M1611)+1,0)</f>
        <v>0.0</v>
      </c>
      <c r="N1612" s="370"/>
      <c r="O1612" s="368"/>
      <c r="P1612" s="389"/>
      <c r="Q1612" s="372" t="str">
        <f>IFERROR(VLOOKUP(ROWS($Q$3:Q1612),$M$3:$N$1699,2,0),"")</f>
        <v/>
      </c>
    </row>
    <row r="1613" spans="13:17" ht="12.75" customHeight="1">
      <c r="M1613" s="388">
        <f>IF(ISNUMBER(SEARCH(ZAKL_DATA!$B$29,N1613)),MAX($M$2:M1612)+1,0)</f>
        <v>0.0</v>
      </c>
      <c r="N1613" s="370"/>
      <c r="O1613" s="368"/>
      <c r="P1613" s="389"/>
      <c r="Q1613" s="372" t="str">
        <f>IFERROR(VLOOKUP(ROWS($Q$3:Q1613),$M$3:$N$1699,2,0),"")</f>
        <v/>
      </c>
    </row>
    <row r="1614" spans="13:17" ht="12.75" customHeight="1">
      <c r="M1614" s="388">
        <f>IF(ISNUMBER(SEARCH(ZAKL_DATA!$B$29,N1614)),MAX($M$2:M1613)+1,0)</f>
        <v>0.0</v>
      </c>
      <c r="N1614" s="370"/>
      <c r="O1614" s="368"/>
      <c r="P1614" s="389"/>
      <c r="Q1614" s="372" t="str">
        <f>IFERROR(VLOOKUP(ROWS($Q$3:Q1614),$M$3:$N$1699,2,0),"")</f>
        <v/>
      </c>
    </row>
    <row r="1615" spans="13:17" ht="12.75" customHeight="1">
      <c r="M1615" s="388">
        <f>IF(ISNUMBER(SEARCH(ZAKL_DATA!$B$29,N1615)),MAX($M$2:M1614)+1,0)</f>
        <v>0.0</v>
      </c>
      <c r="N1615" s="370"/>
      <c r="O1615" s="368"/>
      <c r="P1615" s="389"/>
      <c r="Q1615" s="372" t="str">
        <f>IFERROR(VLOOKUP(ROWS($Q$3:Q1615),$M$3:$N$1699,2,0),"")</f>
        <v/>
      </c>
    </row>
    <row r="1616" spans="13:17" ht="12.75" customHeight="1">
      <c r="M1616" s="388">
        <f>IF(ISNUMBER(SEARCH(ZAKL_DATA!$B$29,N1616)),MAX($M$2:M1615)+1,0)</f>
        <v>0.0</v>
      </c>
      <c r="N1616" s="370"/>
      <c r="O1616" s="368"/>
      <c r="P1616" s="389"/>
      <c r="Q1616" s="372" t="str">
        <f>IFERROR(VLOOKUP(ROWS($Q$3:Q1616),$M$3:$N$1699,2,0),"")</f>
        <v/>
      </c>
    </row>
    <row r="1617" spans="13:17" ht="12.75" customHeight="1">
      <c r="M1617" s="388">
        <f>IF(ISNUMBER(SEARCH(ZAKL_DATA!$B$29,N1617)),MAX($M$2:M1616)+1,0)</f>
        <v>0.0</v>
      </c>
      <c r="N1617" s="370"/>
      <c r="O1617" s="368"/>
      <c r="P1617" s="389"/>
      <c r="Q1617" s="372" t="str">
        <f>IFERROR(VLOOKUP(ROWS($Q$3:Q1617),$M$3:$N$1699,2,0),"")</f>
        <v/>
      </c>
    </row>
    <row r="1618" spans="13:17" ht="12.75" customHeight="1">
      <c r="M1618" s="388">
        <f>IF(ISNUMBER(SEARCH(ZAKL_DATA!$B$29,N1618)),MAX($M$2:M1617)+1,0)</f>
        <v>0.0</v>
      </c>
      <c r="N1618" s="370"/>
      <c r="O1618" s="368"/>
      <c r="P1618" s="389"/>
      <c r="Q1618" s="372" t="str">
        <f>IFERROR(VLOOKUP(ROWS($Q$3:Q1618),$M$3:$N$1699,2,0),"")</f>
        <v/>
      </c>
    </row>
    <row r="1619" spans="13:17" ht="12.75" customHeight="1">
      <c r="M1619" s="388">
        <f>IF(ISNUMBER(SEARCH(ZAKL_DATA!$B$29,N1619)),MAX($M$2:M1618)+1,0)</f>
        <v>0.0</v>
      </c>
      <c r="N1619" s="370"/>
      <c r="O1619" s="368"/>
      <c r="P1619" s="389"/>
      <c r="Q1619" s="372" t="str">
        <f>IFERROR(VLOOKUP(ROWS($Q$3:Q1619),$M$3:$N$1699,2,0),"")</f>
        <v/>
      </c>
    </row>
    <row r="1620" spans="13:17" ht="12.75" customHeight="1">
      <c r="M1620" s="388">
        <f>IF(ISNUMBER(SEARCH(ZAKL_DATA!$B$29,N1620)),MAX($M$2:M1619)+1,0)</f>
        <v>0.0</v>
      </c>
      <c r="N1620" s="370"/>
      <c r="O1620" s="368"/>
      <c r="P1620" s="389"/>
      <c r="Q1620" s="372" t="str">
        <f>IFERROR(VLOOKUP(ROWS($Q$3:Q1620),$M$3:$N$1699,2,0),"")</f>
        <v/>
      </c>
    </row>
    <row r="1621" spans="13:17" ht="12.75" customHeight="1">
      <c r="M1621" s="388">
        <f>IF(ISNUMBER(SEARCH(ZAKL_DATA!$B$29,N1621)),MAX($M$2:M1620)+1,0)</f>
        <v>0.0</v>
      </c>
      <c r="N1621" s="370"/>
      <c r="O1621" s="368"/>
      <c r="P1621" s="389"/>
      <c r="Q1621" s="372" t="str">
        <f>IFERROR(VLOOKUP(ROWS($Q$3:Q1621),$M$3:$N$1699,2,0),"")</f>
        <v/>
      </c>
    </row>
    <row r="1622" spans="13:17" ht="12.75" customHeight="1">
      <c r="M1622" s="388">
        <f>IF(ISNUMBER(SEARCH(ZAKL_DATA!$B$29,N1622)),MAX($M$2:M1621)+1,0)</f>
        <v>0.0</v>
      </c>
      <c r="N1622" s="370"/>
      <c r="O1622" s="368"/>
      <c r="P1622" s="389"/>
      <c r="Q1622" s="372" t="str">
        <f>IFERROR(VLOOKUP(ROWS($Q$3:Q1622),$M$3:$N$1699,2,0),"")</f>
        <v/>
      </c>
    </row>
    <row r="1623" spans="13:17" ht="12.75" customHeight="1">
      <c r="M1623" s="388">
        <f>IF(ISNUMBER(SEARCH(ZAKL_DATA!$B$29,N1623)),MAX($M$2:M1622)+1,0)</f>
        <v>0.0</v>
      </c>
      <c r="N1623" s="370"/>
      <c r="O1623" s="368"/>
      <c r="P1623" s="389"/>
      <c r="Q1623" s="372" t="str">
        <f>IFERROR(VLOOKUP(ROWS($Q$3:Q1623),$M$3:$N$1699,2,0),"")</f>
        <v/>
      </c>
    </row>
    <row r="1624" spans="13:17" ht="12.75" customHeight="1">
      <c r="M1624" s="388">
        <f>IF(ISNUMBER(SEARCH(ZAKL_DATA!$B$29,N1624)),MAX($M$2:M1623)+1,0)</f>
        <v>0.0</v>
      </c>
      <c r="N1624" s="370"/>
      <c r="O1624" s="368"/>
      <c r="P1624" s="389"/>
      <c r="Q1624" s="372" t="str">
        <f>IFERROR(VLOOKUP(ROWS($Q$3:Q1624),$M$3:$N$1699,2,0),"")</f>
        <v/>
      </c>
    </row>
    <row r="1625" spans="13:17" ht="12.75" customHeight="1">
      <c r="M1625" s="388">
        <f>IF(ISNUMBER(SEARCH(ZAKL_DATA!$B$29,N1625)),MAX($M$2:M1624)+1,0)</f>
        <v>0.0</v>
      </c>
      <c r="N1625" s="370"/>
      <c r="O1625" s="368"/>
      <c r="P1625" s="389"/>
      <c r="Q1625" s="372" t="str">
        <f>IFERROR(VLOOKUP(ROWS($Q$3:Q1625),$M$3:$N$1699,2,0),"")</f>
        <v/>
      </c>
    </row>
    <row r="1626" spans="13:17" ht="12.75" customHeight="1">
      <c r="M1626" s="388">
        <f>IF(ISNUMBER(SEARCH(ZAKL_DATA!$B$29,N1626)),MAX($M$2:M1625)+1,0)</f>
        <v>0.0</v>
      </c>
      <c r="N1626" s="370"/>
      <c r="O1626" s="368"/>
      <c r="P1626" s="389"/>
      <c r="Q1626" s="372" t="str">
        <f>IFERROR(VLOOKUP(ROWS($Q$3:Q1626),$M$3:$N$1699,2,0),"")</f>
        <v/>
      </c>
    </row>
    <row r="1627" spans="13:17" ht="12.75" customHeight="1">
      <c r="M1627" s="388">
        <f>IF(ISNUMBER(SEARCH(ZAKL_DATA!$B$29,N1627)),MAX($M$2:M1626)+1,0)</f>
        <v>0.0</v>
      </c>
      <c r="N1627" s="370"/>
      <c r="O1627" s="368"/>
      <c r="P1627" s="389"/>
      <c r="Q1627" s="372" t="str">
        <f>IFERROR(VLOOKUP(ROWS($Q$3:Q1627),$M$3:$N$1699,2,0),"")</f>
        <v/>
      </c>
    </row>
    <row r="1628" spans="13:17" ht="12.75" customHeight="1">
      <c r="M1628" s="388">
        <f>IF(ISNUMBER(SEARCH(ZAKL_DATA!$B$29,N1628)),MAX($M$2:M1627)+1,0)</f>
        <v>0.0</v>
      </c>
      <c r="N1628" s="370"/>
      <c r="O1628" s="368"/>
      <c r="P1628" s="389"/>
      <c r="Q1628" s="372" t="str">
        <f>IFERROR(VLOOKUP(ROWS($Q$3:Q1628),$M$3:$N$1699,2,0),"")</f>
        <v/>
      </c>
    </row>
    <row r="1629" spans="13:17" ht="12.75" customHeight="1">
      <c r="M1629" s="388">
        <f>IF(ISNUMBER(SEARCH(ZAKL_DATA!$B$29,N1629)),MAX($M$2:M1628)+1,0)</f>
        <v>0.0</v>
      </c>
      <c r="N1629" s="370"/>
      <c r="O1629" s="368"/>
      <c r="P1629" s="389"/>
      <c r="Q1629" s="372" t="str">
        <f>IFERROR(VLOOKUP(ROWS($Q$3:Q1629),$M$3:$N$1699,2,0),"")</f>
        <v/>
      </c>
    </row>
    <row r="1630" spans="13:17" ht="12.75" customHeight="1">
      <c r="M1630" s="388">
        <f>IF(ISNUMBER(SEARCH(ZAKL_DATA!$B$29,N1630)),MAX($M$2:M1629)+1,0)</f>
        <v>0.0</v>
      </c>
      <c r="N1630" s="370"/>
      <c r="O1630" s="368"/>
      <c r="P1630" s="389"/>
      <c r="Q1630" s="372" t="str">
        <f>IFERROR(VLOOKUP(ROWS($Q$3:Q1630),$M$3:$N$1699,2,0),"")</f>
        <v/>
      </c>
    </row>
    <row r="1631" spans="13:17" ht="12.75" customHeight="1">
      <c r="M1631" s="388">
        <f>IF(ISNUMBER(SEARCH(ZAKL_DATA!$B$29,N1631)),MAX($M$2:M1630)+1,0)</f>
        <v>0.0</v>
      </c>
      <c r="N1631" s="370"/>
      <c r="O1631" s="368"/>
      <c r="P1631" s="389"/>
      <c r="Q1631" s="372" t="str">
        <f>IFERROR(VLOOKUP(ROWS($Q$3:Q1631),$M$3:$N$1699,2,0),"")</f>
        <v/>
      </c>
    </row>
    <row r="1632" spans="13:17" ht="12.75" customHeight="1">
      <c r="M1632" s="388">
        <f>IF(ISNUMBER(SEARCH(ZAKL_DATA!$B$29,N1632)),MAX($M$2:M1631)+1,0)</f>
        <v>0.0</v>
      </c>
      <c r="N1632" s="370"/>
      <c r="O1632" s="368"/>
      <c r="P1632" s="389"/>
      <c r="Q1632" s="372" t="str">
        <f>IFERROR(VLOOKUP(ROWS($Q$3:Q1632),$M$3:$N$1699,2,0),"")</f>
        <v/>
      </c>
    </row>
    <row r="1633" spans="13:17" ht="12.75" customHeight="1">
      <c r="M1633" s="388">
        <f>IF(ISNUMBER(SEARCH(ZAKL_DATA!$B$29,N1633)),MAX($M$2:M1632)+1,0)</f>
        <v>0.0</v>
      </c>
      <c r="N1633" s="370"/>
      <c r="O1633" s="368"/>
      <c r="P1633" s="389"/>
      <c r="Q1633" s="372" t="str">
        <f>IFERROR(VLOOKUP(ROWS($Q$3:Q1633),$M$3:$N$1699,2,0),"")</f>
        <v/>
      </c>
    </row>
    <row r="1634" spans="13:17" ht="12.75" customHeight="1">
      <c r="M1634" s="388">
        <f>IF(ISNUMBER(SEARCH(ZAKL_DATA!$B$29,N1634)),MAX($M$2:M1633)+1,0)</f>
        <v>0.0</v>
      </c>
      <c r="N1634" s="370"/>
      <c r="O1634" s="368"/>
      <c r="P1634" s="389"/>
      <c r="Q1634" s="372" t="str">
        <f>IFERROR(VLOOKUP(ROWS($Q$3:Q1634),$M$3:$N$1699,2,0),"")</f>
        <v/>
      </c>
    </row>
    <row r="1635" spans="13:17" ht="12.75" customHeight="1">
      <c r="M1635" s="388">
        <f>IF(ISNUMBER(SEARCH(ZAKL_DATA!$B$29,N1635)),MAX($M$2:M1634)+1,0)</f>
        <v>0.0</v>
      </c>
      <c r="N1635" s="370"/>
      <c r="O1635" s="368"/>
      <c r="P1635" s="389"/>
      <c r="Q1635" s="372" t="str">
        <f>IFERROR(VLOOKUP(ROWS($Q$3:Q1635),$M$3:$N$1699,2,0),"")</f>
        <v/>
      </c>
    </row>
    <row r="1636" spans="13:17" ht="12.75" customHeight="1">
      <c r="M1636" s="388">
        <f>IF(ISNUMBER(SEARCH(ZAKL_DATA!$B$29,N1636)),MAX($M$2:M1635)+1,0)</f>
        <v>0.0</v>
      </c>
      <c r="N1636" s="370"/>
      <c r="O1636" s="368"/>
      <c r="P1636" s="389"/>
      <c r="Q1636" s="372" t="str">
        <f>IFERROR(VLOOKUP(ROWS($Q$3:Q1636),$M$3:$N$1699,2,0),"")</f>
        <v/>
      </c>
    </row>
    <row r="1637" spans="13:17" ht="12.75" customHeight="1">
      <c r="M1637" s="388">
        <f>IF(ISNUMBER(SEARCH(ZAKL_DATA!$B$29,N1637)),MAX($M$2:M1636)+1,0)</f>
        <v>0.0</v>
      </c>
      <c r="N1637" s="370"/>
      <c r="O1637" s="368"/>
      <c r="P1637" s="389"/>
      <c r="Q1637" s="372" t="str">
        <f>IFERROR(VLOOKUP(ROWS($Q$3:Q1637),$M$3:$N$1699,2,0),"")</f>
        <v/>
      </c>
    </row>
    <row r="1638" spans="13:17" ht="12.75" customHeight="1">
      <c r="M1638" s="388">
        <f>IF(ISNUMBER(SEARCH(ZAKL_DATA!$B$29,N1638)),MAX($M$2:M1637)+1,0)</f>
        <v>0.0</v>
      </c>
      <c r="N1638" s="370"/>
      <c r="O1638" s="368"/>
      <c r="P1638" s="389"/>
      <c r="Q1638" s="372" t="str">
        <f>IFERROR(VLOOKUP(ROWS($Q$3:Q1638),$M$3:$N$1699,2,0),"")</f>
        <v/>
      </c>
    </row>
    <row r="1639" spans="13:17" ht="12.75" customHeight="1">
      <c r="M1639" s="388">
        <f>IF(ISNUMBER(SEARCH(ZAKL_DATA!$B$29,N1639)),MAX($M$2:M1638)+1,0)</f>
        <v>0.0</v>
      </c>
      <c r="N1639" s="370"/>
      <c r="O1639" s="368"/>
      <c r="P1639" s="389"/>
      <c r="Q1639" s="372" t="str">
        <f>IFERROR(VLOOKUP(ROWS($Q$3:Q1639),$M$3:$N$1699,2,0),"")</f>
        <v/>
      </c>
    </row>
    <row r="1640" spans="13:17" ht="12.75" customHeight="1">
      <c r="M1640" s="388">
        <f>IF(ISNUMBER(SEARCH(ZAKL_DATA!$B$29,N1640)),MAX($M$2:M1639)+1,0)</f>
        <v>0.0</v>
      </c>
      <c r="N1640" s="370"/>
      <c r="O1640" s="368"/>
      <c r="P1640" s="389"/>
      <c r="Q1640" s="372" t="str">
        <f>IFERROR(VLOOKUP(ROWS($Q$3:Q1640),$M$3:$N$1699,2,0),"")</f>
        <v/>
      </c>
    </row>
    <row r="1641" spans="13:17" ht="12.75" customHeight="1">
      <c r="M1641" s="388">
        <f>IF(ISNUMBER(SEARCH(ZAKL_DATA!$B$29,N1641)),MAX($M$2:M1640)+1,0)</f>
        <v>0.0</v>
      </c>
      <c r="N1641" s="370"/>
      <c r="O1641" s="368"/>
      <c r="P1641" s="389"/>
      <c r="Q1641" s="372" t="str">
        <f>IFERROR(VLOOKUP(ROWS($Q$3:Q1641),$M$3:$N$1699,2,0),"")</f>
        <v/>
      </c>
    </row>
    <row r="1642" spans="13:17" ht="12.75" customHeight="1">
      <c r="M1642" s="388">
        <f>IF(ISNUMBER(SEARCH(ZAKL_DATA!$B$29,N1642)),MAX($M$2:M1641)+1,0)</f>
        <v>0.0</v>
      </c>
      <c r="N1642" s="370"/>
      <c r="O1642" s="368"/>
      <c r="P1642" s="389"/>
      <c r="Q1642" s="372" t="str">
        <f>IFERROR(VLOOKUP(ROWS($Q$3:Q1642),$M$3:$N$1699,2,0),"")</f>
        <v/>
      </c>
    </row>
    <row r="1643" spans="13:17" ht="12.75" customHeight="1">
      <c r="M1643" s="388">
        <f>IF(ISNUMBER(SEARCH(ZAKL_DATA!$B$29,N1643)),MAX($M$2:M1642)+1,0)</f>
        <v>0.0</v>
      </c>
      <c r="N1643" s="370"/>
      <c r="O1643" s="368"/>
      <c r="P1643" s="389"/>
      <c r="Q1643" s="372" t="str">
        <f>IFERROR(VLOOKUP(ROWS($Q$3:Q1643),$M$3:$N$1699,2,0),"")</f>
        <v/>
      </c>
    </row>
    <row r="1644" spans="13:17" ht="12.75" customHeight="1">
      <c r="M1644" s="388">
        <f>IF(ISNUMBER(SEARCH(ZAKL_DATA!$B$29,N1644)),MAX($M$2:M1643)+1,0)</f>
        <v>0.0</v>
      </c>
      <c r="N1644" s="370"/>
      <c r="O1644" s="368"/>
      <c r="P1644" s="389"/>
      <c r="Q1644" s="372" t="str">
        <f>IFERROR(VLOOKUP(ROWS($Q$3:Q1644),$M$3:$N$1699,2,0),"")</f>
        <v/>
      </c>
    </row>
    <row r="1645" spans="13:17" ht="12.75" customHeight="1">
      <c r="M1645" s="388">
        <f>IF(ISNUMBER(SEARCH(ZAKL_DATA!$B$29,N1645)),MAX($M$2:M1644)+1,0)</f>
        <v>0.0</v>
      </c>
      <c r="N1645" s="370"/>
      <c r="O1645" s="368"/>
      <c r="P1645" s="389"/>
      <c r="Q1645" s="372" t="str">
        <f>IFERROR(VLOOKUP(ROWS($Q$3:Q1645),$M$3:$N$1699,2,0),"")</f>
        <v/>
      </c>
    </row>
    <row r="1646" spans="13:17" ht="12.75" customHeight="1">
      <c r="M1646" s="388">
        <f>IF(ISNUMBER(SEARCH(ZAKL_DATA!$B$29,N1646)),MAX($M$2:M1645)+1,0)</f>
        <v>0.0</v>
      </c>
      <c r="N1646" s="370"/>
      <c r="O1646" s="368"/>
      <c r="P1646" s="389"/>
      <c r="Q1646" s="372" t="str">
        <f>IFERROR(VLOOKUP(ROWS($Q$3:Q1646),$M$3:$N$1699,2,0),"")</f>
        <v/>
      </c>
    </row>
    <row r="1647" spans="13:17" ht="12.75" customHeight="1">
      <c r="M1647" s="388">
        <f>IF(ISNUMBER(SEARCH(ZAKL_DATA!$B$29,N1647)),MAX($M$2:M1646)+1,0)</f>
        <v>0.0</v>
      </c>
      <c r="N1647" s="370"/>
      <c r="O1647" s="368"/>
      <c r="P1647" s="389"/>
      <c r="Q1647" s="372" t="str">
        <f>IFERROR(VLOOKUP(ROWS($Q$3:Q1647),$M$3:$N$1699,2,0),"")</f>
        <v/>
      </c>
    </row>
    <row r="1648" spans="13:17" ht="12.75" customHeight="1">
      <c r="M1648" s="388">
        <f>IF(ISNUMBER(SEARCH(ZAKL_DATA!$B$29,N1648)),MAX($M$2:M1647)+1,0)</f>
        <v>0.0</v>
      </c>
      <c r="N1648" s="370"/>
      <c r="O1648" s="368"/>
      <c r="P1648" s="389"/>
      <c r="Q1648" s="372" t="str">
        <f>IFERROR(VLOOKUP(ROWS($Q$3:Q1648),$M$3:$N$1699,2,0),"")</f>
        <v/>
      </c>
    </row>
    <row r="1649" spans="13:17" ht="12.75" customHeight="1">
      <c r="M1649" s="388">
        <f>IF(ISNUMBER(SEARCH(ZAKL_DATA!$B$29,N1649)),MAX($M$2:M1648)+1,0)</f>
        <v>0.0</v>
      </c>
      <c r="N1649" s="370"/>
      <c r="O1649" s="368"/>
      <c r="P1649" s="389"/>
      <c r="Q1649" s="372" t="str">
        <f>IFERROR(VLOOKUP(ROWS($Q$3:Q1649),$M$3:$N$1699,2,0),"")</f>
        <v/>
      </c>
    </row>
    <row r="1650" spans="13:17" ht="12.75" customHeight="1">
      <c r="M1650" s="388">
        <f>IF(ISNUMBER(SEARCH(ZAKL_DATA!$B$29,N1650)),MAX($M$2:M1649)+1,0)</f>
        <v>0.0</v>
      </c>
      <c r="N1650" s="370"/>
      <c r="O1650" s="368"/>
      <c r="P1650" s="389"/>
      <c r="Q1650" s="372" t="str">
        <f>IFERROR(VLOOKUP(ROWS($Q$3:Q1650),$M$3:$N$1699,2,0),"")</f>
        <v/>
      </c>
    </row>
    <row r="1651" spans="13:17" ht="12.75" customHeight="1">
      <c r="M1651" s="388">
        <f>IF(ISNUMBER(SEARCH(ZAKL_DATA!$B$29,N1651)),MAX($M$2:M1650)+1,0)</f>
        <v>0.0</v>
      </c>
      <c r="N1651" s="370"/>
      <c r="O1651" s="368"/>
      <c r="P1651" s="389"/>
      <c r="Q1651" s="372" t="str">
        <f>IFERROR(VLOOKUP(ROWS($Q$3:Q1651),$M$3:$N$1699,2,0),"")</f>
        <v/>
      </c>
    </row>
    <row r="1652" spans="13:17" ht="12.75" customHeight="1">
      <c r="M1652" s="388">
        <f>IF(ISNUMBER(SEARCH(ZAKL_DATA!$B$29,N1652)),MAX($M$2:M1651)+1,0)</f>
        <v>0.0</v>
      </c>
      <c r="N1652" s="370"/>
      <c r="O1652" s="368"/>
      <c r="P1652" s="389"/>
      <c r="Q1652" s="372" t="str">
        <f>IFERROR(VLOOKUP(ROWS($Q$3:Q1652),$M$3:$N$1699,2,0),"")</f>
        <v/>
      </c>
    </row>
    <row r="1653" spans="13:17" ht="12.75" customHeight="1">
      <c r="M1653" s="388">
        <f>IF(ISNUMBER(SEARCH(ZAKL_DATA!$B$29,N1653)),MAX($M$2:M1652)+1,0)</f>
        <v>0.0</v>
      </c>
      <c r="N1653" s="370"/>
      <c r="O1653" s="368"/>
      <c r="P1653" s="389"/>
      <c r="Q1653" s="372" t="str">
        <f>IFERROR(VLOOKUP(ROWS($Q$3:Q1653),$M$3:$N$1699,2,0),"")</f>
        <v/>
      </c>
    </row>
    <row r="1654" spans="13:17" ht="12.75" customHeight="1">
      <c r="M1654" s="388">
        <f>IF(ISNUMBER(SEARCH(ZAKL_DATA!$B$29,N1654)),MAX($M$2:M1653)+1,0)</f>
        <v>0.0</v>
      </c>
      <c r="N1654" s="370"/>
      <c r="O1654" s="368"/>
      <c r="P1654" s="389"/>
      <c r="Q1654" s="372" t="str">
        <f>IFERROR(VLOOKUP(ROWS($Q$3:Q1654),$M$3:$N$1699,2,0),"")</f>
        <v/>
      </c>
    </row>
    <row r="1655" spans="13:17" ht="12.75" customHeight="1">
      <c r="M1655" s="388">
        <f>IF(ISNUMBER(SEARCH(ZAKL_DATA!$B$29,N1655)),MAX($M$2:M1654)+1,0)</f>
        <v>0.0</v>
      </c>
      <c r="N1655" s="370"/>
      <c r="O1655" s="368"/>
      <c r="P1655" s="389"/>
      <c r="Q1655" s="372" t="str">
        <f>IFERROR(VLOOKUP(ROWS($Q$3:Q1655),$M$3:$N$1699,2,0),"")</f>
        <v/>
      </c>
    </row>
    <row r="1656" spans="13:17" ht="12.75" customHeight="1">
      <c r="M1656" s="388">
        <f>IF(ISNUMBER(SEARCH(ZAKL_DATA!$B$29,N1656)),MAX($M$2:M1655)+1,0)</f>
        <v>0.0</v>
      </c>
      <c r="N1656" s="370"/>
      <c r="O1656" s="368"/>
      <c r="P1656" s="389"/>
      <c r="Q1656" s="372" t="str">
        <f>IFERROR(VLOOKUP(ROWS($Q$3:Q1656),$M$3:$N$1699,2,0),"")</f>
        <v/>
      </c>
    </row>
    <row r="1657" spans="13:17" ht="12.75" customHeight="1">
      <c r="M1657" s="388">
        <f>IF(ISNUMBER(SEARCH(ZAKL_DATA!$B$29,N1657)),MAX($M$2:M1656)+1,0)</f>
        <v>0.0</v>
      </c>
      <c r="N1657" s="370"/>
      <c r="O1657" s="368"/>
      <c r="P1657" s="389"/>
      <c r="Q1657" s="372" t="str">
        <f>IFERROR(VLOOKUP(ROWS($Q$3:Q1657),$M$3:$N$1699,2,0),"")</f>
        <v/>
      </c>
    </row>
    <row r="1658" spans="13:17" ht="12.75" customHeight="1">
      <c r="M1658" s="388">
        <f>IF(ISNUMBER(SEARCH(ZAKL_DATA!$B$29,N1658)),MAX($M$2:M1657)+1,0)</f>
        <v>0.0</v>
      </c>
      <c r="N1658" s="370"/>
      <c r="O1658" s="368"/>
      <c r="P1658" s="389"/>
      <c r="Q1658" s="372" t="str">
        <f>IFERROR(VLOOKUP(ROWS($Q$3:Q1658),$M$3:$N$1699,2,0),"")</f>
        <v/>
      </c>
    </row>
    <row r="1659" spans="13:17" ht="12.75" customHeight="1">
      <c r="M1659" s="388">
        <f>IF(ISNUMBER(SEARCH(ZAKL_DATA!$B$29,N1659)),MAX($M$2:M1658)+1,0)</f>
        <v>0.0</v>
      </c>
      <c r="N1659" s="370"/>
      <c r="O1659" s="368"/>
      <c r="P1659" s="389"/>
      <c r="Q1659" s="372" t="str">
        <f>IFERROR(VLOOKUP(ROWS($Q$3:Q1659),$M$3:$N$1699,2,0),"")</f>
        <v/>
      </c>
    </row>
    <row r="1660" spans="13:17" ht="12.75" customHeight="1">
      <c r="M1660" s="388">
        <f>IF(ISNUMBER(SEARCH(ZAKL_DATA!$B$29,N1660)),MAX($M$2:M1659)+1,0)</f>
        <v>0.0</v>
      </c>
      <c r="N1660" s="370"/>
      <c r="O1660" s="368"/>
      <c r="P1660" s="389"/>
      <c r="Q1660" s="372" t="str">
        <f>IFERROR(VLOOKUP(ROWS($Q$3:Q1660),$M$3:$N$1699,2,0),"")</f>
        <v/>
      </c>
    </row>
    <row r="1661" spans="13:17" ht="12.75" customHeight="1">
      <c r="M1661" s="388">
        <f>IF(ISNUMBER(SEARCH(ZAKL_DATA!$B$29,N1661)),MAX($M$2:M1660)+1,0)</f>
        <v>0.0</v>
      </c>
      <c r="N1661" s="370"/>
      <c r="O1661" s="368"/>
      <c r="P1661" s="389"/>
      <c r="Q1661" s="372" t="str">
        <f>IFERROR(VLOOKUP(ROWS($Q$3:Q1661),$M$3:$N$1699,2,0),"")</f>
        <v/>
      </c>
    </row>
    <row r="1662" spans="13:17" ht="12.75" customHeight="1">
      <c r="M1662" s="388">
        <f>IF(ISNUMBER(SEARCH(ZAKL_DATA!$B$29,N1662)),MAX($M$2:M1661)+1,0)</f>
        <v>0.0</v>
      </c>
      <c r="N1662" s="370"/>
      <c r="O1662" s="368"/>
      <c r="P1662" s="389"/>
      <c r="Q1662" s="372" t="str">
        <f>IFERROR(VLOOKUP(ROWS($Q$3:Q1662),$M$3:$N$1699,2,0),"")</f>
        <v/>
      </c>
    </row>
    <row r="1663" spans="13:17" ht="12.75" customHeight="1">
      <c r="M1663" s="388">
        <f>IF(ISNUMBER(SEARCH(ZAKL_DATA!$B$29,N1663)),MAX($M$2:M1662)+1,0)</f>
        <v>0.0</v>
      </c>
      <c r="N1663" s="370"/>
      <c r="O1663" s="368"/>
      <c r="P1663" s="389"/>
      <c r="Q1663" s="372" t="str">
        <f>IFERROR(VLOOKUP(ROWS($Q$3:Q1663),$M$3:$N$1699,2,0),"")</f>
        <v/>
      </c>
    </row>
    <row r="1664" spans="13:17" ht="12.75" customHeight="1">
      <c r="M1664" s="388">
        <f>IF(ISNUMBER(SEARCH(ZAKL_DATA!$B$29,N1664)),MAX($M$2:M1663)+1,0)</f>
        <v>0.0</v>
      </c>
      <c r="N1664" s="370"/>
      <c r="O1664" s="368"/>
      <c r="P1664" s="389"/>
      <c r="Q1664" s="372" t="str">
        <f>IFERROR(VLOOKUP(ROWS($Q$3:Q1664),$M$3:$N$1699,2,0),"")</f>
        <v/>
      </c>
    </row>
    <row r="1665" spans="13:17" ht="12.75" customHeight="1">
      <c r="M1665" s="388">
        <f>IF(ISNUMBER(SEARCH(ZAKL_DATA!$B$29,N1665)),MAX($M$2:M1664)+1,0)</f>
        <v>0.0</v>
      </c>
      <c r="N1665" s="370"/>
      <c r="O1665" s="368"/>
      <c r="P1665" s="389"/>
      <c r="Q1665" s="372" t="str">
        <f>IFERROR(VLOOKUP(ROWS($Q$3:Q1665),$M$3:$N$1699,2,0),"")</f>
        <v/>
      </c>
    </row>
    <row r="1666" spans="13:17" ht="12.75" customHeight="1">
      <c r="M1666" s="388">
        <f>IF(ISNUMBER(SEARCH(ZAKL_DATA!$B$29,N1666)),MAX($M$2:M1665)+1,0)</f>
        <v>0.0</v>
      </c>
      <c r="N1666" s="370"/>
      <c r="O1666" s="368"/>
      <c r="P1666" s="389"/>
      <c r="Q1666" s="372" t="str">
        <f>IFERROR(VLOOKUP(ROWS($Q$3:Q1666),$M$3:$N$1699,2,0),"")</f>
        <v/>
      </c>
    </row>
    <row r="1667" spans="13:17" ht="12.75" customHeight="1">
      <c r="M1667" s="388">
        <f>IF(ISNUMBER(SEARCH(ZAKL_DATA!$B$29,N1667)),MAX($M$2:M1666)+1,0)</f>
        <v>0.0</v>
      </c>
      <c r="N1667" s="370"/>
      <c r="O1667" s="368"/>
      <c r="P1667" s="389"/>
      <c r="Q1667" s="372" t="str">
        <f>IFERROR(VLOOKUP(ROWS($Q$3:Q1667),$M$3:$N$1699,2,0),"")</f>
        <v/>
      </c>
    </row>
    <row r="1668" spans="13:17" ht="12.75" customHeight="1">
      <c r="M1668" s="388">
        <f>IF(ISNUMBER(SEARCH(ZAKL_DATA!$B$29,N1668)),MAX($M$2:M1667)+1,0)</f>
        <v>0.0</v>
      </c>
      <c r="N1668" s="370"/>
      <c r="O1668" s="368"/>
      <c r="P1668" s="389"/>
      <c r="Q1668" s="372" t="str">
        <f>IFERROR(VLOOKUP(ROWS($Q$3:Q1668),$M$3:$N$1699,2,0),"")</f>
        <v/>
      </c>
    </row>
    <row r="1669" spans="13:17" ht="12.75" customHeight="1">
      <c r="M1669" s="388">
        <f>IF(ISNUMBER(SEARCH(ZAKL_DATA!$B$29,N1669)),MAX($M$2:M1668)+1,0)</f>
        <v>0.0</v>
      </c>
      <c r="N1669" s="370"/>
      <c r="O1669" s="368"/>
      <c r="P1669" s="389"/>
      <c r="Q1669" s="372" t="str">
        <f>IFERROR(VLOOKUP(ROWS($Q$3:Q1669),$M$3:$N$1699,2,0),"")</f>
        <v/>
      </c>
    </row>
    <row r="1670" spans="13:17" ht="12.75" customHeight="1">
      <c r="M1670" s="388">
        <f>IF(ISNUMBER(SEARCH(ZAKL_DATA!$B$29,N1670)),MAX($M$2:M1669)+1,0)</f>
        <v>0.0</v>
      </c>
      <c r="N1670" s="370"/>
      <c r="O1670" s="368"/>
      <c r="P1670" s="389"/>
      <c r="Q1670" s="372" t="str">
        <f>IFERROR(VLOOKUP(ROWS($Q$3:Q1670),$M$3:$N$1699,2,0),"")</f>
        <v/>
      </c>
    </row>
    <row r="1671" spans="13:17" ht="12.75" customHeight="1">
      <c r="M1671" s="388">
        <f>IF(ISNUMBER(SEARCH(ZAKL_DATA!$B$29,N1671)),MAX($M$2:M1670)+1,0)</f>
        <v>0.0</v>
      </c>
      <c r="N1671" s="370"/>
      <c r="O1671" s="368"/>
      <c r="P1671" s="389"/>
      <c r="Q1671" s="372" t="str">
        <f>IFERROR(VLOOKUP(ROWS($Q$3:Q1671),$M$3:$N$1699,2,0),"")</f>
        <v/>
      </c>
    </row>
    <row r="1672" spans="13:17" ht="12.75" customHeight="1">
      <c r="M1672" s="388">
        <f>IF(ISNUMBER(SEARCH(ZAKL_DATA!$B$29,N1672)),MAX($M$2:M1671)+1,0)</f>
        <v>0.0</v>
      </c>
      <c r="N1672" s="370"/>
      <c r="O1672" s="368"/>
      <c r="P1672" s="389"/>
      <c r="Q1672" s="372" t="str">
        <f>IFERROR(VLOOKUP(ROWS($Q$3:Q1672),$M$3:$N$1699,2,0),"")</f>
        <v/>
      </c>
    </row>
    <row r="1673" spans="13:17" ht="12.75" customHeight="1">
      <c r="M1673" s="388">
        <f>IF(ISNUMBER(SEARCH(ZAKL_DATA!$B$29,N1673)),MAX($M$2:M1672)+1,0)</f>
        <v>0.0</v>
      </c>
      <c r="N1673" s="370"/>
      <c r="O1673" s="368"/>
      <c r="P1673" s="389"/>
      <c r="Q1673" s="372" t="str">
        <f>IFERROR(VLOOKUP(ROWS($Q$3:Q1673),$M$3:$N$1699,2,0),"")</f>
        <v/>
      </c>
    </row>
    <row r="1674" spans="13:17" ht="12.75" customHeight="1">
      <c r="M1674" s="388">
        <f>IF(ISNUMBER(SEARCH(ZAKL_DATA!$B$29,N1674)),MAX($M$2:M1673)+1,0)</f>
        <v>0.0</v>
      </c>
      <c r="N1674" s="370"/>
      <c r="O1674" s="368"/>
      <c r="P1674" s="389"/>
      <c r="Q1674" s="372" t="str">
        <f>IFERROR(VLOOKUP(ROWS($Q$3:Q1674),$M$3:$N$1699,2,0),"")</f>
        <v/>
      </c>
    </row>
    <row r="1675" spans="13:17" ht="12.75" customHeight="1">
      <c r="M1675" s="388">
        <f>IF(ISNUMBER(SEARCH(ZAKL_DATA!$B$29,N1675)),MAX($M$2:M1674)+1,0)</f>
        <v>0.0</v>
      </c>
      <c r="N1675" s="370"/>
      <c r="O1675" s="368"/>
      <c r="P1675" s="389"/>
      <c r="Q1675" s="372" t="str">
        <f>IFERROR(VLOOKUP(ROWS($Q$3:Q1675),$M$3:$N$1699,2,0),"")</f>
        <v/>
      </c>
    </row>
    <row r="1676" spans="13:17" ht="12.75" customHeight="1">
      <c r="M1676" s="388">
        <f>IF(ISNUMBER(SEARCH(ZAKL_DATA!$B$29,N1676)),MAX($M$2:M1675)+1,0)</f>
        <v>0.0</v>
      </c>
      <c r="N1676" s="370"/>
      <c r="O1676" s="368"/>
      <c r="P1676" s="389"/>
      <c r="Q1676" s="372" t="str">
        <f>IFERROR(VLOOKUP(ROWS($Q$3:Q1676),$M$3:$N$1699,2,0),"")</f>
        <v/>
      </c>
    </row>
    <row r="1677" spans="13:17" ht="12.75" customHeight="1">
      <c r="M1677" s="388">
        <f>IF(ISNUMBER(SEARCH(ZAKL_DATA!$B$29,N1677)),MAX($M$2:M1676)+1,0)</f>
        <v>0.0</v>
      </c>
      <c r="N1677" s="370"/>
      <c r="O1677" s="368"/>
      <c r="P1677" s="389"/>
      <c r="Q1677" s="372" t="str">
        <f>IFERROR(VLOOKUP(ROWS($Q$3:Q1677),$M$3:$N$1699,2,0),"")</f>
        <v/>
      </c>
    </row>
    <row r="1678" spans="13:17" ht="12.75" customHeight="1">
      <c r="M1678" s="388">
        <f>IF(ISNUMBER(SEARCH(ZAKL_DATA!$B$29,N1678)),MAX($M$2:M1677)+1,0)</f>
        <v>0.0</v>
      </c>
      <c r="N1678" s="370"/>
      <c r="O1678" s="368"/>
      <c r="P1678" s="389"/>
      <c r="Q1678" s="372" t="str">
        <f>IFERROR(VLOOKUP(ROWS($Q$3:Q1678),$M$3:$N$1699,2,0),"")</f>
        <v/>
      </c>
    </row>
    <row r="1679" spans="13:17" ht="12.75" customHeight="1">
      <c r="M1679" s="388">
        <f>IF(ISNUMBER(SEARCH(ZAKL_DATA!$B$29,N1679)),MAX($M$2:M1678)+1,0)</f>
        <v>0.0</v>
      </c>
      <c r="N1679" s="370"/>
      <c r="O1679" s="368"/>
      <c r="P1679" s="389"/>
      <c r="Q1679" s="372" t="str">
        <f>IFERROR(VLOOKUP(ROWS($Q$3:Q1679),$M$3:$N$1699,2,0),"")</f>
        <v/>
      </c>
    </row>
    <row r="1680" spans="13:17" ht="12.75" customHeight="1">
      <c r="M1680" s="388">
        <f>IF(ISNUMBER(SEARCH(ZAKL_DATA!$B$29,N1680)),MAX($M$2:M1679)+1,0)</f>
        <v>0.0</v>
      </c>
      <c r="N1680" s="370"/>
      <c r="O1680" s="368"/>
      <c r="P1680" s="389"/>
      <c r="Q1680" s="372" t="str">
        <f>IFERROR(VLOOKUP(ROWS($Q$3:Q1680),$M$3:$N$1699,2,0),"")</f>
        <v/>
      </c>
    </row>
    <row r="1681" spans="13:17" ht="12.75" customHeight="1">
      <c r="M1681" s="388">
        <f>IF(ISNUMBER(SEARCH(ZAKL_DATA!$B$29,N1681)),MAX($M$2:M1680)+1,0)</f>
        <v>0.0</v>
      </c>
      <c r="N1681" s="370"/>
      <c r="O1681" s="368"/>
      <c r="P1681" s="389"/>
      <c r="Q1681" s="372" t="str">
        <f>IFERROR(VLOOKUP(ROWS($Q$3:Q1681),$M$3:$N$1699,2,0),"")</f>
        <v/>
      </c>
    </row>
    <row r="1682" spans="13:17" ht="12.75" customHeight="1">
      <c r="M1682" s="388">
        <f>IF(ISNUMBER(SEARCH(ZAKL_DATA!$B$29,N1682)),MAX($M$2:M1681)+1,0)</f>
        <v>0.0</v>
      </c>
      <c r="N1682" s="370"/>
      <c r="O1682" s="368"/>
      <c r="P1682" s="389"/>
      <c r="Q1682" s="372" t="str">
        <f>IFERROR(VLOOKUP(ROWS($Q$3:Q1682),$M$3:$N$1699,2,0),"")</f>
        <v/>
      </c>
    </row>
    <row r="1683" spans="13:17" ht="12.75" customHeight="1">
      <c r="M1683" s="388">
        <f>IF(ISNUMBER(SEARCH(ZAKL_DATA!$B$29,N1683)),MAX($M$2:M1682)+1,0)</f>
        <v>0.0</v>
      </c>
      <c r="N1683" s="370"/>
      <c r="O1683" s="368"/>
      <c r="P1683" s="389"/>
      <c r="Q1683" s="372" t="str">
        <f>IFERROR(VLOOKUP(ROWS($Q$3:Q1683),$M$3:$N$1699,2,0),"")</f>
        <v/>
      </c>
    </row>
    <row r="1684" spans="13:17" ht="12.75" customHeight="1">
      <c r="M1684" s="388">
        <f>IF(ISNUMBER(SEARCH(ZAKL_DATA!$B$29,N1684)),MAX($M$2:M1683)+1,0)</f>
        <v>0.0</v>
      </c>
      <c r="N1684" s="370"/>
      <c r="O1684" s="368"/>
      <c r="P1684" s="389"/>
      <c r="Q1684" s="372" t="str">
        <f>IFERROR(VLOOKUP(ROWS($Q$3:Q1684),$M$3:$N$1699,2,0),"")</f>
        <v/>
      </c>
    </row>
    <row r="1685" spans="13:17" ht="12.75" customHeight="1">
      <c r="M1685" s="388">
        <f>IF(ISNUMBER(SEARCH(ZAKL_DATA!$B$29,N1685)),MAX($M$2:M1684)+1,0)</f>
        <v>0.0</v>
      </c>
      <c r="N1685" s="370"/>
      <c r="O1685" s="368"/>
      <c r="P1685" s="389"/>
      <c r="Q1685" s="372" t="str">
        <f>IFERROR(VLOOKUP(ROWS($Q$3:Q1685),$M$3:$N$1699,2,0),"")</f>
        <v/>
      </c>
    </row>
    <row r="1686" spans="13:17" ht="12.75" customHeight="1">
      <c r="M1686" s="388">
        <f>IF(ISNUMBER(SEARCH(ZAKL_DATA!$B$29,N1686)),MAX($M$2:M1685)+1,0)</f>
        <v>0.0</v>
      </c>
      <c r="N1686" s="370"/>
      <c r="O1686" s="368"/>
      <c r="P1686" s="389"/>
      <c r="Q1686" s="372" t="str">
        <f>IFERROR(VLOOKUP(ROWS($Q$3:Q1686),$M$3:$N$1699,2,0),"")</f>
        <v/>
      </c>
    </row>
    <row r="1687" spans="13:17" ht="12.75" customHeight="1">
      <c r="M1687" s="388">
        <f>IF(ISNUMBER(SEARCH(ZAKL_DATA!$B$29,N1687)),MAX($M$2:M1686)+1,0)</f>
        <v>0.0</v>
      </c>
      <c r="N1687" s="370"/>
      <c r="O1687" s="368"/>
      <c r="P1687" s="389"/>
      <c r="Q1687" s="372" t="str">
        <f>IFERROR(VLOOKUP(ROWS($Q$3:Q1687),$M$3:$N$1699,2,0),"")</f>
        <v/>
      </c>
    </row>
    <row r="1688" spans="13:17" ht="12.75" customHeight="1">
      <c r="M1688" s="388">
        <f>IF(ISNUMBER(SEARCH(ZAKL_DATA!$B$29,N1688)),MAX($M$2:M1687)+1,0)</f>
        <v>0.0</v>
      </c>
      <c r="N1688" s="370"/>
      <c r="O1688" s="368"/>
      <c r="P1688" s="389"/>
      <c r="Q1688" s="372" t="str">
        <f>IFERROR(VLOOKUP(ROWS($Q$3:Q1688),$M$3:$N$1699,2,0),"")</f>
        <v/>
      </c>
    </row>
    <row r="1689" spans="13:17" ht="12.75" customHeight="1">
      <c r="M1689" s="388">
        <f>IF(ISNUMBER(SEARCH(ZAKL_DATA!$B$29,N1689)),MAX($M$2:M1688)+1,0)</f>
        <v>0.0</v>
      </c>
      <c r="N1689" s="370"/>
      <c r="O1689" s="368"/>
      <c r="P1689" s="389"/>
      <c r="Q1689" s="372" t="str">
        <f>IFERROR(VLOOKUP(ROWS($Q$3:Q1689),$M$3:$N$1699,2,0),"")</f>
        <v/>
      </c>
    </row>
    <row r="1690" spans="13:17" ht="12.75" customHeight="1">
      <c r="M1690" s="388">
        <f>IF(ISNUMBER(SEARCH(ZAKL_DATA!$B$29,N1690)),MAX($M$2:M1689)+1,0)</f>
        <v>0.0</v>
      </c>
      <c r="N1690" s="370"/>
      <c r="O1690" s="368"/>
      <c r="P1690" s="389"/>
      <c r="Q1690" s="372" t="str">
        <f>IFERROR(VLOOKUP(ROWS($Q$3:Q1690),$M$3:$N$1699,2,0),"")</f>
        <v/>
      </c>
    </row>
    <row r="1691" spans="13:17" ht="12.75" customHeight="1">
      <c r="M1691" s="388">
        <f>IF(ISNUMBER(SEARCH(ZAKL_DATA!$B$29,N1691)),MAX($M$2:M1690)+1,0)</f>
        <v>0.0</v>
      </c>
      <c r="N1691" s="370"/>
      <c r="O1691" s="368"/>
      <c r="P1691" s="389"/>
      <c r="Q1691" s="372" t="str">
        <f>IFERROR(VLOOKUP(ROWS($Q$3:Q1691),$M$3:$N$1699,2,0),"")</f>
        <v/>
      </c>
    </row>
    <row r="1692" spans="13:17" ht="12.75" customHeight="1">
      <c r="M1692" s="388">
        <f>IF(ISNUMBER(SEARCH(ZAKL_DATA!$B$29,N1692)),MAX($M$2:M1691)+1,0)</f>
        <v>0.0</v>
      </c>
      <c r="N1692" s="370"/>
      <c r="O1692" s="368"/>
      <c r="P1692" s="389"/>
      <c r="Q1692" s="372" t="str">
        <f>IFERROR(VLOOKUP(ROWS($Q$3:Q1692),$M$3:$N$1699,2,0),"")</f>
        <v/>
      </c>
    </row>
    <row r="1693" spans="13:17" ht="12.75" customHeight="1">
      <c r="M1693" s="388">
        <f>IF(ISNUMBER(SEARCH(ZAKL_DATA!$B$29,N1693)),MAX($M$2:M1692)+1,0)</f>
        <v>0.0</v>
      </c>
      <c r="N1693" s="370"/>
      <c r="O1693" s="368"/>
      <c r="P1693" s="389"/>
      <c r="Q1693" s="372" t="str">
        <f>IFERROR(VLOOKUP(ROWS($Q$3:Q1693),$M$3:$N$1699,2,0),"")</f>
        <v/>
      </c>
    </row>
    <row r="1694" spans="13:17" ht="12.75" customHeight="1">
      <c r="M1694" s="388">
        <f>IF(ISNUMBER(SEARCH(ZAKL_DATA!$B$29,N1694)),MAX($M$2:M1693)+1,0)</f>
        <v>0.0</v>
      </c>
      <c r="N1694" s="370"/>
      <c r="O1694" s="368"/>
      <c r="P1694" s="389"/>
      <c r="Q1694" s="372" t="str">
        <f>IFERROR(VLOOKUP(ROWS($Q$3:Q1694),$M$3:$N$1699,2,0),"")</f>
        <v/>
      </c>
    </row>
    <row r="1695" spans="13:17" ht="12.75" customHeight="1">
      <c r="M1695" s="388">
        <f>IF(ISNUMBER(SEARCH(ZAKL_DATA!$B$29,N1695)),MAX($M$2:M1694)+1,0)</f>
        <v>0.0</v>
      </c>
      <c r="N1695" s="370"/>
      <c r="O1695" s="368"/>
      <c r="P1695" s="389"/>
      <c r="Q1695" s="372" t="str">
        <f>IFERROR(VLOOKUP(ROWS($Q$3:Q1695),$M$3:$N$1699,2,0),"")</f>
        <v/>
      </c>
    </row>
    <row r="1696" spans="13:17" ht="12.75" customHeight="1">
      <c r="M1696" s="388">
        <f>IF(ISNUMBER(SEARCH(ZAKL_DATA!$B$29,N1696)),MAX($M$2:M1695)+1,0)</f>
        <v>0.0</v>
      </c>
      <c r="N1696" s="370"/>
      <c r="O1696" s="368"/>
      <c r="P1696" s="389"/>
      <c r="Q1696" s="372" t="str">
        <f>IFERROR(VLOOKUP(ROWS($Q$3:Q1696),$M$3:$N$1699,2,0),"")</f>
        <v/>
      </c>
    </row>
    <row r="1697" spans="13:17" ht="12.75" customHeight="1">
      <c r="M1697" s="388">
        <f>IF(ISNUMBER(SEARCH(ZAKL_DATA!$B$29,N1697)),MAX($M$2:M1696)+1,0)</f>
        <v>0.0</v>
      </c>
      <c r="N1697" s="370"/>
      <c r="O1697" s="368"/>
      <c r="P1697" s="389"/>
      <c r="Q1697" s="372" t="str">
        <f>IFERROR(VLOOKUP(ROWS($Q$3:Q1697),$M$3:$N$1699,2,0),"")</f>
        <v/>
      </c>
    </row>
    <row r="1698" spans="13:17" ht="12.75" customHeight="1">
      <c r="M1698" s="388">
        <f>IF(ISNUMBER(SEARCH(ZAKL_DATA!$B$29,N1698)),MAX($M$2:M1697)+1,0)</f>
        <v>0.0</v>
      </c>
      <c r="N1698" s="370"/>
      <c r="O1698" s="368"/>
      <c r="P1698" s="389"/>
      <c r="Q1698" s="372" t="str">
        <f>IFERROR(VLOOKUP(ROWS($Q$3:Q1698),$M$3:$N$1699,2,0),"")</f>
        <v/>
      </c>
    </row>
    <row r="1699" spans="13:17" ht="12.75" customHeight="1" thickBot="1">
      <c r="M1699" s="388">
        <f>IF(ISNUMBER(SEARCH(ZAKL_DATA!$B$29,N1699)),MAX($M$2:M1698)+1,0)</f>
        <v>0.0</v>
      </c>
      <c r="N1699" s="371"/>
      <c r="O1699" s="369"/>
      <c r="P1699" s="390"/>
      <c r="Q1699" s="391" t="str">
        <f>IFERROR(VLOOKUP(ROWS($Q$3:Q1699),$M$3:$N$1699,2,0),"")</f>
        <v/>
      </c>
    </row>
    <row r="1700" spans="17:17" ht="12.75" customHeight="1">
      <c r="Q1700" t="str">
        <f>IFERROR(VLOOKUP(ROWS($Q$3:Q1700),$N$3:$N$204,2,0),"")</f>
        <v/>
      </c>
    </row>
    <row r="1701" spans="15:15" ht="12.75" customHeight="1">
      <c r="O1701" s="205" t="s">
        <v>2638</v>
      </c>
    </row>
    <row r="1703" spans="15:15" ht="12.75">
      <c r="O1703" s="367" t="s">
        <v>2639</v>
      </c>
    </row>
  </sheetData>
  <dataValidations count="1">
    <dataValidation type="list" allowBlank="1" showInputMessage="1" sqref="B20">
      <formula1>validation_list2</formula1>
    </dataValidation>
  </dataValidations>
  <hyperlinks>
    <hyperlink ref="O1703" r:id="rId1" display="Klasifikace ekonomických činností (CZ-NACE) na ČSÚ"/>
  </hyperlink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sheetPr>
  <dimension ref="A1:Q541"/>
  <sheetViews>
    <sheetView workbookViewId="0" topLeftCell="A1">
      <selection pane="topLeft" activeCell="T27" sqref="T27"/>
    </sheetView>
  </sheetViews>
  <sheetFormatPr defaultRowHeight="12.75"/>
  <cols>
    <col min="1" max="1" width="6.714285714285714" customWidth="1"/>
    <col min="2" max="2" width="36.57142857142857" customWidth="1"/>
    <col min="3" max="3" width="6.857142857142857" customWidth="1"/>
    <col min="8" max="8" width="6.714285714285714" customWidth="1"/>
    <col min="9" max="9" width="36.57142857142857" style="350" customWidth="1"/>
    <col min="10" max="10" width="6.857142857142857" style="350" customWidth="1"/>
    <col min="11" max="12" width="9.142857142857142" style="350"/>
    <col min="13" max="13" width="6.714285714285714" style="350" customWidth="1"/>
    <col min="14" max="17" width="9.142857142857142" style="482"/>
    <col min="18" max="59" width="9.142857142857142" style="483"/>
  </cols>
  <sheetData>
    <row r="1" spans="1:13" ht="18">
      <c r="A1" s="436" t="s">
        <v>3769</v>
      </c>
      <c r="B1" s="487" t="s">
        <v>3773</v>
      </c>
      <c r="C1" s="486"/>
      <c r="D1" s="486"/>
      <c r="E1" s="486"/>
      <c r="F1" s="486"/>
      <c r="G1" s="486"/>
      <c r="H1" s="486"/>
      <c r="I1" s="486"/>
      <c r="J1" s="486"/>
      <c r="K1" s="486"/>
      <c r="L1" s="486"/>
      <c r="M1" s="444"/>
    </row>
    <row r="2" spans="1:13" ht="18">
      <c r="A2" s="443" t="s">
        <v>3775</v>
      </c>
      <c r="B2" s="487" t="s">
        <v>3772</v>
      </c>
      <c r="C2" s="486"/>
      <c r="D2" s="486"/>
      <c r="E2" s="486"/>
      <c r="F2" s="486"/>
      <c r="G2" s="486"/>
      <c r="H2" s="486"/>
      <c r="I2" s="486"/>
      <c r="J2" s="486"/>
      <c r="K2" s="486"/>
      <c r="L2" s="486"/>
      <c r="M2" s="444"/>
    </row>
    <row r="3" spans="1:13" ht="12.75">
      <c r="A3" s="443" t="s">
        <v>3775</v>
      </c>
      <c r="B3" s="481" t="s">
        <v>3770</v>
      </c>
      <c r="C3" s="443"/>
      <c r="D3" s="443"/>
      <c r="E3" s="443"/>
      <c r="F3" s="443"/>
      <c r="G3" s="443"/>
      <c r="H3" s="443"/>
      <c r="I3" s="444"/>
      <c r="J3" s="444"/>
      <c r="K3" s="444"/>
      <c r="L3" s="444"/>
      <c r="M3" s="444"/>
    </row>
    <row r="4" spans="1:13" ht="12.75">
      <c r="A4" s="443" t="s">
        <v>3775</v>
      </c>
      <c r="B4" s="442" t="s">
        <v>3771</v>
      </c>
      <c r="C4" s="443"/>
      <c r="D4" s="443"/>
      <c r="E4" s="443"/>
      <c r="F4" s="443"/>
      <c r="G4" s="443"/>
      <c r="H4" s="443"/>
      <c r="I4" s="444"/>
      <c r="J4" s="444"/>
      <c r="K4" s="444"/>
      <c r="L4" s="444"/>
      <c r="M4" s="444"/>
    </row>
    <row r="5" spans="1:13" ht="12.75">
      <c r="A5" s="443" t="s">
        <v>3775</v>
      </c>
      <c r="B5" s="442" t="s">
        <v>3774</v>
      </c>
      <c r="C5" s="443"/>
      <c r="D5" s="443"/>
      <c r="E5" s="443"/>
      <c r="F5" s="443"/>
      <c r="G5" s="443"/>
      <c r="H5" s="443"/>
      <c r="I5" s="444"/>
      <c r="J5" s="444"/>
      <c r="K5" s="444"/>
      <c r="L5" s="444"/>
      <c r="M5" s="444"/>
    </row>
    <row r="6" spans="1:13" ht="13.5" thickBot="1">
      <c r="A6" s="443" t="s">
        <v>3775</v>
      </c>
      <c r="B6" s="443"/>
      <c r="C6" s="443"/>
      <c r="D6" s="443"/>
      <c r="E6" s="443"/>
      <c r="F6" s="443"/>
      <c r="G6" s="443"/>
      <c r="H6" s="443"/>
      <c r="I6" s="444"/>
      <c r="J6" s="444"/>
      <c r="K6" s="444"/>
      <c r="L6" s="444"/>
      <c r="M6" s="444"/>
    </row>
    <row r="7" spans="1:13" ht="25.5">
      <c r="A7" s="443" t="s">
        <v>3775</v>
      </c>
      <c r="B7" s="488" t="s">
        <v>3763</v>
      </c>
      <c r="C7" s="489"/>
      <c r="D7" s="489"/>
      <c r="E7" s="489"/>
      <c r="F7" s="489"/>
      <c r="G7" s="489"/>
      <c r="H7" s="489"/>
      <c r="I7" s="489"/>
      <c r="J7" s="489"/>
      <c r="K7" s="489"/>
      <c r="L7" s="490"/>
      <c r="M7" s="444"/>
    </row>
    <row r="8" spans="1:13" ht="0.75" customHeight="1" thickBot="1">
      <c r="A8" s="443" t="s">
        <v>3775</v>
      </c>
      <c r="B8" s="491"/>
      <c r="C8" s="492"/>
      <c r="D8" s="492"/>
      <c r="E8" s="492"/>
      <c r="F8" s="492"/>
      <c r="G8" s="492"/>
      <c r="H8" s="492"/>
      <c r="I8" s="492"/>
      <c r="J8" s="492"/>
      <c r="K8" s="492"/>
      <c r="L8" s="493"/>
      <c r="M8" s="444"/>
    </row>
    <row r="9" spans="1:13" ht="0.75" customHeight="1">
      <c r="A9" s="443" t="s">
        <v>3775</v>
      </c>
      <c r="B9" s="494"/>
      <c r="C9" s="489"/>
      <c r="D9" s="489"/>
      <c r="E9" s="489"/>
      <c r="F9" s="489"/>
      <c r="G9" s="490"/>
      <c r="H9" s="495"/>
      <c r="I9" s="496"/>
      <c r="J9" s="497"/>
      <c r="K9" s="497"/>
      <c r="L9" s="498"/>
      <c r="M9" s="444"/>
    </row>
    <row r="10" spans="1:13" ht="20.25">
      <c r="A10" s="443" t="s">
        <v>3775</v>
      </c>
      <c r="B10" s="499" t="s">
        <v>3764</v>
      </c>
      <c r="C10" s="500"/>
      <c r="D10" s="500"/>
      <c r="E10" s="500"/>
      <c r="F10" s="500"/>
      <c r="G10" s="501"/>
      <c r="H10" s="502"/>
      <c r="I10" s="503" t="s">
        <v>3765</v>
      </c>
      <c r="J10" s="500"/>
      <c r="K10" s="500"/>
      <c r="L10" s="501"/>
      <c r="M10" s="444"/>
    </row>
    <row r="11" spans="1:13" ht="0.75" customHeight="1" thickBot="1">
      <c r="A11" s="443" t="s">
        <v>3775</v>
      </c>
      <c r="B11" s="445"/>
      <c r="C11" s="446"/>
      <c r="D11" s="446"/>
      <c r="E11" s="446"/>
      <c r="F11" s="446"/>
      <c r="G11" s="447"/>
      <c r="H11" s="453"/>
      <c r="I11" s="445"/>
      <c r="J11" s="446"/>
      <c r="K11" s="446"/>
      <c r="L11" s="447"/>
      <c r="M11" s="444"/>
    </row>
    <row r="12" spans="1:13" ht="12.75">
      <c r="A12" s="443" t="s">
        <v>3775</v>
      </c>
      <c r="B12" s="448"/>
      <c r="C12" s="437"/>
      <c r="D12" s="438"/>
      <c r="E12" s="438"/>
      <c r="F12" s="438"/>
      <c r="G12" s="439"/>
      <c r="H12" s="453"/>
      <c r="I12" s="449"/>
      <c r="J12" s="440"/>
      <c r="K12" s="450"/>
      <c r="L12" s="451"/>
      <c r="M12" s="444"/>
    </row>
    <row r="13" spans="1:13" ht="12.75">
      <c r="A13" s="443" t="s">
        <v>3775</v>
      </c>
      <c r="B13" s="452"/>
      <c r="C13" s="422"/>
      <c r="D13" s="423"/>
      <c r="E13" s="423"/>
      <c r="F13" s="423"/>
      <c r="G13" s="424"/>
      <c r="H13" s="453"/>
      <c r="I13" s="454"/>
      <c r="J13" s="425"/>
      <c r="K13" s="455"/>
      <c r="L13" s="456"/>
      <c r="M13" s="444"/>
    </row>
    <row r="14" spans="1:13" ht="12.75">
      <c r="A14" s="443" t="s">
        <v>3775</v>
      </c>
      <c r="B14" s="452"/>
      <c r="C14" s="422"/>
      <c r="D14" s="423"/>
      <c r="E14" s="423"/>
      <c r="F14" s="423"/>
      <c r="G14" s="424"/>
      <c r="H14" s="453"/>
      <c r="I14" s="454"/>
      <c r="J14" s="425"/>
      <c r="K14" s="455"/>
      <c r="L14" s="456"/>
      <c r="M14" s="444"/>
    </row>
    <row r="15" spans="1:13" ht="12.75">
      <c r="A15" s="443" t="s">
        <v>3775</v>
      </c>
      <c r="B15" s="452"/>
      <c r="C15" s="422"/>
      <c r="D15" s="423"/>
      <c r="E15" s="423"/>
      <c r="F15" s="423"/>
      <c r="G15" s="424"/>
      <c r="H15" s="453"/>
      <c r="I15" s="454"/>
      <c r="J15" s="425"/>
      <c r="K15" s="455"/>
      <c r="L15" s="456"/>
      <c r="M15" s="444"/>
    </row>
    <row r="16" spans="1:13" ht="12.75">
      <c r="A16" s="443" t="s">
        <v>3775</v>
      </c>
      <c r="B16" s="452"/>
      <c r="C16" s="422"/>
      <c r="D16" s="423"/>
      <c r="E16" s="423"/>
      <c r="F16" s="423"/>
      <c r="G16" s="424"/>
      <c r="H16" s="453"/>
      <c r="I16" s="454"/>
      <c r="J16" s="425"/>
      <c r="K16" s="455"/>
      <c r="L16" s="456"/>
      <c r="M16" s="444"/>
    </row>
    <row r="17" spans="1:13" ht="12.75">
      <c r="A17" s="443" t="s">
        <v>3775</v>
      </c>
      <c r="B17" s="452"/>
      <c r="C17" s="422"/>
      <c r="D17" s="423"/>
      <c r="E17" s="423"/>
      <c r="F17" s="423"/>
      <c r="G17" s="424"/>
      <c r="H17" s="453"/>
      <c r="I17" s="454"/>
      <c r="J17" s="425"/>
      <c r="K17" s="455"/>
      <c r="L17" s="456"/>
      <c r="M17" s="444"/>
    </row>
    <row r="18" spans="1:13" ht="12.75">
      <c r="A18" s="443" t="s">
        <v>3775</v>
      </c>
      <c r="B18" s="452"/>
      <c r="C18" s="422"/>
      <c r="D18" s="423"/>
      <c r="E18" s="423"/>
      <c r="F18" s="423"/>
      <c r="G18" s="424"/>
      <c r="H18" s="453"/>
      <c r="I18" s="454"/>
      <c r="J18" s="425"/>
      <c r="K18" s="455"/>
      <c r="L18" s="456"/>
      <c r="M18" s="444"/>
    </row>
    <row r="19" spans="1:13" ht="12.75">
      <c r="A19" s="443" t="s">
        <v>3775</v>
      </c>
      <c r="B19" s="452"/>
      <c r="C19" s="422"/>
      <c r="D19" s="423"/>
      <c r="E19" s="423"/>
      <c r="F19" s="423"/>
      <c r="G19" s="424"/>
      <c r="H19" s="453"/>
      <c r="I19" s="454"/>
      <c r="J19" s="425"/>
      <c r="K19" s="455"/>
      <c r="L19" s="456"/>
      <c r="M19" s="444"/>
    </row>
    <row r="20" spans="1:13" ht="12.75">
      <c r="A20" s="443" t="s">
        <v>3775</v>
      </c>
      <c r="B20" s="452"/>
      <c r="C20" s="422"/>
      <c r="D20" s="423"/>
      <c r="E20" s="423"/>
      <c r="F20" s="423"/>
      <c r="G20" s="424"/>
      <c r="H20" s="453"/>
      <c r="I20" s="454"/>
      <c r="J20" s="425"/>
      <c r="K20" s="455"/>
      <c r="L20" s="456"/>
      <c r="M20" s="444"/>
    </row>
    <row r="21" spans="1:13" ht="12.75">
      <c r="A21" s="443" t="s">
        <v>3775</v>
      </c>
      <c r="B21" s="452"/>
      <c r="C21" s="422"/>
      <c r="D21" s="423"/>
      <c r="E21" s="423"/>
      <c r="F21" s="423"/>
      <c r="G21" s="424"/>
      <c r="H21" s="453"/>
      <c r="I21" s="454"/>
      <c r="J21" s="425"/>
      <c r="K21" s="455"/>
      <c r="L21" s="456"/>
      <c r="M21" s="444"/>
    </row>
    <row r="22" spans="1:13" ht="12.75">
      <c r="A22" s="443" t="s">
        <v>3775</v>
      </c>
      <c r="B22" s="452"/>
      <c r="C22" s="422"/>
      <c r="D22" s="423"/>
      <c r="E22" s="423"/>
      <c r="F22" s="423"/>
      <c r="G22" s="424"/>
      <c r="H22" s="453"/>
      <c r="I22" s="454"/>
      <c r="J22" s="425"/>
      <c r="K22" s="455"/>
      <c r="L22" s="456"/>
      <c r="M22" s="444"/>
    </row>
    <row r="23" spans="1:13" ht="12.75">
      <c r="A23" s="443" t="s">
        <v>3775</v>
      </c>
      <c r="B23" s="452"/>
      <c r="C23" s="422"/>
      <c r="D23" s="423"/>
      <c r="E23" s="423"/>
      <c r="F23" s="423"/>
      <c r="G23" s="424"/>
      <c r="H23" s="453"/>
      <c r="I23" s="454"/>
      <c r="J23" s="425"/>
      <c r="K23" s="455"/>
      <c r="L23" s="456"/>
      <c r="M23" s="444"/>
    </row>
    <row r="24" spans="1:13" ht="12.75">
      <c r="A24" s="443" t="s">
        <v>3775</v>
      </c>
      <c r="B24" s="452"/>
      <c r="C24" s="422"/>
      <c r="D24" s="423"/>
      <c r="E24" s="423"/>
      <c r="F24" s="423"/>
      <c r="G24" s="424"/>
      <c r="H24" s="453"/>
      <c r="I24" s="454"/>
      <c r="J24" s="425"/>
      <c r="K24" s="455"/>
      <c r="L24" s="456"/>
      <c r="M24" s="444"/>
    </row>
    <row r="25" spans="1:13" ht="12.75">
      <c r="A25" s="443" t="s">
        <v>3775</v>
      </c>
      <c r="B25" s="452"/>
      <c r="C25" s="422"/>
      <c r="D25" s="423"/>
      <c r="E25" s="423"/>
      <c r="F25" s="423"/>
      <c r="G25" s="424"/>
      <c r="H25" s="453"/>
      <c r="I25" s="454"/>
      <c r="J25" s="425"/>
      <c r="K25" s="455"/>
      <c r="L25" s="456"/>
      <c r="M25" s="444"/>
    </row>
    <row r="26" spans="1:13" ht="12.75">
      <c r="A26" s="443" t="s">
        <v>3775</v>
      </c>
      <c r="B26" s="452"/>
      <c r="C26" s="422"/>
      <c r="D26" s="423"/>
      <c r="E26" s="423"/>
      <c r="F26" s="423"/>
      <c r="G26" s="424"/>
      <c r="H26" s="453"/>
      <c r="I26" s="454"/>
      <c r="J26" s="425"/>
      <c r="K26" s="455"/>
      <c r="L26" s="456"/>
      <c r="M26" s="444"/>
    </row>
    <row r="27" spans="1:13" ht="12.75">
      <c r="A27" s="443" t="s">
        <v>3775</v>
      </c>
      <c r="B27" s="452"/>
      <c r="C27" s="422"/>
      <c r="D27" s="423"/>
      <c r="E27" s="423"/>
      <c r="F27" s="423"/>
      <c r="G27" s="424"/>
      <c r="H27" s="453"/>
      <c r="I27" s="454"/>
      <c r="J27" s="425"/>
      <c r="K27" s="455"/>
      <c r="L27" s="456"/>
      <c r="M27" s="444"/>
    </row>
    <row r="28" spans="1:13" ht="12.75">
      <c r="A28" s="443" t="s">
        <v>3775</v>
      </c>
      <c r="B28" s="452"/>
      <c r="C28" s="422"/>
      <c r="D28" s="423"/>
      <c r="E28" s="423"/>
      <c r="F28" s="423"/>
      <c r="G28" s="424"/>
      <c r="H28" s="453"/>
      <c r="I28" s="454"/>
      <c r="J28" s="425"/>
      <c r="K28" s="455"/>
      <c r="L28" s="456"/>
      <c r="M28" s="444"/>
    </row>
    <row r="29" spans="1:13" ht="12.75">
      <c r="A29" s="443" t="s">
        <v>3775</v>
      </c>
      <c r="B29" s="452"/>
      <c r="C29" s="422"/>
      <c r="D29" s="423"/>
      <c r="E29" s="423"/>
      <c r="F29" s="423"/>
      <c r="G29" s="424"/>
      <c r="H29" s="453"/>
      <c r="I29" s="454"/>
      <c r="J29" s="425"/>
      <c r="K29" s="455"/>
      <c r="L29" s="456"/>
      <c r="M29" s="444"/>
    </row>
    <row r="30" spans="1:13" ht="12.75">
      <c r="A30" s="443" t="s">
        <v>3775</v>
      </c>
      <c r="B30" s="452"/>
      <c r="C30" s="422"/>
      <c r="D30" s="423"/>
      <c r="E30" s="423"/>
      <c r="F30" s="423"/>
      <c r="G30" s="424"/>
      <c r="H30" s="453"/>
      <c r="I30" s="454"/>
      <c r="J30" s="425"/>
      <c r="K30" s="455"/>
      <c r="L30" s="456"/>
      <c r="M30" s="444"/>
    </row>
    <row r="31" spans="1:13" ht="12.75">
      <c r="A31" s="443" t="s">
        <v>3775</v>
      </c>
      <c r="B31" s="452"/>
      <c r="C31" s="422"/>
      <c r="D31" s="423"/>
      <c r="E31" s="423"/>
      <c r="F31" s="423"/>
      <c r="G31" s="424"/>
      <c r="H31" s="453"/>
      <c r="I31" s="454"/>
      <c r="J31" s="425"/>
      <c r="K31" s="455"/>
      <c r="L31" s="456"/>
      <c r="M31" s="444"/>
    </row>
    <row r="32" spans="1:13" ht="12.75">
      <c r="A32" s="443" t="s">
        <v>3775</v>
      </c>
      <c r="B32" s="452"/>
      <c r="C32" s="422"/>
      <c r="D32" s="423"/>
      <c r="E32" s="423"/>
      <c r="F32" s="423"/>
      <c r="G32" s="424"/>
      <c r="H32" s="453"/>
      <c r="I32" s="454"/>
      <c r="J32" s="425"/>
      <c r="K32" s="455"/>
      <c r="L32" s="456"/>
      <c r="M32" s="444"/>
    </row>
    <row r="33" spans="1:13" ht="12.75">
      <c r="A33" s="443" t="s">
        <v>3775</v>
      </c>
      <c r="B33" s="452"/>
      <c r="C33" s="422"/>
      <c r="D33" s="423"/>
      <c r="E33" s="423"/>
      <c r="F33" s="423"/>
      <c r="G33" s="424"/>
      <c r="H33" s="453"/>
      <c r="I33" s="454"/>
      <c r="J33" s="425"/>
      <c r="K33" s="455"/>
      <c r="L33" s="456"/>
      <c r="M33" s="444"/>
    </row>
    <row r="34" spans="1:13" ht="12.75">
      <c r="A34" s="443" t="s">
        <v>3775</v>
      </c>
      <c r="B34" s="452"/>
      <c r="C34" s="422"/>
      <c r="D34" s="423"/>
      <c r="E34" s="423"/>
      <c r="F34" s="423"/>
      <c r="G34" s="424"/>
      <c r="H34" s="453"/>
      <c r="I34" s="454"/>
      <c r="J34" s="425"/>
      <c r="K34" s="455"/>
      <c r="L34" s="456"/>
      <c r="M34" s="444"/>
    </row>
    <row r="35" spans="1:13" ht="12.75">
      <c r="A35" s="443" t="s">
        <v>3775</v>
      </c>
      <c r="B35" s="452"/>
      <c r="C35" s="422"/>
      <c r="D35" s="423"/>
      <c r="E35" s="423"/>
      <c r="F35" s="423"/>
      <c r="G35" s="424"/>
      <c r="H35" s="453"/>
      <c r="I35" s="454"/>
      <c r="J35" s="425"/>
      <c r="K35" s="455"/>
      <c r="L35" s="456"/>
      <c r="M35" s="444"/>
    </row>
    <row r="36" spans="1:13" ht="12.75">
      <c r="A36" s="443" t="s">
        <v>3775</v>
      </c>
      <c r="B36" s="452"/>
      <c r="C36" s="422"/>
      <c r="D36" s="423"/>
      <c r="E36" s="423"/>
      <c r="F36" s="423"/>
      <c r="G36" s="424"/>
      <c r="H36" s="453"/>
      <c r="I36" s="454"/>
      <c r="J36" s="425"/>
      <c r="K36" s="455"/>
      <c r="L36" s="456"/>
      <c r="M36" s="444"/>
    </row>
    <row r="37" spans="1:13" ht="12.75">
      <c r="A37" s="443" t="s">
        <v>3775</v>
      </c>
      <c r="B37" s="452"/>
      <c r="C37" s="422"/>
      <c r="D37" s="423"/>
      <c r="E37" s="423"/>
      <c r="F37" s="423"/>
      <c r="G37" s="424"/>
      <c r="H37" s="453"/>
      <c r="I37" s="454"/>
      <c r="J37" s="425"/>
      <c r="K37" s="455"/>
      <c r="L37" s="456"/>
      <c r="M37" s="444"/>
    </row>
    <row r="38" spans="1:13" ht="12.75">
      <c r="A38" s="443" t="s">
        <v>3775</v>
      </c>
      <c r="B38" s="452"/>
      <c r="C38" s="422"/>
      <c r="D38" s="423"/>
      <c r="E38" s="423"/>
      <c r="F38" s="423"/>
      <c r="G38" s="424"/>
      <c r="H38" s="453"/>
      <c r="I38" s="454"/>
      <c r="J38" s="425"/>
      <c r="K38" s="455"/>
      <c r="L38" s="456"/>
      <c r="M38" s="444"/>
    </row>
    <row r="39" spans="1:13" ht="12.75">
      <c r="A39" s="443" t="s">
        <v>3775</v>
      </c>
      <c r="B39" s="452"/>
      <c r="C39" s="422"/>
      <c r="D39" s="423"/>
      <c r="E39" s="423"/>
      <c r="F39" s="423"/>
      <c r="G39" s="424"/>
      <c r="H39" s="453"/>
      <c r="I39" s="454"/>
      <c r="J39" s="425"/>
      <c r="K39" s="455"/>
      <c r="L39" s="456"/>
      <c r="M39" s="444"/>
    </row>
    <row r="40" spans="1:13" ht="12.75">
      <c r="A40" s="443" t="s">
        <v>3775</v>
      </c>
      <c r="B40" s="452"/>
      <c r="C40" s="422"/>
      <c r="D40" s="423"/>
      <c r="E40" s="423"/>
      <c r="F40" s="423"/>
      <c r="G40" s="424"/>
      <c r="H40" s="453"/>
      <c r="I40" s="454"/>
      <c r="J40" s="425"/>
      <c r="K40" s="455"/>
      <c r="L40" s="456"/>
      <c r="M40" s="444"/>
    </row>
    <row r="41" spans="1:13" ht="12.75">
      <c r="A41" s="443" t="s">
        <v>3775</v>
      </c>
      <c r="B41" s="452"/>
      <c r="C41" s="422"/>
      <c r="D41" s="423"/>
      <c r="E41" s="423"/>
      <c r="F41" s="423"/>
      <c r="G41" s="424"/>
      <c r="H41" s="453"/>
      <c r="I41" s="454"/>
      <c r="J41" s="425"/>
      <c r="K41" s="455"/>
      <c r="L41" s="456"/>
      <c r="M41" s="444"/>
    </row>
    <row r="42" spans="1:13" ht="12.75">
      <c r="A42" s="443" t="s">
        <v>3775</v>
      </c>
      <c r="B42" s="452"/>
      <c r="C42" s="425"/>
      <c r="D42" s="426"/>
      <c r="E42" s="426"/>
      <c r="F42" s="426"/>
      <c r="G42" s="427"/>
      <c r="H42" s="453"/>
      <c r="I42" s="454"/>
      <c r="J42" s="425"/>
      <c r="K42" s="455"/>
      <c r="L42" s="456"/>
      <c r="M42" s="444"/>
    </row>
    <row r="43" spans="1:13" ht="12.75">
      <c r="A43" s="443" t="s">
        <v>3775</v>
      </c>
      <c r="B43" s="452"/>
      <c r="C43" s="425"/>
      <c r="D43" s="426"/>
      <c r="E43" s="426"/>
      <c r="F43" s="426"/>
      <c r="G43" s="427"/>
      <c r="H43" s="453"/>
      <c r="I43" s="454"/>
      <c r="J43" s="425"/>
      <c r="K43" s="455"/>
      <c r="L43" s="456"/>
      <c r="M43" s="444"/>
    </row>
    <row r="44" spans="1:13" ht="12.75">
      <c r="A44" s="443" t="s">
        <v>3775</v>
      </c>
      <c r="B44" s="452"/>
      <c r="C44" s="425"/>
      <c r="D44" s="426"/>
      <c r="E44" s="426"/>
      <c r="F44" s="426"/>
      <c r="G44" s="427"/>
      <c r="H44" s="453"/>
      <c r="I44" s="454"/>
      <c r="J44" s="425"/>
      <c r="K44" s="455"/>
      <c r="L44" s="456"/>
      <c r="M44" s="444"/>
    </row>
    <row r="45" spans="1:13" ht="12.75">
      <c r="A45" s="443" t="s">
        <v>3775</v>
      </c>
      <c r="B45" s="452"/>
      <c r="C45" s="425"/>
      <c r="D45" s="426"/>
      <c r="E45" s="426"/>
      <c r="F45" s="426"/>
      <c r="G45" s="427"/>
      <c r="H45" s="453"/>
      <c r="I45" s="454"/>
      <c r="J45" s="425"/>
      <c r="K45" s="455"/>
      <c r="L45" s="456"/>
      <c r="M45" s="444"/>
    </row>
    <row r="46" spans="1:13" ht="12.75">
      <c r="A46" s="443" t="s">
        <v>3775</v>
      </c>
      <c r="B46" s="452"/>
      <c r="C46" s="425"/>
      <c r="D46" s="426"/>
      <c r="E46" s="426"/>
      <c r="F46" s="426"/>
      <c r="G46" s="427"/>
      <c r="H46" s="453"/>
      <c r="I46" s="454"/>
      <c r="J46" s="425"/>
      <c r="K46" s="455"/>
      <c r="L46" s="456"/>
      <c r="M46" s="444"/>
    </row>
    <row r="47" spans="1:13" ht="12.75">
      <c r="A47" s="443" t="s">
        <v>3775</v>
      </c>
      <c r="B47" s="452"/>
      <c r="C47" s="425"/>
      <c r="D47" s="426"/>
      <c r="E47" s="426"/>
      <c r="F47" s="426"/>
      <c r="G47" s="427"/>
      <c r="H47" s="453"/>
      <c r="I47" s="454"/>
      <c r="J47" s="425"/>
      <c r="K47" s="455"/>
      <c r="L47" s="456"/>
      <c r="M47" s="444"/>
    </row>
    <row r="48" spans="1:13" ht="12.75">
      <c r="A48" s="443" t="s">
        <v>3775</v>
      </c>
      <c r="B48" s="452"/>
      <c r="C48" s="425"/>
      <c r="D48" s="426"/>
      <c r="E48" s="426"/>
      <c r="F48" s="426"/>
      <c r="G48" s="427"/>
      <c r="H48" s="453"/>
      <c r="I48" s="454"/>
      <c r="J48" s="425"/>
      <c r="K48" s="455"/>
      <c r="L48" s="456"/>
      <c r="M48" s="444"/>
    </row>
    <row r="49" spans="1:13" ht="12.75">
      <c r="A49" s="443" t="s">
        <v>3775</v>
      </c>
      <c r="B49" s="452"/>
      <c r="C49" s="425"/>
      <c r="D49" s="426"/>
      <c r="E49" s="426"/>
      <c r="F49" s="426"/>
      <c r="G49" s="427"/>
      <c r="H49" s="453"/>
      <c r="I49" s="454"/>
      <c r="J49" s="425"/>
      <c r="K49" s="455"/>
      <c r="L49" s="456"/>
      <c r="M49" s="444"/>
    </row>
    <row r="50" spans="1:13" ht="12.75">
      <c r="A50" s="443" t="s">
        <v>3775</v>
      </c>
      <c r="B50" s="452"/>
      <c r="C50" s="425"/>
      <c r="D50" s="426"/>
      <c r="E50" s="426"/>
      <c r="F50" s="426"/>
      <c r="G50" s="427"/>
      <c r="H50" s="453"/>
      <c r="I50" s="454"/>
      <c r="J50" s="425"/>
      <c r="K50" s="455"/>
      <c r="L50" s="456"/>
      <c r="M50" s="444"/>
    </row>
    <row r="51" spans="1:13" ht="12.75">
      <c r="A51" s="443" t="s">
        <v>3775</v>
      </c>
      <c r="B51" s="452"/>
      <c r="C51" s="425"/>
      <c r="D51" s="426"/>
      <c r="E51" s="426"/>
      <c r="F51" s="426"/>
      <c r="G51" s="427"/>
      <c r="H51" s="453"/>
      <c r="I51" s="454"/>
      <c r="J51" s="428"/>
      <c r="K51" s="455"/>
      <c r="L51" s="456"/>
      <c r="M51" s="444"/>
    </row>
    <row r="52" spans="1:13" ht="12.75">
      <c r="A52" s="443" t="s">
        <v>3775</v>
      </c>
      <c r="B52" s="452"/>
      <c r="C52" s="425"/>
      <c r="D52" s="426"/>
      <c r="E52" s="426"/>
      <c r="F52" s="426"/>
      <c r="G52" s="427"/>
      <c r="H52" s="453"/>
      <c r="I52" s="454"/>
      <c r="J52" s="428"/>
      <c r="K52" s="455"/>
      <c r="L52" s="456"/>
      <c r="M52" s="444"/>
    </row>
    <row r="53" spans="1:13" ht="12.75">
      <c r="A53" s="443" t="s">
        <v>3775</v>
      </c>
      <c r="B53" s="452"/>
      <c r="C53" s="425"/>
      <c r="D53" s="426"/>
      <c r="E53" s="426"/>
      <c r="F53" s="426"/>
      <c r="G53" s="427"/>
      <c r="H53" s="453"/>
      <c r="I53" s="454"/>
      <c r="J53" s="428"/>
      <c r="K53" s="455"/>
      <c r="L53" s="456"/>
      <c r="M53" s="444"/>
    </row>
    <row r="54" spans="1:13" ht="12.75">
      <c r="A54" s="443" t="s">
        <v>3775</v>
      </c>
      <c r="B54" s="452"/>
      <c r="C54" s="425"/>
      <c r="D54" s="426"/>
      <c r="E54" s="426"/>
      <c r="F54" s="426"/>
      <c r="G54" s="427"/>
      <c r="H54" s="453"/>
      <c r="I54" s="454"/>
      <c r="J54" s="428"/>
      <c r="K54" s="455"/>
      <c r="L54" s="456"/>
      <c r="M54" s="444"/>
    </row>
    <row r="55" spans="1:13" ht="12.75">
      <c r="A55" s="443" t="s">
        <v>3775</v>
      </c>
      <c r="B55" s="452"/>
      <c r="C55" s="425"/>
      <c r="D55" s="426"/>
      <c r="E55" s="426"/>
      <c r="F55" s="426"/>
      <c r="G55" s="427"/>
      <c r="H55" s="453"/>
      <c r="I55" s="454"/>
      <c r="J55" s="428"/>
      <c r="K55" s="455"/>
      <c r="L55" s="456"/>
      <c r="M55" s="444"/>
    </row>
    <row r="56" spans="1:13" ht="12.75">
      <c r="A56" s="443" t="s">
        <v>3775</v>
      </c>
      <c r="B56" s="452"/>
      <c r="C56" s="425"/>
      <c r="D56" s="426"/>
      <c r="E56" s="426"/>
      <c r="F56" s="426"/>
      <c r="G56" s="427"/>
      <c r="H56" s="453"/>
      <c r="I56" s="454"/>
      <c r="J56" s="428"/>
      <c r="K56" s="455"/>
      <c r="L56" s="456"/>
      <c r="M56" s="444"/>
    </row>
    <row r="57" spans="1:13" ht="12.75">
      <c r="A57" s="443" t="s">
        <v>3775</v>
      </c>
      <c r="B57" s="452"/>
      <c r="C57" s="425"/>
      <c r="D57" s="426"/>
      <c r="E57" s="426"/>
      <c r="F57" s="426"/>
      <c r="G57" s="427"/>
      <c r="H57" s="453"/>
      <c r="I57" s="454"/>
      <c r="J57" s="428"/>
      <c r="K57" s="455"/>
      <c r="L57" s="456"/>
      <c r="M57" s="444"/>
    </row>
    <row r="58" spans="1:13" ht="12.75">
      <c r="A58" s="443" t="s">
        <v>3775</v>
      </c>
      <c r="B58" s="452"/>
      <c r="C58" s="425"/>
      <c r="D58" s="426"/>
      <c r="E58" s="426"/>
      <c r="F58" s="426"/>
      <c r="G58" s="427"/>
      <c r="H58" s="453"/>
      <c r="I58" s="454"/>
      <c r="J58" s="428"/>
      <c r="K58" s="455"/>
      <c r="L58" s="456"/>
      <c r="M58" s="444"/>
    </row>
    <row r="59" spans="1:13" ht="12.75">
      <c r="A59" s="443" t="s">
        <v>3775</v>
      </c>
      <c r="B59" s="452"/>
      <c r="C59" s="425"/>
      <c r="D59" s="426"/>
      <c r="E59" s="426"/>
      <c r="F59" s="426"/>
      <c r="G59" s="427"/>
      <c r="H59" s="453"/>
      <c r="I59" s="454"/>
      <c r="J59" s="428"/>
      <c r="K59" s="455"/>
      <c r="L59" s="456"/>
      <c r="M59" s="444"/>
    </row>
    <row r="60" spans="1:13" ht="12.75">
      <c r="A60" s="443" t="s">
        <v>3775</v>
      </c>
      <c r="B60" s="452"/>
      <c r="C60" s="425"/>
      <c r="D60" s="426"/>
      <c r="E60" s="426"/>
      <c r="F60" s="426"/>
      <c r="G60" s="427"/>
      <c r="H60" s="453"/>
      <c r="I60" s="454"/>
      <c r="J60" s="428"/>
      <c r="K60" s="455"/>
      <c r="L60" s="456"/>
      <c r="M60" s="444"/>
    </row>
    <row r="61" spans="1:13" ht="12.75">
      <c r="A61" s="443" t="s">
        <v>3775</v>
      </c>
      <c r="B61" s="452"/>
      <c r="C61" s="425"/>
      <c r="D61" s="426"/>
      <c r="E61" s="426"/>
      <c r="F61" s="426"/>
      <c r="G61" s="427"/>
      <c r="H61" s="453"/>
      <c r="I61" s="454"/>
      <c r="J61" s="428"/>
      <c r="K61" s="455"/>
      <c r="L61" s="456"/>
      <c r="M61" s="444"/>
    </row>
    <row r="62" spans="1:13" ht="12.75">
      <c r="A62" s="443" t="s">
        <v>3775</v>
      </c>
      <c r="B62" s="452"/>
      <c r="C62" s="425"/>
      <c r="D62" s="426"/>
      <c r="E62" s="426"/>
      <c r="F62" s="426"/>
      <c r="G62" s="427"/>
      <c r="H62" s="453"/>
      <c r="I62" s="454"/>
      <c r="J62" s="428"/>
      <c r="K62" s="455"/>
      <c r="L62" s="456"/>
      <c r="M62" s="444"/>
    </row>
    <row r="63" spans="1:13" ht="12.75">
      <c r="A63" s="443" t="s">
        <v>3775</v>
      </c>
      <c r="B63" s="452"/>
      <c r="C63" s="425"/>
      <c r="D63" s="426"/>
      <c r="E63" s="426"/>
      <c r="F63" s="426"/>
      <c r="G63" s="427"/>
      <c r="H63" s="453"/>
      <c r="I63" s="454"/>
      <c r="J63" s="428"/>
      <c r="K63" s="455"/>
      <c r="L63" s="456"/>
      <c r="M63" s="444"/>
    </row>
    <row r="64" spans="1:13" ht="12.75">
      <c r="A64" s="443" t="s">
        <v>3775</v>
      </c>
      <c r="B64" s="452"/>
      <c r="C64" s="425"/>
      <c r="D64" s="426"/>
      <c r="E64" s="426"/>
      <c r="F64" s="426"/>
      <c r="G64" s="427"/>
      <c r="H64" s="453"/>
      <c r="I64" s="454"/>
      <c r="J64" s="428"/>
      <c r="K64" s="455"/>
      <c r="L64" s="456"/>
      <c r="M64" s="444"/>
    </row>
    <row r="65" spans="1:13" ht="12.75">
      <c r="A65" s="443" t="s">
        <v>3775</v>
      </c>
      <c r="B65" s="452"/>
      <c r="C65" s="425"/>
      <c r="D65" s="426"/>
      <c r="E65" s="426"/>
      <c r="F65" s="426"/>
      <c r="G65" s="427"/>
      <c r="H65" s="453"/>
      <c r="I65" s="454"/>
      <c r="J65" s="428"/>
      <c r="K65" s="455"/>
      <c r="L65" s="456"/>
      <c r="M65" s="444"/>
    </row>
    <row r="66" spans="1:13" ht="12.75">
      <c r="A66" s="443" t="s">
        <v>3775</v>
      </c>
      <c r="B66" s="452"/>
      <c r="C66" s="425"/>
      <c r="D66" s="426"/>
      <c r="E66" s="426"/>
      <c r="F66" s="426"/>
      <c r="G66" s="427"/>
      <c r="H66" s="453"/>
      <c r="I66" s="454"/>
      <c r="J66" s="428"/>
      <c r="K66" s="455"/>
      <c r="L66" s="456"/>
      <c r="M66" s="444"/>
    </row>
    <row r="67" spans="1:13" ht="12.75">
      <c r="A67" s="443" t="s">
        <v>3775</v>
      </c>
      <c r="B67" s="452"/>
      <c r="C67" s="425"/>
      <c r="D67" s="426"/>
      <c r="E67" s="426"/>
      <c r="F67" s="426"/>
      <c r="G67" s="427"/>
      <c r="H67" s="453"/>
      <c r="I67" s="454"/>
      <c r="J67" s="428"/>
      <c r="K67" s="455"/>
      <c r="L67" s="456"/>
      <c r="M67" s="444"/>
    </row>
    <row r="68" spans="1:13" ht="12.75">
      <c r="A68" s="443" t="s">
        <v>3775</v>
      </c>
      <c r="B68" s="452"/>
      <c r="C68" s="425"/>
      <c r="D68" s="426"/>
      <c r="E68" s="426"/>
      <c r="F68" s="426"/>
      <c r="G68" s="427"/>
      <c r="H68" s="453"/>
      <c r="I68" s="454"/>
      <c r="J68" s="428"/>
      <c r="K68" s="455"/>
      <c r="L68" s="456"/>
      <c r="M68" s="444"/>
    </row>
    <row r="69" spans="1:13" ht="13.5" thickBot="1">
      <c r="A69" s="443" t="s">
        <v>3775</v>
      </c>
      <c r="B69" s="452"/>
      <c r="C69" s="425"/>
      <c r="D69" s="426"/>
      <c r="E69" s="426"/>
      <c r="F69" s="426"/>
      <c r="G69" s="427"/>
      <c r="H69" s="453"/>
      <c r="I69" s="457"/>
      <c r="J69" s="429"/>
      <c r="K69" s="458"/>
      <c r="L69" s="459"/>
      <c r="M69" s="444"/>
    </row>
    <row r="70" spans="1:13" ht="12.75">
      <c r="A70" s="443" t="s">
        <v>3775</v>
      </c>
      <c r="B70" s="452"/>
      <c r="C70" s="425"/>
      <c r="D70" s="426"/>
      <c r="E70" s="426"/>
      <c r="F70" s="426"/>
      <c r="G70" s="427"/>
      <c r="H70" s="480"/>
      <c r="I70" s="444"/>
      <c r="J70" s="460"/>
      <c r="K70" s="461"/>
      <c r="L70" s="461"/>
      <c r="M70" s="444"/>
    </row>
    <row r="71" spans="1:13" ht="13.5" thickBot="1">
      <c r="A71" s="443" t="s">
        <v>3775</v>
      </c>
      <c r="B71" s="452"/>
      <c r="C71" s="425"/>
      <c r="D71" s="426"/>
      <c r="E71" s="426"/>
      <c r="F71" s="426"/>
      <c r="G71" s="427"/>
      <c r="H71" s="443"/>
      <c r="I71" s="444"/>
      <c r="J71" s="460"/>
      <c r="K71" s="461"/>
      <c r="L71" s="461"/>
      <c r="M71" s="444"/>
    </row>
    <row r="72" spans="1:13" ht="12.75">
      <c r="A72" s="443" t="s">
        <v>3775</v>
      </c>
      <c r="B72" s="452"/>
      <c r="C72" s="425"/>
      <c r="D72" s="426"/>
      <c r="E72" s="426"/>
      <c r="F72" s="426"/>
      <c r="G72" s="427"/>
      <c r="H72" s="443"/>
      <c r="I72" s="462" t="s">
        <v>3767</v>
      </c>
      <c r="J72" s="463"/>
      <c r="K72" s="463"/>
      <c r="L72" s="464"/>
      <c r="M72" s="444"/>
    </row>
    <row r="73" spans="1:13" ht="13.5" thickBot="1">
      <c r="A73" s="443" t="s">
        <v>3775</v>
      </c>
      <c r="B73" s="452"/>
      <c r="C73" s="425"/>
      <c r="D73" s="426"/>
      <c r="E73" s="426"/>
      <c r="F73" s="426"/>
      <c r="G73" s="427"/>
      <c r="H73" s="443"/>
      <c r="I73" s="465"/>
      <c r="J73" s="466"/>
      <c r="K73" s="466"/>
      <c r="L73" s="467"/>
      <c r="M73" s="444"/>
    </row>
    <row r="74" spans="1:13" ht="12.75">
      <c r="A74" s="443" t="s">
        <v>3775</v>
      </c>
      <c r="B74" s="452"/>
      <c r="C74" s="425"/>
      <c r="D74" s="426"/>
      <c r="E74" s="426"/>
      <c r="F74" s="426"/>
      <c r="G74" s="427"/>
      <c r="H74" s="443"/>
      <c r="I74" s="444"/>
      <c r="J74" s="460"/>
      <c r="K74" s="461"/>
      <c r="L74" s="461"/>
      <c r="M74" s="444"/>
    </row>
    <row r="75" spans="1:13" ht="12.75">
      <c r="A75" s="443" t="s">
        <v>3775</v>
      </c>
      <c r="B75" s="452"/>
      <c r="C75" s="425"/>
      <c r="D75" s="426"/>
      <c r="E75" s="426"/>
      <c r="F75" s="426"/>
      <c r="G75" s="427"/>
      <c r="H75" s="443"/>
      <c r="I75" s="444"/>
      <c r="J75" s="460"/>
      <c r="K75" s="461"/>
      <c r="L75" s="461"/>
      <c r="M75" s="444"/>
    </row>
    <row r="76" spans="1:13" ht="12.75">
      <c r="A76" s="443" t="s">
        <v>3775</v>
      </c>
      <c r="B76" s="452"/>
      <c r="C76" s="425"/>
      <c r="D76" s="426"/>
      <c r="E76" s="426"/>
      <c r="F76" s="426"/>
      <c r="G76" s="427"/>
      <c r="H76" s="443"/>
      <c r="I76" s="444"/>
      <c r="J76" s="460"/>
      <c r="K76" s="461"/>
      <c r="L76" s="461"/>
      <c r="M76" s="444"/>
    </row>
    <row r="77" spans="1:13" ht="13.5" thickBot="1">
      <c r="A77" s="443" t="s">
        <v>3775</v>
      </c>
      <c r="B77" s="468"/>
      <c r="C77" s="430"/>
      <c r="D77" s="431"/>
      <c r="E77" s="431"/>
      <c r="F77" s="431"/>
      <c r="G77" s="432"/>
      <c r="H77" s="443"/>
      <c r="I77" s="444"/>
      <c r="J77" s="444"/>
      <c r="K77" s="444"/>
      <c r="L77" s="444"/>
      <c r="M77" s="444"/>
    </row>
    <row r="78" spans="1:13" ht="13.5" thickBot="1">
      <c r="A78" s="443" t="s">
        <v>3775</v>
      </c>
      <c r="B78" s="443"/>
      <c r="C78" s="469"/>
      <c r="D78" s="469"/>
      <c r="E78" s="469"/>
      <c r="F78" s="469"/>
      <c r="G78" s="469"/>
      <c r="H78" s="443"/>
      <c r="I78" s="444"/>
      <c r="J78" s="444"/>
      <c r="K78" s="444"/>
      <c r="L78" s="444"/>
      <c r="M78" s="444"/>
    </row>
    <row r="79" spans="1:13" ht="20.25">
      <c r="A79" s="443" t="s">
        <v>3775</v>
      </c>
      <c r="B79" s="441"/>
      <c r="C79" s="470"/>
      <c r="D79" s="471" t="s">
        <v>3766</v>
      </c>
      <c r="E79" s="472"/>
      <c r="F79" s="469"/>
      <c r="G79" s="469"/>
      <c r="H79" s="443"/>
      <c r="I79" s="444"/>
      <c r="J79" s="444"/>
      <c r="K79" s="444"/>
      <c r="L79" s="444"/>
      <c r="M79" s="444"/>
    </row>
    <row r="80" spans="1:13" ht="0.75" customHeight="1" thickBot="1">
      <c r="A80" s="443" t="s">
        <v>3775</v>
      </c>
      <c r="B80" s="445"/>
      <c r="C80" s="446"/>
      <c r="D80" s="446"/>
      <c r="E80" s="447"/>
      <c r="F80" s="469"/>
      <c r="G80" s="469"/>
      <c r="H80" s="443"/>
      <c r="I80" s="444"/>
      <c r="J80" s="444"/>
      <c r="K80" s="444"/>
      <c r="L80" s="444"/>
      <c r="M80" s="444"/>
    </row>
    <row r="81" spans="1:13" ht="12.75">
      <c r="A81" s="443" t="s">
        <v>3775</v>
      </c>
      <c r="B81" s="473"/>
      <c r="C81" s="433"/>
      <c r="D81" s="474"/>
      <c r="E81" s="475"/>
      <c r="F81" s="469"/>
      <c r="G81" s="469"/>
      <c r="H81" s="443"/>
      <c r="I81" s="444"/>
      <c r="J81" s="444"/>
      <c r="K81" s="444"/>
      <c r="L81" s="444"/>
      <c r="M81" s="444"/>
    </row>
    <row r="82" spans="1:13" ht="12.75">
      <c r="A82" s="443" t="s">
        <v>3775</v>
      </c>
      <c r="B82" s="454"/>
      <c r="C82" s="428"/>
      <c r="D82" s="476"/>
      <c r="E82" s="477"/>
      <c r="F82" s="469"/>
      <c r="G82" s="469"/>
      <c r="H82" s="443"/>
      <c r="I82" s="444"/>
      <c r="J82" s="444"/>
      <c r="K82" s="444"/>
      <c r="L82" s="444"/>
      <c r="M82" s="444"/>
    </row>
    <row r="83" spans="1:13" ht="12.75">
      <c r="A83" s="443" t="s">
        <v>3775</v>
      </c>
      <c r="B83" s="454"/>
      <c r="C83" s="428"/>
      <c r="D83" s="476"/>
      <c r="E83" s="477"/>
      <c r="F83" s="469"/>
      <c r="G83" s="469"/>
      <c r="H83" s="443"/>
      <c r="I83" s="444"/>
      <c r="J83" s="444"/>
      <c r="K83" s="444"/>
      <c r="L83" s="444"/>
      <c r="M83" s="444"/>
    </row>
    <row r="84" spans="1:13" ht="12.75">
      <c r="A84" s="443" t="s">
        <v>3775</v>
      </c>
      <c r="B84" s="454"/>
      <c r="C84" s="428"/>
      <c r="D84" s="476"/>
      <c r="E84" s="477"/>
      <c r="F84" s="469"/>
      <c r="G84" s="469"/>
      <c r="H84" s="443"/>
      <c r="I84" s="444"/>
      <c r="J84" s="444"/>
      <c r="K84" s="444"/>
      <c r="L84" s="444"/>
      <c r="M84" s="444"/>
    </row>
    <row r="85" spans="1:13" ht="12.75">
      <c r="A85" s="443" t="s">
        <v>3775</v>
      </c>
      <c r="B85" s="454"/>
      <c r="C85" s="428"/>
      <c r="D85" s="476"/>
      <c r="E85" s="477"/>
      <c r="F85" s="469"/>
      <c r="G85" s="469"/>
      <c r="H85" s="443"/>
      <c r="I85" s="444"/>
      <c r="J85" s="444"/>
      <c r="K85" s="444"/>
      <c r="L85" s="444"/>
      <c r="M85" s="444"/>
    </row>
    <row r="86" spans="1:13" ht="12.75">
      <c r="A86" s="443" t="s">
        <v>3775</v>
      </c>
      <c r="B86" s="454"/>
      <c r="C86" s="428"/>
      <c r="D86" s="476"/>
      <c r="E86" s="477"/>
      <c r="F86" s="443"/>
      <c r="G86" s="443"/>
      <c r="H86" s="443"/>
      <c r="I86" s="444"/>
      <c r="J86" s="444"/>
      <c r="K86" s="444"/>
      <c r="L86" s="444"/>
      <c r="M86" s="444"/>
    </row>
    <row r="87" spans="1:13" ht="12.75">
      <c r="A87" s="443" t="s">
        <v>3775</v>
      </c>
      <c r="B87" s="454"/>
      <c r="C87" s="428"/>
      <c r="D87" s="476"/>
      <c r="E87" s="477"/>
      <c r="F87" s="443"/>
      <c r="G87" s="443"/>
      <c r="H87" s="443"/>
      <c r="I87" s="444"/>
      <c r="J87" s="444"/>
      <c r="K87" s="444"/>
      <c r="L87" s="444"/>
      <c r="M87" s="444"/>
    </row>
    <row r="88" spans="1:13" ht="12.75">
      <c r="A88" s="443" t="s">
        <v>3775</v>
      </c>
      <c r="B88" s="454"/>
      <c r="C88" s="428"/>
      <c r="D88" s="476"/>
      <c r="E88" s="477"/>
      <c r="F88" s="443"/>
      <c r="G88" s="443"/>
      <c r="H88" s="443"/>
      <c r="I88" s="444"/>
      <c r="J88" s="444"/>
      <c r="K88" s="444"/>
      <c r="L88" s="444"/>
      <c r="M88" s="444"/>
    </row>
    <row r="89" spans="1:13" ht="12.75">
      <c r="A89" s="443" t="s">
        <v>3775</v>
      </c>
      <c r="B89" s="454"/>
      <c r="C89" s="428"/>
      <c r="D89" s="476"/>
      <c r="E89" s="477"/>
      <c r="F89" s="443"/>
      <c r="G89" s="443"/>
      <c r="H89" s="443"/>
      <c r="I89" s="444"/>
      <c r="J89" s="444"/>
      <c r="K89" s="444"/>
      <c r="L89" s="444"/>
      <c r="M89" s="444"/>
    </row>
    <row r="90" spans="1:13" ht="12.75">
      <c r="A90" s="443" t="s">
        <v>3775</v>
      </c>
      <c r="B90" s="454"/>
      <c r="C90" s="428"/>
      <c r="D90" s="476"/>
      <c r="E90" s="477"/>
      <c r="F90" s="443"/>
      <c r="G90" s="443"/>
      <c r="H90" s="443"/>
      <c r="I90" s="444"/>
      <c r="J90" s="444"/>
      <c r="K90" s="444"/>
      <c r="L90" s="444"/>
      <c r="M90" s="444"/>
    </row>
    <row r="91" spans="1:13" ht="12.75">
      <c r="A91" s="443" t="s">
        <v>3775</v>
      </c>
      <c r="B91" s="454"/>
      <c r="C91" s="428"/>
      <c r="D91" s="476"/>
      <c r="E91" s="477"/>
      <c r="F91" s="443"/>
      <c r="G91" s="443"/>
      <c r="H91" s="443"/>
      <c r="I91" s="444"/>
      <c r="J91" s="444"/>
      <c r="K91" s="444"/>
      <c r="L91" s="444"/>
      <c r="M91" s="444"/>
    </row>
    <row r="92" spans="1:13" ht="12.75">
      <c r="A92" s="443" t="s">
        <v>3775</v>
      </c>
      <c r="B92" s="454"/>
      <c r="C92" s="428"/>
      <c r="D92" s="476"/>
      <c r="E92" s="477"/>
      <c r="F92" s="443"/>
      <c r="G92" s="443"/>
      <c r="H92" s="443"/>
      <c r="I92" s="444"/>
      <c r="J92" s="444"/>
      <c r="K92" s="444"/>
      <c r="L92" s="444"/>
      <c r="M92" s="444"/>
    </row>
    <row r="93" spans="1:13" ht="12.75">
      <c r="A93" s="443" t="s">
        <v>3775</v>
      </c>
      <c r="B93" s="454"/>
      <c r="C93" s="428"/>
      <c r="D93" s="476"/>
      <c r="E93" s="477"/>
      <c r="F93" s="443"/>
      <c r="G93" s="443"/>
      <c r="H93" s="443"/>
      <c r="I93" s="444"/>
      <c r="J93" s="444"/>
      <c r="K93" s="444"/>
      <c r="L93" s="444"/>
      <c r="M93" s="444"/>
    </row>
    <row r="94" spans="1:13" ht="12.75">
      <c r="A94" s="443" t="s">
        <v>3775</v>
      </c>
      <c r="B94" s="454"/>
      <c r="C94" s="428"/>
      <c r="D94" s="476"/>
      <c r="E94" s="477"/>
      <c r="F94" s="443"/>
      <c r="G94" s="443"/>
      <c r="H94" s="443"/>
      <c r="I94" s="444"/>
      <c r="J94" s="444"/>
      <c r="K94" s="444"/>
      <c r="L94" s="444"/>
      <c r="M94" s="444"/>
    </row>
    <row r="95" spans="1:13" ht="12.75">
      <c r="A95" s="443" t="s">
        <v>3775</v>
      </c>
      <c r="B95" s="454"/>
      <c r="C95" s="428"/>
      <c r="D95" s="476"/>
      <c r="E95" s="477"/>
      <c r="F95" s="443"/>
      <c r="G95" s="443"/>
      <c r="H95" s="443"/>
      <c r="I95" s="444"/>
      <c r="J95" s="444"/>
      <c r="K95" s="444"/>
      <c r="L95" s="444"/>
      <c r="M95" s="444"/>
    </row>
    <row r="96" spans="1:13" ht="12.75">
      <c r="A96" s="443" t="s">
        <v>3775</v>
      </c>
      <c r="B96" s="454"/>
      <c r="C96" s="428"/>
      <c r="D96" s="476"/>
      <c r="E96" s="477"/>
      <c r="F96" s="443"/>
      <c r="G96" s="443"/>
      <c r="H96" s="443"/>
      <c r="I96" s="444"/>
      <c r="J96" s="444"/>
      <c r="K96" s="444"/>
      <c r="L96" s="444"/>
      <c r="M96" s="444"/>
    </row>
    <row r="97" spans="1:13" ht="12.75">
      <c r="A97" s="443" t="s">
        <v>3775</v>
      </c>
      <c r="B97" s="454"/>
      <c r="C97" s="428"/>
      <c r="D97" s="476"/>
      <c r="E97" s="477"/>
      <c r="F97" s="443"/>
      <c r="G97" s="443"/>
      <c r="H97" s="443"/>
      <c r="I97" s="444"/>
      <c r="J97" s="444"/>
      <c r="K97" s="444"/>
      <c r="L97" s="444"/>
      <c r="M97" s="444"/>
    </row>
    <row r="98" spans="1:13" ht="12.75">
      <c r="A98" s="443" t="s">
        <v>3775</v>
      </c>
      <c r="B98" s="454"/>
      <c r="C98" s="428"/>
      <c r="D98" s="476"/>
      <c r="E98" s="477"/>
      <c r="F98" s="443"/>
      <c r="G98" s="443"/>
      <c r="H98" s="443"/>
      <c r="I98" s="444"/>
      <c r="J98" s="444"/>
      <c r="K98" s="444"/>
      <c r="L98" s="444"/>
      <c r="M98" s="444"/>
    </row>
    <row r="99" spans="1:13" ht="12.75">
      <c r="A99" s="443" t="s">
        <v>3775</v>
      </c>
      <c r="B99" s="454"/>
      <c r="C99" s="428"/>
      <c r="D99" s="476"/>
      <c r="E99" s="477"/>
      <c r="F99" s="443"/>
      <c r="G99" s="443"/>
      <c r="H99" s="443"/>
      <c r="I99" s="444"/>
      <c r="J99" s="444"/>
      <c r="K99" s="444"/>
      <c r="L99" s="444"/>
      <c r="M99" s="444"/>
    </row>
    <row r="100" spans="1:13" ht="12.75">
      <c r="A100" s="443" t="s">
        <v>3775</v>
      </c>
      <c r="B100" s="454"/>
      <c r="C100" s="428"/>
      <c r="D100" s="476"/>
      <c r="E100" s="477"/>
      <c r="F100" s="443"/>
      <c r="G100" s="443"/>
      <c r="H100" s="443"/>
      <c r="I100" s="444"/>
      <c r="J100" s="444"/>
      <c r="K100" s="444"/>
      <c r="L100" s="444"/>
      <c r="M100" s="444"/>
    </row>
    <row r="101" spans="1:13" ht="12.75">
      <c r="A101" s="443" t="s">
        <v>3775</v>
      </c>
      <c r="B101" s="454"/>
      <c r="C101" s="428"/>
      <c r="D101" s="476"/>
      <c r="E101" s="477"/>
      <c r="F101" s="443"/>
      <c r="G101" s="443"/>
      <c r="H101" s="443"/>
      <c r="I101" s="444"/>
      <c r="J101" s="444"/>
      <c r="K101" s="444"/>
      <c r="L101" s="444"/>
      <c r="M101" s="444"/>
    </row>
    <row r="102" spans="1:13" ht="12.75">
      <c r="A102" s="443" t="s">
        <v>3775</v>
      </c>
      <c r="B102" s="454"/>
      <c r="C102" s="428"/>
      <c r="D102" s="476"/>
      <c r="E102" s="477"/>
      <c r="F102" s="443"/>
      <c r="G102" s="443"/>
      <c r="H102" s="443"/>
      <c r="I102" s="444"/>
      <c r="J102" s="444"/>
      <c r="K102" s="444"/>
      <c r="L102" s="444"/>
      <c r="M102" s="444"/>
    </row>
    <row r="103" spans="1:13" ht="12.75">
      <c r="A103" s="443" t="s">
        <v>3775</v>
      </c>
      <c r="B103" s="454"/>
      <c r="C103" s="428"/>
      <c r="D103" s="476"/>
      <c r="E103" s="477"/>
      <c r="F103" s="443"/>
      <c r="G103" s="443"/>
      <c r="H103" s="443"/>
      <c r="I103" s="444"/>
      <c r="J103" s="444"/>
      <c r="K103" s="444"/>
      <c r="L103" s="444"/>
      <c r="M103" s="444"/>
    </row>
    <row r="104" spans="1:13" ht="12.75">
      <c r="A104" s="443" t="s">
        <v>3775</v>
      </c>
      <c r="B104" s="454"/>
      <c r="C104" s="428"/>
      <c r="D104" s="476"/>
      <c r="E104" s="477"/>
      <c r="F104" s="443"/>
      <c r="G104" s="443"/>
      <c r="H104" s="443"/>
      <c r="I104" s="444"/>
      <c r="J104" s="444"/>
      <c r="K104" s="444"/>
      <c r="L104" s="444"/>
      <c r="M104" s="444"/>
    </row>
    <row r="105" spans="1:13" ht="12.75">
      <c r="A105" s="443" t="s">
        <v>3775</v>
      </c>
      <c r="B105" s="454"/>
      <c r="C105" s="428"/>
      <c r="D105" s="476"/>
      <c r="E105" s="477"/>
      <c r="F105" s="443"/>
      <c r="G105" s="443"/>
      <c r="H105" s="443"/>
      <c r="I105" s="444"/>
      <c r="J105" s="444"/>
      <c r="K105" s="444"/>
      <c r="L105" s="444"/>
      <c r="M105" s="444"/>
    </row>
    <row r="106" spans="1:13" ht="12.75">
      <c r="A106" s="443" t="s">
        <v>3775</v>
      </c>
      <c r="B106" s="454"/>
      <c r="C106" s="428"/>
      <c r="D106" s="476"/>
      <c r="E106" s="477"/>
      <c r="F106" s="443"/>
      <c r="G106" s="443"/>
      <c r="H106" s="443"/>
      <c r="I106" s="444"/>
      <c r="J106" s="444"/>
      <c r="K106" s="444"/>
      <c r="L106" s="444"/>
      <c r="M106" s="444"/>
    </row>
    <row r="107" spans="1:13" ht="12.75">
      <c r="A107" s="443" t="s">
        <v>3775</v>
      </c>
      <c r="B107" s="454"/>
      <c r="C107" s="428"/>
      <c r="D107" s="476"/>
      <c r="E107" s="477"/>
      <c r="F107" s="443"/>
      <c r="G107" s="443"/>
      <c r="H107" s="443"/>
      <c r="I107" s="444"/>
      <c r="J107" s="444"/>
      <c r="K107" s="444"/>
      <c r="L107" s="444"/>
      <c r="M107" s="444"/>
    </row>
    <row r="108" spans="1:13" ht="12.75">
      <c r="A108" s="443" t="s">
        <v>3775</v>
      </c>
      <c r="B108" s="454"/>
      <c r="C108" s="428"/>
      <c r="D108" s="476"/>
      <c r="E108" s="477"/>
      <c r="F108" s="443"/>
      <c r="G108" s="443"/>
      <c r="H108" s="443"/>
      <c r="I108" s="444"/>
      <c r="J108" s="444"/>
      <c r="K108" s="444"/>
      <c r="L108" s="444"/>
      <c r="M108" s="444"/>
    </row>
    <row r="109" spans="1:13" ht="12.75">
      <c r="A109" s="443" t="s">
        <v>3775</v>
      </c>
      <c r="B109" s="454"/>
      <c r="C109" s="428"/>
      <c r="D109" s="476"/>
      <c r="E109" s="477"/>
      <c r="F109" s="443"/>
      <c r="G109" s="443"/>
      <c r="H109" s="443"/>
      <c r="I109" s="444"/>
      <c r="J109" s="444"/>
      <c r="K109" s="444"/>
      <c r="L109" s="444"/>
      <c r="M109" s="444"/>
    </row>
    <row r="110" spans="1:13" ht="12.75">
      <c r="A110" s="443" t="s">
        <v>3775</v>
      </c>
      <c r="B110" s="454"/>
      <c r="C110" s="428"/>
      <c r="D110" s="476"/>
      <c r="E110" s="477"/>
      <c r="F110" s="443"/>
      <c r="G110" s="443"/>
      <c r="H110" s="443"/>
      <c r="I110" s="444"/>
      <c r="J110" s="444"/>
      <c r="K110" s="444"/>
      <c r="L110" s="444"/>
      <c r="M110" s="444"/>
    </row>
    <row r="111" spans="1:13" ht="12.75">
      <c r="A111" s="443" t="s">
        <v>3775</v>
      </c>
      <c r="B111" s="454"/>
      <c r="C111" s="428"/>
      <c r="D111" s="476"/>
      <c r="E111" s="477"/>
      <c r="F111" s="443"/>
      <c r="G111" s="443"/>
      <c r="H111" s="443"/>
      <c r="I111" s="444"/>
      <c r="J111" s="444"/>
      <c r="K111" s="444"/>
      <c r="L111" s="444"/>
      <c r="M111" s="444"/>
    </row>
    <row r="112" spans="1:13" ht="12.75">
      <c r="A112" s="443" t="s">
        <v>3775</v>
      </c>
      <c r="B112" s="454"/>
      <c r="C112" s="428"/>
      <c r="D112" s="476"/>
      <c r="E112" s="477"/>
      <c r="F112" s="443"/>
      <c r="G112" s="443"/>
      <c r="H112" s="443"/>
      <c r="I112" s="444"/>
      <c r="J112" s="444"/>
      <c r="K112" s="444"/>
      <c r="L112" s="444"/>
      <c r="M112" s="444"/>
    </row>
    <row r="113" spans="1:13" ht="12.75">
      <c r="A113" s="443" t="s">
        <v>3775</v>
      </c>
      <c r="B113" s="454"/>
      <c r="C113" s="428"/>
      <c r="D113" s="476"/>
      <c r="E113" s="477"/>
      <c r="F113" s="443"/>
      <c r="G113" s="443"/>
      <c r="H113" s="443"/>
      <c r="I113" s="444"/>
      <c r="J113" s="444"/>
      <c r="K113" s="444"/>
      <c r="L113" s="444"/>
      <c r="M113" s="444"/>
    </row>
    <row r="114" spans="1:13" ht="12.75">
      <c r="A114" s="443" t="s">
        <v>3775</v>
      </c>
      <c r="B114" s="454"/>
      <c r="C114" s="428"/>
      <c r="D114" s="476"/>
      <c r="E114" s="477"/>
      <c r="F114" s="443"/>
      <c r="G114" s="443"/>
      <c r="H114" s="443"/>
      <c r="I114" s="444"/>
      <c r="J114" s="444"/>
      <c r="K114" s="444"/>
      <c r="L114" s="444"/>
      <c r="M114" s="444"/>
    </row>
    <row r="115" spans="1:13" ht="12.75">
      <c r="A115" s="443" t="s">
        <v>3775</v>
      </c>
      <c r="B115" s="454"/>
      <c r="C115" s="428"/>
      <c r="D115" s="476"/>
      <c r="E115" s="477"/>
      <c r="F115" s="443"/>
      <c r="G115" s="443"/>
      <c r="H115" s="443"/>
      <c r="I115" s="444"/>
      <c r="J115" s="444"/>
      <c r="K115" s="444"/>
      <c r="L115" s="444"/>
      <c r="M115" s="444"/>
    </row>
    <row r="116" spans="1:13" ht="12.75">
      <c r="A116" s="443" t="s">
        <v>3775</v>
      </c>
      <c r="B116" s="454"/>
      <c r="C116" s="428"/>
      <c r="D116" s="476"/>
      <c r="E116" s="477"/>
      <c r="F116" s="443"/>
      <c r="G116" s="443"/>
      <c r="H116" s="443"/>
      <c r="I116" s="444"/>
      <c r="J116" s="444"/>
      <c r="K116" s="444"/>
      <c r="L116" s="444"/>
      <c r="M116" s="444"/>
    </row>
    <row r="117" spans="1:13" ht="12.75">
      <c r="A117" s="443" t="s">
        <v>3775</v>
      </c>
      <c r="B117" s="454"/>
      <c r="C117" s="428"/>
      <c r="D117" s="476"/>
      <c r="E117" s="477"/>
      <c r="F117" s="443"/>
      <c r="G117" s="443"/>
      <c r="H117" s="443"/>
      <c r="I117" s="444"/>
      <c r="J117" s="444"/>
      <c r="K117" s="444"/>
      <c r="L117" s="444"/>
      <c r="M117" s="444"/>
    </row>
    <row r="118" spans="1:13" ht="12.75">
      <c r="A118" s="443" t="s">
        <v>3775</v>
      </c>
      <c r="B118" s="454"/>
      <c r="C118" s="428"/>
      <c r="D118" s="476"/>
      <c r="E118" s="477"/>
      <c r="F118" s="443"/>
      <c r="G118" s="443"/>
      <c r="H118" s="443"/>
      <c r="I118" s="444"/>
      <c r="J118" s="444"/>
      <c r="K118" s="444"/>
      <c r="L118" s="444"/>
      <c r="M118" s="444"/>
    </row>
    <row r="119" spans="1:13" ht="12.75">
      <c r="A119" s="443" t="s">
        <v>3775</v>
      </c>
      <c r="B119" s="454"/>
      <c r="C119" s="428"/>
      <c r="D119" s="476"/>
      <c r="E119" s="477"/>
      <c r="F119" s="443"/>
      <c r="G119" s="443"/>
      <c r="H119" s="443"/>
      <c r="I119" s="444"/>
      <c r="J119" s="444"/>
      <c r="K119" s="444"/>
      <c r="L119" s="444"/>
      <c r="M119" s="444"/>
    </row>
    <row r="120" spans="1:13" ht="12.75">
      <c r="A120" s="443" t="s">
        <v>3775</v>
      </c>
      <c r="B120" s="454"/>
      <c r="C120" s="428"/>
      <c r="D120" s="476"/>
      <c r="E120" s="477"/>
      <c r="F120" s="443"/>
      <c r="G120" s="443"/>
      <c r="H120" s="443"/>
      <c r="I120" s="444"/>
      <c r="J120" s="444"/>
      <c r="K120" s="444"/>
      <c r="L120" s="444"/>
      <c r="M120" s="444"/>
    </row>
    <row r="121" spans="1:13" ht="12.75">
      <c r="A121" s="443" t="s">
        <v>3775</v>
      </c>
      <c r="B121" s="454"/>
      <c r="C121" s="428"/>
      <c r="D121" s="476"/>
      <c r="E121" s="477"/>
      <c r="F121" s="443"/>
      <c r="G121" s="443"/>
      <c r="H121" s="443"/>
      <c r="I121" s="444"/>
      <c r="J121" s="444"/>
      <c r="K121" s="444"/>
      <c r="L121" s="444"/>
      <c r="M121" s="444"/>
    </row>
    <row r="122" spans="1:13" ht="12.75">
      <c r="A122" s="443" t="s">
        <v>3775</v>
      </c>
      <c r="B122" s="454"/>
      <c r="C122" s="428"/>
      <c r="D122" s="476"/>
      <c r="E122" s="477"/>
      <c r="F122" s="443"/>
      <c r="G122" s="443"/>
      <c r="H122" s="443"/>
      <c r="I122" s="444"/>
      <c r="J122" s="444"/>
      <c r="K122" s="444"/>
      <c r="L122" s="444"/>
      <c r="M122" s="444"/>
    </row>
    <row r="123" spans="1:13" ht="12.75">
      <c r="A123" s="443" t="s">
        <v>3775</v>
      </c>
      <c r="B123" s="454"/>
      <c r="C123" s="428"/>
      <c r="D123" s="476"/>
      <c r="E123" s="477"/>
      <c r="F123" s="443"/>
      <c r="G123" s="443"/>
      <c r="H123" s="443"/>
      <c r="I123" s="444"/>
      <c r="J123" s="444"/>
      <c r="K123" s="444"/>
      <c r="L123" s="444"/>
      <c r="M123" s="444"/>
    </row>
    <row r="124" spans="1:13" ht="12.75">
      <c r="A124" s="443" t="s">
        <v>3775</v>
      </c>
      <c r="B124" s="454"/>
      <c r="C124" s="428"/>
      <c r="D124" s="476"/>
      <c r="E124" s="477"/>
      <c r="F124" s="443"/>
      <c r="G124" s="443"/>
      <c r="H124" s="443"/>
      <c r="I124" s="444"/>
      <c r="J124" s="444"/>
      <c r="K124" s="444"/>
      <c r="L124" s="444"/>
      <c r="M124" s="444"/>
    </row>
    <row r="125" spans="1:13" ht="12.75">
      <c r="A125" s="443" t="s">
        <v>3775</v>
      </c>
      <c r="B125" s="454"/>
      <c r="C125" s="428"/>
      <c r="D125" s="476"/>
      <c r="E125" s="477"/>
      <c r="F125" s="443"/>
      <c r="G125" s="443"/>
      <c r="H125" s="443"/>
      <c r="I125" s="444"/>
      <c r="J125" s="444"/>
      <c r="K125" s="444"/>
      <c r="L125" s="444"/>
      <c r="M125" s="444"/>
    </row>
    <row r="126" spans="1:13" ht="12.75">
      <c r="A126" s="443" t="s">
        <v>3775</v>
      </c>
      <c r="B126" s="454"/>
      <c r="C126" s="428"/>
      <c r="D126" s="476"/>
      <c r="E126" s="477"/>
      <c r="F126" s="443"/>
      <c r="G126" s="443"/>
      <c r="H126" s="443"/>
      <c r="I126" s="444"/>
      <c r="J126" s="444"/>
      <c r="K126" s="444"/>
      <c r="L126" s="444"/>
      <c r="M126" s="444"/>
    </row>
    <row r="127" spans="1:13" ht="12.75">
      <c r="A127" s="443" t="s">
        <v>3775</v>
      </c>
      <c r="B127" s="454"/>
      <c r="C127" s="428"/>
      <c r="D127" s="476"/>
      <c r="E127" s="477"/>
      <c r="F127" s="443"/>
      <c r="G127" s="443"/>
      <c r="H127" s="443"/>
      <c r="I127" s="444"/>
      <c r="J127" s="444"/>
      <c r="K127" s="444"/>
      <c r="L127" s="444"/>
      <c r="M127" s="444"/>
    </row>
    <row r="128" spans="1:13" ht="12.75">
      <c r="A128" s="443" t="s">
        <v>3775</v>
      </c>
      <c r="B128" s="454"/>
      <c r="C128" s="428"/>
      <c r="D128" s="476"/>
      <c r="E128" s="477"/>
      <c r="F128" s="443"/>
      <c r="G128" s="443"/>
      <c r="H128" s="443"/>
      <c r="I128" s="444"/>
      <c r="J128" s="444"/>
      <c r="K128" s="444"/>
      <c r="L128" s="444"/>
      <c r="M128" s="444"/>
    </row>
    <row r="129" spans="1:13" ht="12.75">
      <c r="A129" s="443" t="s">
        <v>3775</v>
      </c>
      <c r="B129" s="454"/>
      <c r="C129" s="428"/>
      <c r="D129" s="476"/>
      <c r="E129" s="477"/>
      <c r="F129" s="443"/>
      <c r="G129" s="443"/>
      <c r="H129" s="443"/>
      <c r="I129" s="444"/>
      <c r="J129" s="444"/>
      <c r="K129" s="444"/>
      <c r="L129" s="444"/>
      <c r="M129" s="444"/>
    </row>
    <row r="130" spans="1:13" ht="12.75">
      <c r="A130" s="443" t="s">
        <v>3775</v>
      </c>
      <c r="B130" s="454"/>
      <c r="C130" s="428"/>
      <c r="D130" s="476"/>
      <c r="E130" s="477"/>
      <c r="F130" s="443"/>
      <c r="G130" s="443"/>
      <c r="H130" s="443"/>
      <c r="I130" s="444"/>
      <c r="J130" s="444"/>
      <c r="K130" s="444"/>
      <c r="L130" s="444"/>
      <c r="M130" s="444"/>
    </row>
    <row r="131" spans="1:13" ht="12.75">
      <c r="A131" s="443" t="s">
        <v>3775</v>
      </c>
      <c r="B131" s="454"/>
      <c r="C131" s="428"/>
      <c r="D131" s="476"/>
      <c r="E131" s="477"/>
      <c r="F131" s="443"/>
      <c r="G131" s="443"/>
      <c r="H131" s="443"/>
      <c r="I131" s="444"/>
      <c r="J131" s="444"/>
      <c r="K131" s="444"/>
      <c r="L131" s="444"/>
      <c r="M131" s="444"/>
    </row>
    <row r="132" spans="1:13" ht="12.75">
      <c r="A132" s="443" t="s">
        <v>3775</v>
      </c>
      <c r="B132" s="454"/>
      <c r="C132" s="428"/>
      <c r="D132" s="476"/>
      <c r="E132" s="477"/>
      <c r="F132" s="443"/>
      <c r="G132" s="443"/>
      <c r="H132" s="443"/>
      <c r="I132" s="444"/>
      <c r="J132" s="444"/>
      <c r="K132" s="444"/>
      <c r="L132" s="444"/>
      <c r="M132" s="444"/>
    </row>
    <row r="133" spans="1:13" ht="12.75">
      <c r="A133" s="443" t="s">
        <v>3775</v>
      </c>
      <c r="B133" s="454"/>
      <c r="C133" s="428"/>
      <c r="D133" s="476"/>
      <c r="E133" s="477"/>
      <c r="F133" s="443"/>
      <c r="G133" s="443"/>
      <c r="H133" s="443"/>
      <c r="I133" s="444"/>
      <c r="J133" s="444"/>
      <c r="K133" s="444"/>
      <c r="L133" s="444"/>
      <c r="M133" s="444"/>
    </row>
    <row r="134" spans="1:13" ht="12.75">
      <c r="A134" s="443" t="s">
        <v>3775</v>
      </c>
      <c r="B134" s="454"/>
      <c r="C134" s="428"/>
      <c r="D134" s="476"/>
      <c r="E134" s="477"/>
      <c r="F134" s="443"/>
      <c r="G134" s="443"/>
      <c r="H134" s="443"/>
      <c r="I134" s="444"/>
      <c r="J134" s="444"/>
      <c r="K134" s="444"/>
      <c r="L134" s="444"/>
      <c r="M134" s="444"/>
    </row>
    <row r="135" spans="1:13" ht="12.75">
      <c r="A135" s="443" t="s">
        <v>3775</v>
      </c>
      <c r="B135" s="454"/>
      <c r="C135" s="428"/>
      <c r="D135" s="476"/>
      <c r="E135" s="477"/>
      <c r="F135" s="443"/>
      <c r="G135" s="443"/>
      <c r="H135" s="443"/>
      <c r="I135" s="444"/>
      <c r="J135" s="444"/>
      <c r="K135" s="444"/>
      <c r="L135" s="444"/>
      <c r="M135" s="444"/>
    </row>
    <row r="136" spans="1:13" ht="12.75">
      <c r="A136" s="443" t="s">
        <v>3775</v>
      </c>
      <c r="B136" s="454"/>
      <c r="C136" s="428"/>
      <c r="D136" s="476"/>
      <c r="E136" s="477"/>
      <c r="F136" s="443"/>
      <c r="G136" s="443"/>
      <c r="H136" s="443"/>
      <c r="I136" s="444"/>
      <c r="J136" s="444"/>
      <c r="K136" s="444"/>
      <c r="L136" s="444"/>
      <c r="M136" s="444"/>
    </row>
    <row r="137" spans="1:13" ht="12.75">
      <c r="A137" s="443" t="s">
        <v>3775</v>
      </c>
      <c r="B137" s="454"/>
      <c r="C137" s="428"/>
      <c r="D137" s="476"/>
      <c r="E137" s="477"/>
      <c r="F137" s="443"/>
      <c r="G137" s="443"/>
      <c r="H137" s="443"/>
      <c r="I137" s="444"/>
      <c r="J137" s="444"/>
      <c r="K137" s="444"/>
      <c r="L137" s="444"/>
      <c r="M137" s="444"/>
    </row>
    <row r="138" spans="1:13" ht="12.75">
      <c r="A138" s="443" t="s">
        <v>3775</v>
      </c>
      <c r="B138" s="454"/>
      <c r="C138" s="428"/>
      <c r="D138" s="476"/>
      <c r="E138" s="477"/>
      <c r="F138" s="443"/>
      <c r="G138" s="443"/>
      <c r="H138" s="443"/>
      <c r="I138" s="444"/>
      <c r="J138" s="444"/>
      <c r="K138" s="444"/>
      <c r="L138" s="444"/>
      <c r="M138" s="444"/>
    </row>
    <row r="139" spans="1:13" ht="12.75">
      <c r="A139" s="443" t="s">
        <v>3775</v>
      </c>
      <c r="B139" s="454"/>
      <c r="C139" s="428"/>
      <c r="D139" s="476"/>
      <c r="E139" s="477"/>
      <c r="F139" s="443"/>
      <c r="G139" s="443"/>
      <c r="H139" s="443"/>
      <c r="I139" s="444"/>
      <c r="J139" s="444"/>
      <c r="K139" s="444"/>
      <c r="L139" s="444"/>
      <c r="M139" s="444"/>
    </row>
    <row r="140" spans="1:13" ht="12.75">
      <c r="A140" s="443" t="s">
        <v>3775</v>
      </c>
      <c r="B140" s="454"/>
      <c r="C140" s="428"/>
      <c r="D140" s="476"/>
      <c r="E140" s="477"/>
      <c r="F140" s="443"/>
      <c r="G140" s="443"/>
      <c r="H140" s="443"/>
      <c r="I140" s="444"/>
      <c r="J140" s="444"/>
      <c r="K140" s="444"/>
      <c r="L140" s="444"/>
      <c r="M140" s="444"/>
    </row>
    <row r="141" spans="1:13" ht="13.5" thickBot="1">
      <c r="A141" s="443" t="s">
        <v>3775</v>
      </c>
      <c r="B141" s="457"/>
      <c r="C141" s="429"/>
      <c r="D141" s="478"/>
      <c r="E141" s="479"/>
      <c r="F141" s="443"/>
      <c r="G141" s="443"/>
      <c r="H141" s="443"/>
      <c r="I141" s="444"/>
      <c r="J141" s="444"/>
      <c r="K141" s="444"/>
      <c r="L141" s="444"/>
      <c r="M141" s="444"/>
    </row>
    <row r="142" spans="1:13" ht="12.75">
      <c r="A142" s="443" t="s">
        <v>3775</v>
      </c>
      <c r="B142" s="443" t="s">
        <v>3775</v>
      </c>
      <c r="C142" s="443" t="s">
        <v>3775</v>
      </c>
      <c r="D142" s="443" t="s">
        <v>3775</v>
      </c>
      <c r="E142" s="443" t="s">
        <v>3775</v>
      </c>
      <c r="F142" s="443" t="s">
        <v>3775</v>
      </c>
      <c r="G142" s="443" t="s">
        <v>3775</v>
      </c>
      <c r="H142" s="443" t="s">
        <v>3775</v>
      </c>
      <c r="I142" s="443" t="s">
        <v>3775</v>
      </c>
      <c r="J142" s="443" t="s">
        <v>3775</v>
      </c>
      <c r="K142" s="443" t="s">
        <v>3775</v>
      </c>
      <c r="L142" s="443" t="s">
        <v>3775</v>
      </c>
      <c r="M142" s="443" t="s">
        <v>3775</v>
      </c>
    </row>
    <row r="143" spans="2:17" s="483" customFormat="1" ht="12.75">
      <c r="B143" s="482"/>
      <c r="C143" s="484"/>
      <c r="D143" s="485"/>
      <c r="E143" s="485"/>
      <c r="I143" s="482"/>
      <c r="J143" s="482"/>
      <c r="K143" s="482"/>
      <c r="L143" s="482"/>
      <c r="M143" s="482"/>
      <c r="N143" s="482"/>
      <c r="O143" s="482"/>
      <c r="P143" s="482"/>
      <c r="Q143" s="482"/>
    </row>
    <row r="144" spans="2:17" s="483" customFormat="1" ht="12.75">
      <c r="B144" s="482"/>
      <c r="C144" s="484"/>
      <c r="D144" s="485"/>
      <c r="E144" s="485"/>
      <c r="I144" s="482"/>
      <c r="J144" s="482"/>
      <c r="K144" s="482"/>
      <c r="L144" s="482"/>
      <c r="M144" s="482"/>
      <c r="N144" s="482"/>
      <c r="O144" s="482"/>
      <c r="P144" s="482"/>
      <c r="Q144" s="482"/>
    </row>
    <row r="145" spans="2:17" s="483" customFormat="1" ht="12.75">
      <c r="B145" s="482"/>
      <c r="C145" s="484"/>
      <c r="D145" s="485"/>
      <c r="E145" s="485"/>
      <c r="I145" s="482"/>
      <c r="J145" s="482"/>
      <c r="K145" s="482"/>
      <c r="L145" s="482"/>
      <c r="M145" s="482"/>
      <c r="N145" s="482"/>
      <c r="O145" s="482"/>
      <c r="P145" s="482"/>
      <c r="Q145" s="482"/>
    </row>
    <row r="146" spans="2:17" s="483" customFormat="1" ht="12.75">
      <c r="B146" s="482"/>
      <c r="C146" s="484"/>
      <c r="D146" s="485"/>
      <c r="E146" s="485"/>
      <c r="I146" s="482"/>
      <c r="J146" s="482"/>
      <c r="K146" s="482"/>
      <c r="L146" s="482"/>
      <c r="M146" s="482"/>
      <c r="N146" s="482"/>
      <c r="O146" s="482"/>
      <c r="P146" s="482"/>
      <c r="Q146" s="482"/>
    </row>
    <row r="147" spans="2:17" s="483" customFormat="1" ht="12.75">
      <c r="B147" s="482"/>
      <c r="C147" s="484"/>
      <c r="D147" s="485"/>
      <c r="E147" s="485"/>
      <c r="I147" s="482"/>
      <c r="J147" s="482"/>
      <c r="K147" s="482"/>
      <c r="L147" s="482"/>
      <c r="M147" s="482"/>
      <c r="N147" s="482"/>
      <c r="O147" s="482"/>
      <c r="P147" s="482"/>
      <c r="Q147" s="482"/>
    </row>
    <row r="148" spans="9:17" s="483" customFormat="1" ht="12.75">
      <c r="I148" s="482"/>
      <c r="J148" s="482"/>
      <c r="K148" s="482"/>
      <c r="L148" s="482"/>
      <c r="M148" s="482"/>
      <c r="N148" s="482"/>
      <c r="O148" s="482"/>
      <c r="P148" s="482"/>
      <c r="Q148" s="482"/>
    </row>
    <row r="149" spans="9:17" s="483" customFormat="1" ht="12.75">
      <c r="I149" s="482"/>
      <c r="J149" s="482"/>
      <c r="K149" s="482"/>
      <c r="L149" s="482"/>
      <c r="M149" s="482"/>
      <c r="N149" s="482"/>
      <c r="O149" s="482"/>
      <c r="P149" s="482"/>
      <c r="Q149" s="482"/>
    </row>
    <row r="150" spans="9:17" s="483" customFormat="1" ht="12.75">
      <c r="I150" s="482"/>
      <c r="J150" s="482"/>
      <c r="K150" s="482"/>
      <c r="L150" s="482"/>
      <c r="M150" s="482"/>
      <c r="N150" s="482"/>
      <c r="O150" s="482"/>
      <c r="P150" s="482"/>
      <c r="Q150" s="482"/>
    </row>
    <row r="151" spans="9:17" s="483" customFormat="1" ht="12.75">
      <c r="I151" s="482"/>
      <c r="J151" s="482"/>
      <c r="K151" s="482"/>
      <c r="L151" s="482"/>
      <c r="M151" s="482"/>
      <c r="N151" s="482"/>
      <c r="O151" s="482"/>
      <c r="P151" s="482"/>
      <c r="Q151" s="482"/>
    </row>
    <row r="152" spans="9:17" s="483" customFormat="1" ht="12.75">
      <c r="I152" s="482"/>
      <c r="J152" s="482"/>
      <c r="K152" s="482"/>
      <c r="L152" s="482"/>
      <c r="M152" s="482"/>
      <c r="N152" s="482"/>
      <c r="O152" s="482"/>
      <c r="P152" s="482"/>
      <c r="Q152" s="482"/>
    </row>
    <row r="153" spans="9:17" s="483" customFormat="1" ht="12.75">
      <c r="I153" s="482"/>
      <c r="J153" s="482"/>
      <c r="K153" s="482"/>
      <c r="L153" s="482"/>
      <c r="M153" s="482"/>
      <c r="N153" s="482"/>
      <c r="O153" s="482"/>
      <c r="P153" s="482"/>
      <c r="Q153" s="482"/>
    </row>
    <row r="154" spans="9:17" s="483" customFormat="1" ht="12.75">
      <c r="I154" s="482"/>
      <c r="J154" s="482"/>
      <c r="K154" s="482"/>
      <c r="L154" s="482"/>
      <c r="M154" s="482"/>
      <c r="N154" s="482"/>
      <c r="O154" s="482"/>
      <c r="P154" s="482"/>
      <c r="Q154" s="482"/>
    </row>
    <row r="155" spans="9:17" s="483" customFormat="1" ht="12.75">
      <c r="I155" s="482"/>
      <c r="J155" s="482"/>
      <c r="K155" s="482"/>
      <c r="L155" s="482"/>
      <c r="M155" s="482"/>
      <c r="N155" s="482"/>
      <c r="O155" s="482"/>
      <c r="P155" s="482"/>
      <c r="Q155" s="482"/>
    </row>
    <row r="156" spans="9:17" s="483" customFormat="1" ht="12.75">
      <c r="I156" s="482"/>
      <c r="J156" s="482"/>
      <c r="K156" s="482"/>
      <c r="L156" s="482"/>
      <c r="M156" s="482"/>
      <c r="N156" s="482"/>
      <c r="O156" s="482"/>
      <c r="P156" s="482"/>
      <c r="Q156" s="482"/>
    </row>
    <row r="157" spans="9:17" s="483" customFormat="1" ht="12.75">
      <c r="I157" s="482"/>
      <c r="J157" s="482"/>
      <c r="K157" s="482"/>
      <c r="L157" s="482"/>
      <c r="M157" s="482"/>
      <c r="N157" s="482"/>
      <c r="O157" s="482"/>
      <c r="P157" s="482"/>
      <c r="Q157" s="482"/>
    </row>
    <row r="158" spans="9:17" s="483" customFormat="1" ht="12.75">
      <c r="I158" s="482"/>
      <c r="J158" s="482"/>
      <c r="K158" s="482"/>
      <c r="L158" s="482"/>
      <c r="M158" s="482"/>
      <c r="N158" s="482"/>
      <c r="O158" s="482"/>
      <c r="P158" s="482"/>
      <c r="Q158" s="482"/>
    </row>
    <row r="159" spans="9:17" s="483" customFormat="1" ht="12.75">
      <c r="I159" s="482"/>
      <c r="J159" s="482"/>
      <c r="K159" s="482"/>
      <c r="L159" s="482"/>
      <c r="M159" s="482"/>
      <c r="N159" s="482"/>
      <c r="O159" s="482"/>
      <c r="P159" s="482"/>
      <c r="Q159" s="482"/>
    </row>
    <row r="160" spans="9:17" s="483" customFormat="1" ht="12.75">
      <c r="I160" s="482"/>
      <c r="J160" s="482"/>
      <c r="K160" s="482"/>
      <c r="L160" s="482"/>
      <c r="M160" s="482"/>
      <c r="N160" s="482"/>
      <c r="O160" s="482"/>
      <c r="P160" s="482"/>
      <c r="Q160" s="482"/>
    </row>
    <row r="161" spans="9:17" s="483" customFormat="1" ht="12.75">
      <c r="I161" s="482"/>
      <c r="J161" s="482"/>
      <c r="K161" s="482"/>
      <c r="L161" s="482"/>
      <c r="M161" s="482"/>
      <c r="N161" s="482"/>
      <c r="O161" s="482"/>
      <c r="P161" s="482"/>
      <c r="Q161" s="482"/>
    </row>
    <row r="162" spans="9:17" s="483" customFormat="1" ht="12.75">
      <c r="I162" s="482"/>
      <c r="J162" s="482"/>
      <c r="K162" s="482"/>
      <c r="L162" s="482"/>
      <c r="M162" s="482"/>
      <c r="N162" s="482"/>
      <c r="O162" s="482"/>
      <c r="P162" s="482"/>
      <c r="Q162" s="482"/>
    </row>
    <row r="163" spans="9:17" s="483" customFormat="1" ht="12.75">
      <c r="I163" s="482"/>
      <c r="J163" s="482"/>
      <c r="K163" s="482"/>
      <c r="L163" s="482"/>
      <c r="M163" s="482"/>
      <c r="N163" s="482"/>
      <c r="O163" s="482"/>
      <c r="P163" s="482"/>
      <c r="Q163" s="482"/>
    </row>
    <row r="164" spans="9:17" s="483" customFormat="1" ht="12.75">
      <c r="I164" s="482"/>
      <c r="J164" s="482"/>
      <c r="K164" s="482"/>
      <c r="L164" s="482"/>
      <c r="M164" s="482"/>
      <c r="N164" s="482"/>
      <c r="O164" s="482"/>
      <c r="P164" s="482"/>
      <c r="Q164" s="482"/>
    </row>
    <row r="165" spans="9:17" s="483" customFormat="1" ht="12.75">
      <c r="I165" s="482"/>
      <c r="J165" s="482"/>
      <c r="K165" s="482"/>
      <c r="L165" s="482"/>
      <c r="M165" s="482"/>
      <c r="N165" s="482"/>
      <c r="O165" s="482"/>
      <c r="P165" s="482"/>
      <c r="Q165" s="482"/>
    </row>
    <row r="166" spans="9:17" s="483" customFormat="1" ht="12.75">
      <c r="I166" s="482"/>
      <c r="J166" s="482"/>
      <c r="K166" s="482"/>
      <c r="L166" s="482"/>
      <c r="M166" s="482"/>
      <c r="N166" s="482"/>
      <c r="O166" s="482"/>
      <c r="P166" s="482"/>
      <c r="Q166" s="482"/>
    </row>
    <row r="167" spans="9:17" s="483" customFormat="1" ht="12.75">
      <c r="I167" s="482"/>
      <c r="J167" s="482"/>
      <c r="K167" s="482"/>
      <c r="L167" s="482"/>
      <c r="M167" s="482"/>
      <c r="N167" s="482"/>
      <c r="O167" s="482"/>
      <c r="P167" s="482"/>
      <c r="Q167" s="482"/>
    </row>
    <row r="168" spans="9:17" s="483" customFormat="1" ht="12.75">
      <c r="I168" s="482"/>
      <c r="J168" s="482"/>
      <c r="K168" s="482"/>
      <c r="L168" s="482"/>
      <c r="M168" s="482"/>
      <c r="N168" s="482"/>
      <c r="O168" s="482"/>
      <c r="P168" s="482"/>
      <c r="Q168" s="482"/>
    </row>
    <row r="169" spans="9:17" s="483" customFormat="1" ht="12.75">
      <c r="I169" s="482"/>
      <c r="J169" s="482"/>
      <c r="K169" s="482"/>
      <c r="L169" s="482"/>
      <c r="M169" s="482"/>
      <c r="N169" s="482"/>
      <c r="O169" s="482"/>
      <c r="P169" s="482"/>
      <c r="Q169" s="482"/>
    </row>
    <row r="170" spans="9:17" s="483" customFormat="1" ht="12.75">
      <c r="I170" s="482"/>
      <c r="J170" s="482"/>
      <c r="K170" s="482"/>
      <c r="L170" s="482"/>
      <c r="M170" s="482"/>
      <c r="N170" s="482"/>
      <c r="O170" s="482"/>
      <c r="P170" s="482"/>
      <c r="Q170" s="482"/>
    </row>
    <row r="171" spans="9:17" s="483" customFormat="1" ht="12.75">
      <c r="I171" s="482"/>
      <c r="J171" s="482"/>
      <c r="K171" s="482"/>
      <c r="L171" s="482"/>
      <c r="M171" s="482"/>
      <c r="N171" s="482"/>
      <c r="O171" s="482"/>
      <c r="P171" s="482"/>
      <c r="Q171" s="482"/>
    </row>
    <row r="172" spans="9:17" s="483" customFormat="1" ht="12.75">
      <c r="I172" s="482"/>
      <c r="J172" s="482"/>
      <c r="K172" s="482"/>
      <c r="L172" s="482"/>
      <c r="M172" s="482"/>
      <c r="N172" s="482"/>
      <c r="O172" s="482"/>
      <c r="P172" s="482"/>
      <c r="Q172" s="482"/>
    </row>
    <row r="173" spans="9:17" s="483" customFormat="1" ht="12.75">
      <c r="I173" s="482"/>
      <c r="J173" s="482"/>
      <c r="K173" s="482"/>
      <c r="L173" s="482"/>
      <c r="M173" s="482"/>
      <c r="N173" s="482"/>
      <c r="O173" s="482"/>
      <c r="P173" s="482"/>
      <c r="Q173" s="482"/>
    </row>
    <row r="174" spans="9:17" s="483" customFormat="1" ht="12.75">
      <c r="I174" s="482"/>
      <c r="J174" s="482"/>
      <c r="K174" s="482"/>
      <c r="L174" s="482"/>
      <c r="M174" s="482"/>
      <c r="N174" s="482"/>
      <c r="O174" s="482"/>
      <c r="P174" s="482"/>
      <c r="Q174" s="482"/>
    </row>
    <row r="175" spans="9:17" s="483" customFormat="1" ht="12.75">
      <c r="I175" s="482"/>
      <c r="J175" s="482"/>
      <c r="K175" s="482"/>
      <c r="L175" s="482"/>
      <c r="M175" s="482"/>
      <c r="N175" s="482"/>
      <c r="O175" s="482"/>
      <c r="P175" s="482"/>
      <c r="Q175" s="482"/>
    </row>
    <row r="176" spans="9:17" s="483" customFormat="1" ht="12.75">
      <c r="I176" s="482"/>
      <c r="J176" s="482"/>
      <c r="K176" s="482"/>
      <c r="L176" s="482"/>
      <c r="M176" s="482"/>
      <c r="N176" s="482"/>
      <c r="O176" s="482"/>
      <c r="P176" s="482"/>
      <c r="Q176" s="482"/>
    </row>
    <row r="177" spans="9:17" s="483" customFormat="1" ht="12.75">
      <c r="I177" s="482"/>
      <c r="J177" s="482"/>
      <c r="K177" s="482"/>
      <c r="L177" s="482"/>
      <c r="M177" s="482"/>
      <c r="N177" s="482"/>
      <c r="O177" s="482"/>
      <c r="P177" s="482"/>
      <c r="Q177" s="482"/>
    </row>
    <row r="178" spans="9:17" s="483" customFormat="1" ht="12.75">
      <c r="I178" s="482"/>
      <c r="J178" s="482"/>
      <c r="K178" s="482"/>
      <c r="L178" s="482"/>
      <c r="M178" s="482"/>
      <c r="N178" s="482"/>
      <c r="O178" s="482"/>
      <c r="P178" s="482"/>
      <c r="Q178" s="482"/>
    </row>
    <row r="179" spans="9:17" s="483" customFormat="1" ht="12.75">
      <c r="I179" s="482"/>
      <c r="J179" s="482"/>
      <c r="K179" s="482"/>
      <c r="L179" s="482"/>
      <c r="M179" s="482"/>
      <c r="N179" s="482"/>
      <c r="O179" s="482"/>
      <c r="P179" s="482"/>
      <c r="Q179" s="482"/>
    </row>
    <row r="180" spans="9:17" s="483" customFormat="1" ht="12.75">
      <c r="I180" s="482"/>
      <c r="J180" s="482"/>
      <c r="K180" s="482"/>
      <c r="L180" s="482"/>
      <c r="M180" s="482"/>
      <c r="N180" s="482"/>
      <c r="O180" s="482"/>
      <c r="P180" s="482"/>
      <c r="Q180" s="482"/>
    </row>
    <row r="181" spans="9:17" s="483" customFormat="1" ht="12.75">
      <c r="I181" s="482"/>
      <c r="J181" s="482"/>
      <c r="K181" s="482"/>
      <c r="L181" s="482"/>
      <c r="M181" s="482"/>
      <c r="N181" s="482"/>
      <c r="O181" s="482"/>
      <c r="P181" s="482"/>
      <c r="Q181" s="482"/>
    </row>
    <row r="182" spans="9:17" s="483" customFormat="1" ht="12.75">
      <c r="I182" s="482"/>
      <c r="J182" s="482"/>
      <c r="K182" s="482"/>
      <c r="L182" s="482"/>
      <c r="M182" s="482"/>
      <c r="N182" s="482"/>
      <c r="O182" s="482"/>
      <c r="P182" s="482"/>
      <c r="Q182" s="482"/>
    </row>
    <row r="183" spans="9:17" s="483" customFormat="1" ht="12.75">
      <c r="I183" s="482"/>
      <c r="J183" s="482"/>
      <c r="K183" s="482"/>
      <c r="L183" s="482"/>
      <c r="M183" s="482"/>
      <c r="N183" s="482"/>
      <c r="O183" s="482"/>
      <c r="P183" s="482"/>
      <c r="Q183" s="482"/>
    </row>
    <row r="184" spans="9:17" s="483" customFormat="1" ht="12.75">
      <c r="I184" s="482"/>
      <c r="J184" s="482"/>
      <c r="K184" s="482"/>
      <c r="L184" s="482"/>
      <c r="M184" s="482"/>
      <c r="N184" s="482"/>
      <c r="O184" s="482"/>
      <c r="P184" s="482"/>
      <c r="Q184" s="482"/>
    </row>
    <row r="185" spans="9:17" s="483" customFormat="1" ht="12.75">
      <c r="I185" s="482"/>
      <c r="J185" s="482"/>
      <c r="K185" s="482"/>
      <c r="L185" s="482"/>
      <c r="M185" s="482"/>
      <c r="N185" s="482"/>
      <c r="O185" s="482"/>
      <c r="P185" s="482"/>
      <c r="Q185" s="482"/>
    </row>
    <row r="186" spans="9:17" s="483" customFormat="1" ht="12.75">
      <c r="I186" s="482"/>
      <c r="J186" s="482"/>
      <c r="K186" s="482"/>
      <c r="L186" s="482"/>
      <c r="M186" s="482"/>
      <c r="N186" s="482"/>
      <c r="O186" s="482"/>
      <c r="P186" s="482"/>
      <c r="Q186" s="482"/>
    </row>
    <row r="187" spans="9:17" s="483" customFormat="1" ht="12.75">
      <c r="I187" s="482"/>
      <c r="J187" s="482"/>
      <c r="K187" s="482"/>
      <c r="L187" s="482"/>
      <c r="M187" s="482"/>
      <c r="N187" s="482"/>
      <c r="O187" s="482"/>
      <c r="P187" s="482"/>
      <c r="Q187" s="482"/>
    </row>
    <row r="188" spans="9:17" s="483" customFormat="1" ht="12.75">
      <c r="I188" s="482"/>
      <c r="J188" s="482"/>
      <c r="K188" s="482"/>
      <c r="L188" s="482"/>
      <c r="M188" s="482"/>
      <c r="N188" s="482"/>
      <c r="O188" s="482"/>
      <c r="P188" s="482"/>
      <c r="Q188" s="482"/>
    </row>
    <row r="189" spans="9:17" s="483" customFormat="1" ht="12.75">
      <c r="I189" s="482"/>
      <c r="J189" s="482"/>
      <c r="K189" s="482"/>
      <c r="L189" s="482"/>
      <c r="M189" s="482"/>
      <c r="N189" s="482"/>
      <c r="O189" s="482"/>
      <c r="P189" s="482"/>
      <c r="Q189" s="482"/>
    </row>
    <row r="190" spans="9:17" s="483" customFormat="1" ht="12.75">
      <c r="I190" s="482"/>
      <c r="J190" s="482"/>
      <c r="K190" s="482"/>
      <c r="L190" s="482"/>
      <c r="M190" s="482"/>
      <c r="N190" s="482"/>
      <c r="O190" s="482"/>
      <c r="P190" s="482"/>
      <c r="Q190" s="482"/>
    </row>
    <row r="191" spans="9:17" s="483" customFormat="1" ht="12.75">
      <c r="I191" s="482"/>
      <c r="J191" s="482"/>
      <c r="K191" s="482"/>
      <c r="L191" s="482"/>
      <c r="M191" s="482"/>
      <c r="N191" s="482"/>
      <c r="O191" s="482"/>
      <c r="P191" s="482"/>
      <c r="Q191" s="482"/>
    </row>
    <row r="192" spans="9:17" s="483" customFormat="1" ht="12.75">
      <c r="I192" s="482"/>
      <c r="J192" s="482"/>
      <c r="K192" s="482"/>
      <c r="L192" s="482"/>
      <c r="M192" s="482"/>
      <c r="N192" s="482"/>
      <c r="O192" s="482"/>
      <c r="P192" s="482"/>
      <c r="Q192" s="482"/>
    </row>
    <row r="193" spans="9:17" s="483" customFormat="1" ht="12.75">
      <c r="I193" s="482"/>
      <c r="J193" s="482"/>
      <c r="K193" s="482"/>
      <c r="L193" s="482"/>
      <c r="M193" s="482"/>
      <c r="N193" s="482"/>
      <c r="O193" s="482"/>
      <c r="P193" s="482"/>
      <c r="Q193" s="482"/>
    </row>
    <row r="194" spans="9:17" s="483" customFormat="1" ht="12.75">
      <c r="I194" s="482"/>
      <c r="J194" s="482"/>
      <c r="K194" s="482"/>
      <c r="L194" s="482"/>
      <c r="M194" s="482"/>
      <c r="N194" s="482"/>
      <c r="O194" s="482"/>
      <c r="P194" s="482"/>
      <c r="Q194" s="482"/>
    </row>
    <row r="195" spans="9:17" s="483" customFormat="1" ht="12.75">
      <c r="I195" s="482"/>
      <c r="J195" s="482"/>
      <c r="K195" s="482"/>
      <c r="L195" s="482"/>
      <c r="M195" s="482"/>
      <c r="N195" s="482"/>
      <c r="O195" s="482"/>
      <c r="P195" s="482"/>
      <c r="Q195" s="482"/>
    </row>
    <row r="196" spans="9:17" s="483" customFormat="1" ht="12.75">
      <c r="I196" s="482"/>
      <c r="J196" s="482"/>
      <c r="K196" s="482"/>
      <c r="L196" s="482"/>
      <c r="M196" s="482"/>
      <c r="N196" s="482"/>
      <c r="O196" s="482"/>
      <c r="P196" s="482"/>
      <c r="Q196" s="482"/>
    </row>
    <row r="197" spans="9:17" s="483" customFormat="1" ht="12.75">
      <c r="I197" s="482"/>
      <c r="J197" s="482"/>
      <c r="K197" s="482"/>
      <c r="L197" s="482"/>
      <c r="M197" s="482"/>
      <c r="N197" s="482"/>
      <c r="O197" s="482"/>
      <c r="P197" s="482"/>
      <c r="Q197" s="482"/>
    </row>
    <row r="198" spans="9:17" s="483" customFormat="1" ht="12.75">
      <c r="I198" s="482"/>
      <c r="J198" s="482"/>
      <c r="K198" s="482"/>
      <c r="L198" s="482"/>
      <c r="M198" s="482"/>
      <c r="N198" s="482"/>
      <c r="O198" s="482"/>
      <c r="P198" s="482"/>
      <c r="Q198" s="482"/>
    </row>
    <row r="199" spans="9:17" s="483" customFormat="1" ht="12.75">
      <c r="I199" s="482"/>
      <c r="J199" s="482"/>
      <c r="K199" s="482"/>
      <c r="L199" s="482"/>
      <c r="M199" s="482"/>
      <c r="N199" s="482"/>
      <c r="O199" s="482"/>
      <c r="P199" s="482"/>
      <c r="Q199" s="482"/>
    </row>
    <row r="200" spans="9:17" s="483" customFormat="1" ht="12.75">
      <c r="I200" s="482"/>
      <c r="J200" s="482"/>
      <c r="K200" s="482"/>
      <c r="L200" s="482"/>
      <c r="M200" s="482"/>
      <c r="N200" s="482"/>
      <c r="O200" s="482"/>
      <c r="P200" s="482"/>
      <c r="Q200" s="482"/>
    </row>
    <row r="201" spans="9:17" s="483" customFormat="1" ht="12.75">
      <c r="I201" s="482"/>
      <c r="J201" s="482"/>
      <c r="K201" s="482"/>
      <c r="L201" s="482"/>
      <c r="M201" s="482"/>
      <c r="N201" s="482"/>
      <c r="O201" s="482"/>
      <c r="P201" s="482"/>
      <c r="Q201" s="482"/>
    </row>
    <row r="202" spans="9:17" s="483" customFormat="1" ht="12.75">
      <c r="I202" s="482"/>
      <c r="J202" s="482"/>
      <c r="K202" s="482"/>
      <c r="L202" s="482"/>
      <c r="M202" s="482"/>
      <c r="N202" s="482"/>
      <c r="O202" s="482"/>
      <c r="P202" s="482"/>
      <c r="Q202" s="482"/>
    </row>
    <row r="203" spans="9:17" s="483" customFormat="1" ht="12.75">
      <c r="I203" s="482"/>
      <c r="J203" s="482"/>
      <c r="K203" s="482"/>
      <c r="L203" s="482"/>
      <c r="M203" s="482"/>
      <c r="N203" s="482"/>
      <c r="O203" s="482"/>
      <c r="P203" s="482"/>
      <c r="Q203" s="482"/>
    </row>
    <row r="204" spans="9:17" s="483" customFormat="1" ht="12.75">
      <c r="I204" s="482"/>
      <c r="J204" s="482"/>
      <c r="K204" s="482"/>
      <c r="L204" s="482"/>
      <c r="M204" s="482"/>
      <c r="N204" s="482"/>
      <c r="O204" s="482"/>
      <c r="P204" s="482"/>
      <c r="Q204" s="482"/>
    </row>
    <row r="205" spans="9:17" s="483" customFormat="1" ht="12.75">
      <c r="I205" s="482"/>
      <c r="J205" s="482"/>
      <c r="K205" s="482"/>
      <c r="L205" s="482"/>
      <c r="M205" s="482"/>
      <c r="N205" s="482"/>
      <c r="O205" s="482"/>
      <c r="P205" s="482"/>
      <c r="Q205" s="482"/>
    </row>
    <row r="206" spans="9:17" s="483" customFormat="1" ht="12.75">
      <c r="I206" s="482"/>
      <c r="J206" s="482"/>
      <c r="K206" s="482"/>
      <c r="L206" s="482"/>
      <c r="M206" s="482"/>
      <c r="N206" s="482"/>
      <c r="O206" s="482"/>
      <c r="P206" s="482"/>
      <c r="Q206" s="482"/>
    </row>
    <row r="207" spans="9:17" s="483" customFormat="1" ht="12.75">
      <c r="I207" s="482"/>
      <c r="J207" s="482"/>
      <c r="K207" s="482"/>
      <c r="L207" s="482"/>
      <c r="M207" s="482"/>
      <c r="N207" s="482"/>
      <c r="O207" s="482"/>
      <c r="P207" s="482"/>
      <c r="Q207" s="482"/>
    </row>
    <row r="208" spans="9:17" s="483" customFormat="1" ht="12.75">
      <c r="I208" s="482"/>
      <c r="J208" s="482"/>
      <c r="K208" s="482"/>
      <c r="L208" s="482"/>
      <c r="M208" s="482"/>
      <c r="N208" s="482"/>
      <c r="O208" s="482"/>
      <c r="P208" s="482"/>
      <c r="Q208" s="482"/>
    </row>
    <row r="209" spans="9:17" s="483" customFormat="1" ht="12.75">
      <c r="I209" s="482"/>
      <c r="J209" s="482"/>
      <c r="K209" s="482"/>
      <c r="L209" s="482"/>
      <c r="M209" s="482"/>
      <c r="N209" s="482"/>
      <c r="O209" s="482"/>
      <c r="P209" s="482"/>
      <c r="Q209" s="482"/>
    </row>
    <row r="210" spans="9:17" s="483" customFormat="1" ht="12.75">
      <c r="I210" s="482"/>
      <c r="J210" s="482"/>
      <c r="K210" s="482"/>
      <c r="L210" s="482"/>
      <c r="M210" s="482"/>
      <c r="N210" s="482"/>
      <c r="O210" s="482"/>
      <c r="P210" s="482"/>
      <c r="Q210" s="482"/>
    </row>
    <row r="211" spans="9:17" s="483" customFormat="1" ht="12.75">
      <c r="I211" s="482"/>
      <c r="J211" s="482"/>
      <c r="K211" s="482"/>
      <c r="L211" s="482"/>
      <c r="M211" s="482"/>
      <c r="N211" s="482"/>
      <c r="O211" s="482"/>
      <c r="P211" s="482"/>
      <c r="Q211" s="482"/>
    </row>
    <row r="212" spans="9:17" s="483" customFormat="1" ht="12.75">
      <c r="I212" s="482"/>
      <c r="J212" s="482"/>
      <c r="K212" s="482"/>
      <c r="L212" s="482"/>
      <c r="M212" s="482"/>
      <c r="N212" s="482"/>
      <c r="O212" s="482"/>
      <c r="P212" s="482"/>
      <c r="Q212" s="482"/>
    </row>
    <row r="213" spans="9:17" s="483" customFormat="1" ht="12.75">
      <c r="I213" s="482"/>
      <c r="J213" s="482"/>
      <c r="K213" s="482"/>
      <c r="L213" s="482"/>
      <c r="M213" s="482"/>
      <c r="N213" s="482"/>
      <c r="O213" s="482"/>
      <c r="P213" s="482"/>
      <c r="Q213" s="482"/>
    </row>
    <row r="214" spans="9:17" s="483" customFormat="1" ht="12.75">
      <c r="I214" s="482"/>
      <c r="J214" s="482"/>
      <c r="K214" s="482"/>
      <c r="L214" s="482"/>
      <c r="M214" s="482"/>
      <c r="N214" s="482"/>
      <c r="O214" s="482"/>
      <c r="P214" s="482"/>
      <c r="Q214" s="482"/>
    </row>
    <row r="215" spans="9:17" s="483" customFormat="1" ht="12.75">
      <c r="I215" s="482"/>
      <c r="J215" s="482"/>
      <c r="K215" s="482"/>
      <c r="L215" s="482"/>
      <c r="M215" s="482"/>
      <c r="N215" s="482"/>
      <c r="O215" s="482"/>
      <c r="P215" s="482"/>
      <c r="Q215" s="482"/>
    </row>
    <row r="216" spans="9:17" s="483" customFormat="1" ht="12.75">
      <c r="I216" s="482"/>
      <c r="J216" s="482"/>
      <c r="K216" s="482"/>
      <c r="L216" s="482"/>
      <c r="M216" s="482"/>
      <c r="N216" s="482"/>
      <c r="O216" s="482"/>
      <c r="P216" s="482"/>
      <c r="Q216" s="482"/>
    </row>
    <row r="217" spans="9:17" s="483" customFormat="1" ht="12.75">
      <c r="I217" s="482"/>
      <c r="J217" s="482"/>
      <c r="K217" s="482"/>
      <c r="L217" s="482"/>
      <c r="M217" s="482"/>
      <c r="N217" s="482"/>
      <c r="O217" s="482"/>
      <c r="P217" s="482"/>
      <c r="Q217" s="482"/>
    </row>
    <row r="218" spans="9:17" s="483" customFormat="1" ht="12.75">
      <c r="I218" s="482"/>
      <c r="J218" s="482"/>
      <c r="K218" s="482"/>
      <c r="L218" s="482"/>
      <c r="M218" s="482"/>
      <c r="N218" s="482"/>
      <c r="O218" s="482"/>
      <c r="P218" s="482"/>
      <c r="Q218" s="482"/>
    </row>
    <row r="219" spans="9:17" s="483" customFormat="1" ht="12.75">
      <c r="I219" s="482"/>
      <c r="J219" s="482"/>
      <c r="K219" s="482"/>
      <c r="L219" s="482"/>
      <c r="M219" s="482"/>
      <c r="N219" s="482"/>
      <c r="O219" s="482"/>
      <c r="P219" s="482"/>
      <c r="Q219" s="482"/>
    </row>
    <row r="220" spans="9:17" s="483" customFormat="1" ht="12.75">
      <c r="I220" s="482"/>
      <c r="J220" s="482"/>
      <c r="K220" s="482"/>
      <c r="L220" s="482"/>
      <c r="M220" s="482"/>
      <c r="N220" s="482"/>
      <c r="O220" s="482"/>
      <c r="P220" s="482"/>
      <c r="Q220" s="482"/>
    </row>
    <row r="221" spans="9:17" s="483" customFormat="1" ht="12.75">
      <c r="I221" s="482"/>
      <c r="J221" s="482"/>
      <c r="K221" s="482"/>
      <c r="L221" s="482"/>
      <c r="M221" s="482"/>
      <c r="N221" s="482"/>
      <c r="O221" s="482"/>
      <c r="P221" s="482"/>
      <c r="Q221" s="482"/>
    </row>
    <row r="222" spans="9:17" s="483" customFormat="1" ht="12.75">
      <c r="I222" s="482"/>
      <c r="J222" s="482"/>
      <c r="K222" s="482"/>
      <c r="L222" s="482"/>
      <c r="M222" s="482"/>
      <c r="N222" s="482"/>
      <c r="O222" s="482"/>
      <c r="P222" s="482"/>
      <c r="Q222" s="482"/>
    </row>
    <row r="223" spans="9:17" s="483" customFormat="1" ht="12.75">
      <c r="I223" s="482"/>
      <c r="J223" s="482"/>
      <c r="K223" s="482"/>
      <c r="L223" s="482"/>
      <c r="M223" s="482"/>
      <c r="N223" s="482"/>
      <c r="O223" s="482"/>
      <c r="P223" s="482"/>
      <c r="Q223" s="482"/>
    </row>
    <row r="224" spans="9:17" s="483" customFormat="1" ht="12.75">
      <c r="I224" s="482"/>
      <c r="J224" s="482"/>
      <c r="K224" s="482"/>
      <c r="L224" s="482"/>
      <c r="M224" s="482"/>
      <c r="N224" s="482"/>
      <c r="O224" s="482"/>
      <c r="P224" s="482"/>
      <c r="Q224" s="482"/>
    </row>
    <row r="225" spans="9:17" s="483" customFormat="1" ht="12.75">
      <c r="I225" s="482"/>
      <c r="J225" s="482"/>
      <c r="K225" s="482"/>
      <c r="L225" s="482"/>
      <c r="M225" s="482"/>
      <c r="N225" s="482"/>
      <c r="O225" s="482"/>
      <c r="P225" s="482"/>
      <c r="Q225" s="482"/>
    </row>
    <row r="226" spans="9:17" s="483" customFormat="1" ht="12.75">
      <c r="I226" s="482"/>
      <c r="J226" s="482"/>
      <c r="K226" s="482"/>
      <c r="L226" s="482"/>
      <c r="M226" s="482"/>
      <c r="N226" s="482"/>
      <c r="O226" s="482"/>
      <c r="P226" s="482"/>
      <c r="Q226" s="482"/>
    </row>
    <row r="227" spans="9:17" s="483" customFormat="1" ht="12.75">
      <c r="I227" s="482"/>
      <c r="J227" s="482"/>
      <c r="K227" s="482"/>
      <c r="L227" s="482"/>
      <c r="M227" s="482"/>
      <c r="N227" s="482"/>
      <c r="O227" s="482"/>
      <c r="P227" s="482"/>
      <c r="Q227" s="482"/>
    </row>
    <row r="228" spans="9:17" s="483" customFormat="1" ht="12.75">
      <c r="I228" s="482"/>
      <c r="J228" s="482"/>
      <c r="K228" s="482"/>
      <c r="L228" s="482"/>
      <c r="M228" s="482"/>
      <c r="N228" s="482"/>
      <c r="O228" s="482"/>
      <c r="P228" s="482"/>
      <c r="Q228" s="482"/>
    </row>
    <row r="229" spans="9:17" s="483" customFormat="1" ht="12.75">
      <c r="I229" s="482"/>
      <c r="J229" s="482"/>
      <c r="K229" s="482"/>
      <c r="L229" s="482"/>
      <c r="M229" s="482"/>
      <c r="N229" s="482"/>
      <c r="O229" s="482"/>
      <c r="P229" s="482"/>
      <c r="Q229" s="482"/>
    </row>
    <row r="230" spans="9:17" s="483" customFormat="1" ht="12.75">
      <c r="I230" s="482"/>
      <c r="J230" s="482"/>
      <c r="K230" s="482"/>
      <c r="L230" s="482"/>
      <c r="M230" s="482"/>
      <c r="N230" s="482"/>
      <c r="O230" s="482"/>
      <c r="P230" s="482"/>
      <c r="Q230" s="482"/>
    </row>
    <row r="231" spans="9:17" s="483" customFormat="1" ht="12.75">
      <c r="I231" s="482"/>
      <c r="J231" s="482"/>
      <c r="K231" s="482"/>
      <c r="L231" s="482"/>
      <c r="M231" s="482"/>
      <c r="N231" s="482"/>
      <c r="O231" s="482"/>
      <c r="P231" s="482"/>
      <c r="Q231" s="482"/>
    </row>
    <row r="232" spans="9:17" s="483" customFormat="1" ht="12.75">
      <c r="I232" s="482"/>
      <c r="J232" s="482"/>
      <c r="K232" s="482"/>
      <c r="L232" s="482"/>
      <c r="M232" s="482"/>
      <c r="N232" s="482"/>
      <c r="O232" s="482"/>
      <c r="P232" s="482"/>
      <c r="Q232" s="482"/>
    </row>
    <row r="233" spans="9:17" s="483" customFormat="1" ht="12.75">
      <c r="I233" s="482"/>
      <c r="J233" s="482"/>
      <c r="K233" s="482"/>
      <c r="L233" s="482"/>
      <c r="M233" s="482"/>
      <c r="N233" s="482"/>
      <c r="O233" s="482"/>
      <c r="P233" s="482"/>
      <c r="Q233" s="482"/>
    </row>
    <row r="234" spans="9:17" s="483" customFormat="1" ht="12.75">
      <c r="I234" s="482"/>
      <c r="J234" s="482"/>
      <c r="K234" s="482"/>
      <c r="L234" s="482"/>
      <c r="M234" s="482"/>
      <c r="N234" s="482"/>
      <c r="O234" s="482"/>
      <c r="P234" s="482"/>
      <c r="Q234" s="482"/>
    </row>
    <row r="235" spans="9:17" s="483" customFormat="1" ht="12.75">
      <c r="I235" s="482"/>
      <c r="J235" s="482"/>
      <c r="K235" s="482"/>
      <c r="L235" s="482"/>
      <c r="M235" s="482"/>
      <c r="N235" s="482"/>
      <c r="O235" s="482"/>
      <c r="P235" s="482"/>
      <c r="Q235" s="482"/>
    </row>
    <row r="236" spans="9:17" s="483" customFormat="1" ht="12.75">
      <c r="I236" s="482"/>
      <c r="J236" s="482"/>
      <c r="K236" s="482"/>
      <c r="L236" s="482"/>
      <c r="M236" s="482"/>
      <c r="N236" s="482"/>
      <c r="O236" s="482"/>
      <c r="P236" s="482"/>
      <c r="Q236" s="482"/>
    </row>
    <row r="237" spans="9:17" s="483" customFormat="1" ht="12.75">
      <c r="I237" s="482"/>
      <c r="J237" s="482"/>
      <c r="K237" s="482"/>
      <c r="L237" s="482"/>
      <c r="M237" s="482"/>
      <c r="N237" s="482"/>
      <c r="O237" s="482"/>
      <c r="P237" s="482"/>
      <c r="Q237" s="482"/>
    </row>
    <row r="238" spans="9:17" s="483" customFormat="1" ht="12.75">
      <c r="I238" s="482"/>
      <c r="J238" s="482"/>
      <c r="K238" s="482"/>
      <c r="L238" s="482"/>
      <c r="M238" s="482"/>
      <c r="N238" s="482"/>
      <c r="O238" s="482"/>
      <c r="P238" s="482"/>
      <c r="Q238" s="482"/>
    </row>
    <row r="239" spans="9:17" s="483" customFormat="1" ht="12.75">
      <c r="I239" s="482"/>
      <c r="J239" s="482"/>
      <c r="K239" s="482"/>
      <c r="L239" s="482"/>
      <c r="M239" s="482"/>
      <c r="N239" s="482"/>
      <c r="O239" s="482"/>
      <c r="P239" s="482"/>
      <c r="Q239" s="482"/>
    </row>
    <row r="240" spans="9:17" s="483" customFormat="1" ht="12.75">
      <c r="I240" s="482"/>
      <c r="J240" s="482"/>
      <c r="K240" s="482"/>
      <c r="L240" s="482"/>
      <c r="M240" s="482"/>
      <c r="N240" s="482"/>
      <c r="O240" s="482"/>
      <c r="P240" s="482"/>
      <c r="Q240" s="482"/>
    </row>
    <row r="241" spans="9:17" s="483" customFormat="1" ht="12.75">
      <c r="I241" s="482"/>
      <c r="J241" s="482"/>
      <c r="K241" s="482"/>
      <c r="L241" s="482"/>
      <c r="M241" s="482"/>
      <c r="N241" s="482"/>
      <c r="O241" s="482"/>
      <c r="P241" s="482"/>
      <c r="Q241" s="482"/>
    </row>
    <row r="242" spans="9:17" s="483" customFormat="1" ht="12.75">
      <c r="I242" s="482"/>
      <c r="J242" s="482"/>
      <c r="K242" s="482"/>
      <c r="L242" s="482"/>
      <c r="M242" s="482"/>
      <c r="N242" s="482"/>
      <c r="O242" s="482"/>
      <c r="P242" s="482"/>
      <c r="Q242" s="482"/>
    </row>
    <row r="243" spans="9:17" s="483" customFormat="1" ht="12.75">
      <c r="I243" s="482"/>
      <c r="J243" s="482"/>
      <c r="K243" s="482"/>
      <c r="L243" s="482"/>
      <c r="M243" s="482"/>
      <c r="N243" s="482"/>
      <c r="O243" s="482"/>
      <c r="P243" s="482"/>
      <c r="Q243" s="482"/>
    </row>
    <row r="244" spans="9:17" s="483" customFormat="1" ht="12.75">
      <c r="I244" s="482"/>
      <c r="J244" s="482"/>
      <c r="K244" s="482"/>
      <c r="L244" s="482"/>
      <c r="M244" s="482"/>
      <c r="N244" s="482"/>
      <c r="O244" s="482"/>
      <c r="P244" s="482"/>
      <c r="Q244" s="482"/>
    </row>
    <row r="245" spans="9:17" s="483" customFormat="1" ht="12.75">
      <c r="I245" s="482"/>
      <c r="J245" s="482"/>
      <c r="K245" s="482"/>
      <c r="L245" s="482"/>
      <c r="M245" s="482"/>
      <c r="N245" s="482"/>
      <c r="O245" s="482"/>
      <c r="P245" s="482"/>
      <c r="Q245" s="482"/>
    </row>
    <row r="246" spans="9:17" s="483" customFormat="1" ht="12.75">
      <c r="I246" s="482"/>
      <c r="J246" s="482"/>
      <c r="K246" s="482"/>
      <c r="L246" s="482"/>
      <c r="M246" s="482"/>
      <c r="N246" s="482"/>
      <c r="O246" s="482"/>
      <c r="P246" s="482"/>
      <c r="Q246" s="482"/>
    </row>
    <row r="247" spans="9:17" s="483" customFormat="1" ht="12.75">
      <c r="I247" s="482"/>
      <c r="J247" s="482"/>
      <c r="K247" s="482"/>
      <c r="L247" s="482"/>
      <c r="M247" s="482"/>
      <c r="N247" s="482"/>
      <c r="O247" s="482"/>
      <c r="P247" s="482"/>
      <c r="Q247" s="482"/>
    </row>
    <row r="248" spans="9:17" s="483" customFormat="1" ht="12.75">
      <c r="I248" s="482"/>
      <c r="J248" s="482"/>
      <c r="K248" s="482"/>
      <c r="L248" s="482"/>
      <c r="M248" s="482"/>
      <c r="N248" s="482"/>
      <c r="O248" s="482"/>
      <c r="P248" s="482"/>
      <c r="Q248" s="482"/>
    </row>
    <row r="249" spans="9:17" s="483" customFormat="1" ht="12.75">
      <c r="I249" s="482"/>
      <c r="J249" s="482"/>
      <c r="K249" s="482"/>
      <c r="L249" s="482"/>
      <c r="M249" s="482"/>
      <c r="N249" s="482"/>
      <c r="O249" s="482"/>
      <c r="P249" s="482"/>
      <c r="Q249" s="482"/>
    </row>
    <row r="250" spans="9:17" s="483" customFormat="1" ht="12.75">
      <c r="I250" s="482"/>
      <c r="J250" s="482"/>
      <c r="K250" s="482"/>
      <c r="L250" s="482"/>
      <c r="M250" s="482"/>
      <c r="N250" s="482"/>
      <c r="O250" s="482"/>
      <c r="P250" s="482"/>
      <c r="Q250" s="482"/>
    </row>
    <row r="251" spans="9:17" s="483" customFormat="1" ht="12.75">
      <c r="I251" s="482"/>
      <c r="J251" s="482"/>
      <c r="K251" s="482"/>
      <c r="L251" s="482"/>
      <c r="M251" s="482"/>
      <c r="N251" s="482"/>
      <c r="O251" s="482"/>
      <c r="P251" s="482"/>
      <c r="Q251" s="482"/>
    </row>
    <row r="252" spans="9:17" s="483" customFormat="1" ht="12.75">
      <c r="I252" s="482"/>
      <c r="J252" s="482"/>
      <c r="K252" s="482"/>
      <c r="L252" s="482"/>
      <c r="M252" s="482"/>
      <c r="N252" s="482"/>
      <c r="O252" s="482"/>
      <c r="P252" s="482"/>
      <c r="Q252" s="482"/>
    </row>
    <row r="253" spans="9:17" s="483" customFormat="1" ht="12.75">
      <c r="I253" s="482"/>
      <c r="J253" s="482"/>
      <c r="K253" s="482"/>
      <c r="L253" s="482"/>
      <c r="M253" s="482"/>
      <c r="N253" s="482"/>
      <c r="O253" s="482"/>
      <c r="P253" s="482"/>
      <c r="Q253" s="482"/>
    </row>
    <row r="254" spans="9:17" s="483" customFormat="1" ht="12.75">
      <c r="I254" s="482"/>
      <c r="J254" s="482"/>
      <c r="K254" s="482"/>
      <c r="L254" s="482"/>
      <c r="M254" s="482"/>
      <c r="N254" s="482"/>
      <c r="O254" s="482"/>
      <c r="P254" s="482"/>
      <c r="Q254" s="482"/>
    </row>
    <row r="255" spans="9:17" s="483" customFormat="1" ht="12.75">
      <c r="I255" s="482"/>
      <c r="J255" s="482"/>
      <c r="K255" s="482"/>
      <c r="L255" s="482"/>
      <c r="M255" s="482"/>
      <c r="N255" s="482"/>
      <c r="O255" s="482"/>
      <c r="P255" s="482"/>
      <c r="Q255" s="482"/>
    </row>
    <row r="256" spans="9:17" s="483" customFormat="1" ht="12.75">
      <c r="I256" s="482"/>
      <c r="J256" s="482"/>
      <c r="K256" s="482"/>
      <c r="L256" s="482"/>
      <c r="M256" s="482"/>
      <c r="N256" s="482"/>
      <c r="O256" s="482"/>
      <c r="P256" s="482"/>
      <c r="Q256" s="482"/>
    </row>
    <row r="257" spans="9:17" s="483" customFormat="1" ht="12.75">
      <c r="I257" s="482"/>
      <c r="J257" s="482"/>
      <c r="K257" s="482"/>
      <c r="L257" s="482"/>
      <c r="M257" s="482"/>
      <c r="N257" s="482"/>
      <c r="O257" s="482"/>
      <c r="P257" s="482"/>
      <c r="Q257" s="482"/>
    </row>
    <row r="258" spans="9:17" s="483" customFormat="1" ht="12.75">
      <c r="I258" s="482"/>
      <c r="J258" s="482"/>
      <c r="K258" s="482"/>
      <c r="L258" s="482"/>
      <c r="M258" s="482"/>
      <c r="N258" s="482"/>
      <c r="O258" s="482"/>
      <c r="P258" s="482"/>
      <c r="Q258" s="482"/>
    </row>
    <row r="259" spans="9:17" s="483" customFormat="1" ht="12.75">
      <c r="I259" s="482"/>
      <c r="J259" s="482"/>
      <c r="K259" s="482"/>
      <c r="L259" s="482"/>
      <c r="M259" s="482"/>
      <c r="N259" s="482"/>
      <c r="O259" s="482"/>
      <c r="P259" s="482"/>
      <c r="Q259" s="482"/>
    </row>
    <row r="260" spans="9:17" s="483" customFormat="1" ht="12.75">
      <c r="I260" s="482"/>
      <c r="J260" s="482"/>
      <c r="K260" s="482"/>
      <c r="L260" s="482"/>
      <c r="M260" s="482"/>
      <c r="N260" s="482"/>
      <c r="O260" s="482"/>
      <c r="P260" s="482"/>
      <c r="Q260" s="482"/>
    </row>
    <row r="261" spans="9:17" s="483" customFormat="1" ht="12.75">
      <c r="I261" s="482"/>
      <c r="J261" s="482"/>
      <c r="K261" s="482"/>
      <c r="L261" s="482"/>
      <c r="M261" s="482"/>
      <c r="N261" s="482"/>
      <c r="O261" s="482"/>
      <c r="P261" s="482"/>
      <c r="Q261" s="482"/>
    </row>
    <row r="262" spans="9:17" s="483" customFormat="1" ht="12.75">
      <c r="I262" s="482"/>
      <c r="J262" s="482"/>
      <c r="K262" s="482"/>
      <c r="L262" s="482"/>
      <c r="M262" s="482"/>
      <c r="N262" s="482"/>
      <c r="O262" s="482"/>
      <c r="P262" s="482"/>
      <c r="Q262" s="482"/>
    </row>
    <row r="263" spans="9:17" s="483" customFormat="1" ht="12.75">
      <c r="I263" s="482"/>
      <c r="J263" s="482"/>
      <c r="K263" s="482"/>
      <c r="L263" s="482"/>
      <c r="M263" s="482"/>
      <c r="N263" s="482"/>
      <c r="O263" s="482"/>
      <c r="P263" s="482"/>
      <c r="Q263" s="482"/>
    </row>
    <row r="264" spans="9:17" s="483" customFormat="1" ht="12.75">
      <c r="I264" s="482"/>
      <c r="J264" s="482"/>
      <c r="K264" s="482"/>
      <c r="L264" s="482"/>
      <c r="M264" s="482"/>
      <c r="N264" s="482"/>
      <c r="O264" s="482"/>
      <c r="P264" s="482"/>
      <c r="Q264" s="482"/>
    </row>
    <row r="265" spans="9:17" s="483" customFormat="1" ht="12.75">
      <c r="I265" s="482"/>
      <c r="J265" s="482"/>
      <c r="K265" s="482"/>
      <c r="L265" s="482"/>
      <c r="M265" s="482"/>
      <c r="N265" s="482"/>
      <c r="O265" s="482"/>
      <c r="P265" s="482"/>
      <c r="Q265" s="482"/>
    </row>
    <row r="266" spans="9:17" s="483" customFormat="1" ht="12.75">
      <c r="I266" s="482"/>
      <c r="J266" s="482"/>
      <c r="K266" s="482"/>
      <c r="L266" s="482"/>
      <c r="M266" s="482"/>
      <c r="N266" s="482"/>
      <c r="O266" s="482"/>
      <c r="P266" s="482"/>
      <c r="Q266" s="482"/>
    </row>
    <row r="267" spans="9:17" s="483" customFormat="1" ht="12.75">
      <c r="I267" s="482"/>
      <c r="J267" s="482"/>
      <c r="K267" s="482"/>
      <c r="L267" s="482"/>
      <c r="M267" s="482"/>
      <c r="N267" s="482"/>
      <c r="O267" s="482"/>
      <c r="P267" s="482"/>
      <c r="Q267" s="482"/>
    </row>
    <row r="268" spans="9:17" s="483" customFormat="1" ht="12.75">
      <c r="I268" s="482"/>
      <c r="J268" s="482"/>
      <c r="K268" s="482"/>
      <c r="L268" s="482"/>
      <c r="M268" s="482"/>
      <c r="N268" s="482"/>
      <c r="O268" s="482"/>
      <c r="P268" s="482"/>
      <c r="Q268" s="482"/>
    </row>
    <row r="269" spans="9:17" s="483" customFormat="1" ht="12.75">
      <c r="I269" s="482"/>
      <c r="J269" s="482"/>
      <c r="K269" s="482"/>
      <c r="L269" s="482"/>
      <c r="M269" s="482"/>
      <c r="N269" s="482"/>
      <c r="O269" s="482"/>
      <c r="P269" s="482"/>
      <c r="Q269" s="482"/>
    </row>
    <row r="270" spans="9:17" s="483" customFormat="1" ht="12.75">
      <c r="I270" s="482"/>
      <c r="J270" s="482"/>
      <c r="K270" s="482"/>
      <c r="L270" s="482"/>
      <c r="M270" s="482"/>
      <c r="N270" s="482"/>
      <c r="O270" s="482"/>
      <c r="P270" s="482"/>
      <c r="Q270" s="482"/>
    </row>
    <row r="271" spans="9:17" s="483" customFormat="1" ht="12.75">
      <c r="I271" s="482"/>
      <c r="J271" s="482"/>
      <c r="K271" s="482"/>
      <c r="L271" s="482"/>
      <c r="M271" s="482"/>
      <c r="N271" s="482"/>
      <c r="O271" s="482"/>
      <c r="P271" s="482"/>
      <c r="Q271" s="482"/>
    </row>
    <row r="272" spans="9:17" s="483" customFormat="1" ht="12.75">
      <c r="I272" s="482"/>
      <c r="J272" s="482"/>
      <c r="K272" s="482"/>
      <c r="L272" s="482"/>
      <c r="M272" s="482"/>
      <c r="N272" s="482"/>
      <c r="O272" s="482"/>
      <c r="P272" s="482"/>
      <c r="Q272" s="482"/>
    </row>
    <row r="273" spans="9:17" s="483" customFormat="1" ht="12.75">
      <c r="I273" s="482"/>
      <c r="J273" s="482"/>
      <c r="K273" s="482"/>
      <c r="L273" s="482"/>
      <c r="M273" s="482"/>
      <c r="N273" s="482"/>
      <c r="O273" s="482"/>
      <c r="P273" s="482"/>
      <c r="Q273" s="482"/>
    </row>
    <row r="274" spans="9:17" s="483" customFormat="1" ht="12.75">
      <c r="I274" s="482"/>
      <c r="J274" s="482"/>
      <c r="K274" s="482"/>
      <c r="L274" s="482"/>
      <c r="M274" s="482"/>
      <c r="N274" s="482"/>
      <c r="O274" s="482"/>
      <c r="P274" s="482"/>
      <c r="Q274" s="482"/>
    </row>
    <row r="275" spans="9:17" s="483" customFormat="1" ht="12.75">
      <c r="I275" s="482"/>
      <c r="J275" s="482"/>
      <c r="K275" s="482"/>
      <c r="L275" s="482"/>
      <c r="M275" s="482"/>
      <c r="N275" s="482"/>
      <c r="O275" s="482"/>
      <c r="P275" s="482"/>
      <c r="Q275" s="482"/>
    </row>
    <row r="276" spans="9:17" s="483" customFormat="1" ht="12.75">
      <c r="I276" s="482"/>
      <c r="J276" s="482"/>
      <c r="K276" s="482"/>
      <c r="L276" s="482"/>
      <c r="M276" s="482"/>
      <c r="N276" s="482"/>
      <c r="O276" s="482"/>
      <c r="P276" s="482"/>
      <c r="Q276" s="482"/>
    </row>
    <row r="277" spans="9:17" s="483" customFormat="1" ht="12.75">
      <c r="I277" s="482"/>
      <c r="J277" s="482"/>
      <c r="K277" s="482"/>
      <c r="L277" s="482"/>
      <c r="M277" s="482"/>
      <c r="N277" s="482"/>
      <c r="O277" s="482"/>
      <c r="P277" s="482"/>
      <c r="Q277" s="482"/>
    </row>
    <row r="278" spans="9:17" s="483" customFormat="1" ht="12.75">
      <c r="I278" s="482"/>
      <c r="J278" s="482"/>
      <c r="K278" s="482"/>
      <c r="L278" s="482"/>
      <c r="M278" s="482"/>
      <c r="N278" s="482"/>
      <c r="O278" s="482"/>
      <c r="P278" s="482"/>
      <c r="Q278" s="482"/>
    </row>
    <row r="279" spans="9:17" s="483" customFormat="1" ht="12.75">
      <c r="I279" s="482"/>
      <c r="J279" s="482"/>
      <c r="K279" s="482"/>
      <c r="L279" s="482"/>
      <c r="M279" s="482"/>
      <c r="N279" s="482"/>
      <c r="O279" s="482"/>
      <c r="P279" s="482"/>
      <c r="Q279" s="482"/>
    </row>
    <row r="280" spans="9:17" s="483" customFormat="1" ht="12.75">
      <c r="I280" s="482"/>
      <c r="J280" s="482"/>
      <c r="K280" s="482"/>
      <c r="L280" s="482"/>
      <c r="M280" s="482"/>
      <c r="N280" s="482"/>
      <c r="O280" s="482"/>
      <c r="P280" s="482"/>
      <c r="Q280" s="482"/>
    </row>
    <row r="281" spans="9:17" s="483" customFormat="1" ht="12.75">
      <c r="I281" s="482"/>
      <c r="J281" s="482"/>
      <c r="K281" s="482"/>
      <c r="L281" s="482"/>
      <c r="M281" s="482"/>
      <c r="N281" s="482"/>
      <c r="O281" s="482"/>
      <c r="P281" s="482"/>
      <c r="Q281" s="482"/>
    </row>
    <row r="282" spans="9:17" s="483" customFormat="1" ht="12.75">
      <c r="I282" s="482"/>
      <c r="J282" s="482"/>
      <c r="K282" s="482"/>
      <c r="L282" s="482"/>
      <c r="M282" s="482"/>
      <c r="N282" s="482"/>
      <c r="O282" s="482"/>
      <c r="P282" s="482"/>
      <c r="Q282" s="482"/>
    </row>
    <row r="283" spans="9:17" s="483" customFormat="1" ht="12.75">
      <c r="I283" s="482"/>
      <c r="J283" s="482"/>
      <c r="K283" s="482"/>
      <c r="L283" s="482"/>
      <c r="M283" s="482"/>
      <c r="N283" s="482"/>
      <c r="O283" s="482"/>
      <c r="P283" s="482"/>
      <c r="Q283" s="482"/>
    </row>
    <row r="284" spans="9:17" s="483" customFormat="1" ht="12.75">
      <c r="I284" s="482"/>
      <c r="J284" s="482"/>
      <c r="K284" s="482"/>
      <c r="L284" s="482"/>
      <c r="M284" s="482"/>
      <c r="N284" s="482"/>
      <c r="O284" s="482"/>
      <c r="P284" s="482"/>
      <c r="Q284" s="482"/>
    </row>
    <row r="285" spans="9:17" s="483" customFormat="1" ht="12.75">
      <c r="I285" s="482"/>
      <c r="J285" s="482"/>
      <c r="K285" s="482"/>
      <c r="L285" s="482"/>
      <c r="M285" s="482"/>
      <c r="N285" s="482"/>
      <c r="O285" s="482"/>
      <c r="P285" s="482"/>
      <c r="Q285" s="482"/>
    </row>
    <row r="286" spans="9:17" s="483" customFormat="1" ht="12.75">
      <c r="I286" s="482"/>
      <c r="J286" s="482"/>
      <c r="K286" s="482"/>
      <c r="L286" s="482"/>
      <c r="M286" s="482"/>
      <c r="N286" s="482"/>
      <c r="O286" s="482"/>
      <c r="P286" s="482"/>
      <c r="Q286" s="482"/>
    </row>
    <row r="287" spans="9:17" s="483" customFormat="1" ht="12.75">
      <c r="I287" s="482"/>
      <c r="J287" s="482"/>
      <c r="K287" s="482"/>
      <c r="L287" s="482"/>
      <c r="M287" s="482"/>
      <c r="N287" s="482"/>
      <c r="O287" s="482"/>
      <c r="P287" s="482"/>
      <c r="Q287" s="482"/>
    </row>
    <row r="288" spans="9:17" s="483" customFormat="1" ht="12.75">
      <c r="I288" s="482"/>
      <c r="J288" s="482"/>
      <c r="K288" s="482"/>
      <c r="L288" s="482"/>
      <c r="M288" s="482"/>
      <c r="N288" s="482"/>
      <c r="O288" s="482"/>
      <c r="P288" s="482"/>
      <c r="Q288" s="482"/>
    </row>
    <row r="289" spans="9:17" s="483" customFormat="1" ht="12.75">
      <c r="I289" s="482"/>
      <c r="J289" s="482"/>
      <c r="K289" s="482"/>
      <c r="L289" s="482"/>
      <c r="M289" s="482"/>
      <c r="N289" s="482"/>
      <c r="O289" s="482"/>
      <c r="P289" s="482"/>
      <c r="Q289" s="482"/>
    </row>
    <row r="290" spans="9:17" s="483" customFormat="1" ht="12.75">
      <c r="I290" s="482"/>
      <c r="J290" s="482"/>
      <c r="K290" s="482"/>
      <c r="L290" s="482"/>
      <c r="M290" s="482"/>
      <c r="N290" s="482"/>
      <c r="O290" s="482"/>
      <c r="P290" s="482"/>
      <c r="Q290" s="482"/>
    </row>
    <row r="291" spans="9:17" s="483" customFormat="1" ht="12.75">
      <c r="I291" s="482"/>
      <c r="J291" s="482"/>
      <c r="K291" s="482"/>
      <c r="L291" s="482"/>
      <c r="M291" s="482"/>
      <c r="N291" s="482"/>
      <c r="O291" s="482"/>
      <c r="P291" s="482"/>
      <c r="Q291" s="482"/>
    </row>
    <row r="292" spans="9:17" s="483" customFormat="1" ht="12.75">
      <c r="I292" s="482"/>
      <c r="J292" s="482"/>
      <c r="K292" s="482"/>
      <c r="L292" s="482"/>
      <c r="M292" s="482"/>
      <c r="N292" s="482"/>
      <c r="O292" s="482"/>
      <c r="P292" s="482"/>
      <c r="Q292" s="482"/>
    </row>
    <row r="293" spans="9:17" s="483" customFormat="1" ht="12.75">
      <c r="I293" s="482"/>
      <c r="J293" s="482"/>
      <c r="K293" s="482"/>
      <c r="L293" s="482"/>
      <c r="M293" s="482"/>
      <c r="N293" s="482"/>
      <c r="O293" s="482"/>
      <c r="P293" s="482"/>
      <c r="Q293" s="482"/>
    </row>
    <row r="294" spans="9:17" s="483" customFormat="1" ht="12.75">
      <c r="I294" s="482"/>
      <c r="J294" s="482"/>
      <c r="K294" s="482"/>
      <c r="L294" s="482"/>
      <c r="M294" s="482"/>
      <c r="N294" s="482"/>
      <c r="O294" s="482"/>
      <c r="P294" s="482"/>
      <c r="Q294" s="482"/>
    </row>
    <row r="295" spans="9:17" s="483" customFormat="1" ht="12.75">
      <c r="I295" s="482"/>
      <c r="J295" s="482"/>
      <c r="K295" s="482"/>
      <c r="L295" s="482"/>
      <c r="M295" s="482"/>
      <c r="N295" s="482"/>
      <c r="O295" s="482"/>
      <c r="P295" s="482"/>
      <c r="Q295" s="482"/>
    </row>
    <row r="296" spans="9:17" s="483" customFormat="1" ht="12.75">
      <c r="I296" s="482"/>
      <c r="J296" s="482"/>
      <c r="K296" s="482"/>
      <c r="L296" s="482"/>
      <c r="M296" s="482"/>
      <c r="N296" s="482"/>
      <c r="O296" s="482"/>
      <c r="P296" s="482"/>
      <c r="Q296" s="482"/>
    </row>
    <row r="297" spans="9:17" s="483" customFormat="1" ht="12.75">
      <c r="I297" s="482"/>
      <c r="J297" s="482"/>
      <c r="K297" s="482"/>
      <c r="L297" s="482"/>
      <c r="M297" s="482"/>
      <c r="N297" s="482"/>
      <c r="O297" s="482"/>
      <c r="P297" s="482"/>
      <c r="Q297" s="482"/>
    </row>
    <row r="298" spans="9:17" s="483" customFormat="1" ht="12.75">
      <c r="I298" s="482"/>
      <c r="J298" s="482"/>
      <c r="K298" s="482"/>
      <c r="L298" s="482"/>
      <c r="M298" s="482"/>
      <c r="N298" s="482"/>
      <c r="O298" s="482"/>
      <c r="P298" s="482"/>
      <c r="Q298" s="482"/>
    </row>
    <row r="299" spans="9:17" s="483" customFormat="1" ht="12.75">
      <c r="I299" s="482"/>
      <c r="J299" s="482"/>
      <c r="K299" s="482"/>
      <c r="L299" s="482"/>
      <c r="M299" s="482"/>
      <c r="N299" s="482"/>
      <c r="O299" s="482"/>
      <c r="P299" s="482"/>
      <c r="Q299" s="482"/>
    </row>
    <row r="300" spans="9:17" s="483" customFormat="1" ht="12.75">
      <c r="I300" s="482"/>
      <c r="J300" s="482"/>
      <c r="K300" s="482"/>
      <c r="L300" s="482"/>
      <c r="M300" s="482"/>
      <c r="N300" s="482"/>
      <c r="O300" s="482"/>
      <c r="P300" s="482"/>
      <c r="Q300" s="482"/>
    </row>
    <row r="301" spans="9:17" s="483" customFormat="1" ht="12.75">
      <c r="I301" s="482"/>
      <c r="J301" s="482"/>
      <c r="K301" s="482"/>
      <c r="L301" s="482"/>
      <c r="M301" s="482"/>
      <c r="N301" s="482"/>
      <c r="O301" s="482"/>
      <c r="P301" s="482"/>
      <c r="Q301" s="482"/>
    </row>
    <row r="302" spans="9:17" s="483" customFormat="1" ht="12.75">
      <c r="I302" s="482"/>
      <c r="J302" s="482"/>
      <c r="K302" s="482"/>
      <c r="L302" s="482"/>
      <c r="M302" s="482"/>
      <c r="N302" s="482"/>
      <c r="O302" s="482"/>
      <c r="P302" s="482"/>
      <c r="Q302" s="482"/>
    </row>
    <row r="303" spans="9:17" s="483" customFormat="1" ht="12.75">
      <c r="I303" s="482"/>
      <c r="J303" s="482"/>
      <c r="K303" s="482"/>
      <c r="L303" s="482"/>
      <c r="M303" s="482"/>
      <c r="N303" s="482"/>
      <c r="O303" s="482"/>
      <c r="P303" s="482"/>
      <c r="Q303" s="482"/>
    </row>
    <row r="304" spans="9:17" s="483" customFormat="1" ht="12.75">
      <c r="I304" s="482"/>
      <c r="J304" s="482"/>
      <c r="K304" s="482"/>
      <c r="L304" s="482"/>
      <c r="M304" s="482"/>
      <c r="N304" s="482"/>
      <c r="O304" s="482"/>
      <c r="P304" s="482"/>
      <c r="Q304" s="482"/>
    </row>
    <row r="305" spans="9:17" s="483" customFormat="1" ht="12.75">
      <c r="I305" s="482"/>
      <c r="J305" s="482"/>
      <c r="K305" s="482"/>
      <c r="L305" s="482"/>
      <c r="M305" s="482"/>
      <c r="N305" s="482"/>
      <c r="O305" s="482"/>
      <c r="P305" s="482"/>
      <c r="Q305" s="482"/>
    </row>
    <row r="306" spans="9:17" s="483" customFormat="1" ht="12.75">
      <c r="I306" s="482"/>
      <c r="J306" s="482"/>
      <c r="K306" s="482"/>
      <c r="L306" s="482"/>
      <c r="M306" s="482"/>
      <c r="N306" s="482"/>
      <c r="O306" s="482"/>
      <c r="P306" s="482"/>
      <c r="Q306" s="482"/>
    </row>
    <row r="307" spans="9:17" s="483" customFormat="1" ht="12.75">
      <c r="I307" s="482"/>
      <c r="J307" s="482"/>
      <c r="K307" s="482"/>
      <c r="L307" s="482"/>
      <c r="M307" s="482"/>
      <c r="N307" s="482"/>
      <c r="O307" s="482"/>
      <c r="P307" s="482"/>
      <c r="Q307" s="482"/>
    </row>
    <row r="308" spans="9:17" s="483" customFormat="1" ht="12.75">
      <c r="I308" s="482"/>
      <c r="J308" s="482"/>
      <c r="K308" s="482"/>
      <c r="L308" s="482"/>
      <c r="M308" s="482"/>
      <c r="N308" s="482"/>
      <c r="O308" s="482"/>
      <c r="P308" s="482"/>
      <c r="Q308" s="482"/>
    </row>
    <row r="309" spans="9:17" s="483" customFormat="1" ht="12.75">
      <c r="I309" s="482"/>
      <c r="J309" s="482"/>
      <c r="K309" s="482"/>
      <c r="L309" s="482"/>
      <c r="M309" s="482"/>
      <c r="N309" s="482"/>
      <c r="O309" s="482"/>
      <c r="P309" s="482"/>
      <c r="Q309" s="482"/>
    </row>
    <row r="310" spans="9:17" s="483" customFormat="1" ht="12.75">
      <c r="I310" s="482"/>
      <c r="J310" s="482"/>
      <c r="K310" s="482"/>
      <c r="L310" s="482"/>
      <c r="M310" s="482"/>
      <c r="N310" s="482"/>
      <c r="O310" s="482"/>
      <c r="P310" s="482"/>
      <c r="Q310" s="482"/>
    </row>
    <row r="311" spans="9:17" s="483" customFormat="1" ht="12.75">
      <c r="I311" s="482"/>
      <c r="J311" s="482"/>
      <c r="K311" s="482"/>
      <c r="L311" s="482"/>
      <c r="M311" s="482"/>
      <c r="N311" s="482"/>
      <c r="O311" s="482"/>
      <c r="P311" s="482"/>
      <c r="Q311" s="482"/>
    </row>
    <row r="312" spans="9:17" s="483" customFormat="1" ht="12.75">
      <c r="I312" s="482"/>
      <c r="J312" s="482"/>
      <c r="K312" s="482"/>
      <c r="L312" s="482"/>
      <c r="M312" s="482"/>
      <c r="N312" s="482"/>
      <c r="O312" s="482"/>
      <c r="P312" s="482"/>
      <c r="Q312" s="482"/>
    </row>
    <row r="313" spans="9:17" s="483" customFormat="1" ht="12.75">
      <c r="I313" s="482"/>
      <c r="J313" s="482"/>
      <c r="K313" s="482"/>
      <c r="L313" s="482"/>
      <c r="M313" s="482"/>
      <c r="N313" s="482"/>
      <c r="O313" s="482"/>
      <c r="P313" s="482"/>
      <c r="Q313" s="482"/>
    </row>
    <row r="314" spans="9:17" s="483" customFormat="1" ht="12.75">
      <c r="I314" s="482"/>
      <c r="J314" s="482"/>
      <c r="K314" s="482"/>
      <c r="L314" s="482"/>
      <c r="M314" s="482"/>
      <c r="N314" s="482"/>
      <c r="O314" s="482"/>
      <c r="P314" s="482"/>
      <c r="Q314" s="482"/>
    </row>
    <row r="315" spans="9:17" s="483" customFormat="1" ht="12.75">
      <c r="I315" s="482"/>
      <c r="J315" s="482"/>
      <c r="K315" s="482"/>
      <c r="L315" s="482"/>
      <c r="M315" s="482"/>
      <c r="N315" s="482"/>
      <c r="O315" s="482"/>
      <c r="P315" s="482"/>
      <c r="Q315" s="482"/>
    </row>
    <row r="316" spans="9:17" s="483" customFormat="1" ht="12.75">
      <c r="I316" s="482"/>
      <c r="J316" s="482"/>
      <c r="K316" s="482"/>
      <c r="L316" s="482"/>
      <c r="M316" s="482"/>
      <c r="N316" s="482"/>
      <c r="O316" s="482"/>
      <c r="P316" s="482"/>
      <c r="Q316" s="482"/>
    </row>
    <row r="317" spans="9:17" s="483" customFormat="1" ht="12.75">
      <c r="I317" s="482"/>
      <c r="J317" s="482"/>
      <c r="K317" s="482"/>
      <c r="L317" s="482"/>
      <c r="M317" s="482"/>
      <c r="N317" s="482"/>
      <c r="O317" s="482"/>
      <c r="P317" s="482"/>
      <c r="Q317" s="482"/>
    </row>
    <row r="318" spans="9:17" s="483" customFormat="1" ht="12.75">
      <c r="I318" s="482"/>
      <c r="J318" s="482"/>
      <c r="K318" s="482"/>
      <c r="L318" s="482"/>
      <c r="M318" s="482"/>
      <c r="N318" s="482"/>
      <c r="O318" s="482"/>
      <c r="P318" s="482"/>
      <c r="Q318" s="482"/>
    </row>
    <row r="319" spans="9:17" s="483" customFormat="1" ht="12.75">
      <c r="I319" s="482"/>
      <c r="J319" s="482"/>
      <c r="K319" s="482"/>
      <c r="L319" s="482"/>
      <c r="M319" s="482"/>
      <c r="N319" s="482"/>
      <c r="O319" s="482"/>
      <c r="P319" s="482"/>
      <c r="Q319" s="482"/>
    </row>
    <row r="320" spans="9:17" s="483" customFormat="1" ht="12.75">
      <c r="I320" s="482"/>
      <c r="J320" s="482"/>
      <c r="K320" s="482"/>
      <c r="L320" s="482"/>
      <c r="M320" s="482"/>
      <c r="N320" s="482"/>
      <c r="O320" s="482"/>
      <c r="P320" s="482"/>
      <c r="Q320" s="482"/>
    </row>
    <row r="321" spans="9:17" s="483" customFormat="1" ht="12.75">
      <c r="I321" s="482"/>
      <c r="J321" s="482"/>
      <c r="K321" s="482"/>
      <c r="L321" s="482"/>
      <c r="M321" s="482"/>
      <c r="N321" s="482"/>
      <c r="O321" s="482"/>
      <c r="P321" s="482"/>
      <c r="Q321" s="482"/>
    </row>
    <row r="322" spans="9:17" s="483" customFormat="1" ht="12.75">
      <c r="I322" s="482"/>
      <c r="J322" s="482"/>
      <c r="K322" s="482"/>
      <c r="L322" s="482"/>
      <c r="M322" s="482"/>
      <c r="N322" s="482"/>
      <c r="O322" s="482"/>
      <c r="P322" s="482"/>
      <c r="Q322" s="482"/>
    </row>
    <row r="323" spans="9:17" s="483" customFormat="1" ht="12.75">
      <c r="I323" s="482"/>
      <c r="J323" s="482"/>
      <c r="K323" s="482"/>
      <c r="L323" s="482"/>
      <c r="M323" s="482"/>
      <c r="N323" s="482"/>
      <c r="O323" s="482"/>
      <c r="P323" s="482"/>
      <c r="Q323" s="482"/>
    </row>
    <row r="324" spans="9:17" s="483" customFormat="1" ht="12.75">
      <c r="I324" s="482"/>
      <c r="J324" s="482"/>
      <c r="K324" s="482"/>
      <c r="L324" s="482"/>
      <c r="M324" s="482"/>
      <c r="N324" s="482"/>
      <c r="O324" s="482"/>
      <c r="P324" s="482"/>
      <c r="Q324" s="482"/>
    </row>
    <row r="325" spans="9:17" s="483" customFormat="1" ht="12.75">
      <c r="I325" s="482"/>
      <c r="J325" s="482"/>
      <c r="K325" s="482"/>
      <c r="L325" s="482"/>
      <c r="M325" s="482"/>
      <c r="N325" s="482"/>
      <c r="O325" s="482"/>
      <c r="P325" s="482"/>
      <c r="Q325" s="482"/>
    </row>
    <row r="326" spans="9:17" s="483" customFormat="1" ht="12.75">
      <c r="I326" s="482"/>
      <c r="J326" s="482"/>
      <c r="K326" s="482"/>
      <c r="L326" s="482"/>
      <c r="M326" s="482"/>
      <c r="N326" s="482"/>
      <c r="O326" s="482"/>
      <c r="P326" s="482"/>
      <c r="Q326" s="482"/>
    </row>
    <row r="327" spans="9:17" s="483" customFormat="1" ht="12.75">
      <c r="I327" s="482"/>
      <c r="J327" s="482"/>
      <c r="K327" s="482"/>
      <c r="L327" s="482"/>
      <c r="M327" s="482"/>
      <c r="N327" s="482"/>
      <c r="O327" s="482"/>
      <c r="P327" s="482"/>
      <c r="Q327" s="482"/>
    </row>
    <row r="328" spans="9:17" s="483" customFormat="1" ht="12.75">
      <c r="I328" s="482"/>
      <c r="J328" s="482"/>
      <c r="K328" s="482"/>
      <c r="L328" s="482"/>
      <c r="M328" s="482"/>
      <c r="N328" s="482"/>
      <c r="O328" s="482"/>
      <c r="P328" s="482"/>
      <c r="Q328" s="482"/>
    </row>
    <row r="329" spans="9:17" s="483" customFormat="1" ht="12.75">
      <c r="I329" s="482"/>
      <c r="J329" s="482"/>
      <c r="K329" s="482"/>
      <c r="L329" s="482"/>
      <c r="M329" s="482"/>
      <c r="N329" s="482"/>
      <c r="O329" s="482"/>
      <c r="P329" s="482"/>
      <c r="Q329" s="482"/>
    </row>
    <row r="330" spans="9:17" s="483" customFormat="1" ht="12.75">
      <c r="I330" s="482"/>
      <c r="J330" s="482"/>
      <c r="K330" s="482"/>
      <c r="L330" s="482"/>
      <c r="M330" s="482"/>
      <c r="N330" s="482"/>
      <c r="O330" s="482"/>
      <c r="P330" s="482"/>
      <c r="Q330" s="482"/>
    </row>
    <row r="331" spans="9:17" s="483" customFormat="1" ht="12.75">
      <c r="I331" s="482"/>
      <c r="J331" s="482"/>
      <c r="K331" s="482"/>
      <c r="L331" s="482"/>
      <c r="M331" s="482"/>
      <c r="N331" s="482"/>
      <c r="O331" s="482"/>
      <c r="P331" s="482"/>
      <c r="Q331" s="482"/>
    </row>
    <row r="332" spans="9:17" s="483" customFormat="1" ht="12.75">
      <c r="I332" s="482"/>
      <c r="J332" s="482"/>
      <c r="K332" s="482"/>
      <c r="L332" s="482"/>
      <c r="M332" s="482"/>
      <c r="N332" s="482"/>
      <c r="O332" s="482"/>
      <c r="P332" s="482"/>
      <c r="Q332" s="482"/>
    </row>
    <row r="333" spans="9:17" s="483" customFormat="1" ht="12.75">
      <c r="I333" s="482"/>
      <c r="J333" s="482"/>
      <c r="K333" s="482"/>
      <c r="L333" s="482"/>
      <c r="M333" s="482"/>
      <c r="N333" s="482"/>
      <c r="O333" s="482"/>
      <c r="P333" s="482"/>
      <c r="Q333" s="482"/>
    </row>
    <row r="334" spans="9:17" s="483" customFormat="1" ht="12.75">
      <c r="I334" s="482"/>
      <c r="J334" s="482"/>
      <c r="K334" s="482"/>
      <c r="L334" s="482"/>
      <c r="M334" s="482"/>
      <c r="N334" s="482"/>
      <c r="O334" s="482"/>
      <c r="P334" s="482"/>
      <c r="Q334" s="482"/>
    </row>
    <row r="335" spans="9:17" s="483" customFormat="1" ht="12.75">
      <c r="I335" s="482"/>
      <c r="J335" s="482"/>
      <c r="K335" s="482"/>
      <c r="L335" s="482"/>
      <c r="M335" s="482"/>
      <c r="N335" s="482"/>
      <c r="O335" s="482"/>
      <c r="P335" s="482"/>
      <c r="Q335" s="482"/>
    </row>
    <row r="336" spans="9:17" s="483" customFormat="1" ht="12.75">
      <c r="I336" s="482"/>
      <c r="J336" s="482"/>
      <c r="K336" s="482"/>
      <c r="L336" s="482"/>
      <c r="M336" s="482"/>
      <c r="N336" s="482"/>
      <c r="O336" s="482"/>
      <c r="P336" s="482"/>
      <c r="Q336" s="482"/>
    </row>
    <row r="337" spans="9:17" s="483" customFormat="1" ht="12.75">
      <c r="I337" s="482"/>
      <c r="J337" s="482"/>
      <c r="K337" s="482"/>
      <c r="L337" s="482"/>
      <c r="M337" s="482"/>
      <c r="N337" s="482"/>
      <c r="O337" s="482"/>
      <c r="P337" s="482"/>
      <c r="Q337" s="482"/>
    </row>
    <row r="338" spans="9:17" s="483" customFormat="1" ht="12.75">
      <c r="I338" s="482"/>
      <c r="J338" s="482"/>
      <c r="K338" s="482"/>
      <c r="L338" s="482"/>
      <c r="M338" s="482"/>
      <c r="N338" s="482"/>
      <c r="O338" s="482"/>
      <c r="P338" s="482"/>
      <c r="Q338" s="482"/>
    </row>
    <row r="339" spans="9:17" s="483" customFormat="1" ht="12.75">
      <c r="I339" s="482"/>
      <c r="J339" s="482"/>
      <c r="K339" s="482"/>
      <c r="L339" s="482"/>
      <c r="M339" s="482"/>
      <c r="N339" s="482"/>
      <c r="O339" s="482"/>
      <c r="P339" s="482"/>
      <c r="Q339" s="482"/>
    </row>
    <row r="340" spans="9:17" s="483" customFormat="1" ht="12.75">
      <c r="I340" s="482"/>
      <c r="J340" s="482"/>
      <c r="K340" s="482"/>
      <c r="L340" s="482"/>
      <c r="M340" s="482"/>
      <c r="N340" s="482"/>
      <c r="O340" s="482"/>
      <c r="P340" s="482"/>
      <c r="Q340" s="482"/>
    </row>
    <row r="341" spans="9:17" s="483" customFormat="1" ht="12.75">
      <c r="I341" s="482"/>
      <c r="J341" s="482"/>
      <c r="K341" s="482"/>
      <c r="L341" s="482"/>
      <c r="M341" s="482"/>
      <c r="N341" s="482"/>
      <c r="O341" s="482"/>
      <c r="P341" s="482"/>
      <c r="Q341" s="482"/>
    </row>
    <row r="342" spans="9:17" s="483" customFormat="1" ht="12.75">
      <c r="I342" s="482"/>
      <c r="J342" s="482"/>
      <c r="K342" s="482"/>
      <c r="L342" s="482"/>
      <c r="M342" s="482"/>
      <c r="N342" s="482"/>
      <c r="O342" s="482"/>
      <c r="P342" s="482"/>
      <c r="Q342" s="482"/>
    </row>
    <row r="343" spans="9:17" s="483" customFormat="1" ht="12.75">
      <c r="I343" s="482"/>
      <c r="J343" s="482"/>
      <c r="K343" s="482"/>
      <c r="L343" s="482"/>
      <c r="M343" s="482"/>
      <c r="N343" s="482"/>
      <c r="O343" s="482"/>
      <c r="P343" s="482"/>
      <c r="Q343" s="482"/>
    </row>
    <row r="344" spans="9:17" s="483" customFormat="1" ht="12.75">
      <c r="I344" s="482"/>
      <c r="J344" s="482"/>
      <c r="K344" s="482"/>
      <c r="L344" s="482"/>
      <c r="M344" s="482"/>
      <c r="N344" s="482"/>
      <c r="O344" s="482"/>
      <c r="P344" s="482"/>
      <c r="Q344" s="482"/>
    </row>
    <row r="345" spans="9:17" s="483" customFormat="1" ht="12.75">
      <c r="I345" s="482"/>
      <c r="J345" s="482"/>
      <c r="K345" s="482"/>
      <c r="L345" s="482"/>
      <c r="M345" s="482"/>
      <c r="N345" s="482"/>
      <c r="O345" s="482"/>
      <c r="P345" s="482"/>
      <c r="Q345" s="482"/>
    </row>
    <row r="346" spans="9:17" s="483" customFormat="1" ht="12.75">
      <c r="I346" s="482"/>
      <c r="J346" s="482"/>
      <c r="K346" s="482"/>
      <c r="L346" s="482"/>
      <c r="M346" s="482"/>
      <c r="N346" s="482"/>
      <c r="O346" s="482"/>
      <c r="P346" s="482"/>
      <c r="Q346" s="482"/>
    </row>
    <row r="347" spans="9:17" s="483" customFormat="1" ht="12.75">
      <c r="I347" s="482"/>
      <c r="J347" s="482"/>
      <c r="K347" s="482"/>
      <c r="L347" s="482"/>
      <c r="M347" s="482"/>
      <c r="N347" s="482"/>
      <c r="O347" s="482"/>
      <c r="P347" s="482"/>
      <c r="Q347" s="482"/>
    </row>
    <row r="348" spans="9:17" s="483" customFormat="1" ht="12.75">
      <c r="I348" s="482"/>
      <c r="J348" s="482"/>
      <c r="K348" s="482"/>
      <c r="L348" s="482"/>
      <c r="M348" s="482"/>
      <c r="N348" s="482"/>
      <c r="O348" s="482"/>
      <c r="P348" s="482"/>
      <c r="Q348" s="482"/>
    </row>
    <row r="349" spans="9:17" s="483" customFormat="1" ht="12.75">
      <c r="I349" s="482"/>
      <c r="J349" s="482"/>
      <c r="K349" s="482"/>
      <c r="L349" s="482"/>
      <c r="M349" s="482"/>
      <c r="N349" s="482"/>
      <c r="O349" s="482"/>
      <c r="P349" s="482"/>
      <c r="Q349" s="482"/>
    </row>
    <row r="350" spans="9:17" s="483" customFormat="1" ht="12.75">
      <c r="I350" s="482"/>
      <c r="J350" s="482"/>
      <c r="K350" s="482"/>
      <c r="L350" s="482"/>
      <c r="M350" s="482"/>
      <c r="N350" s="482"/>
      <c r="O350" s="482"/>
      <c r="P350" s="482"/>
      <c r="Q350" s="482"/>
    </row>
    <row r="351" spans="9:17" s="483" customFormat="1" ht="12.75">
      <c r="I351" s="482"/>
      <c r="J351" s="482"/>
      <c r="K351" s="482"/>
      <c r="L351" s="482"/>
      <c r="M351" s="482"/>
      <c r="N351" s="482"/>
      <c r="O351" s="482"/>
      <c r="P351" s="482"/>
      <c r="Q351" s="482"/>
    </row>
    <row r="352" spans="9:17" s="483" customFormat="1" ht="12.75">
      <c r="I352" s="482"/>
      <c r="J352" s="482"/>
      <c r="K352" s="482"/>
      <c r="L352" s="482"/>
      <c r="M352" s="482"/>
      <c r="N352" s="482"/>
      <c r="O352" s="482"/>
      <c r="P352" s="482"/>
      <c r="Q352" s="482"/>
    </row>
    <row r="353" spans="9:17" s="483" customFormat="1" ht="12.75">
      <c r="I353" s="482"/>
      <c r="J353" s="482"/>
      <c r="K353" s="482"/>
      <c r="L353" s="482"/>
      <c r="M353" s="482"/>
      <c r="N353" s="482"/>
      <c r="O353" s="482"/>
      <c r="P353" s="482"/>
      <c r="Q353" s="482"/>
    </row>
    <row r="354" spans="9:17" s="483" customFormat="1" ht="12.75">
      <c r="I354" s="482"/>
      <c r="J354" s="482"/>
      <c r="K354" s="482"/>
      <c r="L354" s="482"/>
      <c r="M354" s="482"/>
      <c r="N354" s="482"/>
      <c r="O354" s="482"/>
      <c r="P354" s="482"/>
      <c r="Q354" s="482"/>
    </row>
    <row r="355" spans="9:17" s="483" customFormat="1" ht="12.75">
      <c r="I355" s="482"/>
      <c r="J355" s="482"/>
      <c r="K355" s="482"/>
      <c r="L355" s="482"/>
      <c r="M355" s="482"/>
      <c r="N355" s="482"/>
      <c r="O355" s="482"/>
      <c r="P355" s="482"/>
      <c r="Q355" s="482"/>
    </row>
    <row r="356" spans="9:17" s="483" customFormat="1" ht="12.75">
      <c r="I356" s="482"/>
      <c r="J356" s="482"/>
      <c r="K356" s="482"/>
      <c r="L356" s="482"/>
      <c r="M356" s="482"/>
      <c r="N356" s="482"/>
      <c r="O356" s="482"/>
      <c r="P356" s="482"/>
      <c r="Q356" s="482"/>
    </row>
    <row r="357" spans="9:17" s="483" customFormat="1" ht="12.75">
      <c r="I357" s="482"/>
      <c r="J357" s="482"/>
      <c r="K357" s="482"/>
      <c r="L357" s="482"/>
      <c r="M357" s="482"/>
      <c r="N357" s="482"/>
      <c r="O357" s="482"/>
      <c r="P357" s="482"/>
      <c r="Q357" s="482"/>
    </row>
    <row r="358" spans="9:17" s="483" customFormat="1" ht="12.75">
      <c r="I358" s="482"/>
      <c r="J358" s="482"/>
      <c r="K358" s="482"/>
      <c r="L358" s="482"/>
      <c r="M358" s="482"/>
      <c r="N358" s="482"/>
      <c r="O358" s="482"/>
      <c r="P358" s="482"/>
      <c r="Q358" s="482"/>
    </row>
    <row r="359" spans="9:17" s="483" customFormat="1" ht="12.75">
      <c r="I359" s="482"/>
      <c r="J359" s="482"/>
      <c r="K359" s="482"/>
      <c r="L359" s="482"/>
      <c r="M359" s="482"/>
      <c r="N359" s="482"/>
      <c r="O359" s="482"/>
      <c r="P359" s="482"/>
      <c r="Q359" s="482"/>
    </row>
    <row r="360" spans="9:17" s="483" customFormat="1" ht="12.75">
      <c r="I360" s="482"/>
      <c r="J360" s="482"/>
      <c r="K360" s="482"/>
      <c r="L360" s="482"/>
      <c r="M360" s="482"/>
      <c r="N360" s="482"/>
      <c r="O360" s="482"/>
      <c r="P360" s="482"/>
      <c r="Q360" s="482"/>
    </row>
    <row r="361" spans="9:17" s="483" customFormat="1" ht="12.75">
      <c r="I361" s="482"/>
      <c r="J361" s="482"/>
      <c r="K361" s="482"/>
      <c r="L361" s="482"/>
      <c r="M361" s="482"/>
      <c r="N361" s="482"/>
      <c r="O361" s="482"/>
      <c r="P361" s="482"/>
      <c r="Q361" s="482"/>
    </row>
    <row r="362" spans="9:17" s="483" customFormat="1" ht="12.75">
      <c r="I362" s="482"/>
      <c r="J362" s="482"/>
      <c r="K362" s="482"/>
      <c r="L362" s="482"/>
      <c r="M362" s="482"/>
      <c r="N362" s="482"/>
      <c r="O362" s="482"/>
      <c r="P362" s="482"/>
      <c r="Q362" s="482"/>
    </row>
    <row r="363" spans="9:17" s="483" customFormat="1" ht="12.75">
      <c r="I363" s="482"/>
      <c r="J363" s="482"/>
      <c r="K363" s="482"/>
      <c r="L363" s="482"/>
      <c r="M363" s="482"/>
      <c r="N363" s="482"/>
      <c r="O363" s="482"/>
      <c r="P363" s="482"/>
      <c r="Q363" s="482"/>
    </row>
    <row r="364" spans="9:17" s="483" customFormat="1" ht="12.75">
      <c r="I364" s="482"/>
      <c r="J364" s="482"/>
      <c r="K364" s="482"/>
      <c r="L364" s="482"/>
      <c r="M364" s="482"/>
      <c r="N364" s="482"/>
      <c r="O364" s="482"/>
      <c r="P364" s="482"/>
      <c r="Q364" s="482"/>
    </row>
    <row r="365" spans="9:17" s="483" customFormat="1" ht="12.75">
      <c r="I365" s="482"/>
      <c r="J365" s="482"/>
      <c r="K365" s="482"/>
      <c r="L365" s="482"/>
      <c r="M365" s="482"/>
      <c r="N365" s="482"/>
      <c r="O365" s="482"/>
      <c r="P365" s="482"/>
      <c r="Q365" s="482"/>
    </row>
    <row r="366" spans="9:17" s="483" customFormat="1" ht="12.75">
      <c r="I366" s="482"/>
      <c r="J366" s="482"/>
      <c r="K366" s="482"/>
      <c r="L366" s="482"/>
      <c r="M366" s="482"/>
      <c r="N366" s="482"/>
      <c r="O366" s="482"/>
      <c r="P366" s="482"/>
      <c r="Q366" s="482"/>
    </row>
    <row r="367" spans="9:17" s="483" customFormat="1" ht="12.75">
      <c r="I367" s="482"/>
      <c r="J367" s="482"/>
      <c r="K367" s="482"/>
      <c r="L367" s="482"/>
      <c r="M367" s="482"/>
      <c r="N367" s="482"/>
      <c r="O367" s="482"/>
      <c r="P367" s="482"/>
      <c r="Q367" s="482"/>
    </row>
    <row r="368" spans="9:17" s="483" customFormat="1" ht="12.75">
      <c r="I368" s="482"/>
      <c r="J368" s="482"/>
      <c r="K368" s="482"/>
      <c r="L368" s="482"/>
      <c r="M368" s="482"/>
      <c r="N368" s="482"/>
      <c r="O368" s="482"/>
      <c r="P368" s="482"/>
      <c r="Q368" s="482"/>
    </row>
    <row r="369" spans="9:17" s="483" customFormat="1" ht="12.75">
      <c r="I369" s="482"/>
      <c r="J369" s="482"/>
      <c r="K369" s="482"/>
      <c r="L369" s="482"/>
      <c r="M369" s="482"/>
      <c r="N369" s="482"/>
      <c r="O369" s="482"/>
      <c r="P369" s="482"/>
      <c r="Q369" s="482"/>
    </row>
    <row r="370" spans="9:17" s="483" customFormat="1" ht="12.75">
      <c r="I370" s="482"/>
      <c r="J370" s="482"/>
      <c r="K370" s="482"/>
      <c r="L370" s="482"/>
      <c r="M370" s="482"/>
      <c r="N370" s="482"/>
      <c r="O370" s="482"/>
      <c r="P370" s="482"/>
      <c r="Q370" s="482"/>
    </row>
    <row r="371" spans="9:17" s="483" customFormat="1" ht="12.75">
      <c r="I371" s="482"/>
      <c r="J371" s="482"/>
      <c r="K371" s="482"/>
      <c r="L371" s="482"/>
      <c r="M371" s="482"/>
      <c r="N371" s="482"/>
      <c r="O371" s="482"/>
      <c r="P371" s="482"/>
      <c r="Q371" s="482"/>
    </row>
    <row r="372" spans="9:17" s="483" customFormat="1" ht="12.75">
      <c r="I372" s="482"/>
      <c r="J372" s="482"/>
      <c r="K372" s="482"/>
      <c r="L372" s="482"/>
      <c r="M372" s="482"/>
      <c r="N372" s="482"/>
      <c r="O372" s="482"/>
      <c r="P372" s="482"/>
      <c r="Q372" s="482"/>
    </row>
    <row r="373" spans="9:17" s="483" customFormat="1" ht="12.75">
      <c r="I373" s="482"/>
      <c r="J373" s="482"/>
      <c r="K373" s="482"/>
      <c r="L373" s="482"/>
      <c r="M373" s="482"/>
      <c r="N373" s="482"/>
      <c r="O373" s="482"/>
      <c r="P373" s="482"/>
      <c r="Q373" s="482"/>
    </row>
    <row r="374" spans="9:17" s="483" customFormat="1" ht="12.75">
      <c r="I374" s="482"/>
      <c r="J374" s="482"/>
      <c r="K374" s="482"/>
      <c r="L374" s="482"/>
      <c r="M374" s="482"/>
      <c r="N374" s="482"/>
      <c r="O374" s="482"/>
      <c r="P374" s="482"/>
      <c r="Q374" s="482"/>
    </row>
    <row r="375" spans="9:17" s="483" customFormat="1" ht="12.75">
      <c r="I375" s="482"/>
      <c r="J375" s="482"/>
      <c r="K375" s="482"/>
      <c r="L375" s="482"/>
      <c r="M375" s="482"/>
      <c r="N375" s="482"/>
      <c r="O375" s="482"/>
      <c r="P375" s="482"/>
      <c r="Q375" s="482"/>
    </row>
    <row r="376" spans="9:17" s="483" customFormat="1" ht="12.75">
      <c r="I376" s="482"/>
      <c r="J376" s="482"/>
      <c r="K376" s="482"/>
      <c r="L376" s="482"/>
      <c r="M376" s="482"/>
      <c r="N376" s="482"/>
      <c r="O376" s="482"/>
      <c r="P376" s="482"/>
      <c r="Q376" s="482"/>
    </row>
    <row r="377" spans="9:17" s="483" customFormat="1" ht="12.75">
      <c r="I377" s="482"/>
      <c r="J377" s="482"/>
      <c r="K377" s="482"/>
      <c r="L377" s="482"/>
      <c r="M377" s="482"/>
      <c r="N377" s="482"/>
      <c r="O377" s="482"/>
      <c r="P377" s="482"/>
      <c r="Q377" s="482"/>
    </row>
    <row r="378" spans="9:17" s="483" customFormat="1" ht="12.75">
      <c r="I378" s="482"/>
      <c r="J378" s="482"/>
      <c r="K378" s="482"/>
      <c r="L378" s="482"/>
      <c r="M378" s="482"/>
      <c r="N378" s="482"/>
      <c r="O378" s="482"/>
      <c r="P378" s="482"/>
      <c r="Q378" s="482"/>
    </row>
    <row r="379" spans="9:17" s="483" customFormat="1" ht="12.75">
      <c r="I379" s="482"/>
      <c r="J379" s="482"/>
      <c r="K379" s="482"/>
      <c r="L379" s="482"/>
      <c r="M379" s="482"/>
      <c r="N379" s="482"/>
      <c r="O379" s="482"/>
      <c r="P379" s="482"/>
      <c r="Q379" s="482"/>
    </row>
    <row r="380" spans="9:17" s="483" customFormat="1" ht="12.75">
      <c r="I380" s="482"/>
      <c r="J380" s="482"/>
      <c r="K380" s="482"/>
      <c r="L380" s="482"/>
      <c r="M380" s="482"/>
      <c r="N380" s="482"/>
      <c r="O380" s="482"/>
      <c r="P380" s="482"/>
      <c r="Q380" s="482"/>
    </row>
    <row r="381" spans="9:17" s="483" customFormat="1" ht="12.75">
      <c r="I381" s="482"/>
      <c r="J381" s="482"/>
      <c r="K381" s="482"/>
      <c r="L381" s="482"/>
      <c r="M381" s="482"/>
      <c r="N381" s="482"/>
      <c r="O381" s="482"/>
      <c r="P381" s="482"/>
      <c r="Q381" s="482"/>
    </row>
    <row r="382" spans="9:17" s="483" customFormat="1" ht="12.75">
      <c r="I382" s="482"/>
      <c r="J382" s="482"/>
      <c r="K382" s="482"/>
      <c r="L382" s="482"/>
      <c r="M382" s="482"/>
      <c r="N382" s="482"/>
      <c r="O382" s="482"/>
      <c r="P382" s="482"/>
      <c r="Q382" s="482"/>
    </row>
    <row r="383" spans="9:17" s="483" customFormat="1" ht="12.75">
      <c r="I383" s="482"/>
      <c r="J383" s="482"/>
      <c r="K383" s="482"/>
      <c r="L383" s="482"/>
      <c r="M383" s="482"/>
      <c r="N383" s="482"/>
      <c r="O383" s="482"/>
      <c r="P383" s="482"/>
      <c r="Q383" s="482"/>
    </row>
    <row r="384" spans="9:17" s="483" customFormat="1" ht="12.75">
      <c r="I384" s="482"/>
      <c r="J384" s="482"/>
      <c r="K384" s="482"/>
      <c r="L384" s="482"/>
      <c r="M384" s="482"/>
      <c r="N384" s="482"/>
      <c r="O384" s="482"/>
      <c r="P384" s="482"/>
      <c r="Q384" s="482"/>
    </row>
    <row r="385" spans="9:17" s="483" customFormat="1" ht="12.75">
      <c r="I385" s="482"/>
      <c r="J385" s="482"/>
      <c r="K385" s="482"/>
      <c r="L385" s="482"/>
      <c r="M385" s="482"/>
      <c r="N385" s="482"/>
      <c r="O385" s="482"/>
      <c r="P385" s="482"/>
      <c r="Q385" s="482"/>
    </row>
    <row r="386" spans="9:17" s="483" customFormat="1" ht="12.75">
      <c r="I386" s="482"/>
      <c r="J386" s="482"/>
      <c r="K386" s="482"/>
      <c r="L386" s="482"/>
      <c r="M386" s="482"/>
      <c r="N386" s="482"/>
      <c r="O386" s="482"/>
      <c r="P386" s="482"/>
      <c r="Q386" s="482"/>
    </row>
    <row r="387" spans="9:17" s="483" customFormat="1" ht="12.75">
      <c r="I387" s="482"/>
      <c r="J387" s="482"/>
      <c r="K387" s="482"/>
      <c r="L387" s="482"/>
      <c r="M387" s="482"/>
      <c r="N387" s="482"/>
      <c r="O387" s="482"/>
      <c r="P387" s="482"/>
      <c r="Q387" s="482"/>
    </row>
    <row r="388" spans="9:17" s="483" customFormat="1" ht="12.75">
      <c r="I388" s="482"/>
      <c r="J388" s="482"/>
      <c r="K388" s="482"/>
      <c r="L388" s="482"/>
      <c r="M388" s="482"/>
      <c r="N388" s="482"/>
      <c r="O388" s="482"/>
      <c r="P388" s="482"/>
      <c r="Q388" s="482"/>
    </row>
    <row r="389" spans="9:17" s="483" customFormat="1" ht="12.75">
      <c r="I389" s="482"/>
      <c r="J389" s="482"/>
      <c r="K389" s="482"/>
      <c r="L389" s="482"/>
      <c r="M389" s="482"/>
      <c r="N389" s="482"/>
      <c r="O389" s="482"/>
      <c r="P389" s="482"/>
      <c r="Q389" s="482"/>
    </row>
    <row r="390" spans="9:17" s="483" customFormat="1" ht="12.75">
      <c r="I390" s="482"/>
      <c r="J390" s="482"/>
      <c r="K390" s="482"/>
      <c r="L390" s="482"/>
      <c r="M390" s="482"/>
      <c r="N390" s="482"/>
      <c r="O390" s="482"/>
      <c r="P390" s="482"/>
      <c r="Q390" s="482"/>
    </row>
    <row r="391" spans="9:17" s="483" customFormat="1" ht="12.75">
      <c r="I391" s="482"/>
      <c r="J391" s="482"/>
      <c r="K391" s="482"/>
      <c r="L391" s="482"/>
      <c r="M391" s="482"/>
      <c r="N391" s="482"/>
      <c r="O391" s="482"/>
      <c r="P391" s="482"/>
      <c r="Q391" s="482"/>
    </row>
    <row r="392" spans="9:17" s="483" customFormat="1" ht="12.75">
      <c r="I392" s="482"/>
      <c r="J392" s="482"/>
      <c r="K392" s="482"/>
      <c r="L392" s="482"/>
      <c r="M392" s="482"/>
      <c r="N392" s="482"/>
      <c r="O392" s="482"/>
      <c r="P392" s="482"/>
      <c r="Q392" s="482"/>
    </row>
    <row r="393" spans="9:17" s="483" customFormat="1" ht="12.75">
      <c r="I393" s="482"/>
      <c r="J393" s="482"/>
      <c r="K393" s="482"/>
      <c r="L393" s="482"/>
      <c r="M393" s="482"/>
      <c r="N393" s="482"/>
      <c r="O393" s="482"/>
      <c r="P393" s="482"/>
      <c r="Q393" s="482"/>
    </row>
    <row r="394" spans="9:17" s="483" customFormat="1" ht="12.75">
      <c r="I394" s="482"/>
      <c r="J394" s="482"/>
      <c r="K394" s="482"/>
      <c r="L394" s="482"/>
      <c r="M394" s="482"/>
      <c r="N394" s="482"/>
      <c r="O394" s="482"/>
      <c r="P394" s="482"/>
      <c r="Q394" s="482"/>
    </row>
    <row r="395" spans="9:17" s="483" customFormat="1" ht="12.75">
      <c r="I395" s="482"/>
      <c r="J395" s="482"/>
      <c r="K395" s="482"/>
      <c r="L395" s="482"/>
      <c r="M395" s="482"/>
      <c r="N395" s="482"/>
      <c r="O395" s="482"/>
      <c r="P395" s="482"/>
      <c r="Q395" s="482"/>
    </row>
    <row r="396" spans="9:17" s="483" customFormat="1" ht="12.75">
      <c r="I396" s="482"/>
      <c r="J396" s="482"/>
      <c r="K396" s="482"/>
      <c r="L396" s="482"/>
      <c r="M396" s="482"/>
      <c r="N396" s="482"/>
      <c r="O396" s="482"/>
      <c r="P396" s="482"/>
      <c r="Q396" s="482"/>
    </row>
    <row r="397" spans="9:17" s="483" customFormat="1" ht="12.75">
      <c r="I397" s="482"/>
      <c r="J397" s="482"/>
      <c r="K397" s="482"/>
      <c r="L397" s="482"/>
      <c r="M397" s="482"/>
      <c r="N397" s="482"/>
      <c r="O397" s="482"/>
      <c r="P397" s="482"/>
      <c r="Q397" s="482"/>
    </row>
    <row r="398" spans="9:17" s="483" customFormat="1" ht="12.75">
      <c r="I398" s="482"/>
      <c r="J398" s="482"/>
      <c r="K398" s="482"/>
      <c r="L398" s="482"/>
      <c r="M398" s="482"/>
      <c r="N398" s="482"/>
      <c r="O398" s="482"/>
      <c r="P398" s="482"/>
      <c r="Q398" s="482"/>
    </row>
    <row r="399" spans="9:17" s="483" customFormat="1" ht="12.75">
      <c r="I399" s="482"/>
      <c r="J399" s="482"/>
      <c r="K399" s="482"/>
      <c r="L399" s="482"/>
      <c r="M399" s="482"/>
      <c r="N399" s="482"/>
      <c r="O399" s="482"/>
      <c r="P399" s="482"/>
      <c r="Q399" s="482"/>
    </row>
    <row r="400" spans="9:17" s="483" customFormat="1" ht="12.75">
      <c r="I400" s="482"/>
      <c r="J400" s="482"/>
      <c r="K400" s="482"/>
      <c r="L400" s="482"/>
      <c r="M400" s="482"/>
      <c r="N400" s="482"/>
      <c r="O400" s="482"/>
      <c r="P400" s="482"/>
      <c r="Q400" s="482"/>
    </row>
    <row r="401" spans="9:17" s="483" customFormat="1" ht="12.75">
      <c r="I401" s="482"/>
      <c r="J401" s="482"/>
      <c r="K401" s="482"/>
      <c r="L401" s="482"/>
      <c r="M401" s="482"/>
      <c r="N401" s="482"/>
      <c r="O401" s="482"/>
      <c r="P401" s="482"/>
      <c r="Q401" s="482"/>
    </row>
    <row r="402" spans="9:17" s="483" customFormat="1" ht="12.75">
      <c r="I402" s="482"/>
      <c r="J402" s="482"/>
      <c r="K402" s="482"/>
      <c r="L402" s="482"/>
      <c r="M402" s="482"/>
      <c r="N402" s="482"/>
      <c r="O402" s="482"/>
      <c r="P402" s="482"/>
      <c r="Q402" s="482"/>
    </row>
    <row r="403" spans="9:17" s="483" customFormat="1" ht="12.75">
      <c r="I403" s="482"/>
      <c r="J403" s="482"/>
      <c r="K403" s="482"/>
      <c r="L403" s="482"/>
      <c r="M403" s="482"/>
      <c r="N403" s="482"/>
      <c r="O403" s="482"/>
      <c r="P403" s="482"/>
      <c r="Q403" s="482"/>
    </row>
    <row r="404" spans="9:17" s="483" customFormat="1" ht="12.75">
      <c r="I404" s="482"/>
      <c r="J404" s="482"/>
      <c r="K404" s="482"/>
      <c r="L404" s="482"/>
      <c r="M404" s="482"/>
      <c r="N404" s="482"/>
      <c r="O404" s="482"/>
      <c r="P404" s="482"/>
      <c r="Q404" s="482"/>
    </row>
    <row r="405" spans="9:17" s="483" customFormat="1" ht="12.75">
      <c r="I405" s="482"/>
      <c r="J405" s="482"/>
      <c r="K405" s="482"/>
      <c r="L405" s="482"/>
      <c r="M405" s="482"/>
      <c r="N405" s="482"/>
      <c r="O405" s="482"/>
      <c r="P405" s="482"/>
      <c r="Q405" s="482"/>
    </row>
    <row r="406" spans="9:17" s="483" customFormat="1" ht="12.75">
      <c r="I406" s="482"/>
      <c r="J406" s="482"/>
      <c r="K406" s="482"/>
      <c r="L406" s="482"/>
      <c r="M406" s="482"/>
      <c r="N406" s="482"/>
      <c r="O406" s="482"/>
      <c r="P406" s="482"/>
      <c r="Q406" s="482"/>
    </row>
    <row r="407" spans="9:17" s="483" customFormat="1" ht="12.75">
      <c r="I407" s="482"/>
      <c r="J407" s="482"/>
      <c r="K407" s="482"/>
      <c r="L407" s="482"/>
      <c r="M407" s="482"/>
      <c r="N407" s="482"/>
      <c r="O407" s="482"/>
      <c r="P407" s="482"/>
      <c r="Q407" s="482"/>
    </row>
    <row r="408" spans="9:17" s="483" customFormat="1" ht="12.75">
      <c r="I408" s="482"/>
      <c r="J408" s="482"/>
      <c r="K408" s="482"/>
      <c r="L408" s="482"/>
      <c r="M408" s="482"/>
      <c r="N408" s="482"/>
      <c r="O408" s="482"/>
      <c r="P408" s="482"/>
      <c r="Q408" s="482"/>
    </row>
    <row r="409" spans="9:17" s="483" customFormat="1" ht="12.75">
      <c r="I409" s="482"/>
      <c r="J409" s="482"/>
      <c r="K409" s="482"/>
      <c r="L409" s="482"/>
      <c r="M409" s="482"/>
      <c r="N409" s="482"/>
      <c r="O409" s="482"/>
      <c r="P409" s="482"/>
      <c r="Q409" s="482"/>
    </row>
    <row r="410" spans="9:17" s="483" customFormat="1" ht="12.75">
      <c r="I410" s="482"/>
      <c r="J410" s="482"/>
      <c r="K410" s="482"/>
      <c r="L410" s="482"/>
      <c r="M410" s="482"/>
      <c r="N410" s="482"/>
      <c r="O410" s="482"/>
      <c r="P410" s="482"/>
      <c r="Q410" s="482"/>
    </row>
    <row r="411" spans="9:17" s="483" customFormat="1" ht="12.75">
      <c r="I411" s="482"/>
      <c r="J411" s="482"/>
      <c r="K411" s="482"/>
      <c r="L411" s="482"/>
      <c r="M411" s="482"/>
      <c r="N411" s="482"/>
      <c r="O411" s="482"/>
      <c r="P411" s="482"/>
      <c r="Q411" s="482"/>
    </row>
    <row r="412" spans="9:17" s="483" customFormat="1" ht="12.75">
      <c r="I412" s="482"/>
      <c r="J412" s="482"/>
      <c r="K412" s="482"/>
      <c r="L412" s="482"/>
      <c r="M412" s="482"/>
      <c r="N412" s="482"/>
      <c r="O412" s="482"/>
      <c r="P412" s="482"/>
      <c r="Q412" s="482"/>
    </row>
    <row r="413" spans="9:17" s="483" customFormat="1" ht="12.75">
      <c r="I413" s="482"/>
      <c r="J413" s="482"/>
      <c r="K413" s="482"/>
      <c r="L413" s="482"/>
      <c r="M413" s="482"/>
      <c r="N413" s="482"/>
      <c r="O413" s="482"/>
      <c r="P413" s="482"/>
      <c r="Q413" s="482"/>
    </row>
    <row r="414" spans="9:17" s="483" customFormat="1" ht="12.75">
      <c r="I414" s="482"/>
      <c r="J414" s="482"/>
      <c r="K414" s="482"/>
      <c r="L414" s="482"/>
      <c r="M414" s="482"/>
      <c r="N414" s="482"/>
      <c r="O414" s="482"/>
      <c r="P414" s="482"/>
      <c r="Q414" s="482"/>
    </row>
    <row r="415" spans="9:17" s="483" customFormat="1" ht="12.75">
      <c r="I415" s="482"/>
      <c r="J415" s="482"/>
      <c r="K415" s="482"/>
      <c r="L415" s="482"/>
      <c r="M415" s="482"/>
      <c r="N415" s="482"/>
      <c r="O415" s="482"/>
      <c r="P415" s="482"/>
      <c r="Q415" s="482"/>
    </row>
    <row r="416" spans="9:17" s="483" customFormat="1" ht="12.75">
      <c r="I416" s="482"/>
      <c r="J416" s="482"/>
      <c r="K416" s="482"/>
      <c r="L416" s="482"/>
      <c r="M416" s="482"/>
      <c r="N416" s="482"/>
      <c r="O416" s="482"/>
      <c r="P416" s="482"/>
      <c r="Q416" s="482"/>
    </row>
    <row r="417" spans="9:17" s="483" customFormat="1" ht="12.75">
      <c r="I417" s="482"/>
      <c r="J417" s="482"/>
      <c r="K417" s="482"/>
      <c r="L417" s="482"/>
      <c r="M417" s="482"/>
      <c r="N417" s="482"/>
      <c r="O417" s="482"/>
      <c r="P417" s="482"/>
      <c r="Q417" s="482"/>
    </row>
    <row r="418" spans="9:17" s="483" customFormat="1" ht="12.75">
      <c r="I418" s="482"/>
      <c r="J418" s="482"/>
      <c r="K418" s="482"/>
      <c r="L418" s="482"/>
      <c r="M418" s="482"/>
      <c r="N418" s="482"/>
      <c r="O418" s="482"/>
      <c r="P418" s="482"/>
      <c r="Q418" s="482"/>
    </row>
    <row r="419" spans="9:17" s="483" customFormat="1" ht="12.75">
      <c r="I419" s="482"/>
      <c r="J419" s="482"/>
      <c r="K419" s="482"/>
      <c r="L419" s="482"/>
      <c r="M419" s="482"/>
      <c r="N419" s="482"/>
      <c r="O419" s="482"/>
      <c r="P419" s="482"/>
      <c r="Q419" s="482"/>
    </row>
    <row r="420" spans="9:17" s="483" customFormat="1" ht="12.75">
      <c r="I420" s="482"/>
      <c r="J420" s="482"/>
      <c r="K420" s="482"/>
      <c r="L420" s="482"/>
      <c r="M420" s="482"/>
      <c r="N420" s="482"/>
      <c r="O420" s="482"/>
      <c r="P420" s="482"/>
      <c r="Q420" s="482"/>
    </row>
    <row r="421" spans="9:17" s="483" customFormat="1" ht="12.75">
      <c r="I421" s="482"/>
      <c r="J421" s="482"/>
      <c r="K421" s="482"/>
      <c r="L421" s="482"/>
      <c r="M421" s="482"/>
      <c r="N421" s="482"/>
      <c r="O421" s="482"/>
      <c r="P421" s="482"/>
      <c r="Q421" s="482"/>
    </row>
    <row r="422" spans="9:17" s="483" customFormat="1" ht="12.75">
      <c r="I422" s="482"/>
      <c r="J422" s="482"/>
      <c r="K422" s="482"/>
      <c r="L422" s="482"/>
      <c r="M422" s="482"/>
      <c r="N422" s="482"/>
      <c r="O422" s="482"/>
      <c r="P422" s="482"/>
      <c r="Q422" s="482"/>
    </row>
    <row r="423" spans="9:17" s="483" customFormat="1" ht="12.75">
      <c r="I423" s="482"/>
      <c r="J423" s="482"/>
      <c r="K423" s="482"/>
      <c r="L423" s="482"/>
      <c r="M423" s="482"/>
      <c r="N423" s="482"/>
      <c r="O423" s="482"/>
      <c r="P423" s="482"/>
      <c r="Q423" s="482"/>
    </row>
    <row r="424" spans="9:17" s="483" customFormat="1" ht="12.75">
      <c r="I424" s="482"/>
      <c r="J424" s="482"/>
      <c r="K424" s="482"/>
      <c r="L424" s="482"/>
      <c r="M424" s="482"/>
      <c r="N424" s="482"/>
      <c r="O424" s="482"/>
      <c r="P424" s="482"/>
      <c r="Q424" s="482"/>
    </row>
    <row r="425" spans="9:17" s="483" customFormat="1" ht="12.75">
      <c r="I425" s="482"/>
      <c r="J425" s="482"/>
      <c r="K425" s="482"/>
      <c r="L425" s="482"/>
      <c r="M425" s="482"/>
      <c r="N425" s="482"/>
      <c r="O425" s="482"/>
      <c r="P425" s="482"/>
      <c r="Q425" s="482"/>
    </row>
    <row r="426" spans="9:17" s="483" customFormat="1" ht="12.75">
      <c r="I426" s="482"/>
      <c r="J426" s="482"/>
      <c r="K426" s="482"/>
      <c r="L426" s="482"/>
      <c r="M426" s="482"/>
      <c r="N426" s="482"/>
      <c r="O426" s="482"/>
      <c r="P426" s="482"/>
      <c r="Q426" s="482"/>
    </row>
    <row r="427" spans="9:17" s="483" customFormat="1" ht="12.75">
      <c r="I427" s="482"/>
      <c r="J427" s="482"/>
      <c r="K427" s="482"/>
      <c r="L427" s="482"/>
      <c r="M427" s="482"/>
      <c r="N427" s="482"/>
      <c r="O427" s="482"/>
      <c r="P427" s="482"/>
      <c r="Q427" s="482"/>
    </row>
    <row r="428" spans="9:17" s="483" customFormat="1" ht="12.75">
      <c r="I428" s="482"/>
      <c r="J428" s="482"/>
      <c r="K428" s="482"/>
      <c r="L428" s="482"/>
      <c r="M428" s="482"/>
      <c r="N428" s="482"/>
      <c r="O428" s="482"/>
      <c r="P428" s="482"/>
      <c r="Q428" s="482"/>
    </row>
    <row r="429" spans="9:17" s="483" customFormat="1" ht="12.75">
      <c r="I429" s="482"/>
      <c r="J429" s="482"/>
      <c r="K429" s="482"/>
      <c r="L429" s="482"/>
      <c r="M429" s="482"/>
      <c r="N429" s="482"/>
      <c r="O429" s="482"/>
      <c r="P429" s="482"/>
      <c r="Q429" s="482"/>
    </row>
    <row r="430" spans="9:17" s="483" customFormat="1" ht="12.75">
      <c r="I430" s="482"/>
      <c r="J430" s="482"/>
      <c r="K430" s="482"/>
      <c r="L430" s="482"/>
      <c r="M430" s="482"/>
      <c r="N430" s="482"/>
      <c r="O430" s="482"/>
      <c r="P430" s="482"/>
      <c r="Q430" s="482"/>
    </row>
    <row r="431" spans="9:17" s="483" customFormat="1" ht="12.75">
      <c r="I431" s="482"/>
      <c r="J431" s="482"/>
      <c r="K431" s="482"/>
      <c r="L431" s="482"/>
      <c r="M431" s="482"/>
      <c r="N431" s="482"/>
      <c r="O431" s="482"/>
      <c r="P431" s="482"/>
      <c r="Q431" s="482"/>
    </row>
    <row r="432" spans="9:17" s="483" customFormat="1" ht="12.75">
      <c r="I432" s="482"/>
      <c r="J432" s="482"/>
      <c r="K432" s="482"/>
      <c r="L432" s="482"/>
      <c r="M432" s="482"/>
      <c r="N432" s="482"/>
      <c r="O432" s="482"/>
      <c r="P432" s="482"/>
      <c r="Q432" s="482"/>
    </row>
    <row r="433" spans="9:17" s="483" customFormat="1" ht="12.75">
      <c r="I433" s="482"/>
      <c r="J433" s="482"/>
      <c r="K433" s="482"/>
      <c r="L433" s="482"/>
      <c r="M433" s="482"/>
      <c r="N433" s="482"/>
      <c r="O433" s="482"/>
      <c r="P433" s="482"/>
      <c r="Q433" s="482"/>
    </row>
    <row r="434" spans="9:17" s="483" customFormat="1" ht="12.75">
      <c r="I434" s="482"/>
      <c r="J434" s="482"/>
      <c r="K434" s="482"/>
      <c r="L434" s="482"/>
      <c r="M434" s="482"/>
      <c r="N434" s="482"/>
      <c r="O434" s="482"/>
      <c r="P434" s="482"/>
      <c r="Q434" s="482"/>
    </row>
    <row r="435" spans="9:17" s="483" customFormat="1" ht="12.75">
      <c r="I435" s="482"/>
      <c r="J435" s="482"/>
      <c r="K435" s="482"/>
      <c r="L435" s="482"/>
      <c r="M435" s="482"/>
      <c r="N435" s="482"/>
      <c r="O435" s="482"/>
      <c r="P435" s="482"/>
      <c r="Q435" s="482"/>
    </row>
    <row r="436" spans="9:17" s="483" customFormat="1" ht="12.75">
      <c r="I436" s="482"/>
      <c r="J436" s="482"/>
      <c r="K436" s="482"/>
      <c r="L436" s="482"/>
      <c r="M436" s="482"/>
      <c r="N436" s="482"/>
      <c r="O436" s="482"/>
      <c r="P436" s="482"/>
      <c r="Q436" s="482"/>
    </row>
    <row r="437" spans="9:17" s="483" customFormat="1" ht="12.75">
      <c r="I437" s="482"/>
      <c r="J437" s="482"/>
      <c r="K437" s="482"/>
      <c r="L437" s="482"/>
      <c r="M437" s="482"/>
      <c r="N437" s="482"/>
      <c r="O437" s="482"/>
      <c r="P437" s="482"/>
      <c r="Q437" s="482"/>
    </row>
    <row r="438" spans="9:17" s="483" customFormat="1" ht="12.75">
      <c r="I438" s="482"/>
      <c r="J438" s="482"/>
      <c r="K438" s="482"/>
      <c r="L438" s="482"/>
      <c r="M438" s="482"/>
      <c r="N438" s="482"/>
      <c r="O438" s="482"/>
      <c r="P438" s="482"/>
      <c r="Q438" s="482"/>
    </row>
    <row r="439" spans="9:17" s="483" customFormat="1" ht="12.75">
      <c r="I439" s="482"/>
      <c r="J439" s="482"/>
      <c r="K439" s="482"/>
      <c r="L439" s="482"/>
      <c r="M439" s="482"/>
      <c r="N439" s="482"/>
      <c r="O439" s="482"/>
      <c r="P439" s="482"/>
      <c r="Q439" s="482"/>
    </row>
    <row r="440" spans="9:17" s="483" customFormat="1" ht="12.75">
      <c r="I440" s="482"/>
      <c r="J440" s="482"/>
      <c r="K440" s="482"/>
      <c r="L440" s="482"/>
      <c r="M440" s="482"/>
      <c r="N440" s="482"/>
      <c r="O440" s="482"/>
      <c r="P440" s="482"/>
      <c r="Q440" s="482"/>
    </row>
    <row r="441" spans="9:17" s="483" customFormat="1" ht="12.75">
      <c r="I441" s="482"/>
      <c r="J441" s="482"/>
      <c r="K441" s="482"/>
      <c r="L441" s="482"/>
      <c r="M441" s="482"/>
      <c r="N441" s="482"/>
      <c r="O441" s="482"/>
      <c r="P441" s="482"/>
      <c r="Q441" s="482"/>
    </row>
    <row r="442" spans="9:17" s="483" customFormat="1" ht="12.75">
      <c r="I442" s="482"/>
      <c r="J442" s="482"/>
      <c r="K442" s="482"/>
      <c r="L442" s="482"/>
      <c r="M442" s="482"/>
      <c r="N442" s="482"/>
      <c r="O442" s="482"/>
      <c r="P442" s="482"/>
      <c r="Q442" s="482"/>
    </row>
    <row r="443" spans="9:17" s="483" customFormat="1" ht="12.75">
      <c r="I443" s="482"/>
      <c r="J443" s="482"/>
      <c r="K443" s="482"/>
      <c r="L443" s="482"/>
      <c r="M443" s="482"/>
      <c r="N443" s="482"/>
      <c r="O443" s="482"/>
      <c r="P443" s="482"/>
      <c r="Q443" s="482"/>
    </row>
    <row r="444" spans="9:17" s="483" customFormat="1" ht="12.75">
      <c r="I444" s="482"/>
      <c r="J444" s="482"/>
      <c r="K444" s="482"/>
      <c r="L444" s="482"/>
      <c r="M444" s="482"/>
      <c r="N444" s="482"/>
      <c r="O444" s="482"/>
      <c r="P444" s="482"/>
      <c r="Q444" s="482"/>
    </row>
    <row r="445" spans="9:17" s="483" customFormat="1" ht="12.75">
      <c r="I445" s="482"/>
      <c r="J445" s="482"/>
      <c r="K445" s="482"/>
      <c r="L445" s="482"/>
      <c r="M445" s="482"/>
      <c r="N445" s="482"/>
      <c r="O445" s="482"/>
      <c r="P445" s="482"/>
      <c r="Q445" s="482"/>
    </row>
    <row r="446" spans="9:17" s="483" customFormat="1" ht="12.75">
      <c r="I446" s="482"/>
      <c r="J446" s="482"/>
      <c r="K446" s="482"/>
      <c r="L446" s="482"/>
      <c r="M446" s="482"/>
      <c r="N446" s="482"/>
      <c r="O446" s="482"/>
      <c r="P446" s="482"/>
      <c r="Q446" s="482"/>
    </row>
    <row r="447" spans="9:17" s="483" customFormat="1" ht="12.75">
      <c r="I447" s="482"/>
      <c r="J447" s="482"/>
      <c r="K447" s="482"/>
      <c r="L447" s="482"/>
      <c r="M447" s="482"/>
      <c r="N447" s="482"/>
      <c r="O447" s="482"/>
      <c r="P447" s="482"/>
      <c r="Q447" s="482"/>
    </row>
    <row r="448" spans="9:17" s="483" customFormat="1" ht="12.75">
      <c r="I448" s="482"/>
      <c r="J448" s="482"/>
      <c r="K448" s="482"/>
      <c r="L448" s="482"/>
      <c r="M448" s="482"/>
      <c r="N448" s="482"/>
      <c r="O448" s="482"/>
      <c r="P448" s="482"/>
      <c r="Q448" s="482"/>
    </row>
    <row r="449" spans="9:17" s="483" customFormat="1" ht="12.75">
      <c r="I449" s="482"/>
      <c r="J449" s="482"/>
      <c r="K449" s="482"/>
      <c r="L449" s="482"/>
      <c r="M449" s="482"/>
      <c r="N449" s="482"/>
      <c r="O449" s="482"/>
      <c r="P449" s="482"/>
      <c r="Q449" s="482"/>
    </row>
    <row r="450" spans="9:17" s="483" customFormat="1" ht="12.75">
      <c r="I450" s="482"/>
      <c r="J450" s="482"/>
      <c r="K450" s="482"/>
      <c r="L450" s="482"/>
      <c r="M450" s="482"/>
      <c r="N450" s="482"/>
      <c r="O450" s="482"/>
      <c r="P450" s="482"/>
      <c r="Q450" s="482"/>
    </row>
    <row r="451" spans="9:17" s="483" customFormat="1" ht="12.75">
      <c r="I451" s="482"/>
      <c r="J451" s="482"/>
      <c r="K451" s="482"/>
      <c r="L451" s="482"/>
      <c r="M451" s="482"/>
      <c r="N451" s="482"/>
      <c r="O451" s="482"/>
      <c r="P451" s="482"/>
      <c r="Q451" s="482"/>
    </row>
    <row r="452" spans="9:17" s="483" customFormat="1" ht="12.75">
      <c r="I452" s="482"/>
      <c r="J452" s="482"/>
      <c r="K452" s="482"/>
      <c r="L452" s="482"/>
      <c r="M452" s="482"/>
      <c r="N452" s="482"/>
      <c r="O452" s="482"/>
      <c r="P452" s="482"/>
      <c r="Q452" s="482"/>
    </row>
    <row r="453" spans="9:17" s="483" customFormat="1" ht="12.75">
      <c r="I453" s="482"/>
      <c r="J453" s="482"/>
      <c r="K453" s="482"/>
      <c r="L453" s="482"/>
      <c r="M453" s="482"/>
      <c r="N453" s="482"/>
      <c r="O453" s="482"/>
      <c r="P453" s="482"/>
      <c r="Q453" s="482"/>
    </row>
    <row r="454" spans="9:17" s="483" customFormat="1" ht="12.75">
      <c r="I454" s="482"/>
      <c r="J454" s="482"/>
      <c r="K454" s="482"/>
      <c r="L454" s="482"/>
      <c r="M454" s="482"/>
      <c r="N454" s="482"/>
      <c r="O454" s="482"/>
      <c r="P454" s="482"/>
      <c r="Q454" s="482"/>
    </row>
    <row r="455" spans="9:17" s="483" customFormat="1" ht="12.75">
      <c r="I455" s="482"/>
      <c r="J455" s="482"/>
      <c r="K455" s="482"/>
      <c r="L455" s="482"/>
      <c r="M455" s="482"/>
      <c r="N455" s="482"/>
      <c r="O455" s="482"/>
      <c r="P455" s="482"/>
      <c r="Q455" s="482"/>
    </row>
    <row r="456" spans="9:17" s="483" customFormat="1" ht="12.75">
      <c r="I456" s="482"/>
      <c r="J456" s="482"/>
      <c r="K456" s="482"/>
      <c r="L456" s="482"/>
      <c r="M456" s="482"/>
      <c r="N456" s="482"/>
      <c r="O456" s="482"/>
      <c r="P456" s="482"/>
      <c r="Q456" s="482"/>
    </row>
    <row r="457" spans="9:17" s="483" customFormat="1" ht="12.75">
      <c r="I457" s="482"/>
      <c r="J457" s="482"/>
      <c r="K457" s="482"/>
      <c r="L457" s="482"/>
      <c r="M457" s="482"/>
      <c r="N457" s="482"/>
      <c r="O457" s="482"/>
      <c r="P457" s="482"/>
      <c r="Q457" s="482"/>
    </row>
    <row r="458" spans="9:17" s="483" customFormat="1" ht="12.75">
      <c r="I458" s="482"/>
      <c r="J458" s="482"/>
      <c r="K458" s="482"/>
      <c r="L458" s="482"/>
      <c r="M458" s="482"/>
      <c r="N458" s="482"/>
      <c r="O458" s="482"/>
      <c r="P458" s="482"/>
      <c r="Q458" s="482"/>
    </row>
    <row r="459" spans="9:17" s="483" customFormat="1" ht="12.75">
      <c r="I459" s="482"/>
      <c r="J459" s="482"/>
      <c r="K459" s="482"/>
      <c r="L459" s="482"/>
      <c r="M459" s="482"/>
      <c r="N459" s="482"/>
      <c r="O459" s="482"/>
      <c r="P459" s="482"/>
      <c r="Q459" s="482"/>
    </row>
    <row r="460" spans="9:17" s="483" customFormat="1" ht="12.75">
      <c r="I460" s="482"/>
      <c r="J460" s="482"/>
      <c r="K460" s="482"/>
      <c r="L460" s="482"/>
      <c r="M460" s="482"/>
      <c r="N460" s="482"/>
      <c r="O460" s="482"/>
      <c r="P460" s="482"/>
      <c r="Q460" s="482"/>
    </row>
    <row r="461" spans="9:17" s="483" customFormat="1" ht="12.75">
      <c r="I461" s="482"/>
      <c r="J461" s="482"/>
      <c r="K461" s="482"/>
      <c r="L461" s="482"/>
      <c r="M461" s="482"/>
      <c r="N461" s="482"/>
      <c r="O461" s="482"/>
      <c r="P461" s="482"/>
      <c r="Q461" s="482"/>
    </row>
    <row r="462" spans="9:17" s="483" customFormat="1" ht="12.75">
      <c r="I462" s="482"/>
      <c r="J462" s="482"/>
      <c r="K462" s="482"/>
      <c r="L462" s="482"/>
      <c r="M462" s="482"/>
      <c r="N462" s="482"/>
      <c r="O462" s="482"/>
      <c r="P462" s="482"/>
      <c r="Q462" s="482"/>
    </row>
    <row r="463" spans="9:17" s="483" customFormat="1" ht="12.75">
      <c r="I463" s="482"/>
      <c r="J463" s="482"/>
      <c r="K463" s="482"/>
      <c r="L463" s="482"/>
      <c r="M463" s="482"/>
      <c r="N463" s="482"/>
      <c r="O463" s="482"/>
      <c r="P463" s="482"/>
      <c r="Q463" s="482"/>
    </row>
    <row r="464" spans="9:17" s="483" customFormat="1" ht="12.75">
      <c r="I464" s="482"/>
      <c r="J464" s="482"/>
      <c r="K464" s="482"/>
      <c r="L464" s="482"/>
      <c r="M464" s="482"/>
      <c r="N464" s="482"/>
      <c r="O464" s="482"/>
      <c r="P464" s="482"/>
      <c r="Q464" s="482"/>
    </row>
    <row r="465" spans="9:17" s="483" customFormat="1" ht="12.75">
      <c r="I465" s="482"/>
      <c r="J465" s="482"/>
      <c r="K465" s="482"/>
      <c r="L465" s="482"/>
      <c r="M465" s="482"/>
      <c r="N465" s="482"/>
      <c r="O465" s="482"/>
      <c r="P465" s="482"/>
      <c r="Q465" s="482"/>
    </row>
    <row r="466" spans="9:17" s="483" customFormat="1" ht="12.75">
      <c r="I466" s="482"/>
      <c r="J466" s="482"/>
      <c r="K466" s="482"/>
      <c r="L466" s="482"/>
      <c r="M466" s="482"/>
      <c r="N466" s="482"/>
      <c r="O466" s="482"/>
      <c r="P466" s="482"/>
      <c r="Q466" s="482"/>
    </row>
    <row r="467" spans="9:17" s="483" customFormat="1" ht="12.75">
      <c r="I467" s="482"/>
      <c r="J467" s="482"/>
      <c r="K467" s="482"/>
      <c r="L467" s="482"/>
      <c r="M467" s="482"/>
      <c r="N467" s="482"/>
      <c r="O467" s="482"/>
      <c r="P467" s="482"/>
      <c r="Q467" s="482"/>
    </row>
    <row r="468" spans="9:17" s="483" customFormat="1" ht="12.75">
      <c r="I468" s="482"/>
      <c r="J468" s="482"/>
      <c r="K468" s="482"/>
      <c r="L468" s="482"/>
      <c r="M468" s="482"/>
      <c r="N468" s="482"/>
      <c r="O468" s="482"/>
      <c r="P468" s="482"/>
      <c r="Q468" s="482"/>
    </row>
    <row r="469" spans="9:17" s="483" customFormat="1" ht="12.75">
      <c r="I469" s="482"/>
      <c r="J469" s="482"/>
      <c r="K469" s="482"/>
      <c r="L469" s="482"/>
      <c r="M469" s="482"/>
      <c r="N469" s="482"/>
      <c r="O469" s="482"/>
      <c r="P469" s="482"/>
      <c r="Q469" s="482"/>
    </row>
    <row r="470" spans="9:17" s="483" customFormat="1" ht="12.75">
      <c r="I470" s="482"/>
      <c r="J470" s="482"/>
      <c r="K470" s="482"/>
      <c r="L470" s="482"/>
      <c r="M470" s="482"/>
      <c r="N470" s="482"/>
      <c r="O470" s="482"/>
      <c r="P470" s="482"/>
      <c r="Q470" s="482"/>
    </row>
    <row r="471" spans="9:17" s="483" customFormat="1" ht="12.75">
      <c r="I471" s="482"/>
      <c r="J471" s="482"/>
      <c r="K471" s="482"/>
      <c r="L471" s="482"/>
      <c r="M471" s="482"/>
      <c r="N471" s="482"/>
      <c r="O471" s="482"/>
      <c r="P471" s="482"/>
      <c r="Q471" s="482"/>
    </row>
    <row r="472" spans="9:17" s="483" customFormat="1" ht="12.75">
      <c r="I472" s="482"/>
      <c r="J472" s="482"/>
      <c r="K472" s="482"/>
      <c r="L472" s="482"/>
      <c r="M472" s="482"/>
      <c r="N472" s="482"/>
      <c r="O472" s="482"/>
      <c r="P472" s="482"/>
      <c r="Q472" s="482"/>
    </row>
    <row r="473" spans="9:17" s="483" customFormat="1" ht="12.75">
      <c r="I473" s="482"/>
      <c r="J473" s="482"/>
      <c r="K473" s="482"/>
      <c r="L473" s="482"/>
      <c r="M473" s="482"/>
      <c r="N473" s="482"/>
      <c r="O473" s="482"/>
      <c r="P473" s="482"/>
      <c r="Q473" s="482"/>
    </row>
    <row r="474" spans="9:17" s="483" customFormat="1" ht="12.75">
      <c r="I474" s="482"/>
      <c r="J474" s="482"/>
      <c r="K474" s="482"/>
      <c r="L474" s="482"/>
      <c r="M474" s="482"/>
      <c r="N474" s="482"/>
      <c r="O474" s="482"/>
      <c r="P474" s="482"/>
      <c r="Q474" s="482"/>
    </row>
    <row r="475" spans="9:17" s="483" customFormat="1" ht="12.75">
      <c r="I475" s="482"/>
      <c r="J475" s="482"/>
      <c r="K475" s="482"/>
      <c r="L475" s="482"/>
      <c r="M475" s="482"/>
      <c r="N475" s="482"/>
      <c r="O475" s="482"/>
      <c r="P475" s="482"/>
      <c r="Q475" s="482"/>
    </row>
    <row r="476" spans="9:17" s="483" customFormat="1" ht="12.75">
      <c r="I476" s="482"/>
      <c r="J476" s="482"/>
      <c r="K476" s="482"/>
      <c r="L476" s="482"/>
      <c r="M476" s="482"/>
      <c r="N476" s="482"/>
      <c r="O476" s="482"/>
      <c r="P476" s="482"/>
      <c r="Q476" s="482"/>
    </row>
    <row r="477" spans="9:17" s="483" customFormat="1" ht="12.75">
      <c r="I477" s="482"/>
      <c r="J477" s="482"/>
      <c r="K477" s="482"/>
      <c r="L477" s="482"/>
      <c r="M477" s="482"/>
      <c r="N477" s="482"/>
      <c r="O477" s="482"/>
      <c r="P477" s="482"/>
      <c r="Q477" s="482"/>
    </row>
    <row r="478" spans="9:17" s="483" customFormat="1" ht="12.75">
      <c r="I478" s="482"/>
      <c r="J478" s="482"/>
      <c r="K478" s="482"/>
      <c r="L478" s="482"/>
      <c r="M478" s="482"/>
      <c r="N478" s="482"/>
      <c r="O478" s="482"/>
      <c r="P478" s="482"/>
      <c r="Q478" s="482"/>
    </row>
    <row r="479" spans="9:17" s="483" customFormat="1" ht="12.75">
      <c r="I479" s="482"/>
      <c r="J479" s="482"/>
      <c r="K479" s="482"/>
      <c r="L479" s="482"/>
      <c r="M479" s="482"/>
      <c r="N479" s="482"/>
      <c r="O479" s="482"/>
      <c r="P479" s="482"/>
      <c r="Q479" s="482"/>
    </row>
    <row r="480" spans="9:17" s="483" customFormat="1" ht="12.75">
      <c r="I480" s="482"/>
      <c r="J480" s="482"/>
      <c r="K480" s="482"/>
      <c r="L480" s="482"/>
      <c r="M480" s="482"/>
      <c r="N480" s="482"/>
      <c r="O480" s="482"/>
      <c r="P480" s="482"/>
      <c r="Q480" s="482"/>
    </row>
    <row r="481" spans="9:17" s="483" customFormat="1" ht="12.75">
      <c r="I481" s="482"/>
      <c r="J481" s="482"/>
      <c r="K481" s="482"/>
      <c r="L481" s="482"/>
      <c r="M481" s="482"/>
      <c r="N481" s="482"/>
      <c r="O481" s="482"/>
      <c r="P481" s="482"/>
      <c r="Q481" s="482"/>
    </row>
    <row r="482" spans="9:17" s="483" customFormat="1" ht="12.75">
      <c r="I482" s="482"/>
      <c r="J482" s="482"/>
      <c r="K482" s="482"/>
      <c r="L482" s="482"/>
      <c r="M482" s="482"/>
      <c r="N482" s="482"/>
      <c r="O482" s="482"/>
      <c r="P482" s="482"/>
      <c r="Q482" s="482"/>
    </row>
    <row r="483" spans="9:17" s="483" customFormat="1" ht="12.75">
      <c r="I483" s="482"/>
      <c r="J483" s="482"/>
      <c r="K483" s="482"/>
      <c r="L483" s="482"/>
      <c r="M483" s="482"/>
      <c r="N483" s="482"/>
      <c r="O483" s="482"/>
      <c r="P483" s="482"/>
      <c r="Q483" s="482"/>
    </row>
    <row r="484" spans="9:17" s="483" customFormat="1" ht="12.75">
      <c r="I484" s="482"/>
      <c r="J484" s="482"/>
      <c r="K484" s="482"/>
      <c r="L484" s="482"/>
      <c r="M484" s="482"/>
      <c r="N484" s="482"/>
      <c r="O484" s="482"/>
      <c r="P484" s="482"/>
      <c r="Q484" s="482"/>
    </row>
    <row r="485" spans="9:17" s="483" customFormat="1" ht="12.75">
      <c r="I485" s="482"/>
      <c r="J485" s="482"/>
      <c r="K485" s="482"/>
      <c r="L485" s="482"/>
      <c r="M485" s="482"/>
      <c r="N485" s="482"/>
      <c r="O485" s="482"/>
      <c r="P485" s="482"/>
      <c r="Q485" s="482"/>
    </row>
    <row r="486" spans="9:17" s="483" customFormat="1" ht="12.75">
      <c r="I486" s="482"/>
      <c r="J486" s="482"/>
      <c r="K486" s="482"/>
      <c r="L486" s="482"/>
      <c r="M486" s="482"/>
      <c r="N486" s="482"/>
      <c r="O486" s="482"/>
      <c r="P486" s="482"/>
      <c r="Q486" s="482"/>
    </row>
    <row r="487" spans="9:17" s="483" customFormat="1" ht="12.75">
      <c r="I487" s="482"/>
      <c r="J487" s="482"/>
      <c r="K487" s="482"/>
      <c r="L487" s="482"/>
      <c r="M487" s="482"/>
      <c r="N487" s="482"/>
      <c r="O487" s="482"/>
      <c r="P487" s="482"/>
      <c r="Q487" s="482"/>
    </row>
    <row r="488" spans="9:17" s="483" customFormat="1" ht="12.75">
      <c r="I488" s="482"/>
      <c r="J488" s="482"/>
      <c r="K488" s="482"/>
      <c r="L488" s="482"/>
      <c r="M488" s="482"/>
      <c r="N488" s="482"/>
      <c r="O488" s="482"/>
      <c r="P488" s="482"/>
      <c r="Q488" s="482"/>
    </row>
    <row r="489" spans="9:17" s="483" customFormat="1" ht="12.75">
      <c r="I489" s="482"/>
      <c r="J489" s="482"/>
      <c r="K489" s="482"/>
      <c r="L489" s="482"/>
      <c r="M489" s="482"/>
      <c r="N489" s="482"/>
      <c r="O489" s="482"/>
      <c r="P489" s="482"/>
      <c r="Q489" s="482"/>
    </row>
    <row r="490" spans="9:17" s="483" customFormat="1" ht="12.75">
      <c r="I490" s="482"/>
      <c r="J490" s="482"/>
      <c r="K490" s="482"/>
      <c r="L490" s="482"/>
      <c r="M490" s="482"/>
      <c r="N490" s="482"/>
      <c r="O490" s="482"/>
      <c r="P490" s="482"/>
      <c r="Q490" s="482"/>
    </row>
    <row r="491" spans="9:17" s="483" customFormat="1" ht="12.75">
      <c r="I491" s="482"/>
      <c r="J491" s="482"/>
      <c r="K491" s="482"/>
      <c r="L491" s="482"/>
      <c r="M491" s="482"/>
      <c r="N491" s="482"/>
      <c r="O491" s="482"/>
      <c r="P491" s="482"/>
      <c r="Q491" s="482"/>
    </row>
    <row r="492" spans="9:17" s="483" customFormat="1" ht="12.75">
      <c r="I492" s="482"/>
      <c r="J492" s="482"/>
      <c r="K492" s="482"/>
      <c r="L492" s="482"/>
      <c r="M492" s="482"/>
      <c r="N492" s="482"/>
      <c r="O492" s="482"/>
      <c r="P492" s="482"/>
      <c r="Q492" s="482"/>
    </row>
    <row r="493" spans="9:17" s="483" customFormat="1" ht="12.75">
      <c r="I493" s="482"/>
      <c r="J493" s="482"/>
      <c r="K493" s="482"/>
      <c r="L493" s="482"/>
      <c r="M493" s="482"/>
      <c r="N493" s="482"/>
      <c r="O493" s="482"/>
      <c r="P493" s="482"/>
      <c r="Q493" s="482"/>
    </row>
    <row r="494" spans="9:17" s="483" customFormat="1" ht="12.75">
      <c r="I494" s="482"/>
      <c r="J494" s="482"/>
      <c r="K494" s="482"/>
      <c r="L494" s="482"/>
      <c r="M494" s="482"/>
      <c r="N494" s="482"/>
      <c r="O494" s="482"/>
      <c r="P494" s="482"/>
      <c r="Q494" s="482"/>
    </row>
    <row r="495" spans="9:17" s="483" customFormat="1" ht="12.75">
      <c r="I495" s="482"/>
      <c r="J495" s="482"/>
      <c r="K495" s="482"/>
      <c r="L495" s="482"/>
      <c r="M495" s="482"/>
      <c r="N495" s="482"/>
      <c r="O495" s="482"/>
      <c r="P495" s="482"/>
      <c r="Q495" s="482"/>
    </row>
    <row r="496" spans="9:17" s="483" customFormat="1" ht="12.75">
      <c r="I496" s="482"/>
      <c r="J496" s="482"/>
      <c r="K496" s="482"/>
      <c r="L496" s="482"/>
      <c r="M496" s="482"/>
      <c r="N496" s="482"/>
      <c r="O496" s="482"/>
      <c r="P496" s="482"/>
      <c r="Q496" s="482"/>
    </row>
    <row r="497" spans="9:17" s="483" customFormat="1" ht="12.75">
      <c r="I497" s="482"/>
      <c r="J497" s="482"/>
      <c r="K497" s="482"/>
      <c r="L497" s="482"/>
      <c r="M497" s="482"/>
      <c r="N497" s="482"/>
      <c r="O497" s="482"/>
      <c r="P497" s="482"/>
      <c r="Q497" s="482"/>
    </row>
    <row r="498" spans="9:17" s="483" customFormat="1" ht="12.75">
      <c r="I498" s="482"/>
      <c r="J498" s="482"/>
      <c r="K498" s="482"/>
      <c r="L498" s="482"/>
      <c r="M498" s="482"/>
      <c r="N498" s="482"/>
      <c r="O498" s="482"/>
      <c r="P498" s="482"/>
      <c r="Q498" s="482"/>
    </row>
    <row r="499" spans="9:17" s="483" customFormat="1" ht="12.75">
      <c r="I499" s="482"/>
      <c r="J499" s="482"/>
      <c r="K499" s="482"/>
      <c r="L499" s="482"/>
      <c r="M499" s="482"/>
      <c r="N499" s="482"/>
      <c r="O499" s="482"/>
      <c r="P499" s="482"/>
      <c r="Q499" s="482"/>
    </row>
    <row r="500" spans="9:17" s="483" customFormat="1" ht="12.75">
      <c r="I500" s="482"/>
      <c r="J500" s="482"/>
      <c r="K500" s="482"/>
      <c r="L500" s="482"/>
      <c r="M500" s="482"/>
      <c r="N500" s="482"/>
      <c r="O500" s="482"/>
      <c r="P500" s="482"/>
      <c r="Q500" s="482"/>
    </row>
    <row r="501" spans="9:17" s="483" customFormat="1" ht="12.75">
      <c r="I501" s="482"/>
      <c r="J501" s="482"/>
      <c r="K501" s="482"/>
      <c r="L501" s="482"/>
      <c r="M501" s="482"/>
      <c r="N501" s="482"/>
      <c r="O501" s="482"/>
      <c r="P501" s="482"/>
      <c r="Q501" s="482"/>
    </row>
    <row r="502" spans="9:17" s="483" customFormat="1" ht="12.75">
      <c r="I502" s="482"/>
      <c r="J502" s="482"/>
      <c r="K502" s="482"/>
      <c r="L502" s="482"/>
      <c r="M502" s="482"/>
      <c r="N502" s="482"/>
      <c r="O502" s="482"/>
      <c r="P502" s="482"/>
      <c r="Q502" s="482"/>
    </row>
    <row r="503" spans="9:17" s="483" customFormat="1" ht="12.75">
      <c r="I503" s="482"/>
      <c r="J503" s="482"/>
      <c r="K503" s="482"/>
      <c r="L503" s="482"/>
      <c r="M503" s="482"/>
      <c r="N503" s="482"/>
      <c r="O503" s="482"/>
      <c r="P503" s="482"/>
      <c r="Q503" s="482"/>
    </row>
    <row r="504" spans="9:17" s="483" customFormat="1" ht="12.75">
      <c r="I504" s="482"/>
      <c r="J504" s="482"/>
      <c r="K504" s="482"/>
      <c r="L504" s="482"/>
      <c r="M504" s="482"/>
      <c r="N504" s="482"/>
      <c r="O504" s="482"/>
      <c r="P504" s="482"/>
      <c r="Q504" s="482"/>
    </row>
    <row r="505" spans="9:17" s="483" customFormat="1" ht="12.75">
      <c r="I505" s="482"/>
      <c r="J505" s="482"/>
      <c r="K505" s="482"/>
      <c r="L505" s="482"/>
      <c r="M505" s="482"/>
      <c r="N505" s="482"/>
      <c r="O505" s="482"/>
      <c r="P505" s="482"/>
      <c r="Q505" s="482"/>
    </row>
    <row r="506" spans="9:17" s="483" customFormat="1" ht="12.75">
      <c r="I506" s="482"/>
      <c r="J506" s="482"/>
      <c r="K506" s="482"/>
      <c r="L506" s="482"/>
      <c r="M506" s="482"/>
      <c r="N506" s="482"/>
      <c r="O506" s="482"/>
      <c r="P506" s="482"/>
      <c r="Q506" s="482"/>
    </row>
    <row r="507" spans="9:17" s="483" customFormat="1" ht="12.75">
      <c r="I507" s="482"/>
      <c r="J507" s="482"/>
      <c r="K507" s="482"/>
      <c r="L507" s="482"/>
      <c r="M507" s="482"/>
      <c r="N507" s="482"/>
      <c r="O507" s="482"/>
      <c r="P507" s="482"/>
      <c r="Q507" s="482"/>
    </row>
    <row r="508" spans="9:17" s="483" customFormat="1" ht="12.75">
      <c r="I508" s="482"/>
      <c r="J508" s="482"/>
      <c r="K508" s="482"/>
      <c r="L508" s="482"/>
      <c r="M508" s="482"/>
      <c r="N508" s="482"/>
      <c r="O508" s="482"/>
      <c r="P508" s="482"/>
      <c r="Q508" s="482"/>
    </row>
    <row r="509" spans="9:17" s="483" customFormat="1" ht="12.75">
      <c r="I509" s="482"/>
      <c r="J509" s="482"/>
      <c r="K509" s="482"/>
      <c r="L509" s="482"/>
      <c r="M509" s="482"/>
      <c r="N509" s="482"/>
      <c r="O509" s="482"/>
      <c r="P509" s="482"/>
      <c r="Q509" s="482"/>
    </row>
    <row r="510" spans="9:17" s="483" customFormat="1" ht="12.75">
      <c r="I510" s="482"/>
      <c r="J510" s="482"/>
      <c r="K510" s="482"/>
      <c r="L510" s="482"/>
      <c r="M510" s="482"/>
      <c r="N510" s="482"/>
      <c r="O510" s="482"/>
      <c r="P510" s="482"/>
      <c r="Q510" s="482"/>
    </row>
    <row r="511" spans="9:17" s="483" customFormat="1" ht="12.75">
      <c r="I511" s="482"/>
      <c r="J511" s="482"/>
      <c r="K511" s="482"/>
      <c r="L511" s="482"/>
      <c r="M511" s="482"/>
      <c r="N511" s="482"/>
      <c r="O511" s="482"/>
      <c r="P511" s="482"/>
      <c r="Q511" s="482"/>
    </row>
    <row r="512" spans="9:17" s="483" customFormat="1" ht="12.75">
      <c r="I512" s="482"/>
      <c r="J512" s="482"/>
      <c r="K512" s="482"/>
      <c r="L512" s="482"/>
      <c r="M512" s="482"/>
      <c r="N512" s="482"/>
      <c r="O512" s="482"/>
      <c r="P512" s="482"/>
      <c r="Q512" s="482"/>
    </row>
    <row r="513" spans="9:17" s="483" customFormat="1" ht="12.75">
      <c r="I513" s="482"/>
      <c r="J513" s="482"/>
      <c r="K513" s="482"/>
      <c r="L513" s="482"/>
      <c r="M513" s="482"/>
      <c r="N513" s="482"/>
      <c r="O513" s="482"/>
      <c r="P513" s="482"/>
      <c r="Q513" s="482"/>
    </row>
    <row r="514" spans="9:17" s="483" customFormat="1" ht="12.75">
      <c r="I514" s="482"/>
      <c r="J514" s="482"/>
      <c r="K514" s="482"/>
      <c r="L514" s="482"/>
      <c r="M514" s="482"/>
      <c r="N514" s="482"/>
      <c r="O514" s="482"/>
      <c r="P514" s="482"/>
      <c r="Q514" s="482"/>
    </row>
    <row r="515" spans="9:17" s="483" customFormat="1" ht="12.75">
      <c r="I515" s="482"/>
      <c r="J515" s="482"/>
      <c r="K515" s="482"/>
      <c r="L515" s="482"/>
      <c r="M515" s="482"/>
      <c r="N515" s="482"/>
      <c r="O515" s="482"/>
      <c r="P515" s="482"/>
      <c r="Q515" s="482"/>
    </row>
    <row r="516" spans="9:17" s="483" customFormat="1" ht="12.75">
      <c r="I516" s="482"/>
      <c r="J516" s="482"/>
      <c r="K516" s="482"/>
      <c r="L516" s="482"/>
      <c r="M516" s="482"/>
      <c r="N516" s="482"/>
      <c r="O516" s="482"/>
      <c r="P516" s="482"/>
      <c r="Q516" s="482"/>
    </row>
    <row r="517" spans="9:17" s="483" customFormat="1" ht="12.75">
      <c r="I517" s="482"/>
      <c r="J517" s="482"/>
      <c r="K517" s="482"/>
      <c r="L517" s="482"/>
      <c r="M517" s="482"/>
      <c r="N517" s="482"/>
      <c r="O517" s="482"/>
      <c r="P517" s="482"/>
      <c r="Q517" s="482"/>
    </row>
    <row r="518" spans="9:17" s="483" customFormat="1" ht="12.75">
      <c r="I518" s="482"/>
      <c r="J518" s="482"/>
      <c r="K518" s="482"/>
      <c r="L518" s="482"/>
      <c r="M518" s="482"/>
      <c r="N518" s="482"/>
      <c r="O518" s="482"/>
      <c r="P518" s="482"/>
      <c r="Q518" s="482"/>
    </row>
    <row r="519" spans="9:17" s="483" customFormat="1" ht="12.75">
      <c r="I519" s="482"/>
      <c r="J519" s="482"/>
      <c r="K519" s="482"/>
      <c r="L519" s="482"/>
      <c r="M519" s="482"/>
      <c r="N519" s="482"/>
      <c r="O519" s="482"/>
      <c r="P519" s="482"/>
      <c r="Q519" s="482"/>
    </row>
    <row r="520" spans="9:17" s="483" customFormat="1" ht="12.75">
      <c r="I520" s="482"/>
      <c r="J520" s="482"/>
      <c r="K520" s="482"/>
      <c r="L520" s="482"/>
      <c r="M520" s="482"/>
      <c r="N520" s="482"/>
      <c r="O520" s="482"/>
      <c r="P520" s="482"/>
      <c r="Q520" s="482"/>
    </row>
    <row r="521" spans="9:17" s="483" customFormat="1" ht="12.75">
      <c r="I521" s="482"/>
      <c r="J521" s="482"/>
      <c r="K521" s="482"/>
      <c r="L521" s="482"/>
      <c r="M521" s="482"/>
      <c r="N521" s="482"/>
      <c r="O521" s="482"/>
      <c r="P521" s="482"/>
      <c r="Q521" s="482"/>
    </row>
    <row r="522" spans="9:17" s="483" customFormat="1" ht="12.75">
      <c r="I522" s="482"/>
      <c r="J522" s="482"/>
      <c r="K522" s="482"/>
      <c r="L522" s="482"/>
      <c r="M522" s="482"/>
      <c r="N522" s="482"/>
      <c r="O522" s="482"/>
      <c r="P522" s="482"/>
      <c r="Q522" s="482"/>
    </row>
    <row r="523" spans="9:17" s="483" customFormat="1" ht="12.75">
      <c r="I523" s="482"/>
      <c r="J523" s="482"/>
      <c r="K523" s="482"/>
      <c r="L523" s="482"/>
      <c r="M523" s="482"/>
      <c r="N523" s="482"/>
      <c r="O523" s="482"/>
      <c r="P523" s="482"/>
      <c r="Q523" s="482"/>
    </row>
    <row r="524" spans="9:17" s="483" customFormat="1" ht="12.75">
      <c r="I524" s="482"/>
      <c r="J524" s="482"/>
      <c r="K524" s="482"/>
      <c r="L524" s="482"/>
      <c r="M524" s="482"/>
      <c r="N524" s="482"/>
      <c r="O524" s="482"/>
      <c r="P524" s="482"/>
      <c r="Q524" s="482"/>
    </row>
    <row r="525" spans="9:17" s="483" customFormat="1" ht="12.75">
      <c r="I525" s="482"/>
      <c r="J525" s="482"/>
      <c r="K525" s="482"/>
      <c r="L525" s="482"/>
      <c r="M525" s="482"/>
      <c r="N525" s="482"/>
      <c r="O525" s="482"/>
      <c r="P525" s="482"/>
      <c r="Q525" s="482"/>
    </row>
    <row r="526" spans="9:17" s="483" customFormat="1" ht="12.75">
      <c r="I526" s="482"/>
      <c r="J526" s="482"/>
      <c r="K526" s="482"/>
      <c r="L526" s="482"/>
      <c r="M526" s="482"/>
      <c r="N526" s="482"/>
      <c r="O526" s="482"/>
      <c r="P526" s="482"/>
      <c r="Q526" s="482"/>
    </row>
    <row r="527" spans="9:17" s="483" customFormat="1" ht="12.75">
      <c r="I527" s="482"/>
      <c r="J527" s="482"/>
      <c r="K527" s="482"/>
      <c r="L527" s="482"/>
      <c r="M527" s="482"/>
      <c r="N527" s="482"/>
      <c r="O527" s="482"/>
      <c r="P527" s="482"/>
      <c r="Q527" s="482"/>
    </row>
    <row r="528" spans="9:17" s="483" customFormat="1" ht="12.75">
      <c r="I528" s="482"/>
      <c r="J528" s="482"/>
      <c r="K528" s="482"/>
      <c r="L528" s="482"/>
      <c r="M528" s="482"/>
      <c r="N528" s="482"/>
      <c r="O528" s="482"/>
      <c r="P528" s="482"/>
      <c r="Q528" s="482"/>
    </row>
    <row r="529" spans="9:17" s="483" customFormat="1" ht="12.75">
      <c r="I529" s="482"/>
      <c r="J529" s="482"/>
      <c r="K529" s="482"/>
      <c r="L529" s="482"/>
      <c r="M529" s="482"/>
      <c r="N529" s="482"/>
      <c r="O529" s="482"/>
      <c r="P529" s="482"/>
      <c r="Q529" s="482"/>
    </row>
    <row r="530" spans="9:17" s="483" customFormat="1" ht="12.75">
      <c r="I530" s="482"/>
      <c r="J530" s="482"/>
      <c r="K530" s="482"/>
      <c r="L530" s="482"/>
      <c r="M530" s="482"/>
      <c r="N530" s="482"/>
      <c r="O530" s="482"/>
      <c r="P530" s="482"/>
      <c r="Q530" s="482"/>
    </row>
    <row r="531" spans="9:17" s="483" customFormat="1" ht="12.75">
      <c r="I531" s="482"/>
      <c r="J531" s="482"/>
      <c r="K531" s="482"/>
      <c r="L531" s="482"/>
      <c r="M531" s="482"/>
      <c r="N531" s="482"/>
      <c r="O531" s="482"/>
      <c r="P531" s="482"/>
      <c r="Q531" s="482"/>
    </row>
    <row r="532" spans="9:17" s="483" customFormat="1" ht="12.75">
      <c r="I532" s="482"/>
      <c r="J532" s="482"/>
      <c r="K532" s="482"/>
      <c r="L532" s="482"/>
      <c r="M532" s="482"/>
      <c r="N532" s="482"/>
      <c r="O532" s="482"/>
      <c r="P532" s="482"/>
      <c r="Q532" s="482"/>
    </row>
    <row r="533" spans="9:17" s="483" customFormat="1" ht="12.75">
      <c r="I533" s="482"/>
      <c r="J533" s="482"/>
      <c r="K533" s="482"/>
      <c r="L533" s="482"/>
      <c r="M533" s="482"/>
      <c r="N533" s="482"/>
      <c r="O533" s="482"/>
      <c r="P533" s="482"/>
      <c r="Q533" s="482"/>
    </row>
    <row r="534" spans="9:17" s="483" customFormat="1" ht="12.75">
      <c r="I534" s="482"/>
      <c r="J534" s="482"/>
      <c r="K534" s="482"/>
      <c r="L534" s="482"/>
      <c r="M534" s="482"/>
      <c r="N534" s="482"/>
      <c r="O534" s="482"/>
      <c r="P534" s="482"/>
      <c r="Q534" s="482"/>
    </row>
    <row r="535" spans="9:17" s="483" customFormat="1" ht="12.75">
      <c r="I535" s="482"/>
      <c r="J535" s="482"/>
      <c r="K535" s="482"/>
      <c r="L535" s="482"/>
      <c r="M535" s="482"/>
      <c r="N535" s="482"/>
      <c r="O535" s="482"/>
      <c r="P535" s="482"/>
      <c r="Q535" s="482"/>
    </row>
    <row r="536" spans="9:17" s="483" customFormat="1" ht="12.75">
      <c r="I536" s="482"/>
      <c r="J536" s="482"/>
      <c r="K536" s="482"/>
      <c r="L536" s="482"/>
      <c r="M536" s="482"/>
      <c r="N536" s="482"/>
      <c r="O536" s="482"/>
      <c r="P536" s="482"/>
      <c r="Q536" s="482"/>
    </row>
    <row r="537" spans="9:17" s="483" customFormat="1" ht="12.75">
      <c r="I537" s="482"/>
      <c r="J537" s="482"/>
      <c r="K537" s="482"/>
      <c r="L537" s="482"/>
      <c r="M537" s="482"/>
      <c r="N537" s="482"/>
      <c r="O537" s="482"/>
      <c r="P537" s="482"/>
      <c r="Q537" s="482"/>
    </row>
    <row r="538" spans="9:17" s="483" customFormat="1" ht="12.75">
      <c r="I538" s="482"/>
      <c r="J538" s="482"/>
      <c r="K538" s="482"/>
      <c r="L538" s="482"/>
      <c r="M538" s="482"/>
      <c r="N538" s="482"/>
      <c r="O538" s="482"/>
      <c r="P538" s="482"/>
      <c r="Q538" s="482"/>
    </row>
    <row r="539" spans="9:17" s="483" customFormat="1" ht="12.75">
      <c r="I539" s="482"/>
      <c r="J539" s="482"/>
      <c r="K539" s="482"/>
      <c r="L539" s="482"/>
      <c r="M539" s="482"/>
      <c r="N539" s="482"/>
      <c r="O539" s="482"/>
      <c r="P539" s="482"/>
      <c r="Q539" s="482"/>
    </row>
    <row r="540" spans="9:17" s="483" customFormat="1" ht="12.75">
      <c r="I540" s="482"/>
      <c r="J540" s="482"/>
      <c r="K540" s="482"/>
      <c r="L540" s="482"/>
      <c r="M540" s="482"/>
      <c r="N540" s="482"/>
      <c r="O540" s="482"/>
      <c r="P540" s="482"/>
      <c r="Q540" s="482"/>
    </row>
    <row r="541" spans="9:17" s="483" customFormat="1" ht="12.75">
      <c r="I541" s="482"/>
      <c r="J541" s="482"/>
      <c r="K541" s="482"/>
      <c r="L541" s="482"/>
      <c r="M541" s="482"/>
      <c r="N541" s="482"/>
      <c r="O541" s="482"/>
      <c r="P541" s="482"/>
      <c r="Q541" s="482"/>
    </row>
  </sheetData>
  <pageMargins left="0.1968503937007874" right="0.1968503937007874" top="0.7874015748031497" bottom="0.7874015748031497" header="0.31496062992125984" footer="0.31496062992125984"/>
  <pageSetup fitToHeight="2" orientation="portrait" paperSize="9" scale="69" r:id="rId1"/>
  <rowBreaks count="1" manualBreakCount="1">
    <brk id="78" min="1" max="11"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sheetPr>
  <dimension ref="A1:E48"/>
  <sheetViews>
    <sheetView showOutlineSymbols="0" workbookViewId="0" topLeftCell="A1">
      <selection pane="topLeft" activeCell="K35" sqref="K35"/>
    </sheetView>
  </sheetViews>
  <sheetFormatPr defaultRowHeight="12.75"/>
  <cols>
    <col min="1" max="1" width="41.285714285714285" style="5" customWidth="1"/>
    <col min="2" max="2" width="47.142857142857146" style="5" customWidth="1"/>
    <col min="3" max="3" width="13" style="24" customWidth="1"/>
    <col min="4" max="4" width="4.714285714285714" style="24" customWidth="1"/>
    <col min="5" max="31" width="9.142857142857142" style="24"/>
    <col min="32" max="16384" width="9.142857142857142" style="5"/>
  </cols>
  <sheetData>
    <row r="1" spans="1:4" ht="18" customHeight="1">
      <c r="A1" s="1073" t="s">
        <v>174</v>
      </c>
      <c r="B1" s="568"/>
      <c r="C1" s="23"/>
      <c r="D1" s="23"/>
    </row>
    <row r="2" spans="1:4" ht="18" customHeight="1" thickBot="1">
      <c r="A2" s="583"/>
      <c r="B2" s="583"/>
      <c r="C2" s="23"/>
      <c r="D2" s="23"/>
    </row>
    <row r="3" spans="1:4" ht="18" customHeight="1">
      <c r="A3" s="267" t="s">
        <v>374</v>
      </c>
      <c r="B3" s="268" t="str">
        <f>'1'!A27</f>
        <v xml:space="preserve">, </v>
      </c>
      <c r="D3" s="23"/>
    </row>
    <row r="4" spans="1:4" ht="18" customHeight="1">
      <c r="A4" s="269" t="s">
        <v>271</v>
      </c>
      <c r="B4" s="270">
        <f>+'7'!C37</f>
        <v>0.0</v>
      </c>
      <c r="D4" s="23"/>
    </row>
    <row r="5" spans="1:4" ht="18" customHeight="1">
      <c r="A5" s="269" t="s">
        <v>272</v>
      </c>
      <c r="B5" s="271">
        <f>+'8'!E19+'8'!E21</f>
        <v>0.0</v>
      </c>
      <c r="D5" s="23"/>
    </row>
    <row r="6" spans="1:4" ht="18" customHeight="1">
      <c r="A6" s="269" t="s">
        <v>376</v>
      </c>
      <c r="B6" s="272">
        <f>+MONTH('1'!H24)-MONTH('1'!F24)+1</f>
        <v>12.0</v>
      </c>
      <c r="C6" s="23"/>
      <c r="D6" s="23"/>
    </row>
    <row r="7" spans="1:4" ht="18" customHeight="1">
      <c r="A7" s="269" t="s">
        <v>273</v>
      </c>
      <c r="B7" s="271">
        <f>+'7'!C40/B6*12</f>
        <v>0.0</v>
      </c>
      <c r="C7" s="23"/>
      <c r="D7" s="23"/>
    </row>
    <row r="8" spans="1:4" ht="18" customHeight="1" thickBot="1">
      <c r="A8" s="273" t="s">
        <v>375</v>
      </c>
      <c r="B8" s="274">
        <f>IF(OR(EXACT((LEFT('1'!L40,1)),A30),(EXACT((LEFT('1'!L44,1)),A30))),42185,42094)</f>
        <v>42094.0</v>
      </c>
      <c r="C8" s="23"/>
      <c r="D8" s="23"/>
    </row>
    <row r="9" spans="1:4" ht="18" customHeight="1" thickBot="1">
      <c r="A9" s="1074" t="s">
        <v>377</v>
      </c>
      <c r="B9" s="1074"/>
      <c r="C9" s="23"/>
      <c r="D9" s="23"/>
    </row>
    <row r="10" spans="1:4" ht="18" customHeight="1" thickBot="1">
      <c r="A10" s="275" t="s">
        <v>274</v>
      </c>
      <c r="B10" s="276" t="s">
        <v>275</v>
      </c>
      <c r="C10" s="23"/>
      <c r="D10" s="23"/>
    </row>
    <row r="11" spans="1:4" ht="18" customHeight="1">
      <c r="A11" s="277">
        <f>+B8</f>
        <v>42094.0</v>
      </c>
      <c r="B11" s="278">
        <f>B4-B5</f>
        <v>0.0</v>
      </c>
      <c r="C11" s="23"/>
      <c r="D11" s="23"/>
    </row>
    <row r="12" spans="1:5" ht="18" customHeight="1">
      <c r="A12" s="279" t="str">
        <f>CONCATENATE("15.",IF(MONTH(A11)&gt;9,MONTH(A11)-9,MONTH(A11)+3),".",IF(MONTH(A11)&gt;9,YEAR(A11)+1,YEAR(A11)))</f>
        <v>15.6.2015</v>
      </c>
      <c r="B12" s="280">
        <f>+IF(OR(MONTH(A12)=6,MONTH(A12)=12),+IF($B$7&gt;150000,INT($B$7/4/100+0.99)*100,0)+IF($B$7&gt;30000,INT($B$7*0.4/100+0.99)*100,0)*IF($B$7&gt;150000,0,1),+IF($B$7&gt;150000,INT($B$7/4/100+0.99)*100,0))</f>
        <v>0.0</v>
      </c>
      <c r="C12" s="23"/>
      <c r="D12" s="23"/>
      <c r="E12" s="25"/>
    </row>
    <row r="13" spans="1:4" ht="18" customHeight="1">
      <c r="A13" s="279" t="str">
        <f>CONCATENATE("15.",IF(MONTH(A12)&gt;9,MONTH(A12)-9,MONTH(A12)+3),".",IF(MONTH(A12)&gt;9,YEAR(A12)+1,YEAR(A12)))</f>
        <v>15.9.2015</v>
      </c>
      <c r="B13" s="280">
        <f>+IF(OR(MONTH(A13)=6,MONTH(A13)=12),+IF($B$7&gt;150000,INT($B$7/4/100+0.99)*100,0)+IF($B$7&gt;30000,INT($B$7*0.4/100+0.99)*100,0)*IF($B$7&gt;150000,0,1),+IF($B$7&gt;150000,INT($B$7/4/100+0.99)*100,0))</f>
        <v>0.0</v>
      </c>
      <c r="C13" s="23"/>
      <c r="D13" s="23"/>
    </row>
    <row r="14" spans="1:4" ht="18" customHeight="1">
      <c r="A14" s="279" t="str">
        <f>CONCATENATE("15.",IF(MONTH(A13)&gt;9,MONTH(A13)-9,MONTH(A13)+3),".",IF(MONTH(A13)&gt;9,YEAR(A13)+1,YEAR(A13)))</f>
        <v>15.12.2015</v>
      </c>
      <c r="B14" s="280">
        <f>+IF(OR(MONTH(A14)=6,MONTH(A14)=12),+IF($B$7&gt;150000,INT($B$7/4/100+0.99)*100,0)+IF($B$7&gt;30000,INT($B$7*0.4/100+0.99)*100,0)*IF($B$7&gt;150000,0,1),+IF($B$7&gt;150000,INT($B$7/4/100+0.99)*100,0))</f>
        <v>0.0</v>
      </c>
      <c r="C14" s="23"/>
      <c r="D14" s="23"/>
    </row>
    <row r="15" spans="1:4" ht="18" customHeight="1" thickBot="1">
      <c r="A15" s="281" t="str">
        <f>CONCATENATE("15.",IF(MONTH(A14)&gt;9,MONTH(A14)-9,MONTH(A14)+3),".",IF(MONTH(A14)&gt;9,YEAR(A14)+1,YEAR(A14)))</f>
        <v>15.3.2016</v>
      </c>
      <c r="B15" s="280">
        <f>+IF(OR(MONTH(A15)=6,MONTH(A15)=12),+IF($B$7&gt;150000,INT($B$7/4/100+0.99)*100,0)+IF($B$7&gt;30000,INT($B$7*0.4/100+0.99)*100,0)*IF($B$7&gt;150000,0,1),+IF($B$7&gt;150000,INT($B$7/4/100+0.99)*100,0))</f>
        <v>0.0</v>
      </c>
      <c r="C15" s="23"/>
      <c r="D15" s="23"/>
    </row>
    <row r="16" spans="1:2" ht="12.75">
      <c r="A16" s="1075"/>
      <c r="B16" s="1076"/>
    </row>
    <row r="17" spans="1:2" ht="39" customHeight="1">
      <c r="A17" s="1069" t="str">
        <f>+IF(B11&lt;0,"Záporná částka značí přeplatek na dani. Finanční úřad vrátí přeplatek pouze na základě žádosti, kterou je potřeba podat ne dříve než 14 dní před termínem splatnosti daně. Vrácení přeplatku daně lze očekávat cca do 6-ti týdnů od podání žádosti"," ")</f>
        <v xml:space="preserve"> </v>
      </c>
      <c r="B17" s="1070"/>
    </row>
    <row r="18" spans="1:2" ht="12.75">
      <c r="A18" s="1071" t="str">
        <f>+'1'!A54:L54</f>
        <v>Formulář zpracovala ASPEKT HM, daňová, účetní a auditorská kancelář, www.danovapriznani.cz, business.center.cz</v>
      </c>
      <c r="B18" s="1072"/>
    </row>
    <row r="19" spans="1:2" ht="12.75">
      <c r="A19" s="1072"/>
      <c r="B19" s="1072"/>
    </row>
    <row r="20" spans="1:2" ht="12.75">
      <c r="A20" s="24"/>
      <c r="B20" s="24"/>
    </row>
    <row r="21" spans="1:2" ht="12.75">
      <c r="A21" s="24"/>
      <c r="B21" s="24"/>
    </row>
    <row r="22" spans="1:2" ht="12.75">
      <c r="A22" s="24"/>
      <c r="B22" s="24"/>
    </row>
    <row r="23" spans="1:2" ht="12.75">
      <c r="A23" s="24"/>
      <c r="B23" s="24"/>
    </row>
    <row r="24" spans="1:2" ht="12.75">
      <c r="A24" s="24"/>
      <c r="B24" s="24"/>
    </row>
    <row r="25" spans="1:2" ht="12.75">
      <c r="A25" s="24"/>
      <c r="B25" s="24"/>
    </row>
    <row r="26" spans="1:2" ht="12.75">
      <c r="A26" s="24"/>
      <c r="B26" s="24"/>
    </row>
    <row r="27" spans="1:2" ht="12.75">
      <c r="A27" s="24"/>
      <c r="B27" s="24"/>
    </row>
    <row r="28" spans="1:2" ht="12.75">
      <c r="A28" s="24"/>
      <c r="B28" s="24"/>
    </row>
    <row r="29" spans="1:2" ht="12.75">
      <c r="A29" s="24"/>
      <c r="B29" s="24"/>
    </row>
    <row r="30" spans="1:2" ht="12.75" hidden="1">
      <c r="A30" s="24" t="s">
        <v>362</v>
      </c>
      <c r="B30" s="24"/>
    </row>
    <row r="31" spans="1:2" ht="12.75">
      <c r="A31" s="24"/>
      <c r="B31" s="24"/>
    </row>
    <row r="32" spans="1:2" ht="12.75">
      <c r="A32" s="24"/>
      <c r="B32" s="24"/>
    </row>
    <row r="33" spans="1:2" ht="12.75">
      <c r="A33" s="24"/>
      <c r="B33" s="24"/>
    </row>
    <row r="34" spans="1:2" ht="12.75">
      <c r="A34" s="24"/>
      <c r="B34" s="24"/>
    </row>
    <row r="35" spans="1:2" ht="12.75">
      <c r="A35" s="24"/>
      <c r="B35" s="24"/>
    </row>
    <row r="36" spans="1:2" ht="12.75">
      <c r="A36" s="24"/>
      <c r="B36" s="24"/>
    </row>
    <row r="37" spans="1:2" ht="12.75">
      <c r="A37" s="24"/>
      <c r="B37" s="24"/>
    </row>
    <row r="38" spans="1:2" ht="12.75">
      <c r="A38" s="24"/>
      <c r="B38" s="24"/>
    </row>
    <row r="39" spans="1:2" ht="12.75">
      <c r="A39" s="24"/>
      <c r="B39" s="24"/>
    </row>
    <row r="40" spans="1:2" ht="12.75">
      <c r="A40" s="24"/>
      <c r="B40" s="24"/>
    </row>
    <row r="41" spans="1:2" ht="12.75">
      <c r="A41" s="24"/>
      <c r="B41" s="24"/>
    </row>
    <row r="42" spans="1:2" ht="12.75">
      <c r="A42" s="24"/>
      <c r="B42" s="24"/>
    </row>
    <row r="43" spans="1:2" ht="12.75">
      <c r="A43" s="24"/>
      <c r="B43" s="24"/>
    </row>
    <row r="44" spans="1:2" ht="12.75">
      <c r="A44" s="24"/>
      <c r="B44" s="24"/>
    </row>
    <row r="45" spans="1:2" ht="12.75">
      <c r="A45" s="24"/>
      <c r="B45" s="24"/>
    </row>
    <row r="46" spans="1:2" ht="12.75">
      <c r="A46" s="24"/>
      <c r="B46" s="24"/>
    </row>
    <row r="47" spans="1:2" ht="12.75">
      <c r="A47" s="24"/>
      <c r="B47" s="24"/>
    </row>
    <row r="48" spans="1:2" ht="12.75">
      <c r="A48" s="24"/>
      <c r="B48" s="24"/>
    </row>
    <row r="49" s="24" customFormat="1" ht="12.75"/>
    <row r="50" s="24" customFormat="1" ht="12.75"/>
    <row r="51" s="24" customFormat="1" ht="12.75"/>
    <row r="52" s="24" customFormat="1" ht="12.75"/>
    <row r="53" s="24" customFormat="1" ht="12.75"/>
    <row r="54" s="24" customFormat="1" ht="12.75"/>
    <row r="55" s="24" customFormat="1" ht="12.75"/>
    <row r="56" s="24" customFormat="1" ht="12.75"/>
    <row r="57" s="24" customFormat="1" ht="12.75"/>
    <row r="58" s="24" customFormat="1" ht="12.75"/>
    <row r="59" s="24" customFormat="1" ht="12.75"/>
    <row r="60" s="24" customFormat="1" ht="12.75"/>
    <row r="61" s="24" customFormat="1" ht="12.75"/>
    <row r="62" s="24" customFormat="1" ht="12.75"/>
    <row r="63" s="24" customFormat="1" ht="12.75"/>
    <row r="64" s="24" customFormat="1" ht="12.75"/>
    <row r="65" s="24" customFormat="1" ht="12.75"/>
    <row r="66" s="24" customFormat="1" ht="12.75"/>
    <row r="67" s="24" customFormat="1" ht="12.75"/>
    <row r="68" s="24" customFormat="1" ht="12.75"/>
    <row r="69" s="24" customFormat="1" ht="12.75"/>
    <row r="70" s="24" customFormat="1" ht="12.75"/>
    <row r="71" s="24" customFormat="1" ht="12.75"/>
    <row r="72" s="24" customFormat="1" ht="12.75"/>
    <row r="73" s="24" customFormat="1" ht="12.75"/>
    <row r="74" s="24" customFormat="1" ht="12.75"/>
    <row r="75" s="24" customFormat="1" ht="12.75"/>
    <row r="76" s="24" customFormat="1" ht="12.75"/>
    <row r="77" s="24" customFormat="1" ht="12.75"/>
    <row r="78" s="24" customFormat="1" ht="12.75"/>
    <row r="79" s="24" customFormat="1" ht="12.75"/>
    <row r="80" s="24" customFormat="1" ht="12.75"/>
    <row r="81" s="24" customFormat="1" ht="12.75"/>
    <row r="82" s="24" customFormat="1" ht="12.75"/>
    <row r="83" s="24" customFormat="1" ht="12.75"/>
    <row r="84" s="24" customFormat="1" ht="12.75"/>
    <row r="85" s="24" customFormat="1" ht="12.75"/>
    <row r="86" s="24" customFormat="1" ht="12.75"/>
    <row r="87" s="24" customFormat="1" ht="12.75"/>
    <row r="88" s="24" customFormat="1" ht="12.75"/>
    <row r="89" s="24" customFormat="1" ht="12.75"/>
    <row r="90" s="24" customFormat="1" ht="12.75"/>
    <row r="91" s="24" customFormat="1" ht="12.75"/>
    <row r="92" s="24" customFormat="1" ht="12.75"/>
    <row r="93" s="24" customFormat="1" ht="12.75"/>
    <row r="94" s="24" customFormat="1" ht="12.75"/>
    <row r="95" s="24" customFormat="1" ht="12.75"/>
    <row r="96" s="24" customFormat="1" ht="12.75"/>
    <row r="97" s="24" customFormat="1" ht="12.75"/>
    <row r="98" s="24" customFormat="1" ht="12.75"/>
    <row r="99" s="24" customFormat="1" ht="12.75"/>
    <row r="100" s="24" customFormat="1" ht="12.75"/>
    <row r="101" s="24" customFormat="1" ht="12.75"/>
    <row r="102" s="24" customFormat="1" ht="12.75"/>
    <row r="103" s="24" customFormat="1" ht="12.75"/>
    <row r="104" s="24" customFormat="1" ht="12.75"/>
    <row r="105" s="24" customFormat="1" ht="12.75"/>
    <row r="106" s="24" customFormat="1" ht="12.75"/>
    <row r="107" s="24" customFormat="1" ht="12.75"/>
    <row r="108" s="24" customFormat="1" ht="12.75"/>
    <row r="109" s="24" customFormat="1" ht="12.75"/>
    <row r="110" s="24" customFormat="1" ht="12.75"/>
    <row r="111" s="24" customFormat="1" ht="12.75"/>
    <row r="112" s="24" customFormat="1" ht="12.75"/>
    <row r="113" s="24" customFormat="1" ht="12.75"/>
    <row r="114" s="24" customFormat="1" ht="12.75"/>
    <row r="115" s="24" customFormat="1" ht="12.75"/>
    <row r="116" s="24" customFormat="1" ht="12.75"/>
    <row r="117" s="24" customFormat="1" ht="12.75"/>
    <row r="118" s="24" customFormat="1" ht="12.75"/>
    <row r="119" s="24" customFormat="1" ht="12.75"/>
    <row r="120" s="24" customFormat="1" ht="12.75"/>
    <row r="121" s="24" customFormat="1" ht="12.75"/>
    <row r="122" s="24" customFormat="1" ht="12.75"/>
    <row r="123" s="24" customFormat="1" ht="12.75"/>
    <row r="124" s="24" customFormat="1" ht="12.75"/>
    <row r="125" s="24" customFormat="1" ht="12.75"/>
    <row r="126" s="24" customFormat="1" ht="12.75"/>
    <row r="127" s="24" customFormat="1" ht="12.75"/>
    <row r="128" s="24" customFormat="1" ht="12.75"/>
    <row r="129" s="24" customFormat="1" ht="12.75"/>
    <row r="130" s="24" customFormat="1" ht="12.75"/>
    <row r="131" s="24" customFormat="1" ht="12.75"/>
    <row r="132" s="24" customFormat="1" ht="12.75"/>
    <row r="133" s="24" customFormat="1" ht="12.75"/>
    <row r="134" s="24" customFormat="1" ht="12.75"/>
    <row r="135" s="24" customFormat="1" ht="12.75"/>
    <row r="136" s="24" customFormat="1" ht="12.75"/>
    <row r="137" s="24" customFormat="1" ht="12.75"/>
    <row r="138" s="24" customFormat="1" ht="12.75"/>
    <row r="139" s="24" customFormat="1" ht="12.75"/>
    <row r="140" s="24" customFormat="1" ht="12.75"/>
    <row r="141" s="24" customFormat="1" ht="12.75"/>
    <row r="142" s="24" customFormat="1" ht="12.75"/>
    <row r="143" s="24" customFormat="1" ht="12.75"/>
    <row r="144" s="24" customFormat="1" ht="12.75"/>
    <row r="145" s="24" customFormat="1" ht="12.75"/>
    <row r="146" s="24" customFormat="1" ht="12.75"/>
    <row r="147" s="24" customFormat="1" ht="12.75"/>
    <row r="148" s="24" customFormat="1" ht="12.75"/>
    <row r="149" s="24" customFormat="1" ht="12.75"/>
    <row r="150" s="24" customFormat="1" ht="12.75"/>
    <row r="151" s="24" customFormat="1" ht="12.75"/>
    <row r="152" s="24" customFormat="1" ht="12.75"/>
    <row r="153" s="24" customFormat="1" ht="12.75"/>
    <row r="154" s="24" customFormat="1" ht="12.75"/>
    <row r="155" s="24" customFormat="1" ht="12.75"/>
    <row r="156" s="24" customFormat="1" ht="12.75"/>
    <row r="157" s="24" customFormat="1" ht="12.75"/>
    <row r="158" s="24" customFormat="1" ht="12.75"/>
    <row r="159" s="24" customFormat="1" ht="12.75"/>
    <row r="160" s="24" customFormat="1" ht="12.75"/>
    <row r="161" s="24" customFormat="1" ht="12.75"/>
    <row r="162" s="24" customFormat="1" ht="12.75"/>
    <row r="163" s="24" customFormat="1" ht="12.75"/>
    <row r="164" s="24" customFormat="1" ht="12.75"/>
    <row r="165" s="24" customFormat="1" ht="12.75"/>
    <row r="166" s="24" customFormat="1" ht="12.75"/>
    <row r="167" s="24" customFormat="1" ht="12.75"/>
    <row r="168" s="24" customFormat="1" ht="12.75"/>
    <row r="169" s="24" customFormat="1" ht="12.75"/>
    <row r="170" s="24" customFormat="1" ht="12.75"/>
    <row r="171" s="24" customFormat="1" ht="12.75"/>
    <row r="172" s="24" customFormat="1" ht="12.75"/>
    <row r="173" s="24" customFormat="1" ht="12.75"/>
    <row r="174" s="24" customFormat="1" ht="12.75"/>
    <row r="175" s="24" customFormat="1" ht="12.75"/>
    <row r="176" s="24" customFormat="1" ht="12.75"/>
    <row r="177" s="24" customFormat="1" ht="12.75"/>
    <row r="178" s="24" customFormat="1" ht="12.75"/>
    <row r="179" s="24" customFormat="1" ht="12.75"/>
    <row r="180" s="24" customFormat="1" ht="12.75"/>
    <row r="181" s="24" customFormat="1" ht="12.75"/>
    <row r="182" s="24" customFormat="1" ht="12.75"/>
    <row r="183" s="24" customFormat="1" ht="12.75"/>
    <row r="184" s="24" customFormat="1" ht="12.75"/>
    <row r="185" s="24" customFormat="1" ht="12.75"/>
    <row r="186" s="24" customFormat="1" ht="12.75"/>
    <row r="187" s="24" customFormat="1" ht="12.75"/>
    <row r="188" s="24" customFormat="1" ht="12.75"/>
    <row r="189" s="24" customFormat="1" ht="12.75"/>
    <row r="190" s="24" customFormat="1" ht="12.75"/>
    <row r="191" s="24" customFormat="1" ht="12.75"/>
    <row r="192" s="24" customFormat="1" ht="12.75"/>
    <row r="193" s="24" customFormat="1" ht="12.75"/>
    <row r="194" s="24" customFormat="1" ht="12.75"/>
    <row r="195" s="24" customFormat="1" ht="12.75"/>
    <row r="196" s="24" customFormat="1" ht="12.75"/>
    <row r="197" s="24" customFormat="1" ht="12.75"/>
    <row r="198" s="24" customFormat="1" ht="12.75"/>
    <row r="199" s="24" customFormat="1" ht="12.75"/>
    <row r="200" s="24" customFormat="1" ht="12.75"/>
    <row r="201" s="24" customFormat="1" ht="12.75"/>
    <row r="202" s="24" customFormat="1" ht="12.75"/>
    <row r="203" s="24" customFormat="1" ht="12.75"/>
    <row r="204" s="24" customFormat="1" ht="12.75"/>
    <row r="205" s="24" customFormat="1" ht="12.75"/>
    <row r="206" s="24" customFormat="1" ht="12.75"/>
    <row r="207" s="24" customFormat="1" ht="12.75"/>
    <row r="208" s="24" customFormat="1" ht="12.75"/>
    <row r="209" s="24" customFormat="1" ht="12.75"/>
    <row r="210" s="24" customFormat="1" ht="12.75"/>
    <row r="211" s="24" customFormat="1" ht="12.75"/>
    <row r="212" s="24" customFormat="1" ht="12.75"/>
    <row r="213" s="24" customFormat="1" ht="12.75"/>
    <row r="214" s="24" customFormat="1" ht="12.75"/>
    <row r="215" s="24" customFormat="1" ht="12.75"/>
    <row r="216" s="24" customFormat="1" ht="12.75"/>
    <row r="217" s="24" customFormat="1" ht="12.75"/>
    <row r="218" s="24" customFormat="1" ht="12.75"/>
    <row r="219" s="24" customFormat="1" ht="12.75"/>
    <row r="220" s="24" customFormat="1" ht="12.75"/>
    <row r="221" s="24" customFormat="1" ht="12.75"/>
    <row r="222" s="24" customFormat="1" ht="12.75"/>
    <row r="223" s="24" customFormat="1" ht="12.75"/>
    <row r="224" s="24" customFormat="1" ht="12.75"/>
    <row r="225" s="24" customFormat="1" ht="12.75"/>
    <row r="226" s="24" customFormat="1" ht="12.75"/>
    <row r="227" s="24" customFormat="1" ht="12.75"/>
    <row r="228" s="24" customFormat="1" ht="12.75"/>
    <row r="229" s="24" customFormat="1" ht="12.75"/>
    <row r="230" s="24" customFormat="1" ht="12.75"/>
    <row r="231" s="24" customFormat="1" ht="12.75"/>
    <row r="232" s="24" customFormat="1" ht="12.75"/>
    <row r="233" s="24" customFormat="1" ht="12.75"/>
    <row r="234" s="24" customFormat="1" ht="12.75"/>
    <row r="235" s="24" customFormat="1" ht="12.75"/>
    <row r="236" s="24" customFormat="1" ht="12.75"/>
    <row r="237" s="24" customFormat="1" ht="12.75"/>
    <row r="238" s="24" customFormat="1" ht="12.75"/>
    <row r="239" s="24" customFormat="1" ht="12.75"/>
    <row r="240" s="24" customFormat="1" ht="12.75"/>
    <row r="241" s="24" customFormat="1" ht="12.75"/>
    <row r="242" s="24" customFormat="1" ht="12.75"/>
    <row r="243" s="24" customFormat="1" ht="12.75"/>
    <row r="244" s="24" customFormat="1" ht="12.75"/>
    <row r="245" s="24" customFormat="1" ht="12.75"/>
    <row r="246" s="24" customFormat="1" ht="12.75"/>
    <row r="247" s="24" customFormat="1" ht="12.75"/>
    <row r="248" s="24" customFormat="1" ht="12.75"/>
    <row r="249" s="24" customFormat="1" ht="12.75"/>
    <row r="250" s="24" customFormat="1" ht="12.75"/>
    <row r="251" s="24" customFormat="1" ht="12.75"/>
    <row r="252" s="24" customFormat="1" ht="12.75"/>
    <row r="253" s="24" customFormat="1" ht="12.75"/>
    <row r="254" s="24" customFormat="1" ht="12.75"/>
    <row r="255" s="24" customFormat="1" ht="12.75"/>
    <row r="256" s="24" customFormat="1" ht="12.75"/>
    <row r="257" s="24" customFormat="1" ht="12.75"/>
    <row r="258" s="24" customFormat="1" ht="12.75"/>
    <row r="259" s="24" customFormat="1" ht="12.75"/>
    <row r="260" s="24" customFormat="1" ht="12.75"/>
    <row r="261" s="24" customFormat="1" ht="12.75"/>
    <row r="262" s="24" customFormat="1" ht="12.75"/>
    <row r="263" s="24" customFormat="1" ht="12.75"/>
    <row r="264" s="24" customFormat="1" ht="12.75"/>
    <row r="265" s="24" customFormat="1" ht="12.75"/>
    <row r="266" s="24" customFormat="1" ht="12.75"/>
    <row r="267" s="24" customFormat="1" ht="12.75"/>
    <row r="268" s="24" customFormat="1" ht="12.75"/>
    <row r="269" s="24" customFormat="1" ht="12.75"/>
    <row r="270" s="24" customFormat="1" ht="12.75"/>
    <row r="271" s="24" customFormat="1" ht="12.75"/>
    <row r="272" s="24" customFormat="1" ht="12.75"/>
    <row r="273" s="24" customFormat="1" ht="12.75"/>
    <row r="274" s="24" customFormat="1" ht="12.75"/>
    <row r="275" s="24" customFormat="1" ht="12.75"/>
    <row r="276" s="24" customFormat="1" ht="12.75"/>
    <row r="277" s="24" customFormat="1" ht="12.75"/>
    <row r="278" s="24" customFormat="1" ht="12.75"/>
    <row r="279" s="24" customFormat="1" ht="12.75"/>
    <row r="280" s="24" customFormat="1" ht="12.75"/>
    <row r="281" s="24" customFormat="1" ht="12.75"/>
    <row r="282" s="24" customFormat="1" ht="12.75"/>
    <row r="283" s="24" customFormat="1" ht="12.75"/>
    <row r="284" s="24" customFormat="1" ht="12.75"/>
    <row r="285" s="24" customFormat="1" ht="12.75"/>
    <row r="286" s="24" customFormat="1" ht="12.75"/>
    <row r="287" s="24" customFormat="1" ht="12.75"/>
    <row r="288" s="24" customFormat="1" ht="12.75"/>
    <row r="289" s="24" customFormat="1" ht="12.75"/>
    <row r="290" s="24" customFormat="1" ht="12.75"/>
    <row r="291" s="24" customFormat="1" ht="12.75"/>
    <row r="292" s="24" customFormat="1" ht="12.75"/>
    <row r="293" s="24" customFormat="1" ht="12.75"/>
    <row r="294" s="24" customFormat="1" ht="12.75"/>
    <row r="295" s="24" customFormat="1" ht="12.75"/>
    <row r="296" s="24" customFormat="1" ht="12.75"/>
    <row r="297" s="24" customFormat="1" ht="12.75"/>
    <row r="298" s="24" customFormat="1" ht="12.75"/>
    <row r="299" s="24" customFormat="1" ht="12.75"/>
    <row r="300" s="24" customFormat="1" ht="12.75"/>
    <row r="301" s="24" customFormat="1" ht="12.75"/>
    <row r="302" s="24" customFormat="1" ht="12.75"/>
    <row r="303" s="24" customFormat="1" ht="12.75"/>
    <row r="304" s="24" customFormat="1" ht="12.75"/>
    <row r="305" s="24" customFormat="1" ht="12.75"/>
    <row r="306" s="24" customFormat="1" ht="12.75"/>
    <row r="307" s="24" customFormat="1" ht="12.75"/>
    <row r="308" s="24" customFormat="1" ht="12.75"/>
    <row r="309" s="24" customFormat="1" ht="12.75"/>
    <row r="310" s="24" customFormat="1" ht="12.75"/>
    <row r="311" s="24" customFormat="1" ht="12.75"/>
    <row r="312" s="24" customFormat="1" ht="12.75"/>
    <row r="313" s="24" customFormat="1" ht="12.75"/>
    <row r="314" s="24" customFormat="1" ht="12.75"/>
    <row r="315" s="24" customFormat="1" ht="12.75"/>
    <row r="316" s="24" customFormat="1" ht="12.75"/>
    <row r="317" s="24" customFormat="1" ht="12.75"/>
    <row r="318" s="24" customFormat="1" ht="12.75"/>
    <row r="319" s="24" customFormat="1" ht="12.75"/>
    <row r="320" s="24" customFormat="1" ht="12.75"/>
  </sheetData>
  <sheetProtection algorithmName="SHA-512" hashValue="Sh3DZuxwA5nuPC0uYxprkK4gGKTvnLWaTYR3ucYUZaMxCYVl77sdUBTfG8nBiIzdJXyr4/TsnzF3gXKBqeDORg==" saltValue="/7tWJ7plQ10BcUbiAWS16Q==" spinCount="100000" sheet="1" objects="1" scenarios="1"/>
  <mergeCells count="6">
    <mergeCell ref="A17:B17"/>
    <mergeCell ref="A18:B19"/>
    <mergeCell ref="A1:B1"/>
    <mergeCell ref="A2:B2"/>
    <mergeCell ref="A9:B9"/>
    <mergeCell ref="A16:B16"/>
  </mergeCells>
  <printOptions horizontalCentered="1"/>
  <pageMargins left="0.3937007874015748" right="0.3937007874015748" top="0.8267716535433072" bottom="0.8267716535433072" header="0.31496062992125984" footer="0.31496062992125984"/>
  <pageSetup horizontalDpi="300" verticalDpi="300" orientation="portrait" paperSize="9"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D32"/>
  <sheetViews>
    <sheetView workbookViewId="0" topLeftCell="A1">
      <selection pane="topLeft" activeCell="N25" sqref="N25"/>
    </sheetView>
  </sheetViews>
  <sheetFormatPr defaultRowHeight="12.75"/>
  <cols>
    <col min="1" max="1" width="20.428571428571427" customWidth="1"/>
    <col min="2" max="2" width="14.428571428571429" customWidth="1"/>
    <col min="3" max="3" width="30.142857142857142" customWidth="1"/>
    <col min="4" max="4" width="28" customWidth="1"/>
    <col min="5" max="23" width="9.142857142857142" style="24"/>
  </cols>
  <sheetData>
    <row r="1" spans="1:4" ht="42.75" customHeight="1">
      <c r="A1" s="1089" t="s">
        <v>225</v>
      </c>
      <c r="B1" s="1089"/>
      <c r="C1" s="1089"/>
      <c r="D1" s="1089"/>
    </row>
    <row r="2" spans="1:4" ht="15.95" customHeight="1">
      <c r="A2" s="1091"/>
      <c r="B2" s="1091"/>
      <c r="C2" s="1091"/>
      <c r="D2" s="1091"/>
    </row>
    <row r="3" spans="1:4" ht="33.75" customHeight="1">
      <c r="A3" s="1090" t="s">
        <v>222</v>
      </c>
      <c r="B3" s="1090"/>
      <c r="C3" s="1090"/>
      <c r="D3" s="1090"/>
    </row>
    <row r="4" spans="1:4" ht="15.95" customHeight="1">
      <c r="A4" s="1091"/>
      <c r="B4" s="1091"/>
      <c r="C4" s="1091"/>
      <c r="D4" s="1091"/>
    </row>
    <row r="5" spans="1:4" ht="15.95" customHeight="1">
      <c r="A5" s="223" t="s">
        <v>223</v>
      </c>
      <c r="B5" s="1092" t="str">
        <f>+Povinná_příloha!D3</f>
        <v xml:space="preserve">, </v>
      </c>
      <c r="C5" s="1092"/>
      <c r="D5" s="1092"/>
    </row>
    <row r="6" spans="1:4" ht="15.95" customHeight="1">
      <c r="A6" s="1085"/>
      <c r="B6" s="1085"/>
      <c r="C6" s="1085"/>
      <c r="D6" s="1085"/>
    </row>
    <row r="7" spans="1:4" ht="15.95" customHeight="1">
      <c r="A7" s="223" t="s">
        <v>224</v>
      </c>
      <c r="B7" s="1093" t="str">
        <f>+CONCATENATE(+'1'!A32,", ",'1'!A34,", PSČ : ",'1'!L34)</f>
        <v xml:space="preserve"> , 0, PSČ : 0</v>
      </c>
      <c r="C7" s="1093"/>
      <c r="D7" s="1093"/>
    </row>
    <row r="8" spans="1:4" ht="15.95" customHeight="1">
      <c r="A8" s="1085"/>
      <c r="B8" s="1085"/>
      <c r="C8" s="1085"/>
      <c r="D8" s="1085"/>
    </row>
    <row r="9" spans="1:4" ht="15.95" customHeight="1">
      <c r="A9" s="223" t="s">
        <v>164</v>
      </c>
      <c r="B9" s="1094" t="str">
        <f>+Povinná_příloha!D4</f>
        <v>CZ</v>
      </c>
      <c r="C9" s="1094"/>
      <c r="D9" s="1094"/>
    </row>
    <row r="10" spans="1:4" ht="15.95" customHeight="1">
      <c r="A10" s="1085"/>
      <c r="B10" s="1085"/>
      <c r="C10" s="1085"/>
      <c r="D10" s="1085"/>
    </row>
    <row r="11" spans="1:4" ht="15.95" customHeight="1">
      <c r="A11" s="1086" t="s">
        <v>226</v>
      </c>
      <c r="B11" s="1086"/>
      <c r="C11" s="1086"/>
      <c r="D11" s="225">
        <f>+IF('8'!E22&gt;0,'8'!E22,0)</f>
        <v>0.0</v>
      </c>
    </row>
    <row r="12" spans="1:4" ht="15.95" customHeight="1">
      <c r="A12" s="1085"/>
      <c r="B12" s="1085"/>
      <c r="C12" s="1085"/>
      <c r="D12" s="1085"/>
    </row>
    <row r="13" spans="1:4" ht="15.95" customHeight="1">
      <c r="A13" s="1086" t="s">
        <v>229</v>
      </c>
      <c r="B13" s="1086"/>
      <c r="C13" s="1086"/>
      <c r="D13" s="1086"/>
    </row>
    <row r="14" spans="1:4" ht="15.95" customHeight="1">
      <c r="A14" s="224" t="s">
        <v>230</v>
      </c>
      <c r="B14" s="1082" t="str">
        <f>+CONCATENATE(DAY('1'!F24),".",MONTH('1'!F24),".",YEAR('1'!F24)," - ",DAY('1'!H24),".",MONTH('1'!H24),".",YEAR('1'!H24))</f>
        <v>1.1.2014 - 31.12.2014</v>
      </c>
      <c r="C14" s="1082"/>
      <c r="D14" s="1082"/>
    </row>
    <row r="15" spans="1:4" ht="15.95" customHeight="1">
      <c r="A15" s="1085"/>
      <c r="B15" s="1085"/>
      <c r="C15" s="1085"/>
      <c r="D15" s="1085"/>
    </row>
    <row r="16" spans="1:4" ht="15.95" customHeight="1">
      <c r="A16" s="1086" t="s">
        <v>227</v>
      </c>
      <c r="B16" s="1086"/>
      <c r="C16" s="1087" t="str">
        <f>CONCATENATE(+ZAKL_DATA!B34)</f>
        <v/>
      </c>
      <c r="D16" s="1088"/>
    </row>
    <row r="17" spans="1:4" ht="15.95" customHeight="1">
      <c r="A17" s="1086" t="s">
        <v>228</v>
      </c>
      <c r="B17" s="1086"/>
      <c r="C17" s="1087" t="str">
        <f>+CONCATENATE('1'!A38)</f>
        <v xml:space="preserve"> / </v>
      </c>
      <c r="D17" s="1088"/>
    </row>
    <row r="18" spans="1:4" ht="15.95" customHeight="1">
      <c r="A18" s="1085"/>
      <c r="B18" s="1085"/>
      <c r="C18" s="1085"/>
      <c r="D18" s="1085"/>
    </row>
    <row r="19" spans="1:4" ht="15.95" customHeight="1">
      <c r="A19" s="1082" t="str">
        <f ca="1">+CONCATENATE('1'!A34,", dne ",,DAY(TODAY()),".",MONTH(TODAY()),".",YEAR(TODAY()))</f>
        <v>0, dne 24.6.2015</v>
      </c>
      <c r="B19" s="1084"/>
      <c r="C19" s="1084"/>
      <c r="D19" s="1084"/>
    </row>
    <row r="20" spans="1:4" ht="15.95" customHeight="1">
      <c r="A20" s="1082"/>
      <c r="B20" s="1083"/>
      <c r="C20" s="1079"/>
      <c r="D20" s="1080"/>
    </row>
    <row r="21" spans="1:4" ht="15.95" customHeight="1">
      <c r="A21" s="1083"/>
      <c r="B21" s="1083"/>
      <c r="C21" s="1080"/>
      <c r="D21" s="1080"/>
    </row>
    <row r="22" spans="1:4" ht="15.95" customHeight="1">
      <c r="A22" s="1083"/>
      <c r="B22" s="1083"/>
      <c r="C22" s="1080"/>
      <c r="D22" s="1080"/>
    </row>
    <row r="23" spans="1:4" ht="15.95" customHeight="1">
      <c r="A23" s="1083"/>
      <c r="B23" s="1083"/>
      <c r="C23" s="1081"/>
      <c r="D23" s="1081"/>
    </row>
    <row r="24" spans="1:4" ht="15">
      <c r="A24" s="1084"/>
      <c r="B24" s="1084"/>
      <c r="C24" s="1077" t="str">
        <f>+CONCATENATE(ZAKL_DATA!D14," ",ZAKL_DATA!D15," ",ZAKL_DATA!D16," - ",ZAKL_DATA!D17)</f>
        <v xml:space="preserve">   - </v>
      </c>
      <c r="D24" s="1077"/>
    </row>
    <row r="25" spans="1:4" ht="342.75" customHeight="1">
      <c r="A25" s="1078" t="str">
        <f>+'8'!A54:G54</f>
        <v>Formulář zpracovala ASPEKT HM, daňová, účetní a auditorská kancelář, www.danovapriznani.cz, business.center.cz</v>
      </c>
      <c r="B25" s="1078"/>
      <c r="C25" s="1078"/>
      <c r="D25" s="1078"/>
    </row>
    <row r="26" spans="1:4" ht="12.75">
      <c r="A26" s="24"/>
      <c r="B26" s="24"/>
      <c r="C26" s="24"/>
      <c r="D26" s="24"/>
    </row>
    <row r="27" spans="1:4" ht="12.75">
      <c r="A27" s="24"/>
      <c r="B27" s="24"/>
      <c r="C27" s="24"/>
      <c r="D27" s="24"/>
    </row>
    <row r="28" spans="1:4" ht="12.75">
      <c r="A28" s="24"/>
      <c r="B28" s="24"/>
      <c r="C28" s="24"/>
      <c r="D28" s="24"/>
    </row>
    <row r="29" spans="1:4" ht="12.75">
      <c r="A29" s="24"/>
      <c r="B29" s="24"/>
      <c r="C29" s="24"/>
      <c r="D29" s="24"/>
    </row>
    <row r="30" spans="1:4" ht="12.75">
      <c r="A30" s="24"/>
      <c r="B30" s="24"/>
      <c r="C30" s="24"/>
      <c r="D30" s="24"/>
    </row>
    <row r="31" spans="1:4" ht="12.75">
      <c r="A31" s="24"/>
      <c r="B31" s="24"/>
      <c r="C31" s="24"/>
      <c r="D31" s="24"/>
    </row>
    <row r="32" spans="1:4" ht="12.75">
      <c r="A32" s="24"/>
      <c r="B32" s="24"/>
      <c r="C32" s="24"/>
      <c r="D32" s="24"/>
    </row>
    <row r="33" s="24" customFormat="1" ht="12.75"/>
    <row r="34" s="24" customFormat="1" ht="12.75"/>
    <row r="35" s="24" customFormat="1" ht="12.75"/>
    <row r="36" s="24" customFormat="1" ht="12.75"/>
    <row r="37" s="24" customFormat="1" ht="12.75"/>
    <row r="38" s="24" customFormat="1" ht="12.75"/>
    <row r="39" s="24" customFormat="1" ht="12.75"/>
    <row r="40" s="24" customFormat="1" ht="12.75"/>
    <row r="41" s="24" customFormat="1" ht="12.75"/>
    <row r="42" s="24" customFormat="1" ht="12.75"/>
    <row r="43" s="24" customFormat="1" ht="12.75"/>
    <row r="44" s="24" customFormat="1" ht="12.75"/>
    <row r="45" s="24" customFormat="1" ht="12.75"/>
    <row r="46" s="24" customFormat="1" ht="12.75"/>
    <row r="47" s="24" customFormat="1" ht="12.75"/>
    <row r="48" s="24" customFormat="1" ht="12.75"/>
    <row r="49" s="24" customFormat="1" ht="12.75"/>
    <row r="50" s="24" customFormat="1" ht="12.75"/>
    <row r="51" s="24" customFormat="1" ht="12.75"/>
    <row r="52" s="24" customFormat="1" ht="12.75"/>
    <row r="53" s="24" customFormat="1" ht="12.75"/>
    <row r="54" s="24" customFormat="1" ht="12.75"/>
    <row r="55" s="24" customFormat="1" ht="12.75"/>
    <row r="56" s="24" customFormat="1" ht="12.75"/>
    <row r="57" s="24" customFormat="1" ht="12.75"/>
    <row r="58" s="24" customFormat="1" ht="12.75"/>
    <row r="59" s="24" customFormat="1" ht="12.75"/>
    <row r="60" s="24" customFormat="1" ht="12.75"/>
    <row r="61" s="24" customFormat="1" ht="12.75"/>
    <row r="62" s="24" customFormat="1" ht="12.75"/>
    <row r="63" s="24" customFormat="1" ht="12.75"/>
    <row r="64" s="24" customFormat="1" ht="12.75"/>
    <row r="65" s="24" customFormat="1" ht="12.75"/>
    <row r="66" s="24" customFormat="1" ht="12.75"/>
    <row r="67" s="24" customFormat="1" ht="12.75"/>
  </sheetData>
  <sheetProtection algorithmName="SHA-512" hashValue="ef7ieq37VL8mrsqMRIV/FLvUYXcynu/TKceIi8QyHqRd5I1qYTP42Babyf+xhSewJ/8u4543qEeuhgbXG8bRoA==" saltValue="APIfenintJ5iLMTSHDte4w==" spinCount="100000" sheet="1" objects="1" scenarios="1"/>
  <mergeCells count="25">
    <mergeCell ref="A13:D13"/>
    <mergeCell ref="A12:D12"/>
    <mergeCell ref="A1:D1"/>
    <mergeCell ref="A3:D3"/>
    <mergeCell ref="A4:D4"/>
    <mergeCell ref="B5:D5"/>
    <mergeCell ref="A2:D2"/>
    <mergeCell ref="A6:D6"/>
    <mergeCell ref="B7:D7"/>
    <mergeCell ref="A8:D8"/>
    <mergeCell ref="A10:D10"/>
    <mergeCell ref="B9:D9"/>
    <mergeCell ref="A11:C11"/>
    <mergeCell ref="C24:D24"/>
    <mergeCell ref="A25:D25"/>
    <mergeCell ref="C20:D23"/>
    <mergeCell ref="A20:B24"/>
    <mergeCell ref="B14:D14"/>
    <mergeCell ref="A18:D18"/>
    <mergeCell ref="A19:D19"/>
    <mergeCell ref="A15:D15"/>
    <mergeCell ref="A16:B16"/>
    <mergeCell ref="A17:B17"/>
    <mergeCell ref="C16:D16"/>
    <mergeCell ref="C17:D17"/>
  </mergeCells>
  <printOptions horizontalCentered="1"/>
  <pageMargins left="0.3937007874015748" right="0.3937007874015748" top="0.7874015748031497" bottom="0.3937007874015748" header="0.5118110236220472" footer="0.5118110236220472"/>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BP573"/>
  <sheetViews>
    <sheetView zoomScale="80" zoomScaleNormal="80" workbookViewId="0" topLeftCell="A1">
      <selection pane="topLeft" activeCell="A220" sqref="A220"/>
    </sheetView>
  </sheetViews>
  <sheetFormatPr defaultRowHeight="12.75"/>
  <cols>
    <col min="1" max="1" width="25.714285714285715" customWidth="1"/>
    <col min="2" max="2" width="23.142857142857142" customWidth="1"/>
    <col min="3" max="3" width="62.857142857142854" customWidth="1"/>
    <col min="4" max="4" width="21.571428571428573" customWidth="1"/>
    <col min="5" max="5" width="22" customWidth="1"/>
    <col min="6" max="6" width="38.714285714285715" customWidth="1"/>
    <col min="7" max="7" width="21.857142857142858" customWidth="1"/>
    <col min="8" max="9" width="20.857142857142858" bestFit="1" customWidth="1"/>
    <col min="10" max="64" width="12.857142857142858" customWidth="1"/>
    <col min="65" max="65" width="8.714285714285714" customWidth="1"/>
    <col min="66" max="66" width="11.714285714285714" bestFit="1" customWidth="1"/>
    <col min="67" max="67" width="16.428571428571427" bestFit="1" customWidth="1"/>
    <col min="68" max="68" width="10.571428571428571" bestFit="1" customWidth="1"/>
  </cols>
  <sheetData>
    <row r="1" spans="1:7 65:65" ht="12.75">
      <c r="A1" s="351" t="s">
        <v>1070</v>
      </c>
      <c r="D1" s="351" t="s">
        <v>1071</v>
      </c>
      <c r="G1" s="351" t="s">
        <v>1349</v>
      </c>
      <c r="BM1" s="358"/>
    </row>
    <row r="2" spans="1:68" ht="12.75">
      <c r="A2" t="s">
        <v>1040</v>
      </c>
      <c r="B2" t="e">
        <f>VLOOKUP(ZAKL_DATA!B13,FU!B3:C17,2,FALSE)</f>
        <v>#N/A</v>
      </c>
      <c r="D2" s="352" t="s">
        <v>1072</v>
      </c>
      <c r="E2" s="347">
        <f>ZAKL_DATA!B26</f>
        <v>0.0</v>
      </c>
      <c r="G2" s="345" t="s">
        <v>1350</v>
      </c>
      <c r="H2" s="205" t="s">
        <v>1409</v>
      </c>
      <c r="J2" s="205" t="s">
        <v>1351</v>
      </c>
      <c r="K2" s="205" t="s">
        <v>1355</v>
      </c>
      <c r="L2" s="205" t="s">
        <v>1356</v>
      </c>
      <c r="M2" s="205" t="s">
        <v>1357</v>
      </c>
      <c r="N2" s="205" t="s">
        <v>1358</v>
      </c>
      <c r="O2" s="205" t="s">
        <v>1359</v>
      </c>
      <c r="P2" s="205" t="s">
        <v>1360</v>
      </c>
      <c r="Q2" s="205" t="s">
        <v>1361</v>
      </c>
      <c r="R2" s="205" t="s">
        <v>1362</v>
      </c>
      <c r="S2" s="205" t="s">
        <v>1363</v>
      </c>
      <c r="T2" s="205" t="s">
        <v>1364</v>
      </c>
      <c r="U2" s="205" t="s">
        <v>1365</v>
      </c>
      <c r="V2" s="205" t="s">
        <v>1366</v>
      </c>
      <c r="W2" s="205" t="s">
        <v>1367</v>
      </c>
      <c r="X2" s="205" t="s">
        <v>1368</v>
      </c>
      <c r="Y2" s="205" t="s">
        <v>1369</v>
      </c>
      <c r="Z2" s="205" t="s">
        <v>1370</v>
      </c>
      <c r="AA2" s="205" t="s">
        <v>1371</v>
      </c>
      <c r="AB2" s="205" t="s">
        <v>1372</v>
      </c>
      <c r="AC2" s="205" t="s">
        <v>1373</v>
      </c>
      <c r="AD2" s="205" t="s">
        <v>1374</v>
      </c>
      <c r="AE2" s="205" t="s">
        <v>1375</v>
      </c>
      <c r="AF2" s="205" t="s">
        <v>1376</v>
      </c>
      <c r="AG2" s="205" t="s">
        <v>1377</v>
      </c>
      <c r="AH2" s="205" t="s">
        <v>1378</v>
      </c>
      <c r="AI2" s="205" t="s">
        <v>1379</v>
      </c>
      <c r="AJ2" s="205" t="s">
        <v>1380</v>
      </c>
      <c r="AK2" s="205" t="s">
        <v>1381</v>
      </c>
      <c r="AL2" s="205" t="s">
        <v>1382</v>
      </c>
      <c r="AM2" s="205" t="s">
        <v>1383</v>
      </c>
      <c r="AN2" s="205" t="s">
        <v>1384</v>
      </c>
      <c r="AO2" s="205" t="s">
        <v>1385</v>
      </c>
      <c r="AP2" s="205" t="s">
        <v>1386</v>
      </c>
      <c r="AQ2" s="205" t="s">
        <v>1387</v>
      </c>
      <c r="AR2" s="205" t="s">
        <v>1388</v>
      </c>
      <c r="AS2" s="205" t="s">
        <v>1389</v>
      </c>
      <c r="AT2" s="205" t="s">
        <v>1390</v>
      </c>
      <c r="AU2" s="205" t="s">
        <v>1391</v>
      </c>
      <c r="AV2" s="205" t="s">
        <v>1392</v>
      </c>
      <c r="AW2" s="205" t="s">
        <v>1393</v>
      </c>
      <c r="AX2" s="205" t="s">
        <v>1394</v>
      </c>
      <c r="AY2" s="205" t="s">
        <v>1395</v>
      </c>
      <c r="AZ2" s="205" t="s">
        <v>1396</v>
      </c>
      <c r="BA2" s="205" t="s">
        <v>1397</v>
      </c>
      <c r="BB2" s="205" t="s">
        <v>1398</v>
      </c>
      <c r="BC2" s="205" t="s">
        <v>1399</v>
      </c>
      <c r="BD2" s="205" t="s">
        <v>1400</v>
      </c>
      <c r="BE2" s="205" t="s">
        <v>1401</v>
      </c>
      <c r="BF2" s="205" t="s">
        <v>1402</v>
      </c>
      <c r="BG2" s="205" t="s">
        <v>1403</v>
      </c>
      <c r="BH2" s="205" t="s">
        <v>1404</v>
      </c>
      <c r="BI2" s="205" t="s">
        <v>1405</v>
      </c>
      <c r="BJ2" s="205" t="s">
        <v>1406</v>
      </c>
      <c r="BK2" s="205" t="s">
        <v>1407</v>
      </c>
      <c r="BL2" s="205" t="s">
        <v>1408</v>
      </c>
      <c r="BM2" s="360" t="s">
        <v>1352</v>
      </c>
      <c r="BN2" s="360" t="s">
        <v>1354</v>
      </c>
      <c r="BO2" s="360" t="s">
        <v>1353</v>
      </c>
      <c r="BP2" s="360" t="s">
        <v>1350</v>
      </c>
    </row>
    <row r="3" spans="1:68" ht="12.75">
      <c r="A3" t="s">
        <v>1041</v>
      </c>
      <c r="B3" t="e">
        <f>VLOOKUP(ZAKL_DATA!B14,FU!E3:F204,2,FALSE)</f>
        <v>#N/A</v>
      </c>
      <c r="D3" s="345" t="s">
        <v>1073</v>
      </c>
      <c r="E3" s="350">
        <f>IF(ISNUMBER(FIND("-",ZAKL_DATA!B32)),MID(ZAKL_DATA!B32,(FIND("-",ZAKL_DATA!B32,1))+1,LEN(ZAKL_DATA!B32)),ZAKL_DATA!B32)</f>
        <v>0.0</v>
      </c>
      <c r="G3" s="345" t="s">
        <v>1351</v>
      </c>
      <c r="H3" s="352" t="s">
        <v>1410</v>
      </c>
      <c r="J3" s="356" t="str">
        <f>TEXT('2'!C6,"DD.MM.RRRR")</f>
        <v>31.12.2014</v>
      </c>
      <c r="K3" s="350">
        <f>'2'!E5</f>
        <v>0.0</v>
      </c>
      <c r="L3" s="347">
        <f>'2'!E17</f>
        <v>0.0</v>
      </c>
      <c r="M3" s="347">
        <f>'2'!E18</f>
        <v>0.0</v>
      </c>
      <c r="N3" s="347">
        <f>'2'!E19</f>
        <v>0.0</v>
      </c>
      <c r="O3" s="347">
        <f>'2'!E23</f>
        <v>0.0</v>
      </c>
      <c r="P3" s="347">
        <f>'2'!E24</f>
        <v>0.0</v>
      </c>
      <c r="Q3" s="347">
        <f>'2'!E25</f>
        <v>0.0</v>
      </c>
      <c r="R3" s="347">
        <f>'2'!E26</f>
        <v>0.0</v>
      </c>
      <c r="S3" s="347">
        <f>'2'!E27</f>
        <v>0.0</v>
      </c>
      <c r="T3" s="347">
        <f>'2'!E28</f>
        <v>0.0</v>
      </c>
      <c r="U3" s="347">
        <f>'2'!E29</f>
        <v>0.0</v>
      </c>
      <c r="V3" s="347">
        <f>'2'!E30</f>
        <v>0.0</v>
      </c>
      <c r="W3" s="347">
        <f>'7'!C3</f>
        <v>0.0</v>
      </c>
      <c r="X3" s="347">
        <f>'7'!C4</f>
        <v>0.0</v>
      </c>
      <c r="Y3" s="347" t="str">
        <f>IF('7'!C10&lt;&gt;0,'7'!C10,"")</f>
        <v/>
      </c>
      <c r="Z3" s="347" t="str">
        <f>IF('7'!C11&lt;&gt;0,'7'!C11,"")</f>
        <v/>
      </c>
      <c r="AA3" s="347" t="str">
        <f>IF('7'!C12&lt;&gt;0,'7'!C12,"")</f>
        <v/>
      </c>
      <c r="AB3" s="347" t="str">
        <f>IF('7'!C15&lt;&gt;0,'7'!C15,"")</f>
        <v/>
      </c>
      <c r="AC3" s="347" t="str">
        <f>IF('7'!C17&lt;&gt;0,'7'!C17,"")</f>
        <v/>
      </c>
      <c r="AD3" s="347" t="str">
        <f>IF('7'!C18&lt;&gt;0,'7'!C18,"")</f>
        <v/>
      </c>
      <c r="AE3" s="347">
        <f>'7'!C5</f>
        <v>0.0</v>
      </c>
      <c r="AF3" s="347" t="str">
        <f>IF('7'!C19&lt;&gt;0,'7'!C19,"")</f>
        <v/>
      </c>
      <c r="AG3" s="366" t="str">
        <f>IF(AND('7'!C21&lt;&gt;0,[kc_ii_220]&gt;0),'7'!C21*100,"")</f>
        <v/>
      </c>
      <c r="AH3" s="347" t="str">
        <f>IF('7'!C22&lt;&gt;0,'7'!C22,"")</f>
        <v/>
      </c>
      <c r="AI3" s="347" t="str">
        <f>IF('7'!C24&lt;&gt;0,'7'!C24,"")</f>
        <v/>
      </c>
      <c r="AJ3" s="347" t="str">
        <f>IF('7'!C25&lt;&gt;0,'7'!C25,"")</f>
        <v/>
      </c>
      <c r="AK3" s="347" t="str">
        <f>IF('7'!C26&lt;&gt;0,'7'!C26,"")</f>
        <v/>
      </c>
      <c r="AL3" s="347">
        <f>'2'!E9</f>
        <v>0.0</v>
      </c>
      <c r="AM3" s="347" t="str">
        <f>IF('7'!C28&lt;&gt;0,'7'!C28,"")</f>
        <v/>
      </c>
      <c r="AN3" s="347" t="str">
        <f>IF([kc_ii_220]&gt;0,'7'!C29,"")</f>
        <v/>
      </c>
      <c r="AO3" s="347">
        <f>'2'!E10</f>
        <v>0.0</v>
      </c>
      <c r="AP3" s="347">
        <f>'2'!E11</f>
        <v>0.0</v>
      </c>
      <c r="AQ3" s="347">
        <f>'2'!E12</f>
        <v>0.0</v>
      </c>
      <c r="AR3" s="347">
        <f>'2'!E13</f>
        <v>0.0</v>
      </c>
      <c r="AS3" s="347">
        <f>'2'!E14</f>
        <v>0.0</v>
      </c>
      <c r="AT3" s="347">
        <f>'2'!E15</f>
        <v>0.0</v>
      </c>
      <c r="AU3" s="347">
        <f>'2'!E19</f>
        <v>0.0</v>
      </c>
      <c r="AV3" s="347">
        <f>'2'!E21</f>
        <v>0.0</v>
      </c>
      <c r="AW3" s="347">
        <f>'2'!E22</f>
        <v>0.0</v>
      </c>
      <c r="AX3" s="347">
        <f>'7'!C6</f>
        <v>0.0</v>
      </c>
      <c r="AY3" s="347" t="str">
        <f>IF('7'!C13&lt;&gt;0,'7'!C13,"")</f>
        <v/>
      </c>
      <c r="AZ3" s="347" t="str">
        <f>IF('7'!C14&lt;&gt;0,'7'!C14,"")</f>
        <v/>
      </c>
      <c r="BA3" s="347">
        <f>'7'!C31</f>
        <v>0.0</v>
      </c>
      <c r="BB3" s="366">
        <f>'7'!C32*100</f>
        <v>15.0</v>
      </c>
      <c r="BC3" s="347">
        <f>'7'!C33</f>
        <v>0.0</v>
      </c>
      <c r="BD3" s="347">
        <f>'7'!C34</f>
        <v>0.0</v>
      </c>
      <c r="BE3" s="347">
        <f>'7'!C35</f>
        <v>0.0</v>
      </c>
      <c r="BF3" s="347">
        <f>'7'!C37</f>
        <v>0.0</v>
      </c>
      <c r="BG3" s="347">
        <f>'7'!C40</f>
        <v>0.0</v>
      </c>
      <c r="BI3" s="344">
        <f>'2'!B29</f>
        <v>0.0</v>
      </c>
      <c r="BJ3" s="415" t="str">
        <f>IF('7'!B12&lt;&gt;0,'7'!B12,"")</f>
        <v/>
      </c>
      <c r="BK3" s="415" t="str">
        <f>IF('7'!B25&lt;&gt;0,'7'!B25,"")</f>
        <v/>
      </c>
      <c r="BL3" s="344">
        <f>'2'!B14</f>
        <v>0.0</v>
      </c>
      <c r="BM3" s="359"/>
      <c r="BN3" s="361"/>
      <c r="BO3" s="359"/>
      <c r="BP3" s="361">
        <v>1.0</v>
      </c>
    </row>
    <row r="4" spans="1:9 65:65" ht="12.75">
      <c r="A4" s="205" t="s">
        <v>1042</v>
      </c>
      <c r="B4" s="344" t="str">
        <f>TEXT('1'!F24,"DD.MM.RRRR")</f>
        <v>01.01.2014</v>
      </c>
      <c r="D4" s="345" t="s">
        <v>1074</v>
      </c>
      <c r="G4" s="345" t="s">
        <v>1352</v>
      </c>
      <c r="H4" s="205" t="s">
        <v>1410</v>
      </c>
      <c r="I4" s="205" t="s">
        <v>1409</v>
      </c>
      <c r="BM4" s="358"/>
    </row>
    <row r="5" spans="1:9 60:68" ht="12.75">
      <c r="A5" s="205" t="s">
        <v>1043</v>
      </c>
      <c r="B5" s="344" t="str">
        <f>TEXT('1'!H24,"DD.MM.RRRR")</f>
        <v>31.12.2014</v>
      </c>
      <c r="D5" s="345" t="s">
        <v>1075</v>
      </c>
      <c r="E5" s="362" t="str">
        <f>IF(ISNUMBER(FIND("/",ZAKL_DATA!B17)),MID(ZAKL_DATA!B17,(FIND("/",ZAKL_DATA!B17,1))+1,LEN(ZAKL_DATA!B17)),"")</f>
        <v/>
      </c>
      <c r="G5" s="345" t="s">
        <v>1353</v>
      </c>
      <c r="H5" s="205" t="s">
        <v>1410</v>
      </c>
      <c r="I5" s="205" t="s">
        <v>1409</v>
      </c>
      <c r="BH5" s="205" t="s">
        <v>1409</v>
      </c>
      <c r="BM5" s="205" t="s">
        <v>1409</v>
      </c>
      <c r="BN5" s="205" t="s">
        <v>1409</v>
      </c>
      <c r="BO5" s="205" t="s">
        <v>1409</v>
      </c>
      <c r="BP5" s="205" t="s">
        <v>1635</v>
      </c>
    </row>
    <row r="6" spans="1:8" ht="12.75">
      <c r="A6" s="205" t="s">
        <v>1061</v>
      </c>
      <c r="B6" s="349" t="str">
        <f>TEXT('8'!A39,"DD.MM.RRRR")</f>
        <v>24.06.2015</v>
      </c>
      <c r="D6" s="345" t="s">
        <v>1076</v>
      </c>
      <c r="E6">
        <f>IF(ISNUMBER(FIND("/",ZAKL_DATA!B17)),LEFT(ZAKL_DATA!B17,(FIND("/",ZAKL_DATA!B17,1))-1),ZAKL_DATA!B17)</f>
        <v>0.0</v>
      </c>
      <c r="G6" s="345" t="s">
        <v>1354</v>
      </c>
      <c r="H6" s="205" t="s">
        <v>1410</v>
      </c>
    </row>
    <row r="7" spans="1:8" ht="12.75">
      <c r="A7" s="205" t="s">
        <v>1044</v>
      </c>
      <c r="B7" s="394" t="str">
        <f>IF('1'!A11="řádné","B",IF('1'!A11="řádné-opravné","O",IF('1'!A11="dodatečné","D",IF('1'!A11="dodatečné-opravné","E","chyba"))))</f>
        <v>B</v>
      </c>
      <c r="D7" s="345" t="s">
        <v>1041</v>
      </c>
      <c r="E7" s="205" t="s">
        <v>1077</v>
      </c>
      <c r="G7" s="345" t="s">
        <v>1355</v>
      </c>
      <c r="H7" s="205" t="s">
        <v>1410</v>
      </c>
    </row>
    <row r="8" spans="1:7" ht="12.75">
      <c r="A8" s="205" t="s">
        <v>1045</v>
      </c>
      <c r="B8" s="346" t="s">
        <v>1046</v>
      </c>
      <c r="C8" s="205" t="s">
        <v>1047</v>
      </c>
      <c r="D8" s="345" t="s">
        <v>1078</v>
      </c>
      <c r="E8" s="347">
        <f>ZAKL_DATA!B25</f>
        <v>0.0</v>
      </c>
      <c r="G8" s="345" t="s">
        <v>1356</v>
      </c>
    </row>
    <row r="9" spans="1:7" ht="12.75">
      <c r="A9" s="205" t="s">
        <v>1049</v>
      </c>
      <c r="B9" s="346" t="s">
        <v>1048</v>
      </c>
      <c r="C9" s="205" t="s">
        <v>1047</v>
      </c>
      <c r="D9" s="345" t="s">
        <v>1079</v>
      </c>
      <c r="E9" s="344" t="str">
        <f>MID(ZAKL_DATA!D2,3,10)</f>
        <v/>
      </c>
      <c r="G9" s="345" t="s">
        <v>1357</v>
      </c>
    </row>
    <row r="10" spans="1:7" ht="12.75">
      <c r="A10" s="205" t="s">
        <v>1050</v>
      </c>
      <c r="B10" s="347"/>
      <c r="C10" s="395" t="s">
        <v>2649</v>
      </c>
      <c r="D10" s="345" t="s">
        <v>1080</v>
      </c>
      <c r="E10" s="344">
        <f>ZAKL_DATA!B33</f>
        <v>0.0</v>
      </c>
      <c r="G10" s="345" t="s">
        <v>1358</v>
      </c>
    </row>
    <row r="11" spans="1:7" ht="12.75">
      <c r="A11" s="205" t="s">
        <v>1051</v>
      </c>
      <c r="B11" s="347" t="str">
        <f>IF(OR(B7="D",B7="E"),'7'!C37,"")</f>
        <v/>
      </c>
      <c r="C11" s="395" t="s">
        <v>2654</v>
      </c>
      <c r="D11" s="345" t="s">
        <v>1081</v>
      </c>
      <c r="E11" s="362" t="e">
        <f>IF(ZAKL_DATA!B20&lt;&gt;"ČESKÁ REPUBLIKA",VLOOKUP(ZAKL_DATA!B20,FU!J3:K253,2,FALSE),"")</f>
        <v>#N/A</v>
      </c>
      <c r="G11" s="345" t="s">
        <v>1359</v>
      </c>
    </row>
    <row r="12" spans="1:7" ht="12.75">
      <c r="A12" s="205" t="s">
        <v>2652</v>
      </c>
      <c r="B12" s="347" t="str">
        <f>IF(OR(B7="D",B7="E"),'7'!C40,"")</f>
        <v/>
      </c>
      <c r="C12" s="395" t="s">
        <v>2651</v>
      </c>
      <c r="D12" s="345" t="s">
        <v>1082</v>
      </c>
      <c r="E12" s="344">
        <f>ZAKL_DATA!B18</f>
        <v>0.0</v>
      </c>
      <c r="G12" s="345" t="s">
        <v>1360</v>
      </c>
    </row>
    <row r="13" spans="1:7" ht="12.75">
      <c r="A13" s="205" t="s">
        <v>1052</v>
      </c>
      <c r="B13" s="347" t="str">
        <f>IF(OR(B7="D",B7="E"),'7'!C40,"")</f>
        <v/>
      </c>
      <c r="C13" s="395" t="s">
        <v>2653</v>
      </c>
      <c r="D13" s="345" t="s">
        <v>1083</v>
      </c>
      <c r="E13" s="415" t="str">
        <f>IF(E38="V1",IF(ZAKL_DATA!D14&lt;&gt;0,ZAKL_DATA!D14,""),IF(E38="V4",LEFT('8'!A28,(FIND(" ",'8'!A28,1))-1),""))</f>
        <v/>
      </c>
      <c r="G13" s="345" t="s">
        <v>1361</v>
      </c>
    </row>
    <row r="14" spans="1:7" ht="12.75">
      <c r="A14" s="205" t="s">
        <v>1053</v>
      </c>
      <c r="B14" s="347" t="str">
        <f>IF(OR(B7="D",B7="E"),'8'!E12,"")</f>
        <v/>
      </c>
      <c r="C14" s="395" t="s">
        <v>2655</v>
      </c>
      <c r="D14" s="345" t="s">
        <v>1084</v>
      </c>
      <c r="E14" s="350" t="str">
        <f>IF(E38="V1",IF(ZAKL_DATA!D17&lt;&gt;0,ZAKL_DATA!D17,""),"")</f>
        <v/>
      </c>
      <c r="G14" s="345" t="s">
        <v>1362</v>
      </c>
    </row>
    <row r="15" spans="1:7" ht="12.75">
      <c r="A15" s="205" t="s">
        <v>1054</v>
      </c>
      <c r="B15" s="347" t="str">
        <f>IF(OR(B7="D",B7="E"),'7'!C6,"")</f>
        <v/>
      </c>
      <c r="C15" s="395" t="s">
        <v>2657</v>
      </c>
      <c r="D15" s="345" t="s">
        <v>1085</v>
      </c>
      <c r="E15" s="415" t="str">
        <f>IF(E38="V1",IF(ZAKL_DATA!D15&lt;&gt;0,ZAKL_DATA!D15,""),IF(E38="V4",MID('8'!A28,(FIND(" ",'8'!A28,1))+1,LEN('8'!A28)),""))</f>
        <v/>
      </c>
      <c r="G15" s="345" t="s">
        <v>1363</v>
      </c>
    </row>
    <row r="16" spans="1:7" ht="12.75">
      <c r="A16" s="205" t="s">
        <v>1055</v>
      </c>
      <c r="B16" s="347" t="str">
        <f>IF(OR(B7="D",B7="E"),'8'!E13,"")</f>
        <v/>
      </c>
      <c r="C16" s="395" t="s">
        <v>2656</v>
      </c>
      <c r="D16" s="345" t="s">
        <v>1086</v>
      </c>
      <c r="E16" t="str">
        <f>IF(ISNUMBER(FIND("-",ZAKL_DATA!B32)),LEFT(ZAKL_DATA!B32,(FIND("-",ZAKL_DATA!B32,1))-1),"")</f>
        <v/>
      </c>
      <c r="F16" s="205"/>
      <c r="G16" s="345" t="s">
        <v>1364</v>
      </c>
    </row>
    <row r="17" spans="1:7" ht="12.75">
      <c r="A17" s="205" t="s">
        <v>1056</v>
      </c>
      <c r="B17" s="347" t="str">
        <f>IF(OR(B7="D",B7="E"),'8'!E15,"")</f>
        <v/>
      </c>
      <c r="C17" s="395" t="s">
        <v>2658</v>
      </c>
      <c r="D17" s="345" t="s">
        <v>1087</v>
      </c>
      <c r="E17" s="344">
        <f>ZAKL_DATA!B19</f>
        <v>0.0</v>
      </c>
      <c r="G17" s="345" t="s">
        <v>1365</v>
      </c>
    </row>
    <row r="18" spans="1:7" ht="12.75">
      <c r="A18" s="205" t="s">
        <v>1057</v>
      </c>
      <c r="B18" s="347">
        <f>'8'!E19</f>
        <v>0.0</v>
      </c>
      <c r="D18" s="345" t="s">
        <v>1088</v>
      </c>
      <c r="E18" s="362" t="str">
        <f>'1'!A9</f>
        <v/>
      </c>
      <c r="G18" s="345" t="s">
        <v>1366</v>
      </c>
    </row>
    <row r="19" spans="1:7" ht="12.75">
      <c r="A19" s="205" t="s">
        <v>1058</v>
      </c>
      <c r="B19" s="347">
        <f>'8'!E20</f>
        <v>0.0</v>
      </c>
      <c r="D19" s="345" t="s">
        <v>1089</v>
      </c>
      <c r="E19" s="362" t="e">
        <f>IF(ZAKL_DATA!B20&lt;&gt;"ČESKÁ REPUBLIKA",VLOOKUP(ZAKL_DATA!B20,FU!J3:J253,1,FALSE),"")</f>
        <v>#N/A</v>
      </c>
      <c r="G19" s="345" t="s">
        <v>1367</v>
      </c>
    </row>
    <row r="20" spans="1:7" ht="12.75">
      <c r="A20" s="205" t="s">
        <v>1059</v>
      </c>
      <c r="B20" s="347">
        <f>'8'!E21</f>
        <v>0.0</v>
      </c>
      <c r="D20" s="345" t="s">
        <v>1090</v>
      </c>
      <c r="E20" s="344">
        <f>ZAKL_DATA!B16</f>
        <v>0.0</v>
      </c>
      <c r="G20" s="345" t="s">
        <v>1368</v>
      </c>
    </row>
    <row r="21" spans="1:7" ht="12.75">
      <c r="A21" s="205" t="s">
        <v>1060</v>
      </c>
      <c r="B21" s="347">
        <f>'8'!E22</f>
        <v>0.0</v>
      </c>
      <c r="D21" s="345" t="s">
        <v>1091</v>
      </c>
      <c r="E21" s="415" t="str">
        <f>IF(E38="V3",'8'!A30,"")</f>
        <v/>
      </c>
      <c r="G21" s="345" t="s">
        <v>1369</v>
      </c>
    </row>
    <row r="22" spans="1:7" ht="12.75">
      <c r="A22" s="205" t="s">
        <v>1065</v>
      </c>
      <c r="B22" s="350">
        <f>'1'!L13</f>
        <v>1.0</v>
      </c>
      <c r="D22" s="345" t="s">
        <v>1092</v>
      </c>
      <c r="E22" s="350" t="str">
        <f>IF(E38="V2",'8'!A30,"")</f>
        <v/>
      </c>
      <c r="G22" s="345" t="s">
        <v>1370</v>
      </c>
    </row>
    <row r="23" spans="1:7" ht="12.75">
      <c r="A23" s="205" t="s">
        <v>1066</v>
      </c>
      <c r="B23" s="350">
        <f>'1'!L18</f>
        <v>0.0</v>
      </c>
      <c r="D23" s="345" t="s">
        <v>1093</v>
      </c>
      <c r="E23" s="350" t="str">
        <f>IF(E38="V4",'8'!A30,"")</f>
        <v/>
      </c>
      <c r="G23" s="345" t="s">
        <v>1371</v>
      </c>
    </row>
    <row r="24" spans="1:7" ht="12.75">
      <c r="A24" s="205" t="s">
        <v>1062</v>
      </c>
      <c r="B24" s="362" t="str">
        <f>IF(LEFT('1'!L48)="A","A","N")</f>
        <v>N</v>
      </c>
      <c r="C24" s="205"/>
      <c r="D24" s="345" t="s">
        <v>1094</v>
      </c>
      <c r="E24" s="350" t="str">
        <f>IF(E38="V2",ZAKL_DATA!D20,IF(E38="V3",LEFT('8'!A28,(FIND(" ",'8'!A28,1))-1),""))</f>
        <v/>
      </c>
      <c r="G24" s="345" t="s">
        <v>1372</v>
      </c>
    </row>
    <row r="25" spans="1:7" ht="12.75">
      <c r="A25" s="345" t="s">
        <v>1044</v>
      </c>
      <c r="B25" s="344" t="str">
        <f>RIGHT('1'!E16,1)</f>
        <v>A</v>
      </c>
      <c r="D25" s="345" t="s">
        <v>1095</v>
      </c>
      <c r="E25" s="362" t="str">
        <f>IF(E38="V2","4b",IF(OR(E38="V3",E38="V4"),"4a",""))</f>
        <v/>
      </c>
      <c r="G25" s="345" t="s">
        <v>1373</v>
      </c>
    </row>
    <row r="26" spans="1:7" ht="12.75">
      <c r="A26" s="345" t="s">
        <v>1063</v>
      </c>
      <c r="B26" s="344" t="str">
        <f>LEFT('1'!E16,1)</f>
        <v>1</v>
      </c>
      <c r="D26" s="345" t="s">
        <v>1096</v>
      </c>
      <c r="E26" s="350" t="str">
        <f>IF(E38="V4",'8'!A28,"")</f>
        <v/>
      </c>
      <c r="G26" s="345" t="s">
        <v>1374</v>
      </c>
    </row>
    <row r="27" spans="1:7" ht="12.75">
      <c r="A27" s="205" t="s">
        <v>1064</v>
      </c>
      <c r="B27" s="365" t="str">
        <f>IF(OR('1'!F18="a",'1'!F18="A"),"A",IF(OR('1'!F18="b",'1'!F18="B"),"B",IF(OR('1'!F18="c",'1'!F18="C"),"C",IF(OR('1'!F18="d",'1'!F18="D"),"D",""))))</f>
        <v>A</v>
      </c>
      <c r="D27" s="345" t="s">
        <v>1097</v>
      </c>
      <c r="E27" s="350" t="str">
        <f>IF(E38="V2",ZAKL_DATA!D21,IF(E38="V3",MID('8'!A28,(FIND(" ",'8'!A28,1))+1,LEN('8'!A28)),""))</f>
        <v/>
      </c>
      <c r="G27" s="345" t="s">
        <v>1375</v>
      </c>
    </row>
    <row r="28" spans="1:7" ht="12.75">
      <c r="A28" s="205" t="s">
        <v>1068</v>
      </c>
      <c r="B28" s="344" t="str">
        <f>TEXT('1'!H24,"DD.MM.RRRR")</f>
        <v>31.12.2014</v>
      </c>
      <c r="D28" s="345" t="s">
        <v>1098</v>
      </c>
      <c r="E28" s="350" t="str">
        <f>IF(OR(E38="V2",E38="V3"),"F",IF(E38="V4","P",""))</f>
        <v/>
      </c>
      <c r="F28" s="205" t="s">
        <v>1348</v>
      </c>
      <c r="G28" s="345" t="s">
        <v>1376</v>
      </c>
    </row>
    <row r="29" spans="1:7" ht="12.75">
      <c r="A29" s="205" t="s">
        <v>1067</v>
      </c>
      <c r="B29" s="344" t="str">
        <f>TEXT('1'!F24,"DD.MM.RRRR")</f>
        <v>01.01.2014</v>
      </c>
      <c r="D29" s="345" t="s">
        <v>1099</v>
      </c>
      <c r="E29" s="344" t="str">
        <f>CONCATENATE(ZAKL_DATA!D4,IF(ZAKL_DATA!D7&lt;&gt;"",", ",""),ZAKL_DATA!D7)</f>
        <v/>
      </c>
      <c r="G29" s="345" t="s">
        <v>1377</v>
      </c>
    </row>
    <row r="30" spans="1:7" ht="12.75">
      <c r="A30" s="205" t="s">
        <v>1069</v>
      </c>
      <c r="B30">
        <f>'1'!L16</f>
        <v>2.0</v>
      </c>
      <c r="E30">
        <v>123.0</v>
      </c>
      <c r="G30" s="345" t="s">
        <v>1378</v>
      </c>
    </row>
    <row r="31" spans="1:7" ht="12.75">
      <c r="A31" s="205" t="s">
        <v>1734</v>
      </c>
      <c r="B31" s="362" t="str">
        <f>IF(LEFT('1'!L40)="A","A","N")</f>
        <v>N</v>
      </c>
      <c r="G31" s="345" t="s">
        <v>1379</v>
      </c>
    </row>
    <row r="32" spans="1:7" ht="12.75">
      <c r="A32" s="205" t="s">
        <v>2640</v>
      </c>
      <c r="B32" t="e">
        <f>IF(VALUE(C32)&gt;99999,VALUE(C32),IF(VALUE(C32)&gt;9999,VALUE(C32)*10,IF(VALUE(C32)&gt;999,VALUE(C32)*100,IF(VALUE(C32)&gt;99,VALUE(C32)*1000,IF(VALUE(C32)&gt;9,VALUE(C32)*10000,VALUE(C32)*100000)))))</f>
        <v>#N/A</v>
      </c>
      <c r="C32" s="205" t="e">
        <f>UPPER(VLOOKUP(ZAKL_DATA!B29,FU!N3:O1699,2,FALSE))</f>
        <v>#N/A</v>
      </c>
      <c r="G32" s="345" t="s">
        <v>1380</v>
      </c>
    </row>
    <row r="33" spans="1:7" ht="12.75">
      <c r="A33" s="205" t="s">
        <v>2644</v>
      </c>
      <c r="B33" s="347"/>
      <c r="C33" s="395" t="s">
        <v>2650</v>
      </c>
      <c r="G33" s="345" t="s">
        <v>1381</v>
      </c>
    </row>
    <row r="34" spans="1:7" ht="12.75">
      <c r="A34" s="205" t="s">
        <v>2645</v>
      </c>
      <c r="B34">
        <v>500.0</v>
      </c>
      <c r="C34" s="205" t="s">
        <v>1409</v>
      </c>
      <c r="D34" s="420" t="s">
        <v>3755</v>
      </c>
      <c r="E34" t="str">
        <f>IF(AND('8'!C26="",OR('8'!A28="  ",'8'!A28=""),'8'!A30="",LEN('8'!A34)&gt;5),"V1","")</f>
        <v/>
      </c>
      <c r="F34" s="420" t="s">
        <v>3756</v>
      </c>
      <c r="G34" s="345" t="s">
        <v>1382</v>
      </c>
    </row>
    <row r="35" spans="1:7" ht="12.75">
      <c r="A35" s="205" t="s">
        <v>2646</v>
      </c>
      <c r="B35" s="415" t="str">
        <f>IF(Účetní_závěrka!I73&lt;&gt;"",LEFT(Účetní_závěrka!I73,(FIND("-",Účetní_závěrka!I73,1))-1),"")</f>
        <v/>
      </c>
      <c r="C35" s="205" t="s">
        <v>1409</v>
      </c>
      <c r="D35" s="420" t="s">
        <v>3757</v>
      </c>
      <c r="E35" t="str">
        <f>IF(OR('8'!C26="4b",'8'!C26="4B"),"V2","")</f>
        <v/>
      </c>
      <c r="G35" s="345" t="s">
        <v>1383</v>
      </c>
    </row>
    <row r="36" spans="1:7" ht="12.75">
      <c r="A36" s="205" t="s">
        <v>2647</v>
      </c>
      <c r="B36" s="344" t="str">
        <f>IF(LEFT('1'!J46)="A","A","N")</f>
        <v>A</v>
      </c>
      <c r="D36" s="420" t="s">
        <v>3758</v>
      </c>
      <c r="E36" t="str">
        <f>IF(AND(OR('8'!C26="4a",'8'!C26="4A"),NOT(ISERR(DATEVALUE('8'!A30)))),"V3","")</f>
        <v/>
      </c>
      <c r="G36" s="345" t="s">
        <v>1384</v>
      </c>
    </row>
    <row r="37" spans="1:7" ht="12.75">
      <c r="A37" s="205" t="s">
        <v>2648</v>
      </c>
      <c r="B37" s="344" t="str">
        <f>IF(LEFT('1'!L44)="A","A","N")</f>
        <v>N</v>
      </c>
      <c r="D37" s="420" t="s">
        <v>3759</v>
      </c>
      <c r="E37" t="str">
        <f>IF(AND(OR('8'!C26="4a",'8'!C26="4A"),E36&lt;&gt;"V3"),"V4","")</f>
        <v/>
      </c>
      <c r="G37" s="345" t="s">
        <v>1385</v>
      </c>
    </row>
    <row r="38" spans="1:7" ht="12.75">
      <c r="A38" s="420" t="s">
        <v>3768</v>
      </c>
      <c r="B38" s="415" t="str">
        <f>IF(Účetní_závěrka!C12&lt;&gt;"",IF(Účetní_závěrka!C77&gt;0,"P","Z"),"")</f>
        <v/>
      </c>
      <c r="D38" s="420" t="s">
        <v>3760</v>
      </c>
      <c r="E38" s="420" t="str">
        <f>CONCATENATE(E34,E35,E36,E37)</f>
        <v/>
      </c>
      <c r="G38" s="345" t="s">
        <v>1386</v>
      </c>
    </row>
    <row r="39" spans="7:7" ht="12.75">
      <c r="G39" s="345" t="s">
        <v>1387</v>
      </c>
    </row>
    <row r="40" spans="7:7" ht="12.75">
      <c r="G40" s="345" t="s">
        <v>1388</v>
      </c>
    </row>
    <row r="41" spans="7:7" ht="12.75">
      <c r="G41" s="345" t="s">
        <v>1389</v>
      </c>
    </row>
    <row r="42" spans="7:7" ht="12.75">
      <c r="G42" s="345" t="s">
        <v>1390</v>
      </c>
    </row>
    <row r="43" spans="7:7" ht="12.75">
      <c r="G43" s="345" t="s">
        <v>1391</v>
      </c>
    </row>
    <row r="44" spans="7:7" ht="12.75">
      <c r="G44" s="345" t="s">
        <v>1392</v>
      </c>
    </row>
    <row r="45" spans="7:7" ht="12.75">
      <c r="G45" s="345" t="s">
        <v>1393</v>
      </c>
    </row>
    <row r="46" spans="7:7" ht="12.75">
      <c r="G46" s="345" t="s">
        <v>1394</v>
      </c>
    </row>
    <row r="47" spans="7:7" ht="12.75">
      <c r="G47" s="345"/>
    </row>
    <row r="48" spans="7:7" ht="12.75">
      <c r="G48" s="345"/>
    </row>
    <row r="49" spans="7:7" ht="12.75">
      <c r="G49" s="345"/>
    </row>
    <row r="50" spans="1:7" ht="12.75">
      <c r="A50" s="351" t="s">
        <v>1411</v>
      </c>
      <c r="G50" s="345"/>
    </row>
    <row r="51" spans="7:7" ht="12.75">
      <c r="G51" s="345"/>
    </row>
    <row r="52" spans="1:7" ht="12.75">
      <c r="A52" t="s">
        <v>1350</v>
      </c>
      <c r="B52" t="s">
        <v>1414</v>
      </c>
      <c r="C52" t="s">
        <v>1415</v>
      </c>
      <c r="G52" s="345"/>
    </row>
    <row r="53" spans="1:7" ht="12.75">
      <c r="A53">
        <f>1</f>
        <v>1.0</v>
      </c>
      <c r="B53" s="350" t="str">
        <f>IF('3'!B10:C10&lt;&gt;"",'3'!B10:C10,"")</f>
        <v/>
      </c>
      <c r="C53" s="347" t="str">
        <f>IF(ISNUMBER('3'!D10),'3'!D10,"")</f>
        <v/>
      </c>
      <c r="G53" s="345"/>
    </row>
    <row r="54" spans="1:7" ht="12.75">
      <c r="A54">
        <f>1</f>
        <v>1.0</v>
      </c>
      <c r="B54" t="str">
        <f>IF('3'!B11:C11&lt;&gt;"",'3'!B11:C11,"")</f>
        <v/>
      </c>
      <c r="C54" s="347" t="str">
        <f>IF(ISNUMBER('3'!D11),'3'!D11,"")</f>
        <v/>
      </c>
      <c r="G54" s="345"/>
    </row>
    <row r="55" spans="1:7" ht="12.75">
      <c r="A55" s="350">
        <f>1</f>
        <v>1.0</v>
      </c>
      <c r="B55" s="350" t="str">
        <f>IF('3'!B12:C12&lt;&gt;"",'3'!B12:C12,"")</f>
        <v/>
      </c>
      <c r="C55" s="347" t="str">
        <f>IF(ISNUMBER('3'!D12),'3'!D12,"")</f>
        <v/>
      </c>
      <c r="G55" s="345"/>
    </row>
    <row r="56" spans="1:7" ht="12.75">
      <c r="A56" s="350">
        <f>1</f>
        <v>1.0</v>
      </c>
      <c r="B56" s="350" t="str">
        <f>IF('3'!B13:C13&lt;&gt;"",'3'!B13:C13,"")</f>
        <v/>
      </c>
      <c r="C56" s="347" t="str">
        <f>IF(ISNUMBER('3'!D13),'3'!D13,"")</f>
        <v/>
      </c>
      <c r="G56" s="345"/>
    </row>
    <row r="57" spans="1:7" ht="12.75">
      <c r="A57" s="350">
        <f>1</f>
        <v>1.0</v>
      </c>
      <c r="B57" s="350" t="str">
        <f>IF('3'!B14:C14&lt;&gt;"",'3'!B14:C14,"")</f>
        <v/>
      </c>
      <c r="C57" s="347" t="str">
        <f>IF(ISNUMBER('3'!D14),'3'!D14,"")</f>
        <v/>
      </c>
      <c r="G57" s="345"/>
    </row>
    <row r="58" spans="1:7" ht="12.75">
      <c r="A58" s="350">
        <f>1</f>
        <v>1.0</v>
      </c>
      <c r="B58" s="350" t="str">
        <f>IF('3'!B15:C15&lt;&gt;"",'3'!B15:C15,"")</f>
        <v/>
      </c>
      <c r="C58" s="347" t="str">
        <f>IF(ISNUMBER('3'!D15),'3'!D15,"")</f>
        <v/>
      </c>
      <c r="G58" s="345"/>
    </row>
    <row r="59" spans="1:7" ht="12.75">
      <c r="A59" s="350">
        <f>1</f>
        <v>1.0</v>
      </c>
      <c r="B59" s="350" t="str">
        <f>IF('3'!B16:C16&lt;&gt;"",'3'!B16:C16,"")</f>
        <v/>
      </c>
      <c r="C59" s="347" t="str">
        <f>IF(ISNUMBER('3'!D16),'3'!D16,"")</f>
        <v/>
      </c>
      <c r="G59" s="345"/>
    </row>
    <row r="60" spans="1:7" ht="12.75">
      <c r="A60" s="350">
        <f>1</f>
        <v>1.0</v>
      </c>
      <c r="B60" s="350" t="str">
        <f>IF('3'!B17:C17&lt;&gt;"",'3'!B17:C17,"")</f>
        <v/>
      </c>
      <c r="C60" s="347" t="str">
        <f>IF(ISNUMBER('3'!D17),'3'!D17,"")</f>
        <v/>
      </c>
      <c r="G60" s="345"/>
    </row>
    <row r="61" spans="1:7" ht="12.75">
      <c r="A61" s="350">
        <f>1</f>
        <v>1.0</v>
      </c>
      <c r="B61" s="350" t="str">
        <f>IF('3'!B18:C18&lt;&gt;"",'3'!B18:C18,"")</f>
        <v/>
      </c>
      <c r="C61" s="347" t="str">
        <f>IF(ISNUMBER('3'!D18),'3'!D18,"")</f>
        <v/>
      </c>
      <c r="G61" s="345"/>
    </row>
    <row r="62" spans="1:7" ht="12.75">
      <c r="A62" s="350">
        <f>1</f>
        <v>1.0</v>
      </c>
      <c r="B62" s="350" t="str">
        <f>IF('3'!B19:C19&lt;&gt;"",'3'!B19:C19,"")</f>
        <v/>
      </c>
      <c r="C62" s="347" t="str">
        <f>IF(ISNUMBER('3'!D19),'3'!D19,"")</f>
        <v/>
      </c>
      <c r="G62" s="345"/>
    </row>
    <row r="63" spans="1:7" ht="12.75">
      <c r="A63" s="350">
        <f>1</f>
        <v>1.0</v>
      </c>
      <c r="B63" s="350" t="str">
        <f>IF('3'!B20:C20&lt;&gt;"",'3'!B20:C20,"")</f>
        <v/>
      </c>
      <c r="C63" s="347" t="str">
        <f>IF(ISNUMBER('3'!D20),'3'!D20,"")</f>
        <v/>
      </c>
      <c r="G63" s="345"/>
    </row>
    <row r="64" spans="1:7" ht="12.75">
      <c r="A64" s="350">
        <f>1</f>
        <v>1.0</v>
      </c>
      <c r="B64" s="350" t="str">
        <f>IF('3'!B21:C21&lt;&gt;"",'3'!B21:C21,"")</f>
        <v/>
      </c>
      <c r="C64" s="347" t="str">
        <f>IF(ISNUMBER('3'!D21),'3'!D21,"")</f>
        <v/>
      </c>
      <c r="G64" s="345"/>
    </row>
    <row r="65" spans="3:7" ht="12.75">
      <c r="C65" s="347"/>
      <c r="G65" s="345"/>
    </row>
    <row r="66" spans="7:7" ht="12.75">
      <c r="G66" s="345"/>
    </row>
    <row r="67" spans="1:7" ht="12.75">
      <c r="A67" s="351" t="s">
        <v>1412</v>
      </c>
      <c r="G67" s="345"/>
    </row>
    <row r="68" spans="7:7" ht="12.75">
      <c r="G68" s="345"/>
    </row>
    <row r="69" spans="1:7" ht="12.75">
      <c r="A69" t="s">
        <v>1350</v>
      </c>
      <c r="B69" t="s">
        <v>1413</v>
      </c>
      <c r="G69" s="345"/>
    </row>
    <row r="70" spans="1:7" ht="12.75">
      <c r="A70">
        <f>A53</f>
        <v>1.0</v>
      </c>
      <c r="B70">
        <f>IF(ISNUMBER('3'!D22),'3'!D22,"")</f>
        <v>0.0</v>
      </c>
      <c r="G70" s="345"/>
    </row>
    <row r="71" spans="7:7" ht="12.75">
      <c r="G71" s="345"/>
    </row>
    <row r="72" spans="1:1" ht="12.75">
      <c r="A72" s="345"/>
    </row>
    <row r="73" spans="1:1" ht="12.75">
      <c r="A73" s="351" t="s">
        <v>1416</v>
      </c>
    </row>
    <row r="75" spans="1:12" ht="12.75">
      <c r="A75" s="345" t="s">
        <v>1350</v>
      </c>
      <c r="B75" s="345" t="s">
        <v>1418</v>
      </c>
      <c r="C75" s="345" t="s">
        <v>1417</v>
      </c>
      <c r="D75" s="345" t="s">
        <v>1419</v>
      </c>
      <c r="E75" s="345" t="s">
        <v>1420</v>
      </c>
      <c r="F75" s="345" t="s">
        <v>1421</v>
      </c>
      <c r="G75" s="345" t="s">
        <v>1422</v>
      </c>
      <c r="H75" s="345" t="s">
        <v>1423</v>
      </c>
      <c r="I75" s="345" t="s">
        <v>1424</v>
      </c>
      <c r="J75" s="345" t="s">
        <v>1425</v>
      </c>
      <c r="K75" s="345" t="s">
        <v>1426</v>
      </c>
      <c r="L75" s="345" t="s">
        <v>1427</v>
      </c>
    </row>
    <row r="76" spans="1:12" ht="12.75">
      <c r="A76">
        <f>Tabulka51[c_listu]</f>
        <v>1.0</v>
      </c>
      <c r="B76" s="347">
        <f>IF(ISNUMBER('3'!D41),'3'!D41,"")</f>
        <v>0.0</v>
      </c>
      <c r="C76" s="347" t="str">
        <f>IF(ISNUMBER('3'!D35),'3'!D35,"")</f>
        <v/>
      </c>
      <c r="D76" s="347" t="str">
        <f>IF(ISNUMBER('3'!D34),'3'!D34,"")</f>
        <v/>
      </c>
      <c r="E76" s="347" t="str">
        <f>IF(ISNUMBER('3'!D36),'3'!D36,"")</f>
        <v/>
      </c>
      <c r="F76" s="347" t="str">
        <f>IF(ISNUMBER('3'!D37),'3'!D37,"")</f>
        <v/>
      </c>
      <c r="G76" s="347" t="str">
        <f>IF(ISNUMBER('3'!D28),'3'!D28,"")</f>
        <v/>
      </c>
      <c r="H76" s="347" t="str">
        <f>IF(ISNUMBER('3'!D30),'3'!D30,"")</f>
        <v/>
      </c>
      <c r="I76" s="347" t="str">
        <f>IF(ISNUMBER('3'!D31),'3'!D31,"")</f>
        <v/>
      </c>
      <c r="J76" s="347" t="str">
        <f>IF(ISNUMBER('3'!D32),'3'!D32,"")</f>
        <v/>
      </c>
      <c r="K76" s="347" t="str">
        <f>IF(ISNUMBER('3'!D33),'3'!D33,"")</f>
        <v/>
      </c>
      <c r="L76" s="347" t="str">
        <f>IF('3'!D38&lt;&gt;0,'3'!D38,"")</f>
        <v/>
      </c>
    </row>
    <row r="79" spans="1:1" ht="12.75">
      <c r="A79" s="351" t="s">
        <v>1428</v>
      </c>
    </row>
    <row r="81" spans="1:28" ht="12.75">
      <c r="A81" s="345" t="s">
        <v>1350</v>
      </c>
      <c r="B81" s="345" t="s">
        <v>1430</v>
      </c>
      <c r="C81" s="345" t="s">
        <v>1431</v>
      </c>
      <c r="D81" s="345" t="s">
        <v>1432</v>
      </c>
      <c r="E81" s="345" t="s">
        <v>1433</v>
      </c>
      <c r="F81" s="345" t="s">
        <v>1429</v>
      </c>
      <c r="G81" s="345" t="s">
        <v>1434</v>
      </c>
      <c r="H81" s="345" t="s">
        <v>1435</v>
      </c>
      <c r="I81" s="345" t="s">
        <v>1436</v>
      </c>
      <c r="J81" s="345" t="s">
        <v>1437</v>
      </c>
      <c r="K81" s="345" t="s">
        <v>1438</v>
      </c>
      <c r="L81" s="345" t="s">
        <v>1439</v>
      </c>
      <c r="M81" s="345" t="s">
        <v>1440</v>
      </c>
      <c r="N81" s="345" t="s">
        <v>1441</v>
      </c>
      <c r="O81" s="345" t="s">
        <v>1442</v>
      </c>
      <c r="P81" s="345" t="s">
        <v>1443</v>
      </c>
      <c r="Q81" s="345" t="s">
        <v>1444</v>
      </c>
      <c r="R81" s="345" t="s">
        <v>1445</v>
      </c>
      <c r="S81" s="345" t="s">
        <v>1446</v>
      </c>
      <c r="T81" s="345" t="s">
        <v>1447</v>
      </c>
      <c r="U81" s="345" t="s">
        <v>1448</v>
      </c>
      <c r="V81" s="345" t="s">
        <v>1449</v>
      </c>
      <c r="W81" s="345" t="s">
        <v>1450</v>
      </c>
      <c r="X81" s="345" t="s">
        <v>1451</v>
      </c>
      <c r="Y81" s="345" t="s">
        <v>1452</v>
      </c>
      <c r="Z81" s="345" t="s">
        <v>1453</v>
      </c>
      <c r="AA81" s="345" t="s">
        <v>1454</v>
      </c>
      <c r="AB81" s="345" t="s">
        <v>1455</v>
      </c>
    </row>
    <row r="82" spans="1:28" ht="12.75">
      <c r="A82">
        <f>Tabulka51[c_listu]</f>
        <v>1.0</v>
      </c>
      <c r="B82" s="347" t="str">
        <f>IF(ISNUMBER('4'!E19),'4'!E19,"")</f>
        <v/>
      </c>
      <c r="C82" s="347" t="str">
        <f>IF(ISNUMBER('4'!E20),'4'!E20,"")</f>
        <v/>
      </c>
      <c r="D82" s="347" t="str">
        <f>IF(ISNUMBER('4'!E21),'4'!E21,"")</f>
        <v/>
      </c>
      <c r="E82" s="347" t="str">
        <f>IF(ISNUMBER('4'!E22),'4'!E22,"")</f>
        <v/>
      </c>
      <c r="F82" s="347" t="str">
        <f>IF(ISNUMBER('4'!E23),'4'!E23,"")</f>
        <v/>
      </c>
      <c r="G82" s="347" t="str">
        <f>IF(ISNUMBER('4'!E30),'4'!E30,"")</f>
        <v/>
      </c>
      <c r="H82" s="347" t="str">
        <f>IF(ISNUMBER('4'!E31),'4'!E31,"")</f>
        <v/>
      </c>
      <c r="I82" s="347" t="str">
        <f>IF(ISNUMBER('5'!F2),'5'!F2,"")</f>
        <v/>
      </c>
      <c r="J82" s="347" t="str">
        <f>IF(ISNUMBER('5'!F3),'5'!F3,"")</f>
        <v/>
      </c>
      <c r="K82" s="347" t="str">
        <f>IF(ISNUMBER('5'!F5),'5'!F5,"")</f>
        <v/>
      </c>
      <c r="L82" s="347" t="str">
        <f>IF(ISNUMBER('5'!F6),'5'!F6,"")</f>
        <v/>
      </c>
      <c r="M82" s="347" t="str">
        <f>IF(ISNUMBER('5'!F7),'5'!F7,"")</f>
        <v/>
      </c>
      <c r="N82" s="347" t="str">
        <f>IF(ISNUMBER('4'!E7),'4'!E7,"")</f>
        <v/>
      </c>
      <c r="O82" s="347" t="str">
        <f>IF(ISNUMBER('4'!E8),'4'!E8,"")</f>
        <v/>
      </c>
      <c r="P82" s="347" t="str">
        <f>IF(ISNUMBER('4'!E9),'4'!E9,"")</f>
        <v/>
      </c>
      <c r="Q82" s="347" t="str">
        <f>IF(ISNUMBER('4'!E10),'4'!E10,"")</f>
        <v/>
      </c>
      <c r="R82" s="347" t="str">
        <f>IF(ISNUMBER('4'!E11),'4'!E11,"")</f>
        <v/>
      </c>
      <c r="S82" s="347" t="str">
        <f>IF(ISNUMBER('4'!E16),'4'!E16,"")</f>
        <v/>
      </c>
      <c r="T82" s="347" t="str">
        <f>IF(ISNUMBER('4'!E18),'4'!E18,"")</f>
        <v/>
      </c>
      <c r="U82" s="347" t="str">
        <f>IF(ISNUMBER('4'!E25),'4'!E25,"")</f>
        <v/>
      </c>
      <c r="V82" s="347" t="str">
        <f>IF(ISNUMBER('4'!E26),'4'!E26,"")</f>
        <v/>
      </c>
      <c r="W82" s="347" t="str">
        <f>IF(ISNUMBER('4'!E27),'4'!E27,"")</f>
        <v/>
      </c>
      <c r="X82" s="347" t="str">
        <f>IF(ISNUMBER('4'!E28),'4'!E28,"")</f>
        <v/>
      </c>
      <c r="Y82" s="347" t="str">
        <f>IF(ISNUMBER('4'!E12),'4'!E12,"")</f>
        <v/>
      </c>
      <c r="Z82" s="347" t="str">
        <f>IF(ISNUMBER('4'!E14),'4'!E14,"")</f>
        <v/>
      </c>
      <c r="AA82" s="347" t="str">
        <f>IF(ISNUMBER('4'!E13),'4'!E13,"")</f>
        <v/>
      </c>
      <c r="AB82" s="347" t="str">
        <f>IF(ISNUMBER('4'!E15),'4'!E15,"")</f>
        <v/>
      </c>
    </row>
    <row r="85" spans="1:1" ht="12.75">
      <c r="A85" s="351" t="s">
        <v>1457</v>
      </c>
    </row>
    <row r="87" spans="1:7" ht="12.75">
      <c r="A87" s="345" t="s">
        <v>1350</v>
      </c>
      <c r="B87" s="345" t="s">
        <v>1458</v>
      </c>
      <c r="C87" s="345" t="s">
        <v>1459</v>
      </c>
      <c r="D87" s="345" t="s">
        <v>1460</v>
      </c>
      <c r="E87" s="345" t="s">
        <v>1461</v>
      </c>
      <c r="F87" s="345" t="s">
        <v>1462</v>
      </c>
      <c r="G87" s="345" t="s">
        <v>1463</v>
      </c>
    </row>
    <row r="88" spans="1:7" ht="12.75">
      <c r="A88">
        <f>Tabulka51[c_listu]</f>
        <v>1.0</v>
      </c>
      <c r="B88" s="362" t="str">
        <f>IF('5'!C13&gt;0,TEXT('5'!C13,"DD.MM.RRRR"),"")</f>
        <v>31.12.2014</v>
      </c>
      <c r="C88" s="362" t="str">
        <f>IF('5'!B13&gt;0,TEXT('5'!B13,"DD.MM.RRRR"),"")</f>
        <v>01.01.2014</v>
      </c>
      <c r="D88" s="347">
        <f>IF('5'!D13&lt;&gt;"",'5'!D13,"")</f>
        <v>0.0</v>
      </c>
      <c r="E88" s="347">
        <f>IF('5'!E13&lt;&gt;"",'5'!E13,"")</f>
        <v>0.0</v>
      </c>
      <c r="F88" s="347">
        <f>IF('5'!F13&lt;&gt;"",'5'!F13,"")</f>
        <v>0.0</v>
      </c>
      <c r="G88" s="347">
        <f>IF(AND('5'!G13&lt;&gt;"",'5'!B13&gt;0),'5'!G13,"")</f>
        <v>0.0</v>
      </c>
    </row>
    <row r="89" spans="1:7" ht="12.75">
      <c r="A89">
        <f>Tabulka51[c_listu]</f>
        <v>1.0</v>
      </c>
      <c r="B89" s="350" t="str">
        <f>IF('5'!C14&gt;0,TEXT('5'!C14,"DD.MM.RRRR"),"")</f>
        <v/>
      </c>
      <c r="C89" s="350" t="str">
        <f>IF('5'!B14&gt;0,TEXT('5'!B14,"DD.MM.RRRR"),"")</f>
        <v/>
      </c>
      <c r="D89" s="347" t="str">
        <f>IF('5'!D14&lt;&gt;"",'5'!D14,"")</f>
        <v/>
      </c>
      <c r="E89" s="347" t="str">
        <f>IF('5'!E14&lt;&gt;"",'5'!E14,"")</f>
        <v/>
      </c>
      <c r="F89" s="347" t="str">
        <f>IF('5'!F14&lt;&gt;"",'5'!F14,"")</f>
        <v/>
      </c>
      <c r="G89" s="347" t="str">
        <f>IF(AND('5'!G14&lt;&gt;"",'5'!B14&gt;0),'5'!G14,"")</f>
        <v/>
      </c>
    </row>
    <row r="90" spans="1:7" ht="12.75">
      <c r="A90">
        <f>Tabulka51[c_listu]</f>
        <v>1.0</v>
      </c>
      <c r="B90" s="350" t="str">
        <f>IF('5'!C15&gt;0,TEXT('5'!C15,"DD.MM.RRRR"),"")</f>
        <v/>
      </c>
      <c r="C90" s="350" t="str">
        <f>IF('5'!B15&gt;0,TEXT('5'!B15,"DD.MM.RRRR"),"")</f>
        <v/>
      </c>
      <c r="D90" s="347" t="str">
        <f>IF('5'!D15&lt;&gt;"",'5'!D15,"")</f>
        <v/>
      </c>
      <c r="E90" s="347" t="str">
        <f>IF('5'!E15&lt;&gt;"",'5'!E15,"")</f>
        <v/>
      </c>
      <c r="F90" s="347" t="str">
        <f>IF('5'!F15&lt;&gt;"",'5'!F15,"")</f>
        <v/>
      </c>
      <c r="G90" s="347" t="str">
        <f>IF(AND('5'!G15&lt;&gt;"",'5'!B15&gt;0),'5'!G15,"")</f>
        <v/>
      </c>
    </row>
    <row r="91" spans="1:7" ht="12.75">
      <c r="A91">
        <f>Tabulka51[c_listu]</f>
        <v>1.0</v>
      </c>
      <c r="B91" s="350" t="str">
        <f>IF('5'!C16&gt;0,TEXT('5'!C16,"DD.MM.RRRR"),"")</f>
        <v/>
      </c>
      <c r="C91" s="350" t="str">
        <f>IF('5'!B16&gt;0,TEXT('5'!B16,"DD.MM.RRRR"),"")</f>
        <v/>
      </c>
      <c r="D91" s="347" t="str">
        <f>IF('5'!D16&lt;&gt;"",'5'!D16,"")</f>
        <v/>
      </c>
      <c r="E91" s="347" t="str">
        <f>IF('5'!E16&lt;&gt;"",'5'!E16,"")</f>
        <v/>
      </c>
      <c r="F91" s="347" t="str">
        <f>IF('5'!F16&lt;&gt;"",'5'!F16,"")</f>
        <v/>
      </c>
      <c r="G91" s="347" t="str">
        <f>IF(AND('5'!G16&lt;&gt;"",'5'!B16&gt;0),'5'!G16,"")</f>
        <v/>
      </c>
    </row>
    <row r="92" spans="1:7" ht="12.75">
      <c r="A92">
        <f>Tabulka51[c_listu]</f>
        <v>1.0</v>
      </c>
      <c r="B92" s="350" t="str">
        <f>IF('5'!C17&gt;0,TEXT('5'!C17,"DD.MM.RRRR"),"")</f>
        <v/>
      </c>
      <c r="C92" s="350" t="str">
        <f>IF('5'!B17&gt;0,TEXT('5'!B17,"DD.MM.RRRR"),"")</f>
        <v/>
      </c>
      <c r="D92" s="347" t="str">
        <f>IF('5'!D17&lt;&gt;"",'5'!D17,"")</f>
        <v/>
      </c>
      <c r="E92" s="347" t="str">
        <f>IF('5'!E17&lt;&gt;"",'5'!E17,"")</f>
        <v/>
      </c>
      <c r="F92" s="347" t="str">
        <f>IF('5'!F17&lt;&gt;"",'5'!F17,"")</f>
        <v/>
      </c>
      <c r="G92" s="347" t="str">
        <f>IF(AND('5'!G17&lt;&gt;"",'5'!B17&gt;0),'5'!G17,"")</f>
        <v/>
      </c>
    </row>
    <row r="93" spans="1:7" ht="12.75">
      <c r="A93">
        <f>Tabulka51[c_listu]</f>
        <v>1.0</v>
      </c>
      <c r="B93" s="350" t="str">
        <f>IF('5'!C18&gt;0,TEXT('5'!C18,"DD.MM.RRRR"),"")</f>
        <v/>
      </c>
      <c r="C93" s="350" t="str">
        <f>IF('5'!B18&gt;0,TEXT('5'!B18,"DD.MM.RRRR"),"")</f>
        <v/>
      </c>
      <c r="D93" s="347" t="str">
        <f>IF('5'!D18&lt;&gt;"",'5'!D18,"")</f>
        <v/>
      </c>
      <c r="E93" s="347" t="str">
        <f>IF('5'!E18&lt;&gt;"",'5'!E18,"")</f>
        <v/>
      </c>
      <c r="F93" s="347" t="str">
        <f>IF('5'!F18&lt;&gt;"",'5'!F18,"")</f>
        <v/>
      </c>
      <c r="G93" s="347" t="str">
        <f>IF(AND('5'!G18&lt;&gt;"",'5'!B18&gt;0),'5'!G18,"")</f>
        <v/>
      </c>
    </row>
    <row r="94" spans="1:7" ht="12.75">
      <c r="A94">
        <f>Tabulka51[c_listu]</f>
        <v>1.0</v>
      </c>
      <c r="B94" s="350" t="str">
        <f>IF('5'!C19&gt;0,TEXT('5'!C19,"DD.MM.RRRR"),"")</f>
        <v/>
      </c>
      <c r="C94" s="350" t="str">
        <f>IF('5'!B19&gt;0,TEXT('5'!B19,"DD.MM.RRRR"),"")</f>
        <v/>
      </c>
      <c r="D94" s="347" t="str">
        <f>IF('5'!D19&lt;&gt;"",'5'!D19,"")</f>
        <v/>
      </c>
      <c r="E94" s="347" t="str">
        <f>IF('5'!E19&lt;&gt;"",'5'!E19,"")</f>
        <v/>
      </c>
      <c r="F94" s="347" t="str">
        <f>IF('5'!F19&lt;&gt;"",'5'!F19,"")</f>
        <v/>
      </c>
      <c r="G94" s="347" t="str">
        <f>IF(AND('5'!G19&lt;&gt;"",'5'!B19&gt;0),'5'!G19,"")</f>
        <v/>
      </c>
    </row>
    <row r="95" spans="1:7" ht="12.75">
      <c r="A95">
        <f>Tabulka51[c_listu]</f>
        <v>1.0</v>
      </c>
      <c r="B95" s="350" t="str">
        <f>IF('5'!C20&gt;0,TEXT('5'!C20,"DD.MM.RRRR"),"")</f>
        <v/>
      </c>
      <c r="C95" s="350" t="str">
        <f>IF('5'!B20&gt;0,TEXT('5'!B20,"DD.MM.RRRR"),"")</f>
        <v/>
      </c>
      <c r="D95" s="347" t="str">
        <f>IF('5'!D20&lt;&gt;"",'5'!D20,"")</f>
        <v/>
      </c>
      <c r="E95" s="347" t="str">
        <f>IF('5'!E20&lt;&gt;"",'5'!E20,"")</f>
        <v/>
      </c>
      <c r="F95" s="347" t="str">
        <f>IF('5'!F20&lt;&gt;"",'5'!F20,"")</f>
        <v/>
      </c>
      <c r="G95" s="347" t="str">
        <f>IF(AND('5'!G20&lt;&gt;"",'5'!B20&gt;0),'5'!G20,"")</f>
        <v/>
      </c>
    </row>
    <row r="98" spans="1:1" ht="12.75">
      <c r="A98" s="351" t="s">
        <v>1464</v>
      </c>
    </row>
    <row r="100" spans="1:6" ht="12.75">
      <c r="A100" s="345" t="s">
        <v>1350</v>
      </c>
      <c r="B100" s="345" t="s">
        <v>1465</v>
      </c>
      <c r="C100" s="345" t="s">
        <v>1466</v>
      </c>
      <c r="F100" s="205"/>
    </row>
    <row r="101" spans="1:3" ht="12.75">
      <c r="A101">
        <f>Tabulka51[c_listu]</f>
        <v>1.0</v>
      </c>
      <c r="B101" s="347">
        <f>'5'!G21</f>
        <v>0.0</v>
      </c>
      <c r="C101" s="347">
        <f>'5'!F21</f>
        <v>0.0</v>
      </c>
    </row>
    <row r="104" spans="1:1" ht="12.75">
      <c r="A104" s="351" t="s">
        <v>1467</v>
      </c>
    </row>
    <row r="106" spans="1:54" ht="12.75">
      <c r="A106" s="345" t="s">
        <v>1350</v>
      </c>
      <c r="B106" s="345" t="s">
        <v>1468</v>
      </c>
      <c r="C106" s="345" t="s">
        <v>1469</v>
      </c>
      <c r="D106" s="345" t="s">
        <v>1470</v>
      </c>
      <c r="E106" s="345" t="s">
        <v>1471</v>
      </c>
      <c r="F106" s="345" t="s">
        <v>1472</v>
      </c>
      <c r="G106" s="345" t="s">
        <v>1473</v>
      </c>
      <c r="H106" s="345" t="s">
        <v>1474</v>
      </c>
      <c r="I106" s="345" t="s">
        <v>1475</v>
      </c>
      <c r="J106" s="345" t="s">
        <v>1476</v>
      </c>
      <c r="K106" s="345" t="s">
        <v>1477</v>
      </c>
      <c r="L106" s="345" t="s">
        <v>1478</v>
      </c>
      <c r="M106" s="345" t="s">
        <v>1479</v>
      </c>
      <c r="N106" s="345" t="s">
        <v>1480</v>
      </c>
      <c r="O106" s="345" t="s">
        <v>1481</v>
      </c>
      <c r="P106" s="345" t="s">
        <v>1482</v>
      </c>
      <c r="Q106" s="345" t="s">
        <v>1483</v>
      </c>
      <c r="R106" s="345" t="s">
        <v>1484</v>
      </c>
      <c r="S106" s="345" t="s">
        <v>1485</v>
      </c>
      <c r="T106" s="345" t="s">
        <v>1486</v>
      </c>
      <c r="U106" s="345" t="s">
        <v>1487</v>
      </c>
      <c r="V106" s="345" t="s">
        <v>1488</v>
      </c>
      <c r="W106" s="345" t="s">
        <v>1489</v>
      </c>
      <c r="X106" s="345" t="s">
        <v>1490</v>
      </c>
      <c r="Y106" s="345" t="s">
        <v>1491</v>
      </c>
      <c r="Z106" s="345" t="s">
        <v>1492</v>
      </c>
      <c r="AA106" s="345" t="s">
        <v>1493</v>
      </c>
      <c r="AB106" s="345" t="s">
        <v>1494</v>
      </c>
      <c r="AC106" s="345" t="s">
        <v>1495</v>
      </c>
      <c r="AD106" s="345" t="s">
        <v>1496</v>
      </c>
      <c r="AE106" s="345" t="s">
        <v>1497</v>
      </c>
      <c r="AF106" s="345" t="s">
        <v>1498</v>
      </c>
      <c r="AG106" s="345" t="s">
        <v>1499</v>
      </c>
      <c r="AH106" s="345" t="s">
        <v>1500</v>
      </c>
      <c r="AI106" s="345" t="s">
        <v>1501</v>
      </c>
      <c r="AJ106" s="345" t="s">
        <v>1502</v>
      </c>
      <c r="AK106" s="345" t="s">
        <v>1503</v>
      </c>
      <c r="AL106" s="345" t="s">
        <v>1504</v>
      </c>
      <c r="AM106" s="345" t="s">
        <v>1505</v>
      </c>
      <c r="AN106" s="345" t="s">
        <v>1506</v>
      </c>
      <c r="AO106" s="345" t="s">
        <v>1507</v>
      </c>
      <c r="AP106" s="345" t="s">
        <v>1508</v>
      </c>
      <c r="AQ106" s="345" t="s">
        <v>1509</v>
      </c>
      <c r="AR106" s="345" t="s">
        <v>1510</v>
      </c>
      <c r="AS106" s="345" t="s">
        <v>1511</v>
      </c>
      <c r="AT106" s="345" t="s">
        <v>1512</v>
      </c>
      <c r="AU106" s="345" t="s">
        <v>1513</v>
      </c>
      <c r="AV106" s="345" t="s">
        <v>1514</v>
      </c>
      <c r="AW106" s="345" t="s">
        <v>1515</v>
      </c>
      <c r="AX106" s="345" t="s">
        <v>1516</v>
      </c>
      <c r="AY106" s="345" t="s">
        <v>1517</v>
      </c>
      <c r="AZ106" s="345" t="s">
        <v>1518</v>
      </c>
      <c r="BA106" s="345" t="s">
        <v>1519</v>
      </c>
      <c r="BB106" s="345" t="s">
        <v>1520</v>
      </c>
    </row>
    <row r="107" spans="1:54" ht="12.75">
      <c r="A107">
        <f>Tabulka51[c_listu]</f>
        <v>1.0</v>
      </c>
      <c r="C107" s="344" t="str">
        <f>IF('5'!C28&lt;&gt;"",TEXT('5'!C28,"DD.MM.RRRR"),"")</f>
        <v/>
      </c>
      <c r="D107" s="344" t="str">
        <f>IF('5'!B28&lt;&gt;"",TEXT('5'!B28,"DD.MM.RRRR"),"")</f>
        <v/>
      </c>
      <c r="E107" s="344" t="str">
        <f>IF('5'!C29&lt;&gt;"",TEXT('5'!C29,"DD.MM.RRRR"),"")</f>
        <v/>
      </c>
      <c r="F107" s="344" t="str">
        <f>IF('5'!B29&lt;&gt;"",TEXT('5'!B29,"DD.MM.RRRR"),"")</f>
        <v/>
      </c>
      <c r="G107" s="344" t="str">
        <f>IF('5'!C30&lt;&gt;"",TEXT('5'!C30,"DD.MM.RRRR"),"")</f>
        <v/>
      </c>
      <c r="H107" s="344" t="str">
        <f>IF('5'!B30&lt;&gt;"",TEXT('5'!B30,"DD.MM.RRRR"),"")</f>
        <v/>
      </c>
      <c r="I107" s="344" t="str">
        <f>IF('5'!C31&lt;&gt;"",TEXT('5'!C31,"DD.MM.RRRR"),"")</f>
        <v/>
      </c>
      <c r="J107" s="344" t="str">
        <f>IF('5'!B31&lt;&gt;"",TEXT('5'!B31,"DD.MM.RRRR"),"")</f>
        <v/>
      </c>
      <c r="K107" t="str">
        <f>IF('5'!D28&lt;&gt;"",'5'!D28,"")</f>
        <v/>
      </c>
      <c r="L107" t="str">
        <f>IF('5'!D29&lt;&gt;"",'5'!D29,"")</f>
        <v/>
      </c>
      <c r="M107" t="str">
        <f>IF('5'!D30&lt;&gt;"",'5'!D30,"")</f>
        <v/>
      </c>
      <c r="N107" t="str">
        <f>IF('5'!D31&lt;&gt;"",'5'!D31,"")</f>
        <v/>
      </c>
      <c r="O107" t="str">
        <f>IF('5'!E28&lt;&gt;"",'5'!E28,"")</f>
        <v/>
      </c>
      <c r="P107" t="str">
        <f>IF('5'!E29&lt;&gt;"",'5'!E29,"")</f>
        <v/>
      </c>
      <c r="Q107" t="str">
        <f>IF('5'!E30&lt;&gt;"",'5'!E30,"")</f>
        <v/>
      </c>
      <c r="R107" t="str">
        <f>IF('5'!E31&lt;&gt;"",'5'!E31,"")</f>
        <v/>
      </c>
      <c r="S107" t="str">
        <f>IF('5'!F28&lt;&gt;"",'5'!F28,"")</f>
        <v/>
      </c>
      <c r="T107" t="str">
        <f>IF('5'!F29&lt;&gt;"",'5'!F29,"")</f>
        <v/>
      </c>
      <c r="U107" t="str">
        <f>IF('5'!F30&lt;&gt;"",'5'!F30,"")</f>
        <v/>
      </c>
      <c r="V107" t="str">
        <f>IF('5'!F31&lt;&gt;"",'5'!F31,"")</f>
        <v/>
      </c>
      <c r="W107" t="str">
        <f>IF('5'!F32&lt;&gt;0,'5'!F32,"")</f>
        <v/>
      </c>
      <c r="X107" t="str">
        <f>IF('5'!G28&lt;&gt;0,'5'!G28,"")</f>
        <v/>
      </c>
      <c r="Y107" t="str">
        <f>IF('5'!G29&lt;&gt;0,'5'!G29,"")</f>
        <v/>
      </c>
      <c r="Z107" t="str">
        <f>IF('5'!G30&lt;&gt;0,'5'!G30,"")</f>
        <v/>
      </c>
      <c r="AA107" t="str">
        <f>IF('5'!G31&lt;&gt;0,'5'!G31,"")</f>
        <v/>
      </c>
      <c r="AB107" t="str">
        <f>IF('5'!G32&lt;&gt;0,'5'!G32,"")</f>
        <v/>
      </c>
      <c r="AC107" s="344" t="str">
        <f>IF('5'!C37&lt;&gt;"",TEXT('5'!C37,"DD.MM.RRRR"),"")</f>
        <v/>
      </c>
      <c r="AD107" s="344" t="str">
        <f>IF('5'!B37&lt;&gt;"",TEXT('5'!B37,"DD.MM.RRRR"),"")</f>
        <v/>
      </c>
      <c r="AE107" s="344" t="str">
        <f>IF('5'!C38&lt;&gt;"",TEXT('5'!C38,"DD.MM.RRRR"),"")</f>
        <v/>
      </c>
      <c r="AF107" s="344" t="str">
        <f>IF('5'!B38&lt;&gt;"",TEXT('5'!B38,"DD.MM.RRRR"),"")</f>
        <v/>
      </c>
      <c r="AG107" s="344" t="str">
        <f>IF('5'!C39&lt;&gt;"",TEXT('5'!C39,"DD.MM.RRRR"),"")</f>
        <v/>
      </c>
      <c r="AH107" s="344" t="str">
        <f>IF('5'!B39&lt;&gt;"",TEXT('5'!B39,"DD.MM.RRRR"),"")</f>
        <v/>
      </c>
      <c r="AI107" s="344" t="str">
        <f>IF('5'!C40&lt;&gt;"",TEXT('5'!C40,"DD.MM.RRRR"),"")</f>
        <v/>
      </c>
      <c r="AJ107" s="344" t="str">
        <f>IF('5'!B40&lt;&gt;"",TEXT('5'!B40,"DD.MM.RRRR"),"")</f>
        <v/>
      </c>
      <c r="AK107" t="str">
        <f>IF('5'!D37&lt;&gt;"",'5'!D37,"")</f>
        <v/>
      </c>
      <c r="AL107" t="str">
        <f>IF('5'!D38&lt;&gt;"",'5'!D38,"")</f>
        <v/>
      </c>
      <c r="AM107" t="str">
        <f>IF('5'!D39&lt;&gt;"",'5'!D39,"")</f>
        <v/>
      </c>
      <c r="AN107" t="str">
        <f>IF('5'!D40&lt;&gt;"",'5'!D40,"")</f>
        <v/>
      </c>
      <c r="AO107" t="str">
        <f>IF('5'!E37&lt;&gt;"",'5'!E37,"")</f>
        <v/>
      </c>
      <c r="AP107" t="str">
        <f>IF('5'!E38&lt;&gt;"",'5'!E38,"")</f>
        <v/>
      </c>
      <c r="AQ107" t="str">
        <f>IF('5'!E39&lt;&gt;"",'5'!E39,"")</f>
        <v/>
      </c>
      <c r="AR107" t="str">
        <f>IF('5'!E40&lt;&gt;"",'5'!E40,"")</f>
        <v/>
      </c>
      <c r="AS107" t="str">
        <f>IF('5'!F37&lt;&gt;"",'5'!F37,"")</f>
        <v/>
      </c>
      <c r="AT107" t="str">
        <f>IF('5'!F38&lt;&gt;"",'5'!F38,"")</f>
        <v/>
      </c>
      <c r="AU107" t="str">
        <f>IF('5'!F39&lt;&gt;"",'5'!F39,"")</f>
        <v/>
      </c>
      <c r="AV107" t="str">
        <f>IF('5'!F40&lt;&gt;"",'5'!F40,"")</f>
        <v/>
      </c>
      <c r="AW107" t="str">
        <f>IF('5'!F41&lt;&gt;0,'5'!F41,"")</f>
        <v/>
      </c>
      <c r="AX107" t="str">
        <f>IF('5'!G37&lt;&gt;0,'5'!G37,"")</f>
        <v/>
      </c>
      <c r="AY107" t="str">
        <f>IF('5'!G38&lt;&gt;0,'5'!G38,"")</f>
        <v/>
      </c>
      <c r="AZ107" t="str">
        <f>IF('5'!G39&lt;&gt;0,'5'!G39,"")</f>
        <v/>
      </c>
      <c r="BA107" t="str">
        <f>IF('5'!G40&lt;&gt;0,'5'!G40,"")</f>
        <v/>
      </c>
      <c r="BB107" t="str">
        <f>IF('5'!G41&lt;&gt;0,'5'!G41,"")</f>
        <v/>
      </c>
    </row>
    <row r="109" spans="2:2" ht="12.75">
      <c r="B109" s="205" t="s">
        <v>1409</v>
      </c>
    </row>
    <row r="110" spans="1:1" ht="12.75">
      <c r="A110" s="351" t="s">
        <v>1521</v>
      </c>
    </row>
    <row r="112" spans="1:3" ht="12.75">
      <c r="A112" s="345" t="s">
        <v>1350</v>
      </c>
      <c r="B112" s="345" t="s">
        <v>1522</v>
      </c>
      <c r="C112" s="345" t="s">
        <v>1523</v>
      </c>
    </row>
    <row r="113" spans="1:3" ht="12.75">
      <c r="A113">
        <f>Tabulka51[c_listu]</f>
        <v>1.0</v>
      </c>
      <c r="B113" s="347" t="str">
        <f>IF('6'!D4&lt;&gt;0,'6'!D4,"")</f>
        <v/>
      </c>
      <c r="C113" s="347" t="str">
        <f>IF('6'!D5&lt;&gt;0,'6'!D5,"")</f>
        <v/>
      </c>
    </row>
    <row r="116" spans="1:1" ht="12.75">
      <c r="A116" s="351" t="s">
        <v>1524</v>
      </c>
    </row>
    <row r="118" spans="1:7" ht="12.75">
      <c r="A118" s="345" t="s">
        <v>1350</v>
      </c>
      <c r="B118" s="345" t="s">
        <v>1525</v>
      </c>
      <c r="C118" s="345" t="s">
        <v>1526</v>
      </c>
      <c r="D118" s="345" t="s">
        <v>1527</v>
      </c>
      <c r="E118" s="345" t="s">
        <v>1528</v>
      </c>
      <c r="F118" s="345" t="s">
        <v>1529</v>
      </c>
      <c r="G118" s="345" t="s">
        <v>1530</v>
      </c>
    </row>
    <row r="119" spans="1:7" ht="12.75">
      <c r="A119">
        <f>Tabulka51[c_listu]</f>
        <v>1.0</v>
      </c>
      <c r="C119" s="347">
        <f>'6'!D9</f>
        <v>0.0</v>
      </c>
      <c r="D119" s="347">
        <f>'6'!D10</f>
        <v>0.0</v>
      </c>
      <c r="E119" s="347">
        <f>'6'!D12</f>
        <v>0.0</v>
      </c>
      <c r="F119" s="347">
        <f>'6'!D13</f>
        <v>0.0</v>
      </c>
      <c r="G119" s="347"/>
    </row>
    <row r="122" spans="1:1" ht="12.75">
      <c r="A122" s="351" t="s">
        <v>1531</v>
      </c>
    </row>
    <row r="124" spans="1:7" ht="12.75">
      <c r="A124" s="345" t="s">
        <v>1350</v>
      </c>
      <c r="B124" s="345" t="s">
        <v>1532</v>
      </c>
      <c r="C124" s="345" t="s">
        <v>1533</v>
      </c>
      <c r="D124" s="345" t="s">
        <v>1534</v>
      </c>
      <c r="E124" s="345" t="s">
        <v>1535</v>
      </c>
      <c r="F124" s="345" t="s">
        <v>1536</v>
      </c>
      <c r="G124" s="345" t="s">
        <v>1537</v>
      </c>
    </row>
    <row r="125" spans="1:7" ht="12.75">
      <c r="A125">
        <f>Tabulka51[c_listu]</f>
        <v>1.0</v>
      </c>
      <c r="B125" s="347" t="str">
        <f>IF('6'!D21&lt;&gt;0,'6'!D21,"")</f>
        <v/>
      </c>
      <c r="D125" s="347" t="str">
        <f>IF('6'!D17&lt;&gt;0,'6'!D17,"")</f>
        <v/>
      </c>
      <c r="E125" s="347" t="str">
        <f>IF('6'!D18&lt;&gt;0,'6'!D18,"")</f>
        <v/>
      </c>
      <c r="F125" s="347" t="str">
        <f>IF('6'!D19&lt;&gt;0,'6'!D19,"")</f>
        <v/>
      </c>
      <c r="G125" s="347" t="str">
        <f>IF('6'!D20&lt;&gt;0,'6'!D20,"")</f>
        <v/>
      </c>
    </row>
    <row r="128" spans="1:1" ht="12.75">
      <c r="A128" s="351" t="s">
        <v>1538</v>
      </c>
    </row>
    <row r="130" spans="1:25" ht="12.75">
      <c r="A130" s="345" t="s">
        <v>1350</v>
      </c>
      <c r="B130" s="345" t="s">
        <v>1539</v>
      </c>
      <c r="C130" s="345" t="s">
        <v>1540</v>
      </c>
      <c r="D130" s="345" t="s">
        <v>1541</v>
      </c>
      <c r="E130" s="345" t="s">
        <v>1542</v>
      </c>
      <c r="F130" s="345" t="s">
        <v>1543</v>
      </c>
      <c r="G130" s="345" t="s">
        <v>1544</v>
      </c>
      <c r="H130" s="345" t="s">
        <v>1545</v>
      </c>
      <c r="I130" s="345" t="s">
        <v>1546</v>
      </c>
      <c r="J130" s="345" t="s">
        <v>1547</v>
      </c>
      <c r="K130" s="345" t="s">
        <v>1548</v>
      </c>
      <c r="L130" s="345" t="s">
        <v>1549</v>
      </c>
      <c r="M130" s="345" t="s">
        <v>1550</v>
      </c>
      <c r="N130" s="345" t="s">
        <v>1551</v>
      </c>
      <c r="O130" s="345" t="s">
        <v>1552</v>
      </c>
      <c r="P130" s="345" t="s">
        <v>1553</v>
      </c>
      <c r="Q130" s="345" t="s">
        <v>1554</v>
      </c>
      <c r="R130" s="345" t="s">
        <v>1555</v>
      </c>
      <c r="S130" s="345" t="s">
        <v>1556</v>
      </c>
      <c r="T130" s="345" t="s">
        <v>1557</v>
      </c>
      <c r="U130" s="345" t="s">
        <v>1558</v>
      </c>
      <c r="V130" s="345" t="s">
        <v>1559</v>
      </c>
      <c r="W130" s="345" t="s">
        <v>1560</v>
      </c>
      <c r="X130" s="345" t="s">
        <v>1561</v>
      </c>
      <c r="Y130" s="345" t="s">
        <v>1562</v>
      </c>
    </row>
    <row r="131" spans="1:25" ht="12.75">
      <c r="A131">
        <f>Tabulka51[c_listu]</f>
        <v>1.0</v>
      </c>
      <c r="B131" s="347" t="str">
        <f>IF('6'!C27&lt;&gt;0,'6'!C27,"")</f>
        <v/>
      </c>
      <c r="C131" s="347" t="str">
        <f>IF('6'!C28&lt;&gt;0,'6'!C28,"")</f>
        <v/>
      </c>
      <c r="D131" s="347" t="str">
        <f>IF('6'!C29&lt;&gt;0,'6'!C29,"")</f>
        <v/>
      </c>
      <c r="E131" s="347" t="str">
        <f>IF('6'!C30&lt;&gt;0,'6'!C30,"")</f>
        <v/>
      </c>
      <c r="F131" s="347" t="str">
        <f>IF('6'!C31&lt;&gt;0,'6'!C31,"")</f>
        <v/>
      </c>
      <c r="G131" s="347" t="str">
        <f>IF('6'!C32&lt;&gt;0,'6'!C32,"")</f>
        <v/>
      </c>
      <c r="H131" s="347" t="str">
        <f>IF('6'!C33&lt;&gt;0,'6'!C33,"")</f>
        <v/>
      </c>
      <c r="I131" s="347" t="str">
        <f>IF('6'!C35&lt;&gt;0,'6'!C35,"")</f>
        <v/>
      </c>
      <c r="J131" s="347" t="str">
        <f>IF('6'!D27&lt;&gt;0,'6'!D27,"")</f>
        <v/>
      </c>
      <c r="K131" s="347" t="str">
        <f>IF('6'!D28&lt;&gt;0,'6'!D28,"")</f>
        <v/>
      </c>
      <c r="L131" s="347" t="str">
        <f>IF('6'!D29&lt;&gt;0,'6'!D29,"")</f>
        <v/>
      </c>
      <c r="M131" s="347" t="str">
        <f>IF('6'!D30&lt;&gt;0,'6'!D30,"")</f>
        <v/>
      </c>
      <c r="N131" s="347" t="str">
        <f>IF('6'!D31&lt;&gt;0,'6'!D31,"")</f>
        <v/>
      </c>
      <c r="O131" s="347" t="str">
        <f>IF('6'!D32&lt;&gt;0,'6'!D32,"")</f>
        <v/>
      </c>
      <c r="P131" s="347" t="str">
        <f>IF('6'!D33&lt;&gt;0,'6'!D33,"")</f>
        <v/>
      </c>
      <c r="Q131" s="347" t="str">
        <f>IF('6'!D35&lt;&gt;0,'6'!D35,"")</f>
        <v/>
      </c>
      <c r="R131" s="347" t="str">
        <f>IF('6'!E27&lt;&gt;0,'6'!E27,"")</f>
        <v/>
      </c>
      <c r="S131" s="347" t="str">
        <f>IF('6'!E28&lt;&gt;0,'6'!E28,"")</f>
        <v/>
      </c>
      <c r="T131" s="347" t="str">
        <f>IF('6'!E29&lt;&gt;0,'6'!E29,"")</f>
        <v/>
      </c>
      <c r="U131" s="347" t="str">
        <f>IF('6'!E30&lt;&gt;0,'6'!E30,"")</f>
        <v/>
      </c>
      <c r="V131" s="347" t="str">
        <f>IF('6'!E31&lt;&gt;0,'6'!E31,"")</f>
        <v/>
      </c>
      <c r="W131" s="347" t="str">
        <f>IF('6'!E32&lt;&gt;0,'6'!E32,"")</f>
        <v/>
      </c>
      <c r="X131" s="347" t="str">
        <f>IF('6'!E33&lt;&gt;0,'6'!E33,"")</f>
        <v/>
      </c>
      <c r="Y131" s="347" t="str">
        <f>IF('6'!E35&lt;&gt;0,'6'!E35,"")</f>
        <v/>
      </c>
    </row>
    <row r="132" spans="2:25" ht="12.75">
      <c r="B132" s="347" t="str">
        <f>IF('6'!C28&lt;&gt;0,'6'!C28,"")</f>
        <v/>
      </c>
      <c r="C132" s="347" t="str">
        <f>IF('6'!C29&lt;&gt;0,'6'!C29,"")</f>
        <v/>
      </c>
      <c r="D132" s="347" t="str">
        <f>IF('6'!C30&lt;&gt;0,'6'!C30,"")</f>
        <v/>
      </c>
      <c r="E132" s="347" t="str">
        <f>IF('6'!C31&lt;&gt;0,'6'!C31,"")</f>
        <v/>
      </c>
      <c r="F132" s="347" t="str">
        <f>IF('6'!C32&lt;&gt;0,'6'!C32,"")</f>
        <v/>
      </c>
      <c r="G132" s="347" t="str">
        <f>IF('6'!C33&lt;&gt;0,'6'!C33,"")</f>
        <v/>
      </c>
      <c r="H132" s="347" t="str">
        <f>IF('6'!C34&lt;&gt;0,'6'!C34,"")</f>
        <v>X</v>
      </c>
      <c r="I132" s="347" t="str">
        <f>IF('6'!C36&lt;&gt;0,'6'!C36,"")</f>
        <v/>
      </c>
      <c r="J132" s="347" t="str">
        <f>IF('6'!D28&lt;&gt;0,'6'!D28,"")</f>
        <v/>
      </c>
      <c r="K132" s="347" t="str">
        <f>IF('6'!D29&lt;&gt;0,'6'!D29,"")</f>
        <v/>
      </c>
      <c r="L132" s="347" t="str">
        <f>IF('6'!D30&lt;&gt;0,'6'!D30,"")</f>
        <v/>
      </c>
      <c r="M132" s="347" t="str">
        <f>IF('6'!D31&lt;&gt;0,'6'!D31,"")</f>
        <v/>
      </c>
      <c r="N132" s="347" t="str">
        <f>IF('6'!D32&lt;&gt;0,'6'!D32,"")</f>
        <v/>
      </c>
      <c r="O132" s="347" t="str">
        <f>IF('6'!D33&lt;&gt;0,'6'!D33,"")</f>
        <v/>
      </c>
      <c r="P132" s="347" t="str">
        <f>IF('6'!D34&lt;&gt;0,'6'!D34,"")</f>
        <v>X</v>
      </c>
      <c r="Q132" s="347" t="str">
        <f>IF('6'!D36&lt;&gt;0,'6'!D36,"")</f>
        <v/>
      </c>
      <c r="R132" s="347" t="str">
        <f>IF('6'!E28&lt;&gt;0,'6'!E28,"")</f>
        <v/>
      </c>
      <c r="S132" s="347" t="str">
        <f>IF('6'!E29&lt;&gt;0,'6'!E29,"")</f>
        <v/>
      </c>
      <c r="T132" s="347" t="str">
        <f>IF('6'!E30&lt;&gt;0,'6'!E30,"")</f>
        <v/>
      </c>
      <c r="U132" s="347" t="str">
        <f>IF('6'!E31&lt;&gt;0,'6'!E31,"")</f>
        <v/>
      </c>
      <c r="V132" s="347" t="str">
        <f>IF('6'!E32&lt;&gt;0,'6'!E32,"")</f>
        <v/>
      </c>
      <c r="W132" s="347" t="str">
        <f>IF('6'!E33&lt;&gt;0,'6'!E33,"")</f>
        <v/>
      </c>
      <c r="X132" s="347" t="str">
        <f>IF('6'!E34&lt;&gt;0,'6'!E34,"")</f>
        <v>X</v>
      </c>
      <c r="Y132" s="347" t="str">
        <f>IF('6'!E36&lt;&gt;0,'6'!E36,"")</f>
        <v/>
      </c>
    </row>
    <row r="134" spans="1:1" ht="12.75">
      <c r="A134" s="351" t="s">
        <v>1563</v>
      </c>
    </row>
    <row r="136" spans="1:3" ht="12.75">
      <c r="A136" s="345" t="s">
        <v>1350</v>
      </c>
      <c r="B136" s="345" t="s">
        <v>1564</v>
      </c>
      <c r="C136" s="345" t="s">
        <v>1565</v>
      </c>
    </row>
    <row r="137" spans="1:3" ht="12.75">
      <c r="A137">
        <f>Tabulka51[c_listu]</f>
        <v>1.0</v>
      </c>
      <c r="B137" s="347">
        <f>'6'!D39</f>
        <v>0.0</v>
      </c>
      <c r="C137" s="347">
        <f>'6'!D40</f>
        <v>0.0</v>
      </c>
    </row>
    <row r="140" spans="1:1" ht="12.75">
      <c r="A140" s="351" t="s">
        <v>1566</v>
      </c>
    </row>
    <row r="142" spans="1:6" ht="12.75">
      <c r="A142" s="345" t="s">
        <v>1350</v>
      </c>
      <c r="B142" s="345" t="s">
        <v>1567</v>
      </c>
      <c r="C142" s="345" t="s">
        <v>1568</v>
      </c>
      <c r="D142" s="345" t="s">
        <v>1569</v>
      </c>
      <c r="E142" s="345" t="s">
        <v>1570</v>
      </c>
      <c r="F142" s="345" t="s">
        <v>1571</v>
      </c>
    </row>
    <row r="143" spans="1:6" ht="12.75">
      <c r="A143" s="350">
        <f>Tabulka51[c_listu]</f>
        <v>1.0</v>
      </c>
      <c r="C143" s="344"/>
      <c r="E143" s="344"/>
      <c r="F143" s="344"/>
    </row>
    <row r="146" spans="1:1" ht="12.75">
      <c r="A146" s="351" t="s">
        <v>1572</v>
      </c>
    </row>
    <row r="148" spans="1:21" ht="12.75">
      <c r="A148" s="345" t="s">
        <v>1350</v>
      </c>
      <c r="B148" s="345">
        <f>Tabulka51[c_listu]</f>
        <v>1.0</v>
      </c>
      <c r="C148" s="345"/>
      <c r="D148" s="345"/>
      <c r="E148" s="345"/>
      <c r="F148" s="345"/>
      <c r="G148" s="345"/>
      <c r="H148" s="345"/>
      <c r="I148" s="345"/>
      <c r="J148" s="345"/>
      <c r="K148" s="345"/>
      <c r="L148" s="345"/>
      <c r="M148" s="345"/>
      <c r="N148" s="345"/>
      <c r="O148" s="345"/>
      <c r="P148" s="345"/>
      <c r="Q148" s="345"/>
      <c r="R148" s="345"/>
      <c r="S148" s="345"/>
      <c r="T148" s="345"/>
      <c r="U148" s="345"/>
    </row>
    <row r="149" spans="1:2" ht="12.75">
      <c r="A149" s="345" t="s">
        <v>1573</v>
      </c>
      <c r="B149" s="347" t="str">
        <f>IF(Př_H1!D18&lt;&gt;0,Př_H1!D18,"")</f>
        <v/>
      </c>
    </row>
    <row r="150" spans="1:2" ht="12.75">
      <c r="A150" s="345" t="s">
        <v>1574</v>
      </c>
      <c r="B150" s="347" t="str">
        <f>IF(Př_H2!D17&lt;&gt;0,Př_H2!D17,"")</f>
        <v/>
      </c>
    </row>
    <row r="151" spans="1:14" ht="12.75">
      <c r="A151" s="345" t="s">
        <v>1575</v>
      </c>
      <c r="B151" s="347" t="str">
        <f>IF(Př_H2!D18&lt;&gt;0,Př_H2!D18,"")</f>
        <v/>
      </c>
      <c r="N151" s="205"/>
    </row>
    <row r="152" spans="1:2" ht="12.75">
      <c r="A152" s="345" t="s">
        <v>1576</v>
      </c>
      <c r="B152" s="366">
        <f>IF(Př_H2!D19&lt;&gt;0,Př_H2!D19*100,"")</f>
        <v>19.0</v>
      </c>
    </row>
    <row r="153" spans="1:2" ht="12.75">
      <c r="A153" s="345" t="s">
        <v>1577</v>
      </c>
      <c r="B153" s="347" t="str">
        <f>IF(Př_H2!D20&lt;&gt;0,Př_H2!D20,"")</f>
        <v/>
      </c>
    </row>
    <row r="154" spans="1:2" ht="12.75">
      <c r="A154" s="345" t="s">
        <v>1578</v>
      </c>
      <c r="B154" t="str">
        <f>IF(Př_H2!D27&lt;&gt;0,Př_H2!D27,"")</f>
        <v/>
      </c>
    </row>
    <row r="155" spans="1:2" ht="12.75">
      <c r="A155" s="345" t="s">
        <v>1579</v>
      </c>
      <c r="B155" s="347" t="str">
        <f>IF(Př_H2!D28&lt;&gt;0,Př_H2!D28,"")</f>
        <v/>
      </c>
    </row>
    <row r="156" spans="1:2" ht="12.75">
      <c r="A156" s="345" t="s">
        <v>1580</v>
      </c>
      <c r="B156" s="347" t="str">
        <f>IF(Př_H2!D29&lt;&gt;0,Př_H2!D29,"")</f>
        <v/>
      </c>
    </row>
    <row r="157" spans="1:23" ht="12.75">
      <c r="A157" s="345" t="s">
        <v>1581</v>
      </c>
      <c r="B157" s="366">
        <f>IF(Př_H2!D30&lt;&gt;0,Př_H2!D30*100,"")</f>
        <v>19.0</v>
      </c>
      <c r="E157" s="345"/>
      <c r="F157" s="345"/>
      <c r="G157" s="345"/>
      <c r="H157" s="345"/>
      <c r="I157" s="345"/>
      <c r="J157" s="345"/>
      <c r="K157" s="345"/>
      <c r="L157" s="345"/>
      <c r="M157" s="345"/>
      <c r="N157" s="345"/>
      <c r="O157" s="345"/>
      <c r="P157" s="345"/>
      <c r="Q157" s="345"/>
      <c r="R157" s="345"/>
      <c r="S157" s="345"/>
      <c r="T157" s="345"/>
      <c r="U157" s="345"/>
      <c r="V157" s="345"/>
      <c r="W157" s="345"/>
    </row>
    <row r="158" spans="1:2" ht="12.75">
      <c r="A158" s="345" t="s">
        <v>1582</v>
      </c>
      <c r="B158" t="str">
        <f>IF(Př_H2!D31&lt;&gt;0,Př_H2!D31,"")</f>
        <v/>
      </c>
    </row>
    <row r="159" spans="1:2" ht="12.75">
      <c r="A159" s="345" t="s">
        <v>1583</v>
      </c>
      <c r="B159" t="str">
        <f>IF(Př_H2!D32&lt;&gt;0,Př_H2!D32,"")</f>
        <v/>
      </c>
    </row>
    <row r="160" spans="1:17" ht="12.75">
      <c r="A160" s="345" t="s">
        <v>1584</v>
      </c>
      <c r="B160" t="str">
        <f>IF(Př_H2!D33&lt;&gt;0,Př_H2!D33,"")</f>
        <v/>
      </c>
      <c r="O160" s="205"/>
      <c r="P160" s="205"/>
      <c r="Q160" s="205"/>
    </row>
    <row r="161" spans="1:2" ht="12.75">
      <c r="A161" s="345" t="s">
        <v>1585</v>
      </c>
      <c r="B161" t="str">
        <f>IF(Př_H2!D20&lt;&gt;0,Př_H2!D20,"")</f>
        <v/>
      </c>
    </row>
    <row r="162" spans="1:2" ht="12.75">
      <c r="A162" s="345" t="s">
        <v>1586</v>
      </c>
      <c r="B162" t="str">
        <f>IF(Př_H2!D33&lt;&gt;0,Př_H2!D33,"")</f>
        <v/>
      </c>
    </row>
    <row r="163" spans="1:2" ht="12.75">
      <c r="A163" s="345" t="s">
        <v>1587</v>
      </c>
      <c r="B163" s="347" t="str">
        <f>IF(Př_H2!D6&lt;&gt;0,Př_H2!D6,"")</f>
        <v/>
      </c>
    </row>
    <row r="164" spans="1:2" ht="12.75">
      <c r="A164" s="345" t="s">
        <v>1588</v>
      </c>
      <c r="B164" s="362" t="str">
        <f>IF(Př_H2!A38&lt;&gt;0,Př_H2!A38,"")</f>
        <v/>
      </c>
    </row>
    <row r="165" spans="1:2" ht="12.75">
      <c r="A165" s="345" t="s">
        <v>1589</v>
      </c>
      <c r="B165" t="str">
        <f>IF(Př_H2!B38&lt;&gt;0,Př_H2!B38,"")</f>
        <v/>
      </c>
    </row>
    <row r="166" spans="1:2" ht="12.75">
      <c r="A166" s="345" t="s">
        <v>1590</v>
      </c>
      <c r="B166" t="str">
        <f>IF(Př_H2!C38&lt;&gt;0,Př_H2!C38,"")</f>
        <v/>
      </c>
    </row>
    <row r="167" spans="1:2" ht="12.75">
      <c r="A167" s="345" t="s">
        <v>1591</v>
      </c>
      <c r="B167" t="str">
        <f>IF(Př_H2!C38&lt;&gt;0,Př_H2!C38,"")</f>
        <v/>
      </c>
    </row>
    <row r="168" spans="1:2" ht="12.75">
      <c r="A168" s="345" t="s">
        <v>1592</v>
      </c>
      <c r="B168" t="str">
        <f>IF(Př_H2!E38&lt;&gt;0,Př_H2!E38,"")</f>
        <v/>
      </c>
    </row>
    <row r="169" spans="1:2" ht="12.75">
      <c r="A169" s="345" t="s">
        <v>1593</v>
      </c>
      <c r="B169" s="347" t="str">
        <f>IF(Př_H1!F18&lt;&gt;0,Př_H1!F18,"")</f>
        <v/>
      </c>
    </row>
    <row r="170" spans="1:2" ht="12.75">
      <c r="A170" s="345" t="s">
        <v>1594</v>
      </c>
      <c r="B170" s="347" t="str">
        <f>IF(Př_H1!F19&lt;&gt;0,Př_H1!F19,"")</f>
        <v/>
      </c>
    </row>
    <row r="171" spans="1:2" ht="12.75">
      <c r="A171" s="345" t="s">
        <v>1595</v>
      </c>
      <c r="B171" s="347" t="str">
        <f>IF(Př_H1!F20&lt;&gt;0,Př_H1!F20,"")</f>
        <v/>
      </c>
    </row>
    <row r="172" spans="1:2" ht="12.75">
      <c r="A172" s="345" t="s">
        <v>1596</v>
      </c>
      <c r="B172" s="347">
        <f>IF(Př_H1!F21&lt;&gt;0,Př_H1!F21*100,"")</f>
        <v>19.0</v>
      </c>
    </row>
    <row r="173" spans="1:2" ht="12.75">
      <c r="A173" s="345" t="s">
        <v>1597</v>
      </c>
      <c r="B173" s="347" t="str">
        <f>IF(Př_H1!F22&lt;&gt;0,Př_H1!F22,"")</f>
        <v/>
      </c>
    </row>
    <row r="174" spans="1:2" ht="12.75">
      <c r="A174" s="345" t="s">
        <v>1598</v>
      </c>
      <c r="B174" s="362" t="str">
        <f>IF(Př_H1!A31&lt;&gt;0,Př_H1!A31,"")</f>
        <v/>
      </c>
    </row>
    <row r="175" spans="1:2" ht="12.75">
      <c r="A175" s="345" t="s">
        <v>1599</v>
      </c>
      <c r="B175" t="str">
        <f>IF(Př_H1!B31&lt;&gt;0,Př_H1!B31,"")</f>
        <v/>
      </c>
    </row>
    <row r="176" spans="1:2" ht="12.75">
      <c r="A176" s="345" t="s">
        <v>1600</v>
      </c>
      <c r="B176" s="347" t="str">
        <f>IF(Př_H1!D31&lt;&gt;0,Př_H1!D31,"")</f>
        <v/>
      </c>
    </row>
    <row r="177" spans="1:2" ht="12.75">
      <c r="A177" s="345" t="s">
        <v>1601</v>
      </c>
      <c r="B177" s="347" t="str">
        <f>IF(Př_H1!F31&lt;&gt;0,Př_H1!F31,"")</f>
        <v/>
      </c>
    </row>
    <row r="178" spans="1:2" ht="12.75">
      <c r="A178" s="345" t="s">
        <v>1602</v>
      </c>
      <c r="B178" s="347" t="str">
        <f>IF(Př_H1!G31&lt;&gt;0,Př_H1!G31,"")</f>
        <v/>
      </c>
    </row>
    <row r="179" spans="1:3" ht="12.75">
      <c r="A179" s="345" t="s">
        <v>1603</v>
      </c>
      <c r="C179" s="205" t="s">
        <v>1409</v>
      </c>
    </row>
    <row r="180" spans="1:3" ht="12.75">
      <c r="A180" s="345" t="s">
        <v>1604</v>
      </c>
      <c r="C180" s="205" t="s">
        <v>1409</v>
      </c>
    </row>
    <row r="181" spans="1:3" ht="12.75">
      <c r="A181" s="345" t="s">
        <v>1605</v>
      </c>
      <c r="B181" s="344"/>
      <c r="C181" s="205" t="s">
        <v>1409</v>
      </c>
    </row>
    <row r="182" spans="1:2" ht="12.75">
      <c r="A182" s="345" t="s">
        <v>1606</v>
      </c>
      <c r="B182" s="347" t="str">
        <f>IF(Př_H1!F23&lt;&gt;0,Př_H1!F23,"")</f>
        <v/>
      </c>
    </row>
    <row r="183" spans="1:2" ht="12.75">
      <c r="A183" s="345" t="s">
        <v>1607</v>
      </c>
      <c r="B183" s="347" t="str">
        <f>IF(Př_H1!F24&lt;&gt;0,Př_H1!F24,"")</f>
        <v/>
      </c>
    </row>
    <row r="184" spans="1:2" ht="12.75">
      <c r="A184" s="345" t="s">
        <v>1608</v>
      </c>
      <c r="B184" s="347" t="str">
        <f>IF(Př_H1!F25&lt;&gt;0,Př_H1!F25,"")</f>
        <v/>
      </c>
    </row>
    <row r="185" spans="1:2" ht="12.75">
      <c r="A185" s="345" t="s">
        <v>1609</v>
      </c>
      <c r="B185" s="347" t="str">
        <f>IF(Př_H2!D7&lt;&gt;0,Př_H2!D7,"")</f>
        <v/>
      </c>
    </row>
    <row r="186" spans="1:2" ht="12.75">
      <c r="A186" s="345" t="s">
        <v>1610</v>
      </c>
      <c r="B186" s="347" t="str">
        <f>IF(Př_H2!D8&lt;&gt;0,Př_H2!D8,"")</f>
        <v/>
      </c>
    </row>
    <row r="187" spans="1:2" ht="12.75">
      <c r="A187" s="345" t="s">
        <v>1611</v>
      </c>
      <c r="B187" s="347" t="str">
        <f>IF(Př_H2!D9&lt;&gt;0,Př_H2!D9,"")</f>
        <v/>
      </c>
    </row>
    <row r="190" spans="1:1" ht="12.75">
      <c r="A190" s="357" t="s">
        <v>1612</v>
      </c>
    </row>
    <row r="192" spans="1:1" ht="12.75">
      <c r="A192" s="345" t="s">
        <v>1613</v>
      </c>
    </row>
    <row r="193" spans="1:1" ht="12.75">
      <c r="A193" s="345" t="s">
        <v>1614</v>
      </c>
    </row>
    <row r="194" spans="1:1" ht="12.75">
      <c r="A194" s="345" t="s">
        <v>1615</v>
      </c>
    </row>
    <row r="195" spans="1:1" ht="12.75">
      <c r="A195" s="345" t="s">
        <v>1616</v>
      </c>
    </row>
    <row r="196" spans="1:1" ht="12.75">
      <c r="A196" s="345" t="s">
        <v>1617</v>
      </c>
    </row>
    <row r="197" spans="1:1" ht="12.75">
      <c r="A197" s="345" t="s">
        <v>1618</v>
      </c>
    </row>
    <row r="198" spans="1:1" ht="12.75">
      <c r="A198" s="345" t="s">
        <v>1619</v>
      </c>
    </row>
    <row r="199" spans="1:1" ht="12.75">
      <c r="A199" s="345" t="s">
        <v>1620</v>
      </c>
    </row>
    <row r="200" spans="1:1" ht="12.75">
      <c r="A200" s="345" t="s">
        <v>1621</v>
      </c>
    </row>
    <row r="201" spans="1:1" ht="12.75">
      <c r="A201" s="345" t="s">
        <v>1622</v>
      </c>
    </row>
    <row r="202" spans="1:1" ht="12.75">
      <c r="A202" s="345" t="s">
        <v>1623</v>
      </c>
    </row>
    <row r="203" spans="1:1" ht="12.75">
      <c r="A203" s="345" t="s">
        <v>1624</v>
      </c>
    </row>
    <row r="206" spans="1:1" ht="12.75">
      <c r="A206" s="357" t="s">
        <v>1625</v>
      </c>
    </row>
    <row r="208" spans="1:10" ht="12.75">
      <c r="A208" s="345" t="s">
        <v>1350</v>
      </c>
      <c r="B208" s="345" t="s">
        <v>1628</v>
      </c>
      <c r="C208" s="345" t="s">
        <v>1629</v>
      </c>
      <c r="D208" s="345" t="s">
        <v>1630</v>
      </c>
      <c r="E208" s="345" t="s">
        <v>1626</v>
      </c>
      <c r="F208" s="345" t="s">
        <v>1631</v>
      </c>
      <c r="G208" s="345" t="s">
        <v>1627</v>
      </c>
      <c r="H208" s="345" t="s">
        <v>1632</v>
      </c>
      <c r="I208" s="345" t="s">
        <v>1633</v>
      </c>
      <c r="J208" s="345" t="s">
        <v>1634</v>
      </c>
    </row>
    <row r="212" spans="1:2" ht="12.75">
      <c r="A212" s="351" t="s">
        <v>1637</v>
      </c>
      <c r="B212">
        <v>1.0</v>
      </c>
    </row>
    <row r="214" spans="1:6" ht="12.75">
      <c r="A214" s="345" t="s">
        <v>1350</v>
      </c>
      <c r="B214" s="345" t="s">
        <v>1567</v>
      </c>
      <c r="C214" s="345" t="s">
        <v>1636</v>
      </c>
      <c r="D214" s="345" t="s">
        <v>1638</v>
      </c>
      <c r="E214" s="345" t="s">
        <v>1639</v>
      </c>
      <c r="F214" s="345" t="s">
        <v>1640</v>
      </c>
    </row>
    <row r="215" spans="1:8" ht="12.75">
      <c r="A215" s="345">
        <f t="shared" si="0" ref="A215:A246">$B$212</f>
        <v>1.0</v>
      </c>
      <c r="B215" s="345">
        <f>IF($B$38="P",Účetní_závěrka!C12,H215)</f>
        <v>1.0</v>
      </c>
      <c r="C215" s="435">
        <f>Účetní_závěrka!D12</f>
        <v>0.0</v>
      </c>
      <c r="D215" s="435">
        <f>ABS(Účetní_závěrka!E12)</f>
        <v>0.0</v>
      </c>
      <c r="E215" s="435">
        <f>Účetní_závěrka!F12</f>
        <v>0.0</v>
      </c>
      <c r="F215" s="435">
        <f>Účetní_závěrka!G12</f>
        <v>0.0</v>
      </c>
      <c r="H215">
        <v>1.0</v>
      </c>
    </row>
    <row r="216" spans="1:8" ht="12.75">
      <c r="A216" s="345">
        <f t="shared" si="0"/>
        <v>1.0</v>
      </c>
      <c r="B216" s="345">
        <f>IF($B$38="P",Účetní_závěrka!C13,H216)</f>
        <v>2.0</v>
      </c>
      <c r="C216" s="435">
        <f>Účetní_závěrka!D13</f>
        <v>0.0</v>
      </c>
      <c r="D216" s="435">
        <f>ABS(Účetní_závěrka!E13)</f>
        <v>0.0</v>
      </c>
      <c r="E216" s="435">
        <f>Účetní_závěrka!F13</f>
        <v>0.0</v>
      </c>
      <c r="F216" s="435">
        <f>Účetní_závěrka!G13</f>
        <v>0.0</v>
      </c>
      <c r="H216">
        <v>2.0</v>
      </c>
    </row>
    <row r="217" spans="1:8" ht="12.75">
      <c r="A217" s="345">
        <f t="shared" si="0"/>
        <v>1.0</v>
      </c>
      <c r="B217" s="345">
        <f>IF($B$38="P",Účetní_závěrka!C14,H217)</f>
        <v>3.0</v>
      </c>
      <c r="C217" s="435">
        <f>Účetní_závěrka!D14</f>
        <v>0.0</v>
      </c>
      <c r="D217" s="435">
        <f>ABS(Účetní_závěrka!E14)</f>
        <v>0.0</v>
      </c>
      <c r="E217" s="435">
        <f>Účetní_závěrka!F14</f>
        <v>0.0</v>
      </c>
      <c r="F217" s="435">
        <f>Účetní_závěrka!G14</f>
        <v>0.0</v>
      </c>
      <c r="H217">
        <v>3.0</v>
      </c>
    </row>
    <row r="218" spans="1:8" ht="12.75">
      <c r="A218" s="345">
        <f t="shared" si="0"/>
        <v>1.0</v>
      </c>
      <c r="B218" s="345">
        <f>IF($B$38="P",Účetní_závěrka!C15,H218)</f>
        <v>4.0</v>
      </c>
      <c r="C218" s="435">
        <f>Účetní_závěrka!D15</f>
        <v>0.0</v>
      </c>
      <c r="D218" s="435">
        <f>ABS(Účetní_závěrka!E15)</f>
        <v>0.0</v>
      </c>
      <c r="E218" s="435">
        <f>Účetní_závěrka!F15</f>
        <v>0.0</v>
      </c>
      <c r="F218" s="435">
        <f>Účetní_závěrka!G15</f>
        <v>0.0</v>
      </c>
      <c r="H218">
        <v>4.0</v>
      </c>
    </row>
    <row r="219" spans="1:8" ht="12.75">
      <c r="A219" s="345">
        <f t="shared" si="0"/>
        <v>1.0</v>
      </c>
      <c r="B219" s="345">
        <f>IF($B$38="P",Účetní_závěrka!C16,H219)</f>
        <v>13.0</v>
      </c>
      <c r="C219" s="435">
        <f>Účetní_závěrka!D16</f>
        <v>0.0</v>
      </c>
      <c r="D219" s="435">
        <f>ABS(Účetní_závěrka!E16)</f>
        <v>0.0</v>
      </c>
      <c r="E219" s="435">
        <f>Účetní_závěrka!F16</f>
        <v>0.0</v>
      </c>
      <c r="F219" s="435">
        <f>Účetní_závěrka!G16</f>
        <v>0.0</v>
      </c>
      <c r="H219">
        <v>13.0</v>
      </c>
    </row>
    <row r="220" spans="1:8" ht="12.75">
      <c r="A220" s="345">
        <f t="shared" si="0"/>
        <v>1.0</v>
      </c>
      <c r="B220" s="345">
        <f>IF($B$38="P",Účetní_závěrka!C17,H220)</f>
        <v>23.0</v>
      </c>
      <c r="C220" s="435">
        <f>Účetní_závěrka!D17</f>
        <v>0.0</v>
      </c>
      <c r="D220" s="435">
        <f>ABS(Účetní_závěrka!E17)</f>
        <v>0.0</v>
      </c>
      <c r="E220" s="435">
        <f>Účetní_závěrka!F17</f>
        <v>0.0</v>
      </c>
      <c r="F220" s="435">
        <f>Účetní_závěrka!G17</f>
        <v>0.0</v>
      </c>
      <c r="H220">
        <v>23.0</v>
      </c>
    </row>
    <row r="221" spans="1:8" ht="12.75">
      <c r="A221" s="345">
        <f t="shared" si="0"/>
        <v>1.0</v>
      </c>
      <c r="B221" s="345">
        <f>IF($B$38="P",Účetní_závěrka!C18,H221)</f>
        <v>31.0</v>
      </c>
      <c r="C221" s="435">
        <f>Účetní_závěrka!D18</f>
        <v>0.0</v>
      </c>
      <c r="D221" s="435">
        <f>ABS(Účetní_závěrka!E18)</f>
        <v>0.0</v>
      </c>
      <c r="E221" s="435">
        <f>Účetní_závěrka!F18</f>
        <v>0.0</v>
      </c>
      <c r="F221" s="435">
        <f>Účetní_závěrka!G18</f>
        <v>0.0</v>
      </c>
      <c r="H221">
        <v>31.0</v>
      </c>
    </row>
    <row r="222" spans="1:8" ht="12.75">
      <c r="A222" s="345">
        <f t="shared" si="0"/>
        <v>1.0</v>
      </c>
      <c r="B222" s="345">
        <f>IF($B$38="P",Účetní_závěrka!C19,H222)</f>
        <v>32.0</v>
      </c>
      <c r="C222" s="435">
        <f>Účetní_závěrka!D19</f>
        <v>0.0</v>
      </c>
      <c r="D222" s="435">
        <f>ABS(Účetní_závěrka!E19)</f>
        <v>0.0</v>
      </c>
      <c r="E222" s="435">
        <f>Účetní_závěrka!F19</f>
        <v>0.0</v>
      </c>
      <c r="F222" s="435">
        <f>Účetní_závěrka!G19</f>
        <v>0.0</v>
      </c>
      <c r="H222">
        <v>32.0</v>
      </c>
    </row>
    <row r="223" spans="1:8" ht="12.75">
      <c r="A223" s="345">
        <f t="shared" si="0"/>
        <v>1.0</v>
      </c>
      <c r="B223" s="345">
        <f>IF($B$38="P",Účetní_závěrka!C20,H223)</f>
        <v>39.0</v>
      </c>
      <c r="C223" s="435">
        <f>Účetní_závěrka!D20</f>
        <v>0.0</v>
      </c>
      <c r="D223" s="435">
        <f>ABS(Účetní_závěrka!E20)</f>
        <v>0.0</v>
      </c>
      <c r="E223" s="435">
        <f>Účetní_závěrka!F20</f>
        <v>0.0</v>
      </c>
      <c r="F223" s="435">
        <f>Účetní_závěrka!G20</f>
        <v>0.0</v>
      </c>
      <c r="H223">
        <v>39.0</v>
      </c>
    </row>
    <row r="224" spans="1:8" ht="12.75">
      <c r="A224" s="345">
        <f t="shared" si="0"/>
        <v>1.0</v>
      </c>
      <c r="B224" s="345">
        <f>IF($B$38="P",Účetní_závěrka!C21,H224)</f>
        <v>48.0</v>
      </c>
      <c r="C224" s="435">
        <f>Účetní_závěrka!D21</f>
        <v>0.0</v>
      </c>
      <c r="D224" s="435">
        <f>ABS(Účetní_závěrka!E21)</f>
        <v>0.0</v>
      </c>
      <c r="E224" s="435">
        <f>Účetní_závěrka!F21</f>
        <v>0.0</v>
      </c>
      <c r="F224" s="435">
        <f>Účetní_závěrka!G21</f>
        <v>0.0</v>
      </c>
      <c r="H224">
        <v>48.0</v>
      </c>
    </row>
    <row r="225" spans="1:8" ht="12.75">
      <c r="A225" s="345">
        <f t="shared" si="0"/>
        <v>1.0</v>
      </c>
      <c r="B225" s="345">
        <f>IF($B$38="P",Účetní_závěrka!C22,H225)</f>
        <v>58.0</v>
      </c>
      <c r="C225" s="435">
        <f>Účetní_závěrka!D22</f>
        <v>0.0</v>
      </c>
      <c r="D225" s="435">
        <f>ABS(Účetní_závěrka!E22)</f>
        <v>0.0</v>
      </c>
      <c r="E225" s="435">
        <f>Účetní_závěrka!F22</f>
        <v>0.0</v>
      </c>
      <c r="F225" s="435">
        <f>Účetní_závěrka!G22</f>
        <v>0.0</v>
      </c>
      <c r="H225">
        <v>58.0</v>
      </c>
    </row>
    <row r="226" spans="1:8" ht="12.75">
      <c r="A226" s="345">
        <f t="shared" si="0"/>
        <v>1.0</v>
      </c>
      <c r="B226" s="345">
        <f>IF($B$38="P",Účetní_závěrka!C23,H226)</f>
        <v>63.0</v>
      </c>
      <c r="C226" s="435">
        <f>Účetní_závěrka!D23</f>
        <v>0.0</v>
      </c>
      <c r="D226" s="435">
        <f>ABS(Účetní_závěrka!E23)</f>
        <v>0.0</v>
      </c>
      <c r="E226" s="435">
        <f>Účetní_závěrka!F23</f>
        <v>0.0</v>
      </c>
      <c r="F226" s="435">
        <f>Účetní_závěrka!G23</f>
        <v>0.0</v>
      </c>
      <c r="H226">
        <v>63.0</v>
      </c>
    </row>
    <row r="227" spans="1:8" ht="12.75">
      <c r="A227" s="434">
        <f t="shared" si="0"/>
        <v>1.0</v>
      </c>
      <c r="B227" s="434">
        <f>IF($B$38="P",Účetní_závěrka!C24,H227)</f>
        <v>5.0</v>
      </c>
      <c r="C227" s="435">
        <f>Účetní_závěrka!D24</f>
        <v>0.0</v>
      </c>
      <c r="D227" s="435">
        <f>ABS(Účetní_závěrka!E24)</f>
        <v>0.0</v>
      </c>
      <c r="E227" s="435">
        <f>Účetní_závěrka!F24</f>
        <v>0.0</v>
      </c>
      <c r="F227" s="435">
        <f>Účetní_závěrka!G24</f>
        <v>0.0</v>
      </c>
      <c r="H227" s="504">
        <v>5.0</v>
      </c>
    </row>
    <row r="228" spans="1:8" ht="12.75">
      <c r="A228" s="434">
        <f t="shared" si="0"/>
        <v>1.0</v>
      </c>
      <c r="B228" s="434">
        <f>IF($B$38="P",Účetní_závěrka!C25,H228)</f>
        <v>6.0</v>
      </c>
      <c r="C228" s="435">
        <f>Účetní_závěrka!D25</f>
        <v>0.0</v>
      </c>
      <c r="D228" s="435">
        <f>ABS(Účetní_závěrka!E25)</f>
        <v>0.0</v>
      </c>
      <c r="E228" s="435">
        <f>Účetní_závěrka!F25</f>
        <v>0.0</v>
      </c>
      <c r="F228" s="435">
        <f>Účetní_závěrka!G25</f>
        <v>0.0</v>
      </c>
      <c r="H228" s="504">
        <v>6.0</v>
      </c>
    </row>
    <row r="229" spans="1:8" ht="12.75">
      <c r="A229" s="434">
        <f t="shared" si="0"/>
        <v>1.0</v>
      </c>
      <c r="B229" s="434">
        <f>IF($B$38="P",Účetní_závěrka!C26,H229)</f>
        <v>7.0</v>
      </c>
      <c r="C229" s="435">
        <f>Účetní_závěrka!D26</f>
        <v>0.0</v>
      </c>
      <c r="D229" s="435">
        <f>ABS(Účetní_závěrka!E26)</f>
        <v>0.0</v>
      </c>
      <c r="E229" s="435">
        <f>Účetní_závěrka!F26</f>
        <v>0.0</v>
      </c>
      <c r="F229" s="435">
        <f>Účetní_závěrka!G26</f>
        <v>0.0</v>
      </c>
      <c r="H229" s="504">
        <v>7.0</v>
      </c>
    </row>
    <row r="230" spans="1:8" ht="12.75">
      <c r="A230" s="434">
        <f t="shared" si="0"/>
        <v>1.0</v>
      </c>
      <c r="B230" s="434">
        <f>IF($B$38="P",Účetní_závěrka!C27,H230)</f>
        <v>8.0</v>
      </c>
      <c r="C230" s="435">
        <f>Účetní_závěrka!D27</f>
        <v>0.0</v>
      </c>
      <c r="D230" s="435">
        <f>ABS(Účetní_závěrka!E27)</f>
        <v>0.0</v>
      </c>
      <c r="E230" s="435">
        <f>Účetní_závěrka!F27</f>
        <v>0.0</v>
      </c>
      <c r="F230" s="435">
        <f>Účetní_závěrka!G27</f>
        <v>0.0</v>
      </c>
      <c r="H230" s="504">
        <v>8.0</v>
      </c>
    </row>
    <row r="231" spans="1:8" ht="12.75">
      <c r="A231" s="434">
        <f t="shared" si="0"/>
        <v>1.0</v>
      </c>
      <c r="B231" s="434">
        <f>IF($B$38="P",Účetní_závěrka!C28,H231)</f>
        <v>9.0</v>
      </c>
      <c r="C231" s="435">
        <f>Účetní_závěrka!D28</f>
        <v>0.0</v>
      </c>
      <c r="D231" s="435">
        <f>ABS(Účetní_závěrka!E28)</f>
        <v>0.0</v>
      </c>
      <c r="E231" s="435">
        <f>Účetní_závěrka!F28</f>
        <v>0.0</v>
      </c>
      <c r="F231" s="435">
        <f>Účetní_závěrka!G28</f>
        <v>0.0</v>
      </c>
      <c r="H231" s="504">
        <v>9.0</v>
      </c>
    </row>
    <row r="232" spans="1:8" ht="12.75">
      <c r="A232" s="434">
        <f t="shared" si="0"/>
        <v>1.0</v>
      </c>
      <c r="B232" s="434">
        <f>IF($B$38="P",Účetní_závěrka!C29,H232)</f>
        <v>10.0</v>
      </c>
      <c r="C232" s="435">
        <f>Účetní_závěrka!D29</f>
        <v>0.0</v>
      </c>
      <c r="D232" s="435">
        <f>ABS(Účetní_závěrka!E29)</f>
        <v>0.0</v>
      </c>
      <c r="E232" s="435">
        <f>Účetní_závěrka!F29</f>
        <v>0.0</v>
      </c>
      <c r="F232" s="435">
        <f>Účetní_závěrka!G29</f>
        <v>0.0</v>
      </c>
      <c r="H232" s="504">
        <v>10.0</v>
      </c>
    </row>
    <row r="233" spans="1:8" ht="12.75">
      <c r="A233" s="434">
        <f t="shared" si="0"/>
        <v>1.0</v>
      </c>
      <c r="B233" s="434">
        <f>IF($B$38="P",Účetní_závěrka!C30,H233)</f>
        <v>11.0</v>
      </c>
      <c r="C233" s="435">
        <f>Účetní_závěrka!D30</f>
        <v>0.0</v>
      </c>
      <c r="D233" s="435">
        <f>ABS(Účetní_závěrka!E30)</f>
        <v>0.0</v>
      </c>
      <c r="E233" s="435">
        <f>Účetní_závěrka!F30</f>
        <v>0.0</v>
      </c>
      <c r="F233" s="435">
        <f>Účetní_závěrka!G30</f>
        <v>0.0</v>
      </c>
      <c r="H233" s="504">
        <v>11.0</v>
      </c>
    </row>
    <row r="234" spans="1:8" ht="12.75">
      <c r="A234" s="434">
        <f t="shared" si="0"/>
        <v>1.0</v>
      </c>
      <c r="B234" s="434">
        <f>IF($B$38="P",Účetní_závěrka!C31,H234)</f>
        <v>12.0</v>
      </c>
      <c r="C234" s="435">
        <f>Účetní_závěrka!D31</f>
        <v>0.0</v>
      </c>
      <c r="D234" s="435">
        <f>ABS(Účetní_závěrka!E31)</f>
        <v>0.0</v>
      </c>
      <c r="E234" s="435">
        <f>Účetní_závěrka!F31</f>
        <v>0.0</v>
      </c>
      <c r="F234" s="435">
        <f>Účetní_závěrka!G31</f>
        <v>0.0</v>
      </c>
      <c r="H234" s="504">
        <v>12.0</v>
      </c>
    </row>
    <row r="235" spans="1:8" ht="12.75">
      <c r="A235" s="434">
        <f t="shared" si="0"/>
        <v>1.0</v>
      </c>
      <c r="B235" s="434">
        <f>IF($B$38="P",Účetní_závěrka!C32,H235)</f>
        <v>14.0</v>
      </c>
      <c r="C235" s="435">
        <f>Účetní_závěrka!D32</f>
        <v>0.0</v>
      </c>
      <c r="D235" s="435">
        <f>ABS(Účetní_závěrka!E32)</f>
        <v>0.0</v>
      </c>
      <c r="E235" s="435">
        <f>Účetní_závěrka!F32</f>
        <v>0.0</v>
      </c>
      <c r="F235" s="435">
        <f>Účetní_závěrka!G32</f>
        <v>0.0</v>
      </c>
      <c r="H235" s="504">
        <v>14.0</v>
      </c>
    </row>
    <row r="236" spans="1:8" ht="12.75">
      <c r="A236" s="434">
        <f t="shared" si="0"/>
        <v>1.0</v>
      </c>
      <c r="B236" s="434">
        <f>IF($B$38="P",Účetní_závěrka!C33,H236)</f>
        <v>15.0</v>
      </c>
      <c r="C236" s="435">
        <f>Účetní_závěrka!D33</f>
        <v>0.0</v>
      </c>
      <c r="D236" s="435">
        <f>ABS(Účetní_závěrka!E33)</f>
        <v>0.0</v>
      </c>
      <c r="E236" s="435">
        <f>Účetní_závěrka!F33</f>
        <v>0.0</v>
      </c>
      <c r="F236" s="435">
        <f>Účetní_závěrka!G33</f>
        <v>0.0</v>
      </c>
      <c r="H236" s="504">
        <v>15.0</v>
      </c>
    </row>
    <row r="237" spans="1:8" ht="12.75">
      <c r="A237" s="434">
        <f t="shared" si="0"/>
        <v>1.0</v>
      </c>
      <c r="B237" s="434">
        <f>IF($B$38="P",Účetní_závěrka!C34,H237)</f>
        <v>16.0</v>
      </c>
      <c r="C237" s="435">
        <f>Účetní_závěrka!D34</f>
        <v>0.0</v>
      </c>
      <c r="D237" s="435">
        <f>ABS(Účetní_závěrka!E34)</f>
        <v>0.0</v>
      </c>
      <c r="E237" s="435">
        <f>Účetní_závěrka!F34</f>
        <v>0.0</v>
      </c>
      <c r="F237" s="435">
        <f>Účetní_závěrka!G34</f>
        <v>0.0</v>
      </c>
      <c r="H237" s="504">
        <v>16.0</v>
      </c>
    </row>
    <row r="238" spans="1:8" ht="12.75">
      <c r="A238" s="434">
        <f t="shared" si="0"/>
        <v>1.0</v>
      </c>
      <c r="B238" s="434">
        <f>IF($B$38="P",Účetní_závěrka!C35,H238)</f>
        <v>17.0</v>
      </c>
      <c r="C238" s="435">
        <f>Účetní_závěrka!D35</f>
        <v>0.0</v>
      </c>
      <c r="D238" s="435">
        <f>ABS(Účetní_závěrka!E35)</f>
        <v>0.0</v>
      </c>
      <c r="E238" s="435">
        <f>Účetní_závěrka!F35</f>
        <v>0.0</v>
      </c>
      <c r="F238" s="435">
        <f>Účetní_závěrka!G35</f>
        <v>0.0</v>
      </c>
      <c r="H238" s="504">
        <v>17.0</v>
      </c>
    </row>
    <row r="239" spans="1:8" ht="12.75">
      <c r="A239" s="434">
        <f t="shared" si="0"/>
        <v>1.0</v>
      </c>
      <c r="B239" s="434">
        <f>IF($B$38="P",Účetní_závěrka!C36,H239)</f>
        <v>18.0</v>
      </c>
      <c r="C239" s="435">
        <f>Účetní_závěrka!D36</f>
        <v>0.0</v>
      </c>
      <c r="D239" s="435">
        <f>ABS(Účetní_závěrka!E36)</f>
        <v>0.0</v>
      </c>
      <c r="E239" s="435">
        <f>Účetní_závěrka!F36</f>
        <v>0.0</v>
      </c>
      <c r="F239" s="435">
        <f>Účetní_závěrka!G36</f>
        <v>0.0</v>
      </c>
      <c r="H239" s="504">
        <v>18.0</v>
      </c>
    </row>
    <row r="240" spans="1:8" ht="12.75">
      <c r="A240" s="434">
        <f t="shared" si="0"/>
        <v>1.0</v>
      </c>
      <c r="B240" s="434">
        <f>IF($B$38="P",Účetní_závěrka!C37,H240)</f>
        <v>19.0</v>
      </c>
      <c r="C240" s="435">
        <f>Účetní_závěrka!D37</f>
        <v>0.0</v>
      </c>
      <c r="D240" s="435">
        <f>ABS(Účetní_závěrka!E37)</f>
        <v>0.0</v>
      </c>
      <c r="E240" s="435">
        <f>Účetní_závěrka!F37</f>
        <v>0.0</v>
      </c>
      <c r="F240" s="435">
        <f>Účetní_závěrka!G37</f>
        <v>0.0</v>
      </c>
      <c r="H240" s="504">
        <v>19.0</v>
      </c>
    </row>
    <row r="241" spans="1:8" ht="12.75">
      <c r="A241" s="434">
        <f t="shared" si="0"/>
        <v>1.0</v>
      </c>
      <c r="B241" s="434">
        <f>IF($B$38="P",Účetní_závěrka!C38,H241)</f>
        <v>20.0</v>
      </c>
      <c r="C241" s="435">
        <f>Účetní_závěrka!D38</f>
        <v>0.0</v>
      </c>
      <c r="D241" s="435">
        <f>ABS(Účetní_závěrka!E38)</f>
        <v>0.0</v>
      </c>
      <c r="E241" s="435">
        <f>Účetní_závěrka!F38</f>
        <v>0.0</v>
      </c>
      <c r="F241" s="435">
        <f>Účetní_závěrka!G38</f>
        <v>0.0</v>
      </c>
      <c r="H241" s="504">
        <v>20.0</v>
      </c>
    </row>
    <row r="242" spans="1:8" ht="12.75">
      <c r="A242" s="434">
        <f t="shared" si="0"/>
        <v>1.0</v>
      </c>
      <c r="B242" s="434">
        <f>IF($B$38="P",Účetní_závěrka!C39,H242)</f>
        <v>21.0</v>
      </c>
      <c r="C242" s="435">
        <f>Účetní_závěrka!D39</f>
        <v>0.0</v>
      </c>
      <c r="D242" s="435">
        <f>ABS(Účetní_závěrka!E39)</f>
        <v>0.0</v>
      </c>
      <c r="E242" s="435">
        <f>Účetní_závěrka!F39</f>
        <v>0.0</v>
      </c>
      <c r="F242" s="435">
        <f>Účetní_závěrka!G39</f>
        <v>0.0</v>
      </c>
      <c r="H242" s="504">
        <v>21.0</v>
      </c>
    </row>
    <row r="243" spans="1:8" ht="12.75">
      <c r="A243" s="434">
        <f t="shared" si="0"/>
        <v>1.0</v>
      </c>
      <c r="B243" s="434">
        <f>IF($B$38="P",Účetní_závěrka!C40,H243)</f>
        <v>22.0</v>
      </c>
      <c r="C243" s="435">
        <f>Účetní_závěrka!D40</f>
        <v>0.0</v>
      </c>
      <c r="D243" s="435">
        <f>ABS(Účetní_závěrka!E40)</f>
        <v>0.0</v>
      </c>
      <c r="E243" s="435">
        <f>Účetní_závěrka!F40</f>
        <v>0.0</v>
      </c>
      <c r="F243" s="435">
        <f>Účetní_závěrka!G40</f>
        <v>0.0</v>
      </c>
      <c r="H243" s="504">
        <v>22.0</v>
      </c>
    </row>
    <row r="244" spans="1:8" ht="12.75">
      <c r="A244" s="434">
        <f t="shared" si="0"/>
        <v>1.0</v>
      </c>
      <c r="B244" s="434">
        <f>IF($B$38="P",Účetní_závěrka!C41,H244)</f>
        <v>24.0</v>
      </c>
      <c r="C244" s="435">
        <f>Účetní_závěrka!D41</f>
        <v>0.0</v>
      </c>
      <c r="D244" s="435">
        <f>ABS(Účetní_závěrka!E41)</f>
        <v>0.0</v>
      </c>
      <c r="E244" s="435">
        <f>Účetní_závěrka!F41</f>
        <v>0.0</v>
      </c>
      <c r="F244" s="435">
        <f>Účetní_závěrka!G41</f>
        <v>0.0</v>
      </c>
      <c r="H244" s="504">
        <v>24.0</v>
      </c>
    </row>
    <row r="245" spans="1:8" ht="12.75">
      <c r="A245" s="434">
        <f t="shared" si="0"/>
        <v>1.0</v>
      </c>
      <c r="B245" s="434">
        <f>IF($B$38="P",Účetní_závěrka!C42,H245)</f>
        <v>25.0</v>
      </c>
      <c r="C245" s="435">
        <f>Účetní_závěrka!D42</f>
        <v>0.0</v>
      </c>
      <c r="D245" s="435">
        <f>ABS(Účetní_závěrka!E42)</f>
        <v>0.0</v>
      </c>
      <c r="E245" s="435">
        <f>Účetní_závěrka!F42</f>
        <v>0.0</v>
      </c>
      <c r="F245" s="435">
        <f>Účetní_závěrka!G42</f>
        <v>0.0</v>
      </c>
      <c r="H245" s="504">
        <v>25.0</v>
      </c>
    </row>
    <row r="246" spans="1:8" ht="12.75">
      <c r="A246" s="434">
        <f t="shared" si="0"/>
        <v>1.0</v>
      </c>
      <c r="B246" s="434">
        <f>IF($B$38="P",Účetní_závěrka!C43,H246)</f>
        <v>26.0</v>
      </c>
      <c r="C246" s="435">
        <f>Účetní_závěrka!D43</f>
        <v>0.0</v>
      </c>
      <c r="D246" s="435">
        <f>ABS(Účetní_závěrka!E43)</f>
        <v>0.0</v>
      </c>
      <c r="E246" s="435">
        <f>Účetní_závěrka!F43</f>
        <v>0.0</v>
      </c>
      <c r="F246" s="435">
        <f>Účetní_závěrka!G43</f>
        <v>0.0</v>
      </c>
      <c r="H246" s="504">
        <v>26.0</v>
      </c>
    </row>
    <row r="247" spans="1:8" ht="12.75">
      <c r="A247" s="434">
        <f t="shared" si="1" ref="A247:A280">$B$212</f>
        <v>1.0</v>
      </c>
      <c r="B247" s="434">
        <f>IF($B$38="P",Účetní_závěrka!C44,H247)</f>
        <v>27.0</v>
      </c>
      <c r="C247" s="435">
        <f>Účetní_závěrka!D44</f>
        <v>0.0</v>
      </c>
      <c r="D247" s="435">
        <f>ABS(Účetní_závěrka!E44)</f>
        <v>0.0</v>
      </c>
      <c r="E247" s="435">
        <f>Účetní_závěrka!F44</f>
        <v>0.0</v>
      </c>
      <c r="F247" s="435">
        <f>Účetní_závěrka!G44</f>
        <v>0.0</v>
      </c>
      <c r="H247" s="504">
        <v>27.0</v>
      </c>
    </row>
    <row r="248" spans="1:8" ht="12.75">
      <c r="A248" s="434">
        <f t="shared" si="1"/>
        <v>1.0</v>
      </c>
      <c r="B248" s="434">
        <f>IF($B$38="P",Účetní_závěrka!C45,H248)</f>
        <v>28.0</v>
      </c>
      <c r="C248" s="435">
        <f>Účetní_závěrka!D45</f>
        <v>0.0</v>
      </c>
      <c r="D248" s="435">
        <f>ABS(Účetní_závěrka!E45)</f>
        <v>0.0</v>
      </c>
      <c r="E248" s="435">
        <f>Účetní_závěrka!F45</f>
        <v>0.0</v>
      </c>
      <c r="F248" s="435">
        <f>Účetní_závěrka!G45</f>
        <v>0.0</v>
      </c>
      <c r="H248" s="504">
        <v>28.0</v>
      </c>
    </row>
    <row r="249" spans="1:8" ht="12.75">
      <c r="A249" s="434">
        <f t="shared" si="1"/>
        <v>1.0</v>
      </c>
      <c r="B249" s="434">
        <f>IF($B$38="P",Účetní_závěrka!C46,H249)</f>
        <v>29.0</v>
      </c>
      <c r="C249" s="435">
        <f>Účetní_závěrka!D46</f>
        <v>0.0</v>
      </c>
      <c r="D249" s="435">
        <f>ABS(Účetní_závěrka!E46)</f>
        <v>0.0</v>
      </c>
      <c r="E249" s="435">
        <f>Účetní_závěrka!F46</f>
        <v>0.0</v>
      </c>
      <c r="F249" s="435">
        <f>Účetní_závěrka!G46</f>
        <v>0.0</v>
      </c>
      <c r="H249" s="504">
        <v>29.0</v>
      </c>
    </row>
    <row r="250" spans="1:8" ht="12.75">
      <c r="A250" s="434">
        <f t="shared" si="1"/>
        <v>1.0</v>
      </c>
      <c r="B250" s="434">
        <f>IF($B$38="P",Účetní_závěrka!C47,H250)</f>
        <v>30.0</v>
      </c>
      <c r="C250" s="435">
        <f>Účetní_závěrka!D47</f>
        <v>0.0</v>
      </c>
      <c r="D250" s="435">
        <f>ABS(Účetní_závěrka!E47)</f>
        <v>0.0</v>
      </c>
      <c r="E250" s="435">
        <f>Účetní_závěrka!F47</f>
        <v>0.0</v>
      </c>
      <c r="F250" s="435">
        <f>Účetní_závěrka!G47</f>
        <v>0.0</v>
      </c>
      <c r="H250" s="504">
        <v>30.0</v>
      </c>
    </row>
    <row r="251" spans="1:8" ht="12.75">
      <c r="A251" s="434">
        <f t="shared" si="1"/>
        <v>1.0</v>
      </c>
      <c r="B251" s="434">
        <f>IF($B$38="P",Účetní_závěrka!C48,H251)</f>
        <v>33.0</v>
      </c>
      <c r="C251" s="435">
        <f>Účetní_závěrka!D48</f>
        <v>0.0</v>
      </c>
      <c r="D251" s="435">
        <f>ABS(Účetní_závěrka!E48)</f>
        <v>0.0</v>
      </c>
      <c r="E251" s="435">
        <f>Účetní_závěrka!F48</f>
        <v>0.0</v>
      </c>
      <c r="F251" s="435">
        <f>Účetní_závěrka!G48</f>
        <v>0.0</v>
      </c>
      <c r="H251" s="504">
        <v>33.0</v>
      </c>
    </row>
    <row r="252" spans="1:8" ht="12.75">
      <c r="A252" s="434">
        <f t="shared" si="1"/>
        <v>1.0</v>
      </c>
      <c r="B252" s="434">
        <f>IF($B$38="P",Účetní_závěrka!C49,H252)</f>
        <v>34.0</v>
      </c>
      <c r="C252" s="435">
        <f>Účetní_závěrka!D49</f>
        <v>0.0</v>
      </c>
      <c r="D252" s="435">
        <f>ABS(Účetní_závěrka!E49)</f>
        <v>0.0</v>
      </c>
      <c r="E252" s="435">
        <f>Účetní_závěrka!F49</f>
        <v>0.0</v>
      </c>
      <c r="F252" s="435">
        <f>Účetní_závěrka!G49</f>
        <v>0.0</v>
      </c>
      <c r="H252" s="504">
        <v>34.0</v>
      </c>
    </row>
    <row r="253" spans="1:8" ht="12.75">
      <c r="A253" s="434">
        <f t="shared" si="1"/>
        <v>1.0</v>
      </c>
      <c r="B253" s="434">
        <f>IF($B$38="P",Účetní_závěrka!C50,H253)</f>
        <v>35.0</v>
      </c>
      <c r="C253" s="435">
        <f>Účetní_závěrka!D50</f>
        <v>0.0</v>
      </c>
      <c r="D253" s="435">
        <f>ABS(Účetní_závěrka!E50)</f>
        <v>0.0</v>
      </c>
      <c r="E253" s="435">
        <f>Účetní_závěrka!F50</f>
        <v>0.0</v>
      </c>
      <c r="F253" s="435">
        <f>Účetní_závěrka!G50</f>
        <v>0.0</v>
      </c>
      <c r="H253" s="504">
        <v>35.0</v>
      </c>
    </row>
    <row r="254" spans="1:8" ht="12.75">
      <c r="A254" s="434">
        <f t="shared" si="1"/>
        <v>1.0</v>
      </c>
      <c r="B254" s="434">
        <f>IF($B$38="P",Účetní_závěrka!C51,H254)</f>
        <v>36.0</v>
      </c>
      <c r="C254" s="435">
        <f>Účetní_závěrka!D51</f>
        <v>0.0</v>
      </c>
      <c r="D254" s="435">
        <f>ABS(Účetní_závěrka!E51)</f>
        <v>0.0</v>
      </c>
      <c r="E254" s="435">
        <f>Účetní_závěrka!F51</f>
        <v>0.0</v>
      </c>
      <c r="F254" s="435">
        <f>Účetní_závěrka!G51</f>
        <v>0.0</v>
      </c>
      <c r="H254" s="504">
        <v>36.0</v>
      </c>
    </row>
    <row r="255" spans="1:8" ht="12.75">
      <c r="A255" s="434">
        <f t="shared" si="1"/>
        <v>1.0</v>
      </c>
      <c r="B255" s="434">
        <f>IF($B$38="P",Účetní_závěrka!C52,H255)</f>
        <v>37.0</v>
      </c>
      <c r="C255" s="435">
        <f>Účetní_závěrka!D52</f>
        <v>0.0</v>
      </c>
      <c r="D255" s="435">
        <f>ABS(Účetní_závěrka!E52)</f>
        <v>0.0</v>
      </c>
      <c r="E255" s="435">
        <f>Účetní_závěrka!F52</f>
        <v>0.0</v>
      </c>
      <c r="F255" s="435">
        <f>Účetní_závěrka!G52</f>
        <v>0.0</v>
      </c>
      <c r="H255" s="504">
        <v>37.0</v>
      </c>
    </row>
    <row r="256" spans="1:8" ht="12.75">
      <c r="A256" s="434">
        <f t="shared" si="1"/>
        <v>1.0</v>
      </c>
      <c r="B256" s="434">
        <f>IF($B$38="P",Účetní_závěrka!C53,H256)</f>
        <v>38.0</v>
      </c>
      <c r="C256" s="435">
        <f>Účetní_závěrka!D53</f>
        <v>0.0</v>
      </c>
      <c r="D256" s="435">
        <f>ABS(Účetní_závěrka!E53)</f>
        <v>0.0</v>
      </c>
      <c r="E256" s="435">
        <f>Účetní_závěrka!F53</f>
        <v>0.0</v>
      </c>
      <c r="F256" s="435">
        <f>Účetní_závěrka!G53</f>
        <v>0.0</v>
      </c>
      <c r="H256" s="504">
        <v>38.0</v>
      </c>
    </row>
    <row r="257" spans="1:8" ht="12.75">
      <c r="A257" s="434">
        <f t="shared" si="1"/>
        <v>1.0</v>
      </c>
      <c r="B257" s="434">
        <f>IF($B$38="P",Účetní_závěrka!C54,H257)</f>
        <v>40.0</v>
      </c>
      <c r="C257" s="435">
        <f>Účetní_závěrka!D54</f>
        <v>0.0</v>
      </c>
      <c r="D257" s="435">
        <f>ABS(Účetní_závěrka!E54)</f>
        <v>0.0</v>
      </c>
      <c r="E257" s="435">
        <f>Účetní_závěrka!F54</f>
        <v>0.0</v>
      </c>
      <c r="F257" s="435">
        <f>Účetní_závěrka!G54</f>
        <v>0.0</v>
      </c>
      <c r="H257" s="504">
        <v>40.0</v>
      </c>
    </row>
    <row r="258" spans="1:8" ht="12.75">
      <c r="A258" s="434">
        <f t="shared" si="1"/>
        <v>1.0</v>
      </c>
      <c r="B258" s="434">
        <f>IF($B$38="P",Účetní_závěrka!C55,H258)</f>
        <v>41.0</v>
      </c>
      <c r="C258" s="435">
        <f>Účetní_závěrka!D55</f>
        <v>0.0</v>
      </c>
      <c r="D258" s="435">
        <f>ABS(Účetní_závěrka!E55)</f>
        <v>0.0</v>
      </c>
      <c r="E258" s="435">
        <f>Účetní_závěrka!F55</f>
        <v>0.0</v>
      </c>
      <c r="F258" s="435">
        <f>Účetní_závěrka!G55</f>
        <v>0.0</v>
      </c>
      <c r="H258" s="504">
        <v>41.0</v>
      </c>
    </row>
    <row r="259" spans="1:8" ht="12.75">
      <c r="A259" s="434">
        <f t="shared" si="1"/>
        <v>1.0</v>
      </c>
      <c r="B259" s="434">
        <f>IF($B$38="P",Účetní_závěrka!C56,H259)</f>
        <v>42.0</v>
      </c>
      <c r="C259" s="435">
        <f>Účetní_závěrka!D56</f>
        <v>0.0</v>
      </c>
      <c r="D259" s="435">
        <f>ABS(Účetní_závěrka!E56)</f>
        <v>0.0</v>
      </c>
      <c r="E259" s="435">
        <f>Účetní_závěrka!F56</f>
        <v>0.0</v>
      </c>
      <c r="F259" s="435">
        <f>Účetní_závěrka!G56</f>
        <v>0.0</v>
      </c>
      <c r="H259" s="504">
        <v>42.0</v>
      </c>
    </row>
    <row r="260" spans="1:8" ht="12.75">
      <c r="A260" s="434">
        <f t="shared" si="1"/>
        <v>1.0</v>
      </c>
      <c r="B260" s="434">
        <f>IF($B$38="P",Účetní_závěrka!C57,H260)</f>
        <v>43.0</v>
      </c>
      <c r="C260" s="435">
        <f>Účetní_závěrka!D57</f>
        <v>0.0</v>
      </c>
      <c r="D260" s="435">
        <f>ABS(Účetní_závěrka!E57)</f>
        <v>0.0</v>
      </c>
      <c r="E260" s="435">
        <f>Účetní_závěrka!F57</f>
        <v>0.0</v>
      </c>
      <c r="F260" s="435">
        <f>Účetní_závěrka!G57</f>
        <v>0.0</v>
      </c>
      <c r="H260" s="504">
        <v>43.0</v>
      </c>
    </row>
    <row r="261" spans="1:8" ht="12.75">
      <c r="A261" s="434">
        <f t="shared" si="1"/>
        <v>1.0</v>
      </c>
      <c r="B261" s="434">
        <f>IF($B$38="P",Účetní_závěrka!C58,H261)</f>
        <v>44.0</v>
      </c>
      <c r="C261" s="435">
        <f>Účetní_závěrka!D58</f>
        <v>0.0</v>
      </c>
      <c r="D261" s="435">
        <f>ABS(Účetní_závěrka!E58)</f>
        <v>0.0</v>
      </c>
      <c r="E261" s="435">
        <f>Účetní_závěrka!F58</f>
        <v>0.0</v>
      </c>
      <c r="F261" s="435">
        <f>Účetní_závěrka!G58</f>
        <v>0.0</v>
      </c>
      <c r="H261" s="504">
        <v>44.0</v>
      </c>
    </row>
    <row r="262" spans="1:8" ht="12.75">
      <c r="A262" s="434">
        <f t="shared" si="1"/>
        <v>1.0</v>
      </c>
      <c r="B262" s="434">
        <f>IF($B$38="P",Účetní_závěrka!C59,H262)</f>
        <v>45.0</v>
      </c>
      <c r="C262" s="435">
        <f>Účetní_závěrka!D59</f>
        <v>0.0</v>
      </c>
      <c r="D262" s="435">
        <f>ABS(Účetní_závěrka!E59)</f>
        <v>0.0</v>
      </c>
      <c r="E262" s="435">
        <f>Účetní_závěrka!F59</f>
        <v>0.0</v>
      </c>
      <c r="F262" s="435">
        <f>Účetní_závěrka!G59</f>
        <v>0.0</v>
      </c>
      <c r="H262" s="504">
        <v>45.0</v>
      </c>
    </row>
    <row r="263" spans="1:8" ht="12.75">
      <c r="A263" s="434">
        <f t="shared" si="1"/>
        <v>1.0</v>
      </c>
      <c r="B263" s="434">
        <f>IF($B$38="P",Účetní_závěrka!C60,H263)</f>
        <v>46.0</v>
      </c>
      <c r="C263" s="435">
        <f>Účetní_závěrka!D60</f>
        <v>0.0</v>
      </c>
      <c r="D263" s="435">
        <f>ABS(Účetní_závěrka!E60)</f>
        <v>0.0</v>
      </c>
      <c r="E263" s="435">
        <f>Účetní_závěrka!F60</f>
        <v>0.0</v>
      </c>
      <c r="F263" s="435">
        <f>Účetní_závěrka!G60</f>
        <v>0.0</v>
      </c>
      <c r="H263" s="504">
        <v>46.0</v>
      </c>
    </row>
    <row r="264" spans="1:8" ht="12.75">
      <c r="A264" s="434">
        <f t="shared" si="1"/>
        <v>1.0</v>
      </c>
      <c r="B264" s="434">
        <f>IF($B$38="P",Účetní_závěrka!C61,H264)</f>
        <v>47.0</v>
      </c>
      <c r="C264" s="435">
        <f>Účetní_závěrka!D61</f>
        <v>0.0</v>
      </c>
      <c r="D264" s="435">
        <f>ABS(Účetní_závěrka!E61)</f>
        <v>0.0</v>
      </c>
      <c r="E264" s="435">
        <f>Účetní_závěrka!F61</f>
        <v>0.0</v>
      </c>
      <c r="F264" s="435">
        <f>Účetní_závěrka!G61</f>
        <v>0.0</v>
      </c>
      <c r="H264" s="504">
        <v>47.0</v>
      </c>
    </row>
    <row r="265" spans="1:8" ht="12.75">
      <c r="A265" s="434">
        <f t="shared" si="1"/>
        <v>1.0</v>
      </c>
      <c r="B265" s="434">
        <f>IF($B$38="P",Účetní_závěrka!C62,H265)</f>
        <v>49.0</v>
      </c>
      <c r="C265" s="435">
        <f>Účetní_závěrka!D62</f>
        <v>0.0</v>
      </c>
      <c r="D265" s="435">
        <f>ABS(Účetní_závěrka!E62)</f>
        <v>0.0</v>
      </c>
      <c r="E265" s="435">
        <f>Účetní_závěrka!F62</f>
        <v>0.0</v>
      </c>
      <c r="F265" s="435">
        <f>Účetní_závěrka!G62</f>
        <v>0.0</v>
      </c>
      <c r="H265" s="504">
        <v>49.0</v>
      </c>
    </row>
    <row r="266" spans="1:8" ht="12.75">
      <c r="A266" s="434">
        <f t="shared" si="1"/>
        <v>1.0</v>
      </c>
      <c r="B266" s="434">
        <f>IF($B$38="P",Účetní_závěrka!C63,H266)</f>
        <v>50.0</v>
      </c>
      <c r="C266" s="435">
        <f>Účetní_závěrka!D63</f>
        <v>0.0</v>
      </c>
      <c r="D266" s="435">
        <f>ABS(Účetní_závěrka!E63)</f>
        <v>0.0</v>
      </c>
      <c r="E266" s="435">
        <f>Účetní_závěrka!F63</f>
        <v>0.0</v>
      </c>
      <c r="F266" s="435">
        <f>Účetní_závěrka!G63</f>
        <v>0.0</v>
      </c>
      <c r="H266" s="504">
        <v>50.0</v>
      </c>
    </row>
    <row r="267" spans="1:8" ht="12.75">
      <c r="A267" s="434">
        <f t="shared" si="1"/>
        <v>1.0</v>
      </c>
      <c r="B267" s="434">
        <f>IF($B$38="P",Účetní_závěrka!C64,H267)</f>
        <v>51.0</v>
      </c>
      <c r="C267" s="435">
        <f>Účetní_závěrka!D64</f>
        <v>0.0</v>
      </c>
      <c r="D267" s="435">
        <f>ABS(Účetní_závěrka!E64)</f>
        <v>0.0</v>
      </c>
      <c r="E267" s="435">
        <f>Účetní_závěrka!F64</f>
        <v>0.0</v>
      </c>
      <c r="F267" s="435">
        <f>Účetní_závěrka!G64</f>
        <v>0.0</v>
      </c>
      <c r="H267" s="504">
        <v>51.0</v>
      </c>
    </row>
    <row r="268" spans="1:8" ht="12.75">
      <c r="A268" s="434">
        <f t="shared" si="1"/>
        <v>1.0</v>
      </c>
      <c r="B268" s="434">
        <f>IF($B$38="P",Účetní_závěrka!C65,H268)</f>
        <v>52.0</v>
      </c>
      <c r="C268" s="435">
        <f>Účetní_závěrka!D65</f>
        <v>0.0</v>
      </c>
      <c r="D268" s="435">
        <f>ABS(Účetní_závěrka!E65)</f>
        <v>0.0</v>
      </c>
      <c r="E268" s="435">
        <f>Účetní_závěrka!F65</f>
        <v>0.0</v>
      </c>
      <c r="F268" s="435">
        <f>Účetní_závěrka!G65</f>
        <v>0.0</v>
      </c>
      <c r="H268" s="504">
        <v>52.0</v>
      </c>
    </row>
    <row r="269" spans="1:8" ht="12.75">
      <c r="A269" s="434">
        <f t="shared" si="1"/>
        <v>1.0</v>
      </c>
      <c r="B269" s="434">
        <f>IF($B$38="P",Účetní_závěrka!C66,H269)</f>
        <v>53.0</v>
      </c>
      <c r="C269" s="435">
        <f>Účetní_závěrka!D66</f>
        <v>0.0</v>
      </c>
      <c r="D269" s="435">
        <f>ABS(Účetní_závěrka!E66)</f>
        <v>0.0</v>
      </c>
      <c r="E269" s="435">
        <f>Účetní_závěrka!F66</f>
        <v>0.0</v>
      </c>
      <c r="F269" s="435">
        <f>Účetní_závěrka!G66</f>
        <v>0.0</v>
      </c>
      <c r="H269" s="504">
        <v>53.0</v>
      </c>
    </row>
    <row r="270" spans="1:8" ht="12.75">
      <c r="A270" s="434">
        <f t="shared" si="1"/>
        <v>1.0</v>
      </c>
      <c r="B270" s="434">
        <f>IF($B$38="P",Účetní_závěrka!C67,H270)</f>
        <v>54.0</v>
      </c>
      <c r="C270" s="435">
        <f>Účetní_závěrka!D67</f>
        <v>0.0</v>
      </c>
      <c r="D270" s="435">
        <f>ABS(Účetní_závěrka!E67)</f>
        <v>0.0</v>
      </c>
      <c r="E270" s="435">
        <f>Účetní_závěrka!F67</f>
        <v>0.0</v>
      </c>
      <c r="F270" s="435">
        <f>Účetní_závěrka!G67</f>
        <v>0.0</v>
      </c>
      <c r="H270" s="504">
        <v>54.0</v>
      </c>
    </row>
    <row r="271" spans="1:8" ht="12.75">
      <c r="A271" s="434">
        <f t="shared" si="1"/>
        <v>1.0</v>
      </c>
      <c r="B271" s="434">
        <f>IF($B$38="P",Účetní_závěrka!C68,H271)</f>
        <v>55.0</v>
      </c>
      <c r="C271" s="435">
        <f>Účetní_závěrka!D68</f>
        <v>0.0</v>
      </c>
      <c r="D271" s="435">
        <f>ABS(Účetní_závěrka!E68)</f>
        <v>0.0</v>
      </c>
      <c r="E271" s="435">
        <f>Účetní_závěrka!F68</f>
        <v>0.0</v>
      </c>
      <c r="F271" s="435">
        <f>Účetní_závěrka!G68</f>
        <v>0.0</v>
      </c>
      <c r="H271" s="504">
        <v>55.0</v>
      </c>
    </row>
    <row r="272" spans="1:8" ht="12.75">
      <c r="A272" s="434">
        <f t="shared" si="1"/>
        <v>1.0</v>
      </c>
      <c r="B272" s="434">
        <f>IF($B$38="P",Účetní_závěrka!C69,H272)</f>
        <v>56.0</v>
      </c>
      <c r="C272" s="435">
        <f>Účetní_závěrka!D69</f>
        <v>0.0</v>
      </c>
      <c r="D272" s="435">
        <f>ABS(Účetní_závěrka!E69)</f>
        <v>0.0</v>
      </c>
      <c r="E272" s="435">
        <f>Účetní_závěrka!F69</f>
        <v>0.0</v>
      </c>
      <c r="F272" s="435">
        <f>Účetní_závěrka!G69</f>
        <v>0.0</v>
      </c>
      <c r="H272" s="504">
        <v>56.0</v>
      </c>
    </row>
    <row r="273" spans="1:8" ht="12.75">
      <c r="A273" s="434">
        <f t="shared" si="1"/>
        <v>1.0</v>
      </c>
      <c r="B273" s="434">
        <f>IF($B$38="P",Účetní_závěrka!C70,H273)</f>
        <v>57.0</v>
      </c>
      <c r="C273" s="435">
        <f>Účetní_závěrka!D70</f>
        <v>0.0</v>
      </c>
      <c r="D273" s="435">
        <f>ABS(Účetní_závěrka!E70)</f>
        <v>0.0</v>
      </c>
      <c r="E273" s="435">
        <f>Účetní_závěrka!F70</f>
        <v>0.0</v>
      </c>
      <c r="F273" s="435">
        <f>Účetní_závěrka!G70</f>
        <v>0.0</v>
      </c>
      <c r="H273" s="504">
        <v>57.0</v>
      </c>
    </row>
    <row r="274" spans="1:8" ht="12.75">
      <c r="A274" s="434">
        <f t="shared" si="1"/>
        <v>1.0</v>
      </c>
      <c r="B274" s="434">
        <f>IF($B$38="P",Účetní_závěrka!C71,H274)</f>
        <v>59.0</v>
      </c>
      <c r="C274" s="435">
        <f>Účetní_závěrka!D71</f>
        <v>0.0</v>
      </c>
      <c r="D274" s="435">
        <f>ABS(Účetní_závěrka!E71)</f>
        <v>0.0</v>
      </c>
      <c r="E274" s="435">
        <f>Účetní_závěrka!F71</f>
        <v>0.0</v>
      </c>
      <c r="F274" s="435">
        <f>Účetní_závěrka!G71</f>
        <v>0.0</v>
      </c>
      <c r="H274" s="504">
        <v>59.0</v>
      </c>
    </row>
    <row r="275" spans="1:8" ht="12.75">
      <c r="A275" s="434">
        <f t="shared" si="1"/>
        <v>1.0</v>
      </c>
      <c r="B275" s="434">
        <f>IF($B$38="P",Účetní_závěrka!C72,H275)</f>
        <v>60.0</v>
      </c>
      <c r="C275" s="435">
        <f>Účetní_závěrka!D72</f>
        <v>0.0</v>
      </c>
      <c r="D275" s="435">
        <f>ABS(Účetní_závěrka!E72)</f>
        <v>0.0</v>
      </c>
      <c r="E275" s="435">
        <f>Účetní_závěrka!F72</f>
        <v>0.0</v>
      </c>
      <c r="F275" s="435">
        <f>Účetní_závěrka!G72</f>
        <v>0.0</v>
      </c>
      <c r="H275" s="504">
        <v>60.0</v>
      </c>
    </row>
    <row r="276" spans="1:8" ht="12.75">
      <c r="A276" s="434">
        <f t="shared" si="1"/>
        <v>1.0</v>
      </c>
      <c r="B276" s="434">
        <f>IF($B$38="P",Účetní_závěrka!C73,H276)</f>
        <v>61.0</v>
      </c>
      <c r="C276" s="435">
        <f>Účetní_závěrka!D73</f>
        <v>0.0</v>
      </c>
      <c r="D276" s="435">
        <f>ABS(Účetní_závěrka!E73)</f>
        <v>0.0</v>
      </c>
      <c r="E276" s="435">
        <f>Účetní_závěrka!F73</f>
        <v>0.0</v>
      </c>
      <c r="F276" s="435">
        <f>Účetní_závěrka!G73</f>
        <v>0.0</v>
      </c>
      <c r="H276" s="504">
        <v>61.0</v>
      </c>
    </row>
    <row r="277" spans="1:8" ht="12.75">
      <c r="A277" s="434">
        <f t="shared" si="1"/>
        <v>1.0</v>
      </c>
      <c r="B277" s="434">
        <f>IF($B$38="P",Účetní_závěrka!C74,H277)</f>
        <v>62.0</v>
      </c>
      <c r="C277" s="435">
        <f>Účetní_závěrka!D74</f>
        <v>0.0</v>
      </c>
      <c r="D277" s="435">
        <f>ABS(Účetní_závěrka!E74)</f>
        <v>0.0</v>
      </c>
      <c r="E277" s="435">
        <f>Účetní_závěrka!F74</f>
        <v>0.0</v>
      </c>
      <c r="F277" s="435">
        <f>Účetní_závěrka!G74</f>
        <v>0.0</v>
      </c>
      <c r="H277" s="504">
        <v>62.0</v>
      </c>
    </row>
    <row r="278" spans="1:8" ht="12.75">
      <c r="A278" s="434">
        <f t="shared" si="1"/>
        <v>1.0</v>
      </c>
      <c r="B278" s="434">
        <f>IF($B$38="P",Účetní_závěrka!C75,H278)</f>
        <v>64.0</v>
      </c>
      <c r="C278" s="435">
        <f>Účetní_závěrka!D75</f>
        <v>0.0</v>
      </c>
      <c r="D278" s="435">
        <f>ABS(Účetní_závěrka!E75)</f>
        <v>0.0</v>
      </c>
      <c r="E278" s="435">
        <f>Účetní_závěrka!F75</f>
        <v>0.0</v>
      </c>
      <c r="F278" s="435">
        <f>Účetní_závěrka!G75</f>
        <v>0.0</v>
      </c>
      <c r="H278" s="504">
        <v>64.0</v>
      </c>
    </row>
    <row r="279" spans="1:8" ht="12.75">
      <c r="A279" s="434">
        <f t="shared" si="1"/>
        <v>1.0</v>
      </c>
      <c r="B279" s="434">
        <f>IF($B$38="P",Účetní_závěrka!C76,H279)</f>
        <v>65.0</v>
      </c>
      <c r="C279" s="435">
        <f>Účetní_závěrka!D76</f>
        <v>0.0</v>
      </c>
      <c r="D279" s="435">
        <f>ABS(Účetní_závěrka!E76)</f>
        <v>0.0</v>
      </c>
      <c r="E279" s="435">
        <f>Účetní_závěrka!F76</f>
        <v>0.0</v>
      </c>
      <c r="F279" s="435">
        <f>Účetní_závěrka!G76</f>
        <v>0.0</v>
      </c>
      <c r="H279" s="504">
        <v>65.0</v>
      </c>
    </row>
    <row r="280" spans="1:8" ht="12.75">
      <c r="A280" s="434">
        <f t="shared" si="1"/>
        <v>1.0</v>
      </c>
      <c r="B280" s="434">
        <f>IF($B$38="P",Účetní_závěrka!C77,H280)</f>
        <v>66.0</v>
      </c>
      <c r="C280" s="435">
        <f>Účetní_závěrka!D77</f>
        <v>0.0</v>
      </c>
      <c r="D280" s="435">
        <f>ABS(Účetní_závěrka!E77)</f>
        <v>0.0</v>
      </c>
      <c r="E280" s="435">
        <f>Účetní_závěrka!F77</f>
        <v>0.0</v>
      </c>
      <c r="F280" s="435">
        <f>Účetní_závěrka!G77</f>
        <v>0.0</v>
      </c>
      <c r="H280" s="504">
        <v>66.0</v>
      </c>
    </row>
    <row r="282" spans="1:2" ht="12.75">
      <c r="A282" s="351" t="s">
        <v>1641</v>
      </c>
      <c r="B282">
        <v>1.0</v>
      </c>
    </row>
    <row r="284" spans="1:4" ht="12.75">
      <c r="A284" s="345" t="s">
        <v>1350</v>
      </c>
      <c r="B284" s="345" t="s">
        <v>1567</v>
      </c>
      <c r="C284" s="345" t="s">
        <v>1642</v>
      </c>
      <c r="D284" s="345" t="s">
        <v>1643</v>
      </c>
    </row>
    <row r="285" spans="1:6" ht="12.75">
      <c r="A285" s="345">
        <f>$B$282</f>
        <v>1.0</v>
      </c>
      <c r="B285" s="345">
        <f>IF($B$38="P",Účetní_závěrka!C81,F285)</f>
        <v>1.0</v>
      </c>
      <c r="C285" s="435">
        <f>Účetní_závěrka!E81</f>
        <v>0.0</v>
      </c>
      <c r="D285" s="435">
        <f>Účetní_závěrka!D81</f>
        <v>0.0</v>
      </c>
      <c r="F285">
        <v>1.0</v>
      </c>
    </row>
    <row r="286" spans="1:6" ht="12.75">
      <c r="A286" s="345">
        <f t="shared" si="2" ref="A286:A317">$B$282</f>
        <v>1.0</v>
      </c>
      <c r="B286" s="345">
        <f>IF($B$38="P",Účetní_závěrka!C82,F286)</f>
        <v>2.0</v>
      </c>
      <c r="C286" s="345">
        <f>Účetní_závěrka!E82</f>
        <v>0.0</v>
      </c>
      <c r="D286" s="345">
        <f>Účetní_závěrka!D82</f>
        <v>0.0</v>
      </c>
      <c r="F286">
        <v>2.0</v>
      </c>
    </row>
    <row r="287" spans="1:6" ht="12.75">
      <c r="A287" s="345">
        <f t="shared" si="2"/>
        <v>1.0</v>
      </c>
      <c r="B287" s="345">
        <f>IF($B$38="P",Účetní_závěrka!C83,F287)</f>
        <v>3.0</v>
      </c>
      <c r="C287" s="345">
        <f>Účetní_závěrka!E83</f>
        <v>0.0</v>
      </c>
      <c r="D287" s="345">
        <f>Účetní_závěrka!D83</f>
        <v>0.0</v>
      </c>
      <c r="F287">
        <v>3.0</v>
      </c>
    </row>
    <row r="288" spans="1:6" ht="12.75">
      <c r="A288" s="345">
        <f t="shared" si="2"/>
        <v>1.0</v>
      </c>
      <c r="B288" s="345">
        <f>IF($B$38="P",Účetní_závěrka!C84,F288)</f>
        <v>4.0</v>
      </c>
      <c r="C288" s="345">
        <f>Účetní_závěrka!E84</f>
        <v>0.0</v>
      </c>
      <c r="D288" s="345">
        <f>Účetní_závěrka!D84</f>
        <v>0.0</v>
      </c>
      <c r="F288">
        <v>4.0</v>
      </c>
    </row>
    <row r="289" spans="1:6" ht="12.75">
      <c r="A289" s="345">
        <f t="shared" si="2"/>
        <v>1.0</v>
      </c>
      <c r="B289" s="345">
        <f>IF($B$38="P",Účetní_závěrka!C85,F289)</f>
        <v>8.0</v>
      </c>
      <c r="C289" s="345">
        <f>Účetní_závěrka!E85</f>
        <v>0.0</v>
      </c>
      <c r="D289" s="345">
        <f>Účetní_závěrka!D85</f>
        <v>0.0</v>
      </c>
      <c r="F289">
        <v>8.0</v>
      </c>
    </row>
    <row r="290" spans="1:6" ht="12.75">
      <c r="A290" s="345">
        <f t="shared" si="2"/>
        <v>1.0</v>
      </c>
      <c r="B290" s="345">
        <f>IF($B$38="P",Účetní_závěrka!C86,F290)</f>
        <v>11.0</v>
      </c>
      <c r="C290" s="345">
        <f>Účetní_závěrka!E86</f>
        <v>0.0</v>
      </c>
      <c r="D290" s="345">
        <f>Účetní_závěrka!D86</f>
        <v>0.0</v>
      </c>
      <c r="F290">
        <v>11.0</v>
      </c>
    </row>
    <row r="291" spans="1:6" ht="12.75">
      <c r="A291" s="345">
        <f t="shared" si="2"/>
        <v>1.0</v>
      </c>
      <c r="B291" s="345">
        <f>IF($B$38="P",Účetní_závěrka!C87,F291)</f>
        <v>12.0</v>
      </c>
      <c r="C291" s="345">
        <f>Účetní_závěrka!E87</f>
        <v>0.0</v>
      </c>
      <c r="D291" s="345">
        <f>Účetní_závěrka!D87</f>
        <v>0.0</v>
      </c>
      <c r="F291">
        <v>12.0</v>
      </c>
    </row>
    <row r="292" spans="1:6" ht="12.75">
      <c r="A292" s="345">
        <f t="shared" si="2"/>
        <v>1.0</v>
      </c>
      <c r="B292" s="345">
        <f>IF($B$38="P",Účetní_závěrka!C88,F292)</f>
        <v>17.0</v>
      </c>
      <c r="C292" s="345">
        <f>Účetní_závěrka!E88</f>
        <v>0.0</v>
      </c>
      <c r="D292" s="345">
        <f>Účetní_závěrka!D88</f>
        <v>0.0</v>
      </c>
      <c r="F292">
        <v>17.0</v>
      </c>
    </row>
    <row r="293" spans="1:6" ht="12.75">
      <c r="A293" s="345">
        <f t="shared" si="2"/>
        <v>1.0</v>
      </c>
      <c r="B293" s="345">
        <f>IF($B$38="P",Účetní_závěrka!C89,F293)</f>
        <v>18.0</v>
      </c>
      <c r="C293" s="345">
        <f>Účetní_závěrka!E89</f>
        <v>0.0</v>
      </c>
      <c r="D293" s="345">
        <f>Účetní_závěrka!D89</f>
        <v>0.0</v>
      </c>
      <c r="F293">
        <v>18.0</v>
      </c>
    </row>
    <row r="294" spans="1:6" ht="12.75">
      <c r="A294" s="345">
        <f t="shared" si="2"/>
        <v>1.0</v>
      </c>
      <c r="B294" s="345">
        <f>IF($B$38="P",Účetní_závěrka!C90,F294)</f>
        <v>19.0</v>
      </c>
      <c r="C294" s="345">
        <f>Účetní_závěrka!E90</f>
        <v>0.0</v>
      </c>
      <c r="D294" s="345">
        <f>Účetní_závěrka!D90</f>
        <v>0.0</v>
      </c>
      <c r="F294">
        <v>19.0</v>
      </c>
    </row>
    <row r="295" spans="1:6" ht="12.75">
      <c r="A295" s="345">
        <f t="shared" si="2"/>
        <v>1.0</v>
      </c>
      <c r="B295" s="345">
        <f>IF($B$38="P",Účetní_závěrka!C91,F295)</f>
        <v>22.0</v>
      </c>
      <c r="C295" s="345">
        <f>Účetní_závěrka!E91</f>
        <v>0.0</v>
      </c>
      <c r="D295" s="345">
        <f>Účetní_závěrka!D91</f>
        <v>0.0</v>
      </c>
      <c r="F295">
        <v>22.0</v>
      </c>
    </row>
    <row r="296" spans="1:6" ht="12.75">
      <c r="A296" s="345">
        <f t="shared" si="2"/>
        <v>1.0</v>
      </c>
      <c r="B296" s="345">
        <f>IF($B$38="P",Účetní_závěrka!C92,F296)</f>
        <v>25.0</v>
      </c>
      <c r="C296" s="345">
        <f>Účetní_závěrka!E92</f>
        <v>0.0</v>
      </c>
      <c r="D296" s="345">
        <f>Účetní_závěrka!D92</f>
        <v>0.0</v>
      </c>
      <c r="F296">
        <v>25.0</v>
      </c>
    </row>
    <row r="297" spans="1:6" ht="12.75">
      <c r="A297" s="345">
        <f t="shared" si="2"/>
        <v>1.0</v>
      </c>
      <c r="B297" s="345">
        <f>IF($B$38="P",Účetní_závěrka!C93,F297)</f>
        <v>26.0</v>
      </c>
      <c r="C297" s="345">
        <f>Účetní_závěrka!E93</f>
        <v>0.0</v>
      </c>
      <c r="D297" s="345">
        <f>Účetní_závěrka!D93</f>
        <v>0.0</v>
      </c>
      <c r="F297">
        <v>26.0</v>
      </c>
    </row>
    <row r="298" spans="1:6" ht="12.75">
      <c r="A298" s="345">
        <f t="shared" si="2"/>
        <v>1.0</v>
      </c>
      <c r="B298" s="345">
        <f>IF($B$38="P",Účetní_závěrka!C94,F298)</f>
        <v>27.0</v>
      </c>
      <c r="C298" s="345">
        <f>Účetní_závěrka!E94</f>
        <v>0.0</v>
      </c>
      <c r="D298" s="345">
        <f>Účetní_závěrka!D94</f>
        <v>0.0</v>
      </c>
      <c r="F298">
        <v>27.0</v>
      </c>
    </row>
    <row r="299" spans="1:6" ht="12.75">
      <c r="A299" s="345">
        <f t="shared" si="2"/>
        <v>1.0</v>
      </c>
      <c r="B299" s="345">
        <f>IF($B$38="P",Účetní_závěrka!C95,F299)</f>
        <v>28.0</v>
      </c>
      <c r="C299" s="345">
        <f>Účetní_závěrka!E95</f>
        <v>0.0</v>
      </c>
      <c r="D299" s="345">
        <f>Účetní_závěrka!D95</f>
        <v>0.0</v>
      </c>
      <c r="F299">
        <v>28.0</v>
      </c>
    </row>
    <row r="300" spans="1:6" ht="12.75">
      <c r="A300" s="345">
        <f t="shared" si="2"/>
        <v>1.0</v>
      </c>
      <c r="B300" s="345">
        <f>IF($B$38="P",Účetní_závěrka!C96,F300)</f>
        <v>29.0</v>
      </c>
      <c r="C300" s="345">
        <f>Účetní_závěrka!E96</f>
        <v>0.0</v>
      </c>
      <c r="D300" s="345">
        <f>Účetní_závěrka!D96</f>
        <v>0.0</v>
      </c>
      <c r="F300">
        <v>29.0</v>
      </c>
    </row>
    <row r="301" spans="1:6" ht="12.75">
      <c r="A301" s="345">
        <f t="shared" si="2"/>
        <v>1.0</v>
      </c>
      <c r="B301" s="345">
        <f>IF($B$38="P",Účetní_závěrka!C97,F301)</f>
        <v>30.0</v>
      </c>
      <c r="C301" s="345">
        <f>Účetní_závěrka!E97</f>
        <v>0.0</v>
      </c>
      <c r="D301" s="345">
        <f>Účetní_závěrka!D97</f>
        <v>0.0</v>
      </c>
      <c r="F301">
        <v>30.0</v>
      </c>
    </row>
    <row r="302" spans="1:6" ht="12.75">
      <c r="A302" s="345">
        <f t="shared" si="2"/>
        <v>1.0</v>
      </c>
      <c r="B302" s="345">
        <f>IF($B$38="P",Účetní_závěrka!C98,F302)</f>
        <v>31.0</v>
      </c>
      <c r="C302" s="345">
        <f>Účetní_závěrka!E98</f>
        <v>0.0</v>
      </c>
      <c r="D302" s="345">
        <f>Účetní_závěrka!D98</f>
        <v>0.0</v>
      </c>
      <c r="F302">
        <v>31.0</v>
      </c>
    </row>
    <row r="303" spans="1:6" ht="12.75">
      <c r="A303" s="345">
        <f t="shared" si="2"/>
        <v>1.0</v>
      </c>
      <c r="B303" s="345">
        <f>IF($B$38="P",Účetní_závěrka!C99,F303)</f>
        <v>32.0</v>
      </c>
      <c r="C303" s="345">
        <f>Účetní_závěrka!E99</f>
        <v>0.0</v>
      </c>
      <c r="D303" s="345">
        <f>Účetní_závěrka!D99</f>
        <v>0.0</v>
      </c>
      <c r="F303">
        <v>32.0</v>
      </c>
    </row>
    <row r="304" spans="1:6" ht="12.75">
      <c r="A304" s="345">
        <f t="shared" si="2"/>
        <v>1.0</v>
      </c>
      <c r="B304" s="345">
        <f>IF($B$38="P",Účetní_závěrka!C100,F304)</f>
        <v>33.0</v>
      </c>
      <c r="C304" s="345">
        <f>Účetní_závěrka!E100</f>
        <v>0.0</v>
      </c>
      <c r="D304" s="345">
        <f>Účetní_závěrka!D100</f>
        <v>0.0</v>
      </c>
      <c r="F304">
        <v>33.0</v>
      </c>
    </row>
    <row r="305" spans="1:6" ht="12.75">
      <c r="A305" s="345">
        <f t="shared" si="2"/>
        <v>1.0</v>
      </c>
      <c r="B305" s="345">
        <f>IF($B$38="P",Účetní_závěrka!C101,F305)</f>
        <v>37.0</v>
      </c>
      <c r="C305" s="345">
        <f>Účetní_závěrka!E101</f>
        <v>0.0</v>
      </c>
      <c r="D305" s="345">
        <f>Účetní_závěrka!D101</f>
        <v>0.0</v>
      </c>
      <c r="F305">
        <v>37.0</v>
      </c>
    </row>
    <row r="306" spans="1:6" ht="12.75">
      <c r="A306" s="345">
        <f t="shared" si="2"/>
        <v>1.0</v>
      </c>
      <c r="B306" s="345">
        <f>IF($B$38="P",Účetní_závěrka!C102,F306)</f>
        <v>38.0</v>
      </c>
      <c r="C306" s="345">
        <f>Účetní_závěrka!E102</f>
        <v>0.0</v>
      </c>
      <c r="D306" s="345">
        <f>Účetní_závěrka!D102</f>
        <v>0.0</v>
      </c>
      <c r="F306">
        <v>38.0</v>
      </c>
    </row>
    <row r="307" spans="1:6" ht="12.75">
      <c r="A307" s="345">
        <f t="shared" si="2"/>
        <v>1.0</v>
      </c>
      <c r="B307" s="345">
        <f>IF($B$38="P",Účetní_závěrka!C103,F307)</f>
        <v>39.0</v>
      </c>
      <c r="C307" s="345">
        <f>Účetní_závěrka!E103</f>
        <v>0.0</v>
      </c>
      <c r="D307" s="345">
        <f>Účetní_závěrka!D103</f>
        <v>0.0</v>
      </c>
      <c r="F307">
        <v>39.0</v>
      </c>
    </row>
    <row r="308" spans="1:6" ht="12.75">
      <c r="A308" s="345">
        <f t="shared" si="2"/>
        <v>1.0</v>
      </c>
      <c r="B308" s="345">
        <f>IF($B$38="P",Účetní_závěrka!C104,F308)</f>
        <v>40.0</v>
      </c>
      <c r="C308" s="345">
        <f>Účetní_závěrka!E104</f>
        <v>0.0</v>
      </c>
      <c r="D308" s="345">
        <f>Účetní_závěrka!D104</f>
        <v>0.0</v>
      </c>
      <c r="F308">
        <v>40.0</v>
      </c>
    </row>
    <row r="309" spans="1:6" ht="12.75">
      <c r="A309" s="345">
        <f t="shared" si="2"/>
        <v>1.0</v>
      </c>
      <c r="B309" s="345">
        <f>IF($B$38="P",Účetní_závěrka!C105,F309)</f>
        <v>41.0</v>
      </c>
      <c r="C309" s="345">
        <f>Účetní_závěrka!E105</f>
        <v>0.0</v>
      </c>
      <c r="D309" s="345">
        <f>Účetní_závěrka!D105</f>
        <v>0.0</v>
      </c>
      <c r="F309">
        <v>41.0</v>
      </c>
    </row>
    <row r="310" spans="1:6" ht="12.75">
      <c r="A310" s="345">
        <f t="shared" si="2"/>
        <v>1.0</v>
      </c>
      <c r="B310" s="345">
        <f>IF($B$38="P",Účetní_závěrka!C106,F310)</f>
        <v>42.0</v>
      </c>
      <c r="C310" s="345">
        <f>Účetní_závěrka!E106</f>
        <v>0.0</v>
      </c>
      <c r="D310" s="345">
        <f>Účetní_závěrka!D106</f>
        <v>0.0</v>
      </c>
      <c r="F310">
        <v>42.0</v>
      </c>
    </row>
    <row r="311" spans="1:6" ht="12.75">
      <c r="A311" s="345">
        <f t="shared" si="2"/>
        <v>1.0</v>
      </c>
      <c r="B311" s="345">
        <f>IF($B$38="P",Účetní_závěrka!C107,F311)</f>
        <v>43.0</v>
      </c>
      <c r="C311" s="345">
        <f>Účetní_závěrka!E107</f>
        <v>0.0</v>
      </c>
      <c r="D311" s="345">
        <f>Účetní_závěrka!D107</f>
        <v>0.0</v>
      </c>
      <c r="F311">
        <v>43.0</v>
      </c>
    </row>
    <row r="312" spans="1:6" ht="12.75">
      <c r="A312" s="345">
        <f t="shared" si="2"/>
        <v>1.0</v>
      </c>
      <c r="B312" s="345">
        <f>IF($B$38="P",Účetní_závěrka!C108,F312)</f>
        <v>44.0</v>
      </c>
      <c r="C312" s="345">
        <f>Účetní_závěrka!E108</f>
        <v>0.0</v>
      </c>
      <c r="D312" s="345">
        <f>Účetní_závěrka!D108</f>
        <v>0.0</v>
      </c>
      <c r="F312">
        <v>44.0</v>
      </c>
    </row>
    <row r="313" spans="1:6" ht="12.75">
      <c r="A313" s="345">
        <f t="shared" si="2"/>
        <v>1.0</v>
      </c>
      <c r="B313" s="345">
        <f>IF($B$38="P",Účetní_závěrka!C109,F313)</f>
        <v>45.0</v>
      </c>
      <c r="C313" s="345">
        <f>Účetní_závěrka!E109</f>
        <v>0.0</v>
      </c>
      <c r="D313" s="345">
        <f>Účetní_závěrka!D109</f>
        <v>0.0</v>
      </c>
      <c r="F313">
        <v>45.0</v>
      </c>
    </row>
    <row r="314" spans="1:6" ht="12.75">
      <c r="A314" s="345">
        <f t="shared" si="2"/>
        <v>1.0</v>
      </c>
      <c r="B314" s="345">
        <f>IF($B$38="P",Účetní_závěrka!C110,F314)</f>
        <v>46.0</v>
      </c>
      <c r="C314" s="345">
        <f>Účetní_závěrka!E110</f>
        <v>0.0</v>
      </c>
      <c r="D314" s="345">
        <f>Účetní_závěrka!D110</f>
        <v>0.0</v>
      </c>
      <c r="F314">
        <v>46.0</v>
      </c>
    </row>
    <row r="315" spans="1:6" ht="12.75">
      <c r="A315" s="345">
        <f t="shared" si="2"/>
        <v>1.0</v>
      </c>
      <c r="B315" s="345">
        <f>IF($B$38="P",Účetní_závěrka!C111,F315)</f>
        <v>47.0</v>
      </c>
      <c r="C315" s="345">
        <f>Účetní_závěrka!E111</f>
        <v>0.0</v>
      </c>
      <c r="D315" s="345">
        <f>Účetní_závěrka!D111</f>
        <v>0.0</v>
      </c>
      <c r="F315">
        <v>47.0</v>
      </c>
    </row>
    <row r="316" spans="1:6" ht="12.75">
      <c r="A316" s="345">
        <f t="shared" si="2"/>
        <v>1.0</v>
      </c>
      <c r="B316" s="345">
        <f>IF($B$38="P",Účetní_závěrka!C112,F316)</f>
        <v>48.0</v>
      </c>
      <c r="C316" s="345">
        <f>Účetní_závěrka!E112</f>
        <v>0.0</v>
      </c>
      <c r="D316" s="345">
        <f>Účetní_závěrka!D112</f>
        <v>0.0</v>
      </c>
      <c r="F316">
        <v>48.0</v>
      </c>
    </row>
    <row r="317" spans="1:6" ht="12.75">
      <c r="A317" s="345">
        <f t="shared" si="2"/>
        <v>1.0</v>
      </c>
      <c r="B317" s="345">
        <f>IF($B$38="P",Účetní_závěrka!C113,F317)</f>
        <v>49.0</v>
      </c>
      <c r="C317" s="345">
        <f>Účetní_závěrka!E113</f>
        <v>0.0</v>
      </c>
      <c r="D317" s="345">
        <f>Účetní_závěrka!D113</f>
        <v>0.0</v>
      </c>
      <c r="F317">
        <v>49.0</v>
      </c>
    </row>
    <row r="318" spans="1:6" ht="12.75">
      <c r="A318" s="345">
        <f t="shared" si="3" ref="A318:A344">$B$282</f>
        <v>1.0</v>
      </c>
      <c r="B318" s="345">
        <f>IF($B$38="P",Účetní_závěrka!C114,F318)</f>
        <v>52.0</v>
      </c>
      <c r="C318" s="345">
        <f>Účetní_závěrka!E114</f>
        <v>0.0</v>
      </c>
      <c r="D318" s="345">
        <f>Účetní_závěrka!D114</f>
        <v>0.0</v>
      </c>
      <c r="F318">
        <v>52.0</v>
      </c>
    </row>
    <row r="319" spans="1:6" ht="12.75">
      <c r="A319" s="345">
        <f t="shared" si="3"/>
        <v>1.0</v>
      </c>
      <c r="B319" s="345">
        <f>IF($B$38="P",Účetní_závěrka!C115,F319)</f>
        <v>53.0</v>
      </c>
      <c r="C319" s="345">
        <f>Účetní_závěrka!E115</f>
        <v>0.0</v>
      </c>
      <c r="D319" s="345">
        <f>Účetní_závěrka!D115</f>
        <v>0.0</v>
      </c>
      <c r="F319">
        <v>53.0</v>
      </c>
    </row>
    <row r="320" spans="1:6" ht="12.75">
      <c r="A320" s="345">
        <f t="shared" si="3"/>
        <v>1.0</v>
      </c>
      <c r="B320" s="345">
        <f>IF($B$38="P",Účetní_závěrka!C116,F320)</f>
        <v>54.0</v>
      </c>
      <c r="C320" s="345">
        <f>Účetní_závěrka!E116</f>
        <v>0.0</v>
      </c>
      <c r="D320" s="345">
        <f>Účetní_závěrka!D116</f>
        <v>0.0</v>
      </c>
      <c r="F320">
        <v>54.0</v>
      </c>
    </row>
    <row r="321" spans="1:6" ht="12.75">
      <c r="A321" s="345">
        <f t="shared" si="3"/>
        <v>1.0</v>
      </c>
      <c r="B321" s="345">
        <f>IF($B$38="P",Účetní_závěrka!C117,F321)</f>
        <v>55.0</v>
      </c>
      <c r="C321" s="345">
        <f>Účetní_závěrka!E117</f>
        <v>0.0</v>
      </c>
      <c r="D321" s="345">
        <f>Účetní_závěrka!D117</f>
        <v>0.0</v>
      </c>
      <c r="F321">
        <v>55.0</v>
      </c>
    </row>
    <row r="322" spans="1:6" ht="12.75">
      <c r="A322" s="345">
        <f t="shared" si="3"/>
        <v>1.0</v>
      </c>
      <c r="B322" s="345">
        <f>IF($B$38="P",Účetní_závěrka!C118,F322)</f>
        <v>58.0</v>
      </c>
      <c r="C322" s="345">
        <f>Účetní_závěrka!E118</f>
        <v>0.0</v>
      </c>
      <c r="D322" s="345">
        <f>Účetní_závěrka!D118</f>
        <v>0.0</v>
      </c>
      <c r="F322">
        <v>58.0</v>
      </c>
    </row>
    <row r="323" spans="1:6" ht="12.75">
      <c r="A323" s="345">
        <f t="shared" si="3"/>
        <v>1.0</v>
      </c>
      <c r="B323" s="345">
        <f>IF($B$38="P",Účetní_závěrka!C119,F323)</f>
        <v>59.0</v>
      </c>
      <c r="C323" s="345">
        <f>Účetní_závěrka!E119</f>
        <v>0.0</v>
      </c>
      <c r="D323" s="345">
        <f>Účetní_závěrka!D119</f>
        <v>0.0</v>
      </c>
      <c r="F323">
        <v>59.0</v>
      </c>
    </row>
    <row r="324" spans="1:6" ht="12.75">
      <c r="A324" s="345">
        <f t="shared" si="3"/>
        <v>1.0</v>
      </c>
      <c r="B324" s="345">
        <f>IF($B$38="P",Účetní_závěrka!C120,F324)</f>
        <v>60.0</v>
      </c>
      <c r="C324" s="345">
        <f>Účetní_závěrka!E120</f>
        <v>0.0</v>
      </c>
      <c r="D324" s="345">
        <f>Účetní_závěrka!D120</f>
        <v>0.0</v>
      </c>
      <c r="F324">
        <v>60.0</v>
      </c>
    </row>
    <row r="325" spans="1:6" ht="12.75">
      <c r="A325" s="345">
        <f t="shared" si="3"/>
        <v>1.0</v>
      </c>
      <c r="B325" s="345">
        <f>IF($B$38="P",Účetní_závěrka!C121,F325)</f>
        <v>61.0</v>
      </c>
      <c r="C325" s="345">
        <f>Účetní_závěrka!E121</f>
        <v>0.0</v>
      </c>
      <c r="D325" s="345">
        <f>Účetní_závěrka!D121</f>
        <v>0.0</v>
      </c>
      <c r="F325" s="420">
        <v>61.0</v>
      </c>
    </row>
    <row r="326" spans="1:6" ht="12.75">
      <c r="A326" s="345">
        <f t="shared" si="3"/>
        <v>1.0</v>
      </c>
      <c r="B326" s="345">
        <f>IF($B$38="P",Účetní_závěrka!C122,F326)</f>
        <v>5.0</v>
      </c>
      <c r="C326" s="345">
        <f>Účetní_závěrka!E122</f>
        <v>0.0</v>
      </c>
      <c r="D326" s="345">
        <f>Účetní_závěrka!D122</f>
        <v>0.0</v>
      </c>
      <c r="F326" s="504">
        <v>5.0</v>
      </c>
    </row>
    <row r="327" spans="1:6" ht="12.75">
      <c r="A327" s="345">
        <f t="shared" si="3"/>
        <v>1.0</v>
      </c>
      <c r="B327" s="345">
        <f>IF($B$38="P",Účetní_závěrka!C123,F327)</f>
        <v>6.0</v>
      </c>
      <c r="C327" s="345">
        <f>Účetní_závěrka!E123</f>
        <v>0.0</v>
      </c>
      <c r="D327" s="345">
        <f>Účetní_závěrka!D123</f>
        <v>0.0</v>
      </c>
      <c r="F327" s="504">
        <v>6.0</v>
      </c>
    </row>
    <row r="328" spans="1:6" ht="12.75">
      <c r="A328" s="345">
        <f t="shared" si="3"/>
        <v>1.0</v>
      </c>
      <c r="B328" s="345">
        <f>IF($B$38="P",Účetní_závěrka!C124,F328)</f>
        <v>7.0</v>
      </c>
      <c r="C328" s="345">
        <f>Účetní_závěrka!E124</f>
        <v>0.0</v>
      </c>
      <c r="D328" s="345">
        <f>Účetní_závěrka!D124</f>
        <v>0.0</v>
      </c>
      <c r="F328" s="504">
        <v>7.0</v>
      </c>
    </row>
    <row r="329" spans="1:6" ht="12.75">
      <c r="A329" s="345">
        <f t="shared" si="3"/>
        <v>1.0</v>
      </c>
      <c r="B329" s="345">
        <f>IF($B$38="P",Účetní_závěrka!C125,F329)</f>
        <v>9.0</v>
      </c>
      <c r="C329" s="345">
        <f>Účetní_závěrka!E125</f>
        <v>0.0</v>
      </c>
      <c r="D329" s="345">
        <f>Účetní_závěrka!D125</f>
        <v>0.0</v>
      </c>
      <c r="F329" s="504">
        <v>9.0</v>
      </c>
    </row>
    <row r="330" spans="1:6" ht="12.75">
      <c r="A330" s="345">
        <f t="shared" si="3"/>
        <v>1.0</v>
      </c>
      <c r="B330" s="345">
        <f>IF($B$38="P",Účetní_závěrka!C126,F330)</f>
        <v>10.0</v>
      </c>
      <c r="C330" s="345">
        <f>Účetní_závěrka!E126</f>
        <v>0.0</v>
      </c>
      <c r="D330" s="345">
        <f>Účetní_závěrka!D126</f>
        <v>0.0</v>
      </c>
      <c r="F330" s="504">
        <v>10.0</v>
      </c>
    </row>
    <row r="331" spans="1:6" ht="12.75">
      <c r="A331" s="345">
        <f t="shared" si="3"/>
        <v>1.0</v>
      </c>
      <c r="B331" s="345">
        <f>IF($B$38="P",Účetní_závěrka!C127,F331)</f>
        <v>13.0</v>
      </c>
      <c r="C331" s="345">
        <f>Účetní_závěrka!E127</f>
        <v>0.0</v>
      </c>
      <c r="D331" s="345">
        <f>Účetní_závěrka!D127</f>
        <v>0.0</v>
      </c>
      <c r="F331" s="504">
        <v>13.0</v>
      </c>
    </row>
    <row r="332" spans="1:6" ht="12.75">
      <c r="A332" s="345">
        <f t="shared" si="3"/>
        <v>1.0</v>
      </c>
      <c r="B332" s="345">
        <f>IF($B$38="P",Účetní_závěrka!C128,F332)</f>
        <v>14.0</v>
      </c>
      <c r="C332" s="345">
        <f>Účetní_závěrka!E128</f>
        <v>0.0</v>
      </c>
      <c r="D332" s="345">
        <f>Účetní_závěrka!D128</f>
        <v>0.0</v>
      </c>
      <c r="F332" s="504">
        <v>14.0</v>
      </c>
    </row>
    <row r="333" spans="1:6" ht="12.75">
      <c r="A333" s="345">
        <f t="shared" si="3"/>
        <v>1.0</v>
      </c>
      <c r="B333" s="345">
        <f>IF($B$38="P",Účetní_závěrka!C129,F333)</f>
        <v>15.0</v>
      </c>
      <c r="C333" s="345">
        <f>Účetní_závěrka!E129</f>
        <v>0.0</v>
      </c>
      <c r="D333" s="345">
        <f>Účetní_závěrka!D129</f>
        <v>0.0</v>
      </c>
      <c r="F333" s="504">
        <v>15.0</v>
      </c>
    </row>
    <row r="334" spans="1:6" ht="12.75">
      <c r="A334" s="345">
        <f t="shared" si="3"/>
        <v>1.0</v>
      </c>
      <c r="B334" s="345">
        <f>IF($B$38="P",Účetní_závěrka!C130,F334)</f>
        <v>16.0</v>
      </c>
      <c r="C334" s="345">
        <f>Účetní_závěrka!E130</f>
        <v>0.0</v>
      </c>
      <c r="D334" s="345">
        <f>Účetní_závěrka!D130</f>
        <v>0.0</v>
      </c>
      <c r="F334" s="504">
        <v>16.0</v>
      </c>
    </row>
    <row r="335" spans="1:6" ht="12.75">
      <c r="A335" s="345">
        <f t="shared" si="3"/>
        <v>1.0</v>
      </c>
      <c r="B335" s="345">
        <f>IF($B$38="P",Účetní_závěrka!C131,F335)</f>
        <v>20.0</v>
      </c>
      <c r="C335" s="345">
        <f>Účetní_závěrka!E131</f>
        <v>0.0</v>
      </c>
      <c r="D335" s="345">
        <f>Účetní_závěrka!D131</f>
        <v>0.0</v>
      </c>
      <c r="F335" s="504">
        <v>20.0</v>
      </c>
    </row>
    <row r="336" spans="1:6" ht="12.75">
      <c r="A336" s="345">
        <f t="shared" si="3"/>
        <v>1.0</v>
      </c>
      <c r="B336" s="345">
        <f>IF($B$38="P",Účetní_závěrka!C132,F336)</f>
        <v>21.0</v>
      </c>
      <c r="C336" s="345">
        <f>Účetní_závěrka!E132</f>
        <v>0.0</v>
      </c>
      <c r="D336" s="345">
        <f>Účetní_závěrka!D132</f>
        <v>0.0</v>
      </c>
      <c r="F336" s="504">
        <v>21.0</v>
      </c>
    </row>
    <row r="337" spans="1:6" ht="12.75">
      <c r="A337" s="345">
        <f t="shared" si="3"/>
        <v>1.0</v>
      </c>
      <c r="B337" s="345">
        <f>IF($B$38="P",Účetní_závěrka!C133,F337)</f>
        <v>23.0</v>
      </c>
      <c r="C337" s="345">
        <f>Účetní_závěrka!E133</f>
        <v>0.0</v>
      </c>
      <c r="D337" s="345">
        <f>Účetní_závěrka!D133</f>
        <v>0.0</v>
      </c>
      <c r="F337" s="504">
        <v>23.0</v>
      </c>
    </row>
    <row r="338" spans="1:6" ht="12.75">
      <c r="A338" s="345">
        <f t="shared" si="3"/>
        <v>1.0</v>
      </c>
      <c r="B338" s="345">
        <f>IF($B$38="P",Účetní_závěrka!C134,F338)</f>
        <v>24.0</v>
      </c>
      <c r="C338" s="345">
        <f>Účetní_závěrka!E134</f>
        <v>0.0</v>
      </c>
      <c r="D338" s="345">
        <f>Účetní_závěrka!D134</f>
        <v>0.0</v>
      </c>
      <c r="F338" s="504">
        <v>24.0</v>
      </c>
    </row>
    <row r="339" spans="1:6" ht="12.75">
      <c r="A339" s="345">
        <f t="shared" si="3"/>
        <v>1.0</v>
      </c>
      <c r="B339" s="345">
        <f>IF($B$38="P",Účetní_závěrka!C135,F339)</f>
        <v>34.0</v>
      </c>
      <c r="C339" s="345">
        <f>Účetní_závěrka!E135</f>
        <v>0.0</v>
      </c>
      <c r="D339" s="345">
        <f>Účetní_závěrka!D135</f>
        <v>0.0</v>
      </c>
      <c r="F339" s="504">
        <v>34.0</v>
      </c>
    </row>
    <row r="340" spans="1:6" ht="12.75">
      <c r="A340" s="345">
        <f t="shared" si="3"/>
        <v>1.0</v>
      </c>
      <c r="B340" s="345">
        <f>IF($B$38="P",Účetní_závěrka!C136,F340)</f>
        <v>35.0</v>
      </c>
      <c r="C340" s="345">
        <f>Účetní_závěrka!E136</f>
        <v>0.0</v>
      </c>
      <c r="D340" s="345">
        <f>Účetní_závěrka!D136</f>
        <v>0.0</v>
      </c>
      <c r="F340" s="504">
        <v>35.0</v>
      </c>
    </row>
    <row r="341" spans="1:6" ht="12.75">
      <c r="A341" s="345">
        <f t="shared" si="3"/>
        <v>1.0</v>
      </c>
      <c r="B341" s="345">
        <f>IF($B$38="P",Účetní_závěrka!C137,F341)</f>
        <v>36.0</v>
      </c>
      <c r="C341" s="345">
        <f>Účetní_závěrka!E137</f>
        <v>0.0</v>
      </c>
      <c r="D341" s="345">
        <f>Účetní_závěrka!D137</f>
        <v>0.0</v>
      </c>
      <c r="F341" s="504">
        <v>36.0</v>
      </c>
    </row>
    <row r="342" spans="1:6" ht="12.75">
      <c r="A342" s="345">
        <f t="shared" si="3"/>
        <v>1.0</v>
      </c>
      <c r="B342" s="345">
        <f>IF($B$38="P",Účetní_závěrka!C138,F342)</f>
        <v>50.0</v>
      </c>
      <c r="C342" s="345">
        <f>Účetní_závěrka!E138</f>
        <v>0.0</v>
      </c>
      <c r="D342" s="345">
        <f>Účetní_závěrka!D138</f>
        <v>0.0</v>
      </c>
      <c r="F342" s="504">
        <v>50.0</v>
      </c>
    </row>
    <row r="343" spans="1:6" ht="12.75">
      <c r="A343" s="345">
        <f t="shared" si="3"/>
        <v>1.0</v>
      </c>
      <c r="B343" s="345">
        <f>IF($B$38="P",Účetní_závěrka!C139,F343)</f>
        <v>51.0</v>
      </c>
      <c r="C343" s="345">
        <f>Účetní_závěrka!E139</f>
        <v>0.0</v>
      </c>
      <c r="D343" s="345">
        <f>Účetní_závěrka!D139</f>
        <v>0.0</v>
      </c>
      <c r="F343" s="504">
        <v>51.0</v>
      </c>
    </row>
    <row r="344" spans="1:6" ht="12.75">
      <c r="A344" s="345">
        <f t="shared" si="3"/>
        <v>1.0</v>
      </c>
      <c r="B344" s="345">
        <f>IF($B$38="P",Účetní_závěrka!C140,F344)</f>
        <v>56.0</v>
      </c>
      <c r="C344" s="345">
        <f>Účetní_závěrka!E140</f>
        <v>0.0</v>
      </c>
      <c r="D344" s="345">
        <f>Účetní_závěrka!D140</f>
        <v>0.0</v>
      </c>
      <c r="F344" s="504">
        <v>56.0</v>
      </c>
    </row>
    <row r="345" spans="1:6" ht="12.75">
      <c r="A345" s="345">
        <f t="shared" si="4" ref="A345">$B$282</f>
        <v>1.0</v>
      </c>
      <c r="B345" s="345">
        <f>IF($B$38="P",Účetní_závěrka!C141,F345)</f>
        <v>57.0</v>
      </c>
      <c r="C345" s="345">
        <f>Účetní_závěrka!E141</f>
        <v>0.0</v>
      </c>
      <c r="D345" s="345">
        <f>Účetní_závěrka!D141</f>
        <v>0.0</v>
      </c>
      <c r="F345" s="504">
        <v>57.0</v>
      </c>
    </row>
    <row r="346" spans="1:4" ht="12.75">
      <c r="A346" s="345"/>
      <c r="B346" s="345"/>
      <c r="C346" s="345"/>
      <c r="D346" s="345"/>
    </row>
    <row r="347" spans="1:1" ht="12.75">
      <c r="A347" s="351" t="s">
        <v>1644</v>
      </c>
    </row>
    <row r="349" spans="1:4" ht="12.75">
      <c r="A349" s="345" t="s">
        <v>1350</v>
      </c>
      <c r="B349" s="345" t="s">
        <v>1567</v>
      </c>
      <c r="C349" s="345" t="s">
        <v>1642</v>
      </c>
      <c r="D349" s="345" t="s">
        <v>1643</v>
      </c>
    </row>
    <row r="353" spans="1:2" ht="12.75">
      <c r="A353" s="351" t="s">
        <v>1645</v>
      </c>
      <c r="B353">
        <v>1.0</v>
      </c>
    </row>
    <row r="355" spans="1:7" ht="12.75">
      <c r="A355" s="345" t="s">
        <v>1350</v>
      </c>
      <c r="B355" s="345" t="s">
        <v>1567</v>
      </c>
      <c r="C355" s="345" t="s">
        <v>1642</v>
      </c>
      <c r="D355" s="345" t="s">
        <v>1643</v>
      </c>
      <c r="F355">
        <v>0.0</v>
      </c>
      <c r="G355">
        <v>0.0</v>
      </c>
    </row>
    <row r="356" spans="1:7" ht="12.75">
      <c r="A356" s="345">
        <f>$B$353</f>
        <v>1.0</v>
      </c>
      <c r="B356" s="434">
        <f t="shared" si="5" ref="B356:B387">IF($B$38="P",F356,G356)</f>
        <v>1.0</v>
      </c>
      <c r="C356" s="435">
        <f>Účetní_závěrka!L12</f>
        <v>0.0</v>
      </c>
      <c r="D356" s="435">
        <f>Účetní_závěrka!K12</f>
        <v>0.0</v>
      </c>
      <c r="F356">
        <v>1.0</v>
      </c>
      <c r="G356">
        <v>1.0</v>
      </c>
    </row>
    <row r="357" spans="1:7" ht="12.75">
      <c r="A357" s="345">
        <f t="shared" si="6" ref="A357:A401">$B$353</f>
        <v>1.0</v>
      </c>
      <c r="B357" s="345">
        <f t="shared" si="5"/>
        <v>2.0</v>
      </c>
      <c r="C357" s="345">
        <f>Účetní_závěrka!L13</f>
        <v>0.0</v>
      </c>
      <c r="D357" s="345">
        <f>Účetní_závěrka!K13</f>
        <v>0.0</v>
      </c>
      <c r="F357">
        <v>2.0</v>
      </c>
      <c r="G357">
        <v>2.0</v>
      </c>
    </row>
    <row r="358" spans="1:7" ht="12.75">
      <c r="A358" s="345">
        <f t="shared" si="6"/>
        <v>1.0</v>
      </c>
      <c r="B358" s="345">
        <f t="shared" si="5"/>
        <v>3.0</v>
      </c>
      <c r="C358" s="345">
        <f>Účetní_závěrka!L14</f>
        <v>0.0</v>
      </c>
      <c r="D358" s="345">
        <f>Účetní_závěrka!K14</f>
        <v>0.0</v>
      </c>
      <c r="F358">
        <v>3.0</v>
      </c>
      <c r="G358">
        <v>3.0</v>
      </c>
    </row>
    <row r="359" spans="1:7" ht="12.75">
      <c r="A359" s="345">
        <f t="shared" si="6"/>
        <v>1.0</v>
      </c>
      <c r="B359" s="345">
        <f t="shared" si="5"/>
        <v>7.0</v>
      </c>
      <c r="C359" s="345">
        <f>Účetní_závěrka!L15</f>
        <v>0.0</v>
      </c>
      <c r="D359" s="345">
        <f>Účetní_závěrka!K15</f>
        <v>0.0</v>
      </c>
      <c r="F359">
        <v>4.0</v>
      </c>
      <c r="G359">
        <v>7.0</v>
      </c>
    </row>
    <row r="360" spans="1:7" ht="12.75">
      <c r="A360" s="345">
        <f t="shared" si="6"/>
        <v>1.0</v>
      </c>
      <c r="B360" s="345">
        <f t="shared" si="5"/>
        <v>12.0</v>
      </c>
      <c r="C360" s="345">
        <f>Účetní_závěrka!L16</f>
        <v>0.0</v>
      </c>
      <c r="D360" s="345">
        <f>Účetní_závěrka!K16</f>
        <v>0.0</v>
      </c>
      <c r="F360">
        <v>5.0</v>
      </c>
      <c r="G360">
        <v>12.0</v>
      </c>
    </row>
    <row r="361" spans="1:7" ht="12.75">
      <c r="A361" s="345">
        <f t="shared" si="6"/>
        <v>1.0</v>
      </c>
      <c r="B361" s="345">
        <f t="shared" si="5"/>
        <v>15.0</v>
      </c>
      <c r="C361" s="345">
        <f>Účetní_závěrka!L17</f>
        <v>0.0</v>
      </c>
      <c r="D361" s="345">
        <f>Účetní_závěrka!K17</f>
        <v>0.0</v>
      </c>
      <c r="F361">
        <v>6.0</v>
      </c>
      <c r="G361">
        <v>15.0</v>
      </c>
    </row>
    <row r="362" spans="1:7" ht="12.75">
      <c r="A362" s="345">
        <f t="shared" si="6"/>
        <v>1.0</v>
      </c>
      <c r="B362" s="345">
        <f t="shared" si="5"/>
        <v>18.0</v>
      </c>
      <c r="C362" s="345">
        <f>Účetní_závěrka!L18</f>
        <v>0.0</v>
      </c>
      <c r="D362" s="345">
        <f>Účetní_závěrka!K18</f>
        <v>0.0</v>
      </c>
      <c r="F362">
        <v>7.0</v>
      </c>
      <c r="G362">
        <v>18.0</v>
      </c>
    </row>
    <row r="363" spans="1:7" ht="12.75">
      <c r="A363" s="345">
        <f t="shared" si="6"/>
        <v>1.0</v>
      </c>
      <c r="B363" s="345">
        <f t="shared" si="5"/>
        <v>58.0</v>
      </c>
      <c r="C363" s="345">
        <f>Účetní_závěrka!L19</f>
        <v>0.0</v>
      </c>
      <c r="D363" s="345">
        <f>Účetní_závěrka!K19</f>
        <v>0.0</v>
      </c>
      <c r="F363">
        <v>8.0</v>
      </c>
      <c r="G363">
        <v>58.0</v>
      </c>
    </row>
    <row r="364" spans="1:7" ht="12.75">
      <c r="A364" s="345">
        <f t="shared" si="6"/>
        <v>1.0</v>
      </c>
      <c r="B364" s="345">
        <f t="shared" si="5"/>
        <v>19.0</v>
      </c>
      <c r="C364" s="345">
        <f>Účetní_závěrka!L20</f>
        <v>0.0</v>
      </c>
      <c r="D364" s="345">
        <f>Účetní_závěrka!K20</f>
        <v>0.0</v>
      </c>
      <c r="F364">
        <v>9.0</v>
      </c>
      <c r="G364">
        <v>19.0</v>
      </c>
    </row>
    <row r="365" spans="1:7" ht="12.75">
      <c r="A365" s="345">
        <f t="shared" si="6"/>
        <v>1.0</v>
      </c>
      <c r="B365" s="345">
        <f t="shared" si="5"/>
        <v>20.0</v>
      </c>
      <c r="C365" s="345">
        <f>Účetní_závěrka!L21</f>
        <v>0.0</v>
      </c>
      <c r="D365" s="345">
        <f>Účetní_závěrka!K21</f>
        <v>0.0</v>
      </c>
      <c r="F365">
        <v>10.0</v>
      </c>
      <c r="G365">
        <v>20.0</v>
      </c>
    </row>
    <row r="366" spans="1:7" ht="12.75">
      <c r="A366" s="345">
        <f t="shared" si="6"/>
        <v>1.0</v>
      </c>
      <c r="B366" s="345">
        <f t="shared" si="5"/>
        <v>25.0</v>
      </c>
      <c r="C366" s="345">
        <f>Účetní_závěrka!L22</f>
        <v>0.0</v>
      </c>
      <c r="D366" s="345">
        <f>Účetní_závěrka!K22</f>
        <v>0.0</v>
      </c>
      <c r="F366">
        <v>11.0</v>
      </c>
      <c r="G366">
        <v>25.0</v>
      </c>
    </row>
    <row r="367" spans="1:7" ht="12.75">
      <c r="A367" s="345">
        <f t="shared" si="6"/>
        <v>1.0</v>
      </c>
      <c r="B367" s="345">
        <f t="shared" si="5"/>
        <v>36.0</v>
      </c>
      <c r="C367" s="345">
        <f>Účetní_závěrka!L23</f>
        <v>0.0</v>
      </c>
      <c r="D367" s="345">
        <f>Účetní_závěrka!K23</f>
        <v>0.0</v>
      </c>
      <c r="F367">
        <v>55.0</v>
      </c>
      <c r="G367">
        <v>36.0</v>
      </c>
    </row>
    <row r="368" spans="1:7" ht="12.75">
      <c r="A368" s="345">
        <f t="shared" si="6"/>
        <v>1.0</v>
      </c>
      <c r="B368" s="345">
        <f t="shared" si="5"/>
        <v>48.0</v>
      </c>
      <c r="C368" s="345">
        <f>Účetní_závěrka!L24</f>
        <v>0.0</v>
      </c>
      <c r="D368" s="345">
        <f>Účetní_závěrka!K24</f>
        <v>0.0</v>
      </c>
      <c r="F368">
        <v>56.0</v>
      </c>
      <c r="G368">
        <v>48.0</v>
      </c>
    </row>
    <row r="369" spans="1:7" ht="12.75">
      <c r="A369" s="345">
        <f t="shared" si="6"/>
        <v>1.0</v>
      </c>
      <c r="B369" s="345">
        <f t="shared" si="5"/>
        <v>52.0</v>
      </c>
      <c r="C369" s="345">
        <f>Účetní_závěrka!L25</f>
        <v>0.0</v>
      </c>
      <c r="D369" s="345">
        <f>Účetní_závěrka!K25</f>
        <v>0.0</v>
      </c>
      <c r="F369">
        <v>12.0</v>
      </c>
      <c r="G369">
        <v>52.0</v>
      </c>
    </row>
    <row r="370" spans="1:7" ht="12.75">
      <c r="A370" s="345">
        <f t="shared" si="6"/>
        <v>1.0</v>
      </c>
      <c r="B370" s="434">
        <f t="shared" si="5"/>
        <v>4.0</v>
      </c>
      <c r="C370" s="345">
        <f>Účetní_závěrka!L26</f>
        <v>0.0</v>
      </c>
      <c r="D370" s="345">
        <f>Účetní_závěrka!K26</f>
        <v>0.0</v>
      </c>
      <c r="F370">
        <v>13.0</v>
      </c>
      <c r="G370" s="504">
        <v>4.0</v>
      </c>
    </row>
    <row r="371" spans="1:7" ht="12.75">
      <c r="A371" s="345">
        <f t="shared" si="6"/>
        <v>1.0</v>
      </c>
      <c r="B371" s="434">
        <f t="shared" si="5"/>
        <v>5.0</v>
      </c>
      <c r="C371" s="345">
        <f>Účetní_závěrka!L27</f>
        <v>0.0</v>
      </c>
      <c r="D371" s="345">
        <f>Účetní_závěrka!K27</f>
        <v>0.0</v>
      </c>
      <c r="F371">
        <v>14.0</v>
      </c>
      <c r="G371" s="504">
        <v>5.0</v>
      </c>
    </row>
    <row r="372" spans="1:7" ht="12.75">
      <c r="A372" s="345">
        <f t="shared" si="6"/>
        <v>1.0</v>
      </c>
      <c r="B372" s="434">
        <f t="shared" si="5"/>
        <v>6.0</v>
      </c>
      <c r="C372" s="345">
        <f>Účetní_závěrka!L28</f>
        <v>0.0</v>
      </c>
      <c r="D372" s="345">
        <f>Účetní_závěrka!K28</f>
        <v>0.0</v>
      </c>
      <c r="F372">
        <v>15.0</v>
      </c>
      <c r="G372" s="504">
        <v>6.0</v>
      </c>
    </row>
    <row r="373" spans="1:7" ht="12.75">
      <c r="A373" s="345">
        <f t="shared" si="6"/>
        <v>1.0</v>
      </c>
      <c r="B373" s="434">
        <f t="shared" si="5"/>
        <v>8.0</v>
      </c>
      <c r="C373" s="345">
        <f>Účetní_závěrka!L29</f>
        <v>0.0</v>
      </c>
      <c r="D373" s="345">
        <f>Účetní_závěrka!K29</f>
        <v>0.0</v>
      </c>
      <c r="F373">
        <v>16.0</v>
      </c>
      <c r="G373" s="504">
        <v>8.0</v>
      </c>
    </row>
    <row r="374" spans="1:7" ht="12.75">
      <c r="A374" s="345">
        <f t="shared" si="6"/>
        <v>1.0</v>
      </c>
      <c r="B374" s="434">
        <f t="shared" si="5"/>
        <v>9.0</v>
      </c>
      <c r="C374" s="345">
        <f>Účetní_závěrka!L30</f>
        <v>0.0</v>
      </c>
      <c r="D374" s="345">
        <f>Účetní_závěrka!K30</f>
        <v>0.0</v>
      </c>
      <c r="F374">
        <v>17.0</v>
      </c>
      <c r="G374" s="504">
        <v>9.0</v>
      </c>
    </row>
    <row r="375" spans="1:7" ht="12.75">
      <c r="A375" s="345">
        <f t="shared" si="6"/>
        <v>1.0</v>
      </c>
      <c r="B375" s="434">
        <f t="shared" si="5"/>
        <v>10.0</v>
      </c>
      <c r="C375" s="345">
        <f>Účetní_závěrka!L31</f>
        <v>0.0</v>
      </c>
      <c r="D375" s="345">
        <f>Účetní_závěrka!K31</f>
        <v>0.0</v>
      </c>
      <c r="F375">
        <v>57.0</v>
      </c>
      <c r="G375" s="504">
        <v>10.0</v>
      </c>
    </row>
    <row r="376" spans="1:7" ht="12.75">
      <c r="A376" s="345">
        <f t="shared" si="6"/>
        <v>1.0</v>
      </c>
      <c r="B376" s="434">
        <f t="shared" si="5"/>
        <v>11.0</v>
      </c>
      <c r="C376" s="345">
        <f>Účetní_závěrka!L32</f>
        <v>0.0</v>
      </c>
      <c r="D376" s="345">
        <f>Účetní_závěrka!K32</f>
        <v>0.0</v>
      </c>
      <c r="F376">
        <v>18.0</v>
      </c>
      <c r="G376" s="504">
        <v>11.0</v>
      </c>
    </row>
    <row r="377" spans="1:7" ht="12.75">
      <c r="A377" s="345">
        <f t="shared" si="6"/>
        <v>1.0</v>
      </c>
      <c r="B377" s="434">
        <f t="shared" si="5"/>
        <v>13.0</v>
      </c>
      <c r="C377" s="345">
        <f>Účetní_závěrka!L33</f>
        <v>0.0</v>
      </c>
      <c r="D377" s="345">
        <f>Účetní_závěrka!K33</f>
        <v>0.0</v>
      </c>
      <c r="F377">
        <v>58.0</v>
      </c>
      <c r="G377" s="504">
        <v>13.0</v>
      </c>
    </row>
    <row r="378" spans="1:7" ht="12.75">
      <c r="A378" s="345">
        <f t="shared" si="6"/>
        <v>1.0</v>
      </c>
      <c r="B378" s="434">
        <f t="shared" si="5"/>
        <v>14.0</v>
      </c>
      <c r="C378" s="345">
        <f>Účetní_závěrka!L34</f>
        <v>0.0</v>
      </c>
      <c r="D378" s="345">
        <f>Účetní_závěrka!K34</f>
        <v>0.0</v>
      </c>
      <c r="F378">
        <v>19.0</v>
      </c>
      <c r="G378" s="504">
        <v>14.0</v>
      </c>
    </row>
    <row r="379" spans="1:7" ht="12.75">
      <c r="A379" s="345">
        <f t="shared" si="6"/>
        <v>1.0</v>
      </c>
      <c r="B379" s="434">
        <f t="shared" si="5"/>
        <v>16.0</v>
      </c>
      <c r="C379" s="345">
        <f>Účetní_závěrka!L35</f>
        <v>0.0</v>
      </c>
      <c r="D379" s="345">
        <f>Účetní_závěrka!K35</f>
        <v>0.0</v>
      </c>
      <c r="F379">
        <v>20.0</v>
      </c>
      <c r="G379" s="504">
        <v>16.0</v>
      </c>
    </row>
    <row r="380" spans="1:7" ht="12.75">
      <c r="A380" s="345">
        <f t="shared" si="6"/>
        <v>1.0</v>
      </c>
      <c r="B380" s="434">
        <f t="shared" si="5"/>
        <v>17.0</v>
      </c>
      <c r="C380" s="345">
        <f>Účetní_závěrka!L36</f>
        <v>0.0</v>
      </c>
      <c r="D380" s="345">
        <f>Účetní_závěrka!K36</f>
        <v>0.0</v>
      </c>
      <c r="F380">
        <v>21.0</v>
      </c>
      <c r="G380" s="504">
        <v>17.0</v>
      </c>
    </row>
    <row r="381" spans="1:7" ht="12.75">
      <c r="A381" s="345">
        <f t="shared" si="6"/>
        <v>1.0</v>
      </c>
      <c r="B381" s="434">
        <f t="shared" si="5"/>
        <v>21.0</v>
      </c>
      <c r="C381" s="345">
        <f>Účetní_závěrka!L37</f>
        <v>0.0</v>
      </c>
      <c r="D381" s="345">
        <f>Účetní_závěrka!K37</f>
        <v>0.0</v>
      </c>
      <c r="F381">
        <v>22.0</v>
      </c>
      <c r="G381" s="504">
        <v>21.0</v>
      </c>
    </row>
    <row r="382" spans="1:7" ht="12.75">
      <c r="A382" s="345">
        <f t="shared" si="6"/>
        <v>1.0</v>
      </c>
      <c r="B382" s="434">
        <f t="shared" si="5"/>
        <v>22.0</v>
      </c>
      <c r="C382" s="345">
        <f>Účetní_závěrka!L38</f>
        <v>0.0</v>
      </c>
      <c r="D382" s="345">
        <f>Účetní_závěrka!K38</f>
        <v>0.0</v>
      </c>
      <c r="F382">
        <v>23.0</v>
      </c>
      <c r="G382" s="504">
        <v>22.0</v>
      </c>
    </row>
    <row r="383" spans="1:7" ht="12.75">
      <c r="A383" s="345">
        <f t="shared" si="6"/>
        <v>1.0</v>
      </c>
      <c r="B383" s="434">
        <f t="shared" si="5"/>
        <v>23.0</v>
      </c>
      <c r="C383" s="345">
        <f>Účetní_závěrka!L39</f>
        <v>0.0</v>
      </c>
      <c r="D383" s="345">
        <f>Účetní_závěrka!K39</f>
        <v>0.0</v>
      </c>
      <c r="F383">
        <v>24.0</v>
      </c>
      <c r="G383" s="504">
        <v>23.0</v>
      </c>
    </row>
    <row r="384" spans="1:7" ht="12.75">
      <c r="A384" s="345">
        <f t="shared" si="6"/>
        <v>1.0</v>
      </c>
      <c r="B384" s="434">
        <f t="shared" si="5"/>
        <v>24.0</v>
      </c>
      <c r="C384" s="345">
        <f>Účetní_závěrka!L40</f>
        <v>0.0</v>
      </c>
      <c r="D384" s="345">
        <f>Účetní_závěrka!K40</f>
        <v>0.0</v>
      </c>
      <c r="F384">
        <v>25.0</v>
      </c>
      <c r="G384" s="504">
        <v>24.0</v>
      </c>
    </row>
    <row r="385" spans="1:7" ht="12.75">
      <c r="A385" s="345">
        <f t="shared" si="6"/>
        <v>1.0</v>
      </c>
      <c r="B385" s="434">
        <f t="shared" si="5"/>
        <v>26.0</v>
      </c>
      <c r="C385" s="345">
        <f>Účetní_závěrka!L41</f>
        <v>0.0</v>
      </c>
      <c r="D385" s="345">
        <f>Účetní_závěrka!K41</f>
        <v>0.0</v>
      </c>
      <c r="F385">
        <v>26.0</v>
      </c>
      <c r="G385" s="504">
        <v>26.0</v>
      </c>
    </row>
    <row r="386" spans="1:7" ht="12.75">
      <c r="A386" s="345">
        <f t="shared" si="6"/>
        <v>1.0</v>
      </c>
      <c r="B386" s="434">
        <f t="shared" si="5"/>
        <v>27.0</v>
      </c>
      <c r="C386" s="345">
        <f>Účetní_závěrka!L42</f>
        <v>0.0</v>
      </c>
      <c r="D386" s="345">
        <f>Účetní_závěrka!K42</f>
        <v>0.0</v>
      </c>
      <c r="F386">
        <v>27.0</v>
      </c>
      <c r="G386" s="504">
        <v>27.0</v>
      </c>
    </row>
    <row r="387" spans="1:7" ht="12.75">
      <c r="A387" s="345">
        <f t="shared" si="6"/>
        <v>1.0</v>
      </c>
      <c r="B387" s="434">
        <f t="shared" si="5"/>
        <v>28.0</v>
      </c>
      <c r="C387" s="345">
        <f>Účetní_závěrka!L43</f>
        <v>0.0</v>
      </c>
      <c r="D387" s="345">
        <f>Účetní_závěrka!K43</f>
        <v>0.0</v>
      </c>
      <c r="F387">
        <v>28.0</v>
      </c>
      <c r="G387" s="504">
        <v>28.0</v>
      </c>
    </row>
    <row r="388" spans="1:7" ht="12.75">
      <c r="A388" s="345">
        <f t="shared" si="6"/>
        <v>1.0</v>
      </c>
      <c r="B388" s="434">
        <f t="shared" si="7" ref="B388:B413">IF($B$38="P",F388,G388)</f>
        <v>29.0</v>
      </c>
      <c r="C388" s="345">
        <f>Účetní_závěrka!L44</f>
        <v>0.0</v>
      </c>
      <c r="D388" s="345">
        <f>Účetní_závěrka!K44</f>
        <v>0.0</v>
      </c>
      <c r="F388">
        <v>29.0</v>
      </c>
      <c r="G388" s="504">
        <v>29.0</v>
      </c>
    </row>
    <row r="389" spans="1:7" ht="12.75">
      <c r="A389" s="345">
        <f t="shared" si="6"/>
        <v>1.0</v>
      </c>
      <c r="B389" s="434">
        <f t="shared" si="7"/>
        <v>30.0</v>
      </c>
      <c r="C389" s="345">
        <f>Účetní_závěrka!L45</f>
        <v>0.0</v>
      </c>
      <c r="D389" s="345">
        <f>Účetní_závěrka!K45</f>
        <v>0.0</v>
      </c>
      <c r="F389">
        <v>30.0</v>
      </c>
      <c r="G389" s="504">
        <v>30.0</v>
      </c>
    </row>
    <row r="390" spans="1:7" ht="12.75">
      <c r="A390" s="345">
        <f t="shared" si="6"/>
        <v>1.0</v>
      </c>
      <c r="B390" s="434">
        <f t="shared" si="7"/>
        <v>31.0</v>
      </c>
      <c r="C390" s="345">
        <f>Účetní_závěrka!L46</f>
        <v>0.0</v>
      </c>
      <c r="D390" s="345">
        <f>Účetní_závěrka!K46</f>
        <v>0.0</v>
      </c>
      <c r="F390">
        <v>31.0</v>
      </c>
      <c r="G390" s="504">
        <v>31.0</v>
      </c>
    </row>
    <row r="391" spans="1:7" ht="12.75">
      <c r="A391" s="345">
        <f t="shared" si="6"/>
        <v>1.0</v>
      </c>
      <c r="B391" s="434">
        <f t="shared" si="7"/>
        <v>32.0</v>
      </c>
      <c r="C391" s="345">
        <f>Účetní_závěrka!L47</f>
        <v>0.0</v>
      </c>
      <c r="D391" s="345">
        <f>Účetní_závěrka!K47</f>
        <v>0.0</v>
      </c>
      <c r="F391">
        <v>32.0</v>
      </c>
      <c r="G391" s="504">
        <v>32.0</v>
      </c>
    </row>
    <row r="392" spans="1:7" ht="12.75">
      <c r="A392" s="345">
        <f t="shared" si="6"/>
        <v>1.0</v>
      </c>
      <c r="B392" s="434">
        <f t="shared" si="7"/>
        <v>33.0</v>
      </c>
      <c r="C392" s="345">
        <f>Účetní_závěrka!L48</f>
        <v>0.0</v>
      </c>
      <c r="D392" s="345">
        <f>Účetní_závěrka!K48</f>
        <v>0.0</v>
      </c>
      <c r="F392">
        <v>33.0</v>
      </c>
      <c r="G392" s="504">
        <v>33.0</v>
      </c>
    </row>
    <row r="393" spans="1:7" ht="12.75">
      <c r="A393" s="345">
        <f t="shared" si="6"/>
        <v>1.0</v>
      </c>
      <c r="B393" s="434">
        <f t="shared" si="7"/>
        <v>34.0</v>
      </c>
      <c r="C393" s="345">
        <f>Účetní_závěrka!L49</f>
        <v>0.0</v>
      </c>
      <c r="D393" s="345">
        <f>Účetní_závěrka!K49</f>
        <v>0.0</v>
      </c>
      <c r="F393">
        <v>34.0</v>
      </c>
      <c r="G393" s="504">
        <v>34.0</v>
      </c>
    </row>
    <row r="394" spans="1:7" ht="12.75">
      <c r="A394" s="345">
        <f t="shared" si="6"/>
        <v>1.0</v>
      </c>
      <c r="B394" s="434">
        <f t="shared" si="7"/>
        <v>35.0</v>
      </c>
      <c r="C394" s="345">
        <f>Účetní_závěrka!L50</f>
        <v>0.0</v>
      </c>
      <c r="D394" s="345">
        <f>Účetní_závěrka!K50</f>
        <v>0.0</v>
      </c>
      <c r="F394">
        <v>35.0</v>
      </c>
      <c r="G394" s="504">
        <v>35.0</v>
      </c>
    </row>
    <row r="395" spans="1:7" ht="12.75">
      <c r="A395" s="345">
        <f t="shared" si="6"/>
        <v>1.0</v>
      </c>
      <c r="B395" s="434">
        <f t="shared" si="7"/>
        <v>37.0</v>
      </c>
      <c r="C395" s="345">
        <f>Účetní_závěrka!L51</f>
        <v>0.0</v>
      </c>
      <c r="D395" s="345">
        <f>Účetní_závěrka!K51</f>
        <v>0.0</v>
      </c>
      <c r="F395">
        <v>36.0</v>
      </c>
      <c r="G395" s="504">
        <v>37.0</v>
      </c>
    </row>
    <row r="396" spans="1:7" ht="12.75">
      <c r="A396" s="345">
        <f t="shared" si="6"/>
        <v>1.0</v>
      </c>
      <c r="B396" s="434">
        <f t="shared" si="7"/>
        <v>38.0</v>
      </c>
      <c r="C396" s="345">
        <f>Účetní_závěrka!L52</f>
        <v>0.0</v>
      </c>
      <c r="D396" s="345">
        <f>Účetní_závěrka!K52</f>
        <v>0.0</v>
      </c>
      <c r="F396">
        <v>37.0</v>
      </c>
      <c r="G396" s="504">
        <v>38.0</v>
      </c>
    </row>
    <row r="397" spans="1:7" ht="12.75">
      <c r="A397" s="345">
        <f t="shared" si="6"/>
        <v>1.0</v>
      </c>
      <c r="B397" s="434">
        <f t="shared" si="7"/>
        <v>39.0</v>
      </c>
      <c r="C397" s="345">
        <f>Účetní_závěrka!L53</f>
        <v>0.0</v>
      </c>
      <c r="D397" s="345">
        <f>Účetní_závěrka!K53</f>
        <v>0.0</v>
      </c>
      <c r="F397">
        <v>38.0</v>
      </c>
      <c r="G397" s="504">
        <v>39.0</v>
      </c>
    </row>
    <row r="398" spans="1:7" ht="12.75">
      <c r="A398" s="345">
        <f t="shared" si="6"/>
        <v>1.0</v>
      </c>
      <c r="B398" s="434">
        <f t="shared" si="7"/>
        <v>40.0</v>
      </c>
      <c r="C398" s="345">
        <f>Účetní_závěrka!L54</f>
        <v>0.0</v>
      </c>
      <c r="D398" s="345">
        <f>Účetní_závěrka!K54</f>
        <v>0.0</v>
      </c>
      <c r="F398">
        <v>39.0</v>
      </c>
      <c r="G398" s="504">
        <v>40.0</v>
      </c>
    </row>
    <row r="399" spans="1:7" ht="12.75">
      <c r="A399" s="345">
        <f t="shared" si="6"/>
        <v>1.0</v>
      </c>
      <c r="B399" s="434">
        <f t="shared" si="7"/>
        <v>41.0</v>
      </c>
      <c r="C399" s="345">
        <f>Účetní_závěrka!L55</f>
        <v>0.0</v>
      </c>
      <c r="D399" s="345">
        <f>Účetní_závěrka!K55</f>
        <v>0.0</v>
      </c>
      <c r="F399">
        <v>40.0</v>
      </c>
      <c r="G399" s="504">
        <v>41.0</v>
      </c>
    </row>
    <row r="400" spans="1:7" ht="12.75">
      <c r="A400" s="345">
        <f t="shared" si="6"/>
        <v>1.0</v>
      </c>
      <c r="B400" s="434">
        <f t="shared" si="7"/>
        <v>42.0</v>
      </c>
      <c r="C400" s="345">
        <f>Účetní_závěrka!L56</f>
        <v>0.0</v>
      </c>
      <c r="D400" s="345">
        <f>Účetní_závěrka!K56</f>
        <v>0.0</v>
      </c>
      <c r="F400">
        <v>41.0</v>
      </c>
      <c r="G400" s="504">
        <v>42.0</v>
      </c>
    </row>
    <row r="401" spans="1:7" ht="12.75">
      <c r="A401" s="345">
        <f t="shared" si="6"/>
        <v>1.0</v>
      </c>
      <c r="B401" s="434">
        <f t="shared" si="7"/>
        <v>43.0</v>
      </c>
      <c r="C401" s="345">
        <f>Účetní_závěrka!L57</f>
        <v>0.0</v>
      </c>
      <c r="D401" s="345">
        <f>Účetní_závěrka!K57</f>
        <v>0.0</v>
      </c>
      <c r="F401">
        <v>42.0</v>
      </c>
      <c r="G401" s="504">
        <v>43.0</v>
      </c>
    </row>
    <row r="402" spans="1:7" ht="12.75">
      <c r="A402" s="345">
        <f t="shared" si="8" ref="A402:A406">$B$353</f>
        <v>1.0</v>
      </c>
      <c r="B402" s="434">
        <f t="shared" si="7"/>
        <v>44.0</v>
      </c>
      <c r="C402" s="345">
        <f>Účetní_závěrka!L58</f>
        <v>0.0</v>
      </c>
      <c r="D402" s="345">
        <f>Účetní_závěrka!K58</f>
        <v>0.0</v>
      </c>
      <c r="F402">
        <v>43.0</v>
      </c>
      <c r="G402" s="504">
        <v>44.0</v>
      </c>
    </row>
    <row r="403" spans="1:7" ht="12.75">
      <c r="A403" s="345">
        <f t="shared" si="8"/>
        <v>1.0</v>
      </c>
      <c r="B403" s="434">
        <f t="shared" si="7"/>
        <v>45.0</v>
      </c>
      <c r="C403" s="345">
        <f>Účetní_závěrka!L59</f>
        <v>0.0</v>
      </c>
      <c r="D403" s="345">
        <f>Účetní_závěrka!K59</f>
        <v>0.0</v>
      </c>
      <c r="F403">
        <v>44.0</v>
      </c>
      <c r="G403" s="504">
        <v>45.0</v>
      </c>
    </row>
    <row r="404" spans="1:7" ht="12.75">
      <c r="A404" s="345">
        <f t="shared" si="8"/>
        <v>1.0</v>
      </c>
      <c r="B404" s="434">
        <f t="shared" si="7"/>
        <v>46.0</v>
      </c>
      <c r="C404" s="345">
        <f>Účetní_závěrka!L60</f>
        <v>0.0</v>
      </c>
      <c r="D404" s="345">
        <f>Účetní_závěrka!K60</f>
        <v>0.0</v>
      </c>
      <c r="F404">
        <v>45.0</v>
      </c>
      <c r="G404" s="504">
        <v>46.0</v>
      </c>
    </row>
    <row r="405" spans="1:7" ht="12.75">
      <c r="A405" s="345">
        <f t="shared" si="8"/>
        <v>1.0</v>
      </c>
      <c r="B405" s="434">
        <f t="shared" si="7"/>
        <v>47.0</v>
      </c>
      <c r="C405" s="345">
        <f>Účetní_závěrka!L61</f>
        <v>0.0</v>
      </c>
      <c r="D405" s="345">
        <f>Účetní_závěrka!K61</f>
        <v>0.0</v>
      </c>
      <c r="F405">
        <v>46.0</v>
      </c>
      <c r="G405" s="504">
        <v>47.0</v>
      </c>
    </row>
    <row r="406" spans="1:7" ht="12.75">
      <c r="A406" s="345">
        <f t="shared" si="8"/>
        <v>1.0</v>
      </c>
      <c r="B406" s="434">
        <f t="shared" si="7"/>
        <v>49.0</v>
      </c>
      <c r="C406" s="345">
        <f>Účetní_závěrka!L62</f>
        <v>0.0</v>
      </c>
      <c r="D406" s="345">
        <f>Účetní_závěrka!K62</f>
        <v>0.0</v>
      </c>
      <c r="F406">
        <v>47.0</v>
      </c>
      <c r="G406" s="504">
        <v>49.0</v>
      </c>
    </row>
    <row r="407" spans="1:7" ht="12.75">
      <c r="A407" s="345">
        <f t="shared" si="9" ref="A407:A410">$B$353</f>
        <v>1.0</v>
      </c>
      <c r="B407" s="434">
        <f t="shared" si="7"/>
        <v>50.0</v>
      </c>
      <c r="C407" s="345">
        <f>Účetní_závěrka!L63</f>
        <v>0.0</v>
      </c>
      <c r="D407" s="345">
        <f>Účetní_závěrka!K63</f>
        <v>0.0</v>
      </c>
      <c r="F407">
        <v>48.0</v>
      </c>
      <c r="G407" s="504">
        <v>50.0</v>
      </c>
    </row>
    <row r="408" spans="1:7" ht="12.75">
      <c r="A408" s="345">
        <f t="shared" si="9"/>
        <v>1.0</v>
      </c>
      <c r="B408" s="434">
        <f t="shared" si="7"/>
        <v>51.0</v>
      </c>
      <c r="C408" s="345">
        <f>Účetní_závěrka!L64</f>
        <v>0.0</v>
      </c>
      <c r="D408" s="345">
        <f>Účetní_závěrka!K64</f>
        <v>0.0</v>
      </c>
      <c r="F408">
        <v>49.0</v>
      </c>
      <c r="G408" s="504">
        <v>51.0</v>
      </c>
    </row>
    <row r="409" spans="1:7" ht="12.75">
      <c r="A409" s="345">
        <f t="shared" si="9"/>
        <v>1.0</v>
      </c>
      <c r="B409" s="434">
        <f t="shared" si="7"/>
        <v>53.0</v>
      </c>
      <c r="C409" s="345">
        <f>Účetní_závěrka!L65</f>
        <v>0.0</v>
      </c>
      <c r="D409" s="345">
        <f>Účetní_závěrka!K65</f>
        <v>0.0</v>
      </c>
      <c r="F409">
        <v>50.0</v>
      </c>
      <c r="G409" s="504">
        <v>53.0</v>
      </c>
    </row>
    <row r="410" spans="1:7" ht="12.75">
      <c r="A410" s="345">
        <f t="shared" si="9"/>
        <v>1.0</v>
      </c>
      <c r="B410" s="434">
        <f t="shared" si="7"/>
        <v>54.0</v>
      </c>
      <c r="C410" s="345">
        <f>Účetní_závěrka!L66</f>
        <v>0.0</v>
      </c>
      <c r="D410" s="345">
        <f>Účetní_závěrka!K66</f>
        <v>0.0</v>
      </c>
      <c r="F410">
        <v>51.0</v>
      </c>
      <c r="G410" s="504">
        <v>54.0</v>
      </c>
    </row>
    <row r="411" spans="1:7" ht="12.75">
      <c r="A411" s="345">
        <f t="shared" si="10" ref="A411:A413">$B$353</f>
        <v>1.0</v>
      </c>
      <c r="B411" s="434">
        <f t="shared" si="7"/>
        <v>55.0</v>
      </c>
      <c r="C411" s="345">
        <f>Účetní_závěrka!L67</f>
        <v>0.0</v>
      </c>
      <c r="D411" s="345">
        <f>Účetní_závěrka!K67</f>
        <v>0.0</v>
      </c>
      <c r="F411">
        <v>52.0</v>
      </c>
      <c r="G411" s="504">
        <v>55.0</v>
      </c>
    </row>
    <row r="412" spans="1:7" ht="12.75">
      <c r="A412" s="345">
        <f t="shared" si="10"/>
        <v>1.0</v>
      </c>
      <c r="B412" s="434">
        <f t="shared" si="7"/>
        <v>56.0</v>
      </c>
      <c r="C412" s="345">
        <f>Účetní_závěrka!L68</f>
        <v>0.0</v>
      </c>
      <c r="D412" s="345">
        <f>Účetní_závěrka!K68</f>
        <v>0.0</v>
      </c>
      <c r="F412">
        <v>53.0</v>
      </c>
      <c r="G412" s="504">
        <v>56.0</v>
      </c>
    </row>
    <row r="413" spans="1:7" ht="12.75">
      <c r="A413" s="345">
        <f t="shared" si="10"/>
        <v>1.0</v>
      </c>
      <c r="B413" s="434">
        <f t="shared" si="7"/>
        <v>57.0</v>
      </c>
      <c r="C413" s="345">
        <f>Účetní_závěrka!L69</f>
        <v>0.0</v>
      </c>
      <c r="D413" s="345">
        <f>Účetní_závěrka!K69</f>
        <v>0.0</v>
      </c>
      <c r="F413">
        <v>54.0</v>
      </c>
      <c r="G413" s="504">
        <v>57.0</v>
      </c>
    </row>
    <row r="414" spans="1:4" ht="12.75">
      <c r="A414" s="345"/>
      <c r="B414" s="345"/>
      <c r="C414" s="345"/>
      <c r="D414" s="345"/>
    </row>
    <row r="415" spans="1:1" ht="12.75">
      <c r="A415" s="351" t="s">
        <v>1646</v>
      </c>
    </row>
    <row r="417" spans="1:4" ht="12.75">
      <c r="A417" s="345" t="s">
        <v>1350</v>
      </c>
      <c r="B417" s="345" t="s">
        <v>1567</v>
      </c>
      <c r="C417" s="345" t="s">
        <v>1642</v>
      </c>
      <c r="D417" s="345" t="s">
        <v>1643</v>
      </c>
    </row>
    <row r="421" spans="1:1" ht="12.75">
      <c r="A421" s="351" t="s">
        <v>1647</v>
      </c>
    </row>
    <row r="423" spans="1:4" ht="12.75">
      <c r="A423" s="345" t="s">
        <v>1350</v>
      </c>
      <c r="B423" s="345" t="s">
        <v>1567</v>
      </c>
      <c r="C423" s="345" t="s">
        <v>1642</v>
      </c>
      <c r="D423" s="345" t="s">
        <v>1643</v>
      </c>
    </row>
    <row r="427" spans="1:1" ht="12.75">
      <c r="A427" s="351" t="s">
        <v>1648</v>
      </c>
    </row>
    <row r="429" spans="1:4" ht="12.75">
      <c r="A429" s="345" t="s">
        <v>1350</v>
      </c>
      <c r="B429" s="345" t="s">
        <v>1567</v>
      </c>
      <c r="C429" s="345" t="s">
        <v>1642</v>
      </c>
      <c r="D429" s="345" t="s">
        <v>1643</v>
      </c>
    </row>
    <row r="433" spans="1:1" ht="12.75">
      <c r="A433" s="351" t="s">
        <v>1649</v>
      </c>
    </row>
    <row r="435" spans="1:4" ht="12.75">
      <c r="A435" s="345" t="s">
        <v>1350</v>
      </c>
      <c r="B435" s="345" t="s">
        <v>1567</v>
      </c>
      <c r="C435" s="345" t="s">
        <v>1642</v>
      </c>
      <c r="D435" s="345" t="s">
        <v>1643</v>
      </c>
    </row>
    <row r="439" spans="1:1" ht="12.75">
      <c r="A439" s="351" t="s">
        <v>1658</v>
      </c>
    </row>
    <row r="441" spans="1:10" ht="12.75">
      <c r="A441" s="345" t="s">
        <v>1350</v>
      </c>
      <c r="B441" s="345" t="s">
        <v>1567</v>
      </c>
      <c r="C441" s="345" t="s">
        <v>1650</v>
      </c>
      <c r="D441" s="345" t="s">
        <v>1651</v>
      </c>
      <c r="E441" s="345" t="s">
        <v>1652</v>
      </c>
      <c r="F441" s="345" t="s">
        <v>1653</v>
      </c>
      <c r="G441" s="345" t="s">
        <v>1654</v>
      </c>
      <c r="H441" s="345" t="s">
        <v>1655</v>
      </c>
      <c r="I441" s="345" t="s">
        <v>1656</v>
      </c>
      <c r="J441" s="345" t="s">
        <v>1657</v>
      </c>
    </row>
    <row r="445" spans="1:1" ht="12.75">
      <c r="A445" s="351" t="s">
        <v>1659</v>
      </c>
    </row>
    <row r="447" spans="1:4" ht="12.75">
      <c r="A447" s="345" t="s">
        <v>1350</v>
      </c>
      <c r="B447" s="345" t="s">
        <v>1567</v>
      </c>
      <c r="C447" s="345" t="s">
        <v>1642</v>
      </c>
      <c r="D447" s="345" t="s">
        <v>1643</v>
      </c>
    </row>
    <row r="451" spans="1:1" ht="12.75">
      <c r="A451" s="351" t="s">
        <v>1660</v>
      </c>
    </row>
    <row r="453" spans="1:6" ht="12.75">
      <c r="A453" s="345" t="s">
        <v>1350</v>
      </c>
      <c r="B453" s="345" t="s">
        <v>1350</v>
      </c>
      <c r="C453" s="345" t="s">
        <v>1636</v>
      </c>
      <c r="D453" s="345" t="s">
        <v>1638</v>
      </c>
      <c r="E453" s="345" t="s">
        <v>1639</v>
      </c>
      <c r="F453" s="345" t="s">
        <v>1640</v>
      </c>
    </row>
    <row r="457" spans="1:1" ht="12.75">
      <c r="A457" s="351" t="s">
        <v>1661</v>
      </c>
    </row>
    <row r="459" spans="1:6" ht="12.75">
      <c r="A459" s="345" t="s">
        <v>1350</v>
      </c>
      <c r="B459" s="345" t="s">
        <v>1350</v>
      </c>
      <c r="C459" s="345" t="s">
        <v>1636</v>
      </c>
      <c r="D459" s="345" t="s">
        <v>1638</v>
      </c>
      <c r="E459" s="345" t="s">
        <v>1639</v>
      </c>
      <c r="F459" s="345" t="s">
        <v>1640</v>
      </c>
    </row>
    <row r="463" spans="1:1" ht="12.75">
      <c r="A463" s="351" t="s">
        <v>1662</v>
      </c>
    </row>
    <row r="465" spans="1:10" ht="12.75">
      <c r="A465" s="345" t="s">
        <v>1350</v>
      </c>
      <c r="B465" s="345" t="s">
        <v>1567</v>
      </c>
      <c r="C465" s="345" t="s">
        <v>1650</v>
      </c>
      <c r="D465" s="345" t="s">
        <v>1651</v>
      </c>
      <c r="E465" s="345" t="s">
        <v>1652</v>
      </c>
      <c r="F465" s="345" t="s">
        <v>1653</v>
      </c>
      <c r="G465" s="345" t="s">
        <v>1654</v>
      </c>
      <c r="H465" s="345" t="s">
        <v>1655</v>
      </c>
      <c r="I465" s="345" t="s">
        <v>1656</v>
      </c>
      <c r="J465" s="345" t="s">
        <v>1657</v>
      </c>
    </row>
    <row r="469" spans="1:1" ht="12.75">
      <c r="A469" s="351" t="s">
        <v>1663</v>
      </c>
    </row>
    <row r="471" spans="1:6" ht="12.75">
      <c r="A471" s="345" t="s">
        <v>1350</v>
      </c>
      <c r="B471" s="345" t="s">
        <v>1567</v>
      </c>
      <c r="C471" s="345" t="s">
        <v>1680</v>
      </c>
      <c r="D471" s="345" t="s">
        <v>1681</v>
      </c>
      <c r="E471" s="345" t="s">
        <v>1682</v>
      </c>
      <c r="F471" s="345" t="s">
        <v>1683</v>
      </c>
    </row>
    <row r="475" spans="1:1" ht="12.75">
      <c r="A475" s="351" t="s">
        <v>1664</v>
      </c>
    </row>
    <row r="477" spans="1:6" ht="12.75">
      <c r="A477" s="345" t="s">
        <v>1350</v>
      </c>
      <c r="B477" s="345" t="s">
        <v>1350</v>
      </c>
      <c r="C477" s="345" t="s">
        <v>1636</v>
      </c>
      <c r="D477" s="345" t="s">
        <v>1638</v>
      </c>
      <c r="E477" s="345" t="s">
        <v>1639</v>
      </c>
      <c r="F477" s="345" t="s">
        <v>1640</v>
      </c>
    </row>
    <row r="481" spans="1:1" ht="12.75">
      <c r="A481" s="351" t="s">
        <v>1665</v>
      </c>
    </row>
    <row r="483" spans="1:6" ht="12.75">
      <c r="A483" s="345" t="s">
        <v>1350</v>
      </c>
      <c r="B483" s="345" t="s">
        <v>1350</v>
      </c>
      <c r="C483" s="345" t="s">
        <v>1636</v>
      </c>
      <c r="D483" s="345" t="s">
        <v>1638</v>
      </c>
      <c r="E483" s="345" t="s">
        <v>1639</v>
      </c>
      <c r="F483" s="345" t="s">
        <v>1640</v>
      </c>
    </row>
    <row r="487" spans="1:1" ht="12.75">
      <c r="A487" s="351" t="s">
        <v>1666</v>
      </c>
    </row>
    <row r="489" spans="1:6" ht="12.75">
      <c r="A489" s="345" t="s">
        <v>1350</v>
      </c>
      <c r="B489" s="345" t="s">
        <v>1567</v>
      </c>
      <c r="C489" s="345" t="s">
        <v>1680</v>
      </c>
      <c r="D489" s="345" t="s">
        <v>1681</v>
      </c>
      <c r="E489" s="345" t="s">
        <v>1682</v>
      </c>
      <c r="F489" s="345" t="s">
        <v>1683</v>
      </c>
    </row>
    <row r="493" spans="1:1" ht="12.75">
      <c r="A493" s="351" t="s">
        <v>1667</v>
      </c>
    </row>
    <row r="495" spans="1:4" ht="12.75">
      <c r="A495" s="345" t="s">
        <v>1350</v>
      </c>
      <c r="B495" s="345" t="s">
        <v>1567</v>
      </c>
      <c r="C495" s="345" t="s">
        <v>1684</v>
      </c>
      <c r="D495" s="345" t="s">
        <v>1685</v>
      </c>
    </row>
    <row r="499" spans="1:1" ht="12.75">
      <c r="A499" s="351" t="s">
        <v>1668</v>
      </c>
    </row>
    <row r="501" spans="1:4" ht="12.75">
      <c r="A501" s="345" t="s">
        <v>1350</v>
      </c>
      <c r="B501" s="345" t="s">
        <v>1567</v>
      </c>
      <c r="C501" s="345" t="s">
        <v>1684</v>
      </c>
      <c r="D501" s="345" t="s">
        <v>1685</v>
      </c>
    </row>
    <row r="505" spans="1:1" ht="12.75">
      <c r="A505" s="351" t="s">
        <v>1669</v>
      </c>
    </row>
    <row r="507" spans="1:5" ht="12.75">
      <c r="A507" s="345" t="s">
        <v>1350</v>
      </c>
      <c r="B507" s="345" t="s">
        <v>1567</v>
      </c>
      <c r="C507" s="345" t="s">
        <v>1652</v>
      </c>
      <c r="D507" s="345" t="s">
        <v>1686</v>
      </c>
      <c r="E507" s="345" t="s">
        <v>1687</v>
      </c>
    </row>
    <row r="511" spans="1:1" ht="12.75">
      <c r="A511" s="351" t="s">
        <v>1671</v>
      </c>
    </row>
    <row r="513" spans="1:7" ht="12.75">
      <c r="A513" s="345" t="s">
        <v>1350</v>
      </c>
      <c r="B513" s="345" t="s">
        <v>1567</v>
      </c>
      <c r="C513" s="345" t="s">
        <v>1636</v>
      </c>
      <c r="D513" s="345" t="s">
        <v>1638</v>
      </c>
      <c r="E513" s="345" t="s">
        <v>1639</v>
      </c>
      <c r="F513" s="345" t="s">
        <v>1640</v>
      </c>
      <c r="G513" s="345" t="s">
        <v>1688</v>
      </c>
    </row>
    <row r="517" spans="1:1" ht="12.75">
      <c r="A517" s="351" t="s">
        <v>1672</v>
      </c>
    </row>
    <row r="519" spans="1:5" ht="12.75">
      <c r="A519" s="345" t="s">
        <v>1350</v>
      </c>
      <c r="B519" s="345" t="s">
        <v>1567</v>
      </c>
      <c r="C519" s="345" t="s">
        <v>1642</v>
      </c>
      <c r="D519" s="345" t="s">
        <v>1643</v>
      </c>
      <c r="E519" s="345" t="s">
        <v>1688</v>
      </c>
    </row>
    <row r="523" spans="1:1" ht="12.75">
      <c r="A523" s="351" t="s">
        <v>1670</v>
      </c>
    </row>
    <row r="525" spans="1:5" ht="12.75">
      <c r="A525" s="345" t="s">
        <v>1350</v>
      </c>
      <c r="B525" s="345" t="s">
        <v>1567</v>
      </c>
      <c r="C525" s="345" t="s">
        <v>1684</v>
      </c>
      <c r="D525" s="345" t="s">
        <v>1685</v>
      </c>
      <c r="E525" s="345" t="s">
        <v>1688</v>
      </c>
    </row>
    <row r="529" spans="1:1" ht="12.75">
      <c r="A529" s="351" t="s">
        <v>1673</v>
      </c>
    </row>
    <row r="531" spans="1:6" ht="12.75">
      <c r="A531" s="345" t="s">
        <v>1350</v>
      </c>
      <c r="B531" s="345" t="s">
        <v>1567</v>
      </c>
      <c r="C531" s="345" t="s">
        <v>1652</v>
      </c>
      <c r="D531" s="345" t="s">
        <v>1686</v>
      </c>
      <c r="E531" s="345" t="s">
        <v>1687</v>
      </c>
      <c r="F531" s="345" t="s">
        <v>1688</v>
      </c>
    </row>
    <row r="535" spans="1:1" ht="12.75">
      <c r="A535" s="351" t="s">
        <v>1674</v>
      </c>
    </row>
    <row r="537" spans="1:7" ht="12.75">
      <c r="A537" s="345" t="s">
        <v>1350</v>
      </c>
      <c r="B537" s="345" t="s">
        <v>1567</v>
      </c>
      <c r="C537" s="345" t="s">
        <v>1680</v>
      </c>
      <c r="D537" s="345" t="s">
        <v>1681</v>
      </c>
      <c r="E537" s="345" t="s">
        <v>1682</v>
      </c>
      <c r="F537" s="345" t="s">
        <v>1683</v>
      </c>
      <c r="G537" s="345" t="s">
        <v>1688</v>
      </c>
    </row>
    <row r="541" spans="1:1" ht="12.75">
      <c r="A541" s="351" t="s">
        <v>1675</v>
      </c>
    </row>
    <row r="543" spans="1:11" ht="12.75">
      <c r="A543" s="345" t="s">
        <v>1350</v>
      </c>
      <c r="B543" s="345" t="s">
        <v>1567</v>
      </c>
      <c r="C543" s="345" t="s">
        <v>1650</v>
      </c>
      <c r="D543" s="345" t="s">
        <v>1651</v>
      </c>
      <c r="E543" s="345" t="s">
        <v>1652</v>
      </c>
      <c r="F543" s="345" t="s">
        <v>1653</v>
      </c>
      <c r="G543" s="345" t="s">
        <v>1654</v>
      </c>
      <c r="H543" s="345" t="s">
        <v>1655</v>
      </c>
      <c r="I543" s="345" t="s">
        <v>1656</v>
      </c>
      <c r="J543" s="345" t="s">
        <v>1657</v>
      </c>
      <c r="K543" s="345" t="s">
        <v>1688</v>
      </c>
    </row>
    <row r="547" spans="1:1" ht="12.75">
      <c r="A547" s="351" t="s">
        <v>1676</v>
      </c>
    </row>
    <row r="549" spans="1:3" ht="12.75">
      <c r="A549" s="345" t="s">
        <v>1350</v>
      </c>
      <c r="B549" s="345" t="s">
        <v>1567</v>
      </c>
      <c r="C549" s="345" t="s">
        <v>1689</v>
      </c>
    </row>
    <row r="553" spans="1:1" ht="12.75">
      <c r="A553" s="351" t="s">
        <v>1677</v>
      </c>
    </row>
    <row r="555" spans="1:6" ht="12.75">
      <c r="A555" s="345" t="s">
        <v>1350</v>
      </c>
      <c r="B555" s="345" t="s">
        <v>1567</v>
      </c>
      <c r="C555" s="345" t="s">
        <v>1642</v>
      </c>
      <c r="D555" s="345" t="s">
        <v>1643</v>
      </c>
      <c r="E555" s="345" t="s">
        <v>1690</v>
      </c>
      <c r="F555" s="345" t="s">
        <v>1691</v>
      </c>
    </row>
    <row r="559" spans="1:1" ht="12.75">
      <c r="A559" s="351" t="s">
        <v>1678</v>
      </c>
    </row>
    <row r="561" spans="1:36" ht="12.75">
      <c r="A561" s="345" t="s">
        <v>1693</v>
      </c>
      <c r="B561" s="345" t="s">
        <v>1694</v>
      </c>
      <c r="C561" s="345" t="s">
        <v>1695</v>
      </c>
      <c r="D561" s="345" t="s">
        <v>1696</v>
      </c>
      <c r="E561" s="345" t="s">
        <v>1697</v>
      </c>
      <c r="F561" s="345" t="s">
        <v>1698</v>
      </c>
      <c r="G561" s="345" t="s">
        <v>1699</v>
      </c>
      <c r="H561" s="345" t="s">
        <v>1700</v>
      </c>
      <c r="I561" s="345" t="s">
        <v>1701</v>
      </c>
      <c r="J561" s="345" t="s">
        <v>1702</v>
      </c>
      <c r="K561" s="345" t="s">
        <v>1703</v>
      </c>
      <c r="L561" s="345" t="s">
        <v>1704</v>
      </c>
      <c r="M561" s="345" t="s">
        <v>1705</v>
      </c>
      <c r="N561" s="345" t="s">
        <v>1706</v>
      </c>
      <c r="O561" s="345" t="s">
        <v>1707</v>
      </c>
      <c r="P561" s="345" t="s">
        <v>1708</v>
      </c>
      <c r="Q561" s="345" t="s">
        <v>1709</v>
      </c>
      <c r="R561" s="345" t="s">
        <v>1710</v>
      </c>
      <c r="S561" s="345" t="s">
        <v>1711</v>
      </c>
      <c r="T561" s="345" t="s">
        <v>1712</v>
      </c>
      <c r="U561" s="345" t="s">
        <v>1713</v>
      </c>
      <c r="V561" s="345" t="s">
        <v>1714</v>
      </c>
      <c r="W561" s="345" t="s">
        <v>1692</v>
      </c>
      <c r="X561" s="345" t="s">
        <v>1715</v>
      </c>
      <c r="Y561" s="345" t="s">
        <v>1716</v>
      </c>
      <c r="Z561" s="345" t="s">
        <v>1717</v>
      </c>
      <c r="AA561" s="345" t="s">
        <v>1718</v>
      </c>
      <c r="AB561" s="345" t="s">
        <v>1719</v>
      </c>
      <c r="AC561" s="345" t="s">
        <v>1720</v>
      </c>
      <c r="AD561" s="345" t="s">
        <v>1721</v>
      </c>
      <c r="AE561" s="345" t="s">
        <v>1722</v>
      </c>
      <c r="AF561" s="345" t="s">
        <v>1723</v>
      </c>
      <c r="AG561" s="345" t="s">
        <v>1724</v>
      </c>
      <c r="AH561" s="345" t="s">
        <v>1725</v>
      </c>
      <c r="AI561" s="345" t="s">
        <v>1726</v>
      </c>
      <c r="AJ561" s="345" t="s">
        <v>1727</v>
      </c>
    </row>
    <row r="562" spans="1:36" ht="12.75">
      <c r="A562" s="348" t="str">
        <f>IF(Př_12I!E35="ANO",IF(Př_12I!F35="NE","","A"),"N")</f>
        <v/>
      </c>
      <c r="B562" s="348" t="str">
        <f>IF(Př_12I!E36="ANO",IF(Př_12I!F36="NE","","A"),"N")</f>
        <v/>
      </c>
      <c r="C562" s="348" t="str">
        <f>IF(Př_12I!E37="ANO",IF(Př_12I!F37="NE","","A"),"N")</f>
        <v/>
      </c>
      <c r="D562" s="205" t="str">
        <f>IF(Př_12I!E42&lt;&gt;0,Př_12I!E42,"")</f>
        <v/>
      </c>
      <c r="E562" s="205" t="str">
        <f>IF(Př_12I!F42&lt;&gt;0,Př_12I!F42,"")</f>
        <v/>
      </c>
      <c r="F562" s="205" t="str">
        <f>IF(Př_12I!E43&lt;&gt;0,Př_12I!E43,"")</f>
        <v/>
      </c>
      <c r="G562" s="205" t="str">
        <f>IF(Př_12I!F43&lt;&gt;0,Př_12I!F43,"")</f>
        <v/>
      </c>
      <c r="H562" s="205" t="str">
        <f>IF(Př_12I!E18&lt;&gt;0,Př_12I!E18,"")</f>
        <v/>
      </c>
      <c r="I562" s="205" t="str">
        <f>IF(Př_12I!F18&lt;&gt;0,Př_12I!F18,"")</f>
        <v/>
      </c>
      <c r="J562" s="205" t="str">
        <f>IF(Př_12I!E17&lt;&gt;0,Př_12I!E17,"")</f>
        <v/>
      </c>
      <c r="K562" s="205" t="str">
        <f>IF(Př_12I!F17&lt;&gt;0,Př_12I!F17,"")</f>
        <v/>
      </c>
      <c r="L562" s="348" t="str">
        <f>IF(Př_12I!A10&lt;&gt;"",Př_12I!A10,"")</f>
        <v/>
      </c>
      <c r="M562" s="205" t="str">
        <f>IF(Př_12I!E44&lt;&gt;0,Př_12I!E44,"")</f>
        <v/>
      </c>
      <c r="N562" s="205" t="str">
        <f>IF(Př_12I!F44&lt;&gt;0,Př_12I!F44,"")</f>
        <v/>
      </c>
      <c r="O562" s="205" t="str">
        <f>IF(Př_12I!E45&lt;&gt;0,Př_12I!E45,"")</f>
        <v/>
      </c>
      <c r="P562" s="205" t="str">
        <f>IF(Př_12I!F45&lt;&gt;0,Př_12I!F45,"")</f>
        <v/>
      </c>
      <c r="Q562" s="205" t="str">
        <f>IF(Př_12I!E24&lt;&gt;0,Př_12I!E24,"")</f>
        <v/>
      </c>
      <c r="R562" s="205" t="str">
        <f>IF(Př_12I!F24&lt;&gt;0,Př_12I!F24,"")</f>
        <v/>
      </c>
      <c r="S562" s="348" t="str">
        <f>IF(Př_12I!A6&lt;&gt;"",Př_12I!A6,"")</f>
        <v/>
      </c>
      <c r="T562" s="205" t="str">
        <f>IF(Př_12I!E16&lt;&gt;0,Př_12I!E16,"")</f>
        <v/>
      </c>
      <c r="U562" s="205" t="str">
        <f>IF(Př_12I!F16&lt;&gt;0,Př_12I!F16,"")</f>
        <v/>
      </c>
      <c r="V562" s="205" t="str">
        <f>IF(Př_12I!E33&lt;&gt;0,Př_12I!E33,"")</f>
        <v/>
      </c>
      <c r="W562" s="205" t="str">
        <f>IF(Př_12I!F33&lt;&gt;0,Př_12I!F33,"")</f>
        <v/>
      </c>
      <c r="X562" s="205" t="str">
        <f>IF(Př_12I!E26&lt;&gt;0,Př_12I!E26,"")</f>
        <v/>
      </c>
      <c r="Y562" s="205" t="str">
        <f>IF(Př_12I!F26&lt;&gt;0,Př_12I!F26,"")</f>
        <v/>
      </c>
      <c r="Z562" s="205" t="str">
        <f>IF(Př_12I!E31&lt;&gt;0,Př_12I!E31,"")</f>
        <v/>
      </c>
      <c r="AA562" s="205" t="str">
        <f>IF(Př_12I!F31&lt;&gt;0,Př_12I!F31,"")</f>
        <v/>
      </c>
      <c r="AB562" s="205" t="str">
        <f>IF(Př_12I!E23&lt;&gt;0,Př_12I!E23,"")</f>
        <v/>
      </c>
      <c r="AC562" s="205" t="str">
        <f>IF(Př_12I!F23&lt;&gt;0,Př_12I!F23,"")</f>
        <v/>
      </c>
      <c r="AD562" s="348" t="str">
        <f>IF(Př_12I!D12&lt;&gt;"",Př_12I!D12,"")</f>
        <v/>
      </c>
      <c r="AE562" s="205" t="str">
        <f>IF(Př_12I!E25&lt;&gt;0,Př_12I!E25,"")</f>
        <v/>
      </c>
      <c r="AF562" s="205" t="str">
        <f>IF(Př_12I!F25&lt;&gt;0,Př_12I!F25,"")</f>
        <v/>
      </c>
      <c r="AG562" s="205" t="str">
        <f>IF(Př_12I!E30&lt;&gt;0,Př_12I!E30,"")</f>
        <v/>
      </c>
      <c r="AH562" s="205" t="str">
        <f>IF(Př_12I!F30&lt;&gt;0,Př_12I!F30,"")</f>
        <v/>
      </c>
      <c r="AI562" s="205" t="str">
        <f>IF(Př_12I!E19&lt;&gt;0,Př_12I!E19,"")</f>
        <v/>
      </c>
      <c r="AJ562" s="205" t="str">
        <f>IF(Př_12I!F19&lt;&gt;0,Př_12I!F19,"")</f>
        <v/>
      </c>
    </row>
    <row r="565" spans="1:1" ht="12.75">
      <c r="A565" s="351" t="s">
        <v>1679</v>
      </c>
    </row>
    <row r="567" spans="1:4" ht="12.75">
      <c r="A567" s="363" t="s">
        <v>1729</v>
      </c>
      <c r="B567" s="363" t="s">
        <v>1728</v>
      </c>
      <c r="C567" s="363" t="s">
        <v>1730</v>
      </c>
      <c r="D567" s="363" t="s">
        <v>1731</v>
      </c>
    </row>
    <row r="570" spans="1:1" ht="12.75">
      <c r="A570" s="351" t="s">
        <v>1732</v>
      </c>
    </row>
    <row r="572" spans="1:3" ht="12.75">
      <c r="A572" s="205" t="s">
        <v>1729</v>
      </c>
      <c r="B572" s="348" t="s">
        <v>1733</v>
      </c>
      <c r="C572" s="205" t="s">
        <v>1730</v>
      </c>
    </row>
    <row r="573" spans="1:5" ht="12.75">
      <c r="A573">
        <v>1.0</v>
      </c>
      <c r="B573" s="345" t="s">
        <v>2641</v>
      </c>
      <c r="C573" s="348" t="s">
        <v>2643</v>
      </c>
      <c r="D573" s="348"/>
      <c r="E573" s="348" t="s">
        <v>2642</v>
      </c>
    </row>
  </sheetData>
  <pageMargins left="0.7" right="0.7" top="0.787401575" bottom="0.787401575" header="0.3" footer="0.3"/>
  <pageSetup orientation="portrait" paperSize="9" r:id="rId22"/>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4" sqref="B4"/>
    </sheetView>
  </sheetViews>
  <sheetFormatPr defaultRowHeight="12.75"/>
  <cols>
    <col min="1" max="1" width="28.142857142857142" style="1" customWidth="1"/>
    <col min="2" max="2" width="65.71428571428571" style="1" customWidth="1"/>
    <col min="3" max="3" width="3" style="1" customWidth="1"/>
    <col min="4" max="4" width="65.71428571428571" style="1" customWidth="1"/>
    <col min="5" max="5" width="28.285714285714285" style="1" customWidth="1"/>
    <col min="6" max="37" width="9.142857142857142" style="138"/>
  </cols>
  <sheetData>
    <row r="1" spans="1:37" s="113" customFormat="1" ht="18">
      <c r="A1" s="525" t="s">
        <v>116</v>
      </c>
      <c r="B1" s="526"/>
      <c r="C1" s="526"/>
      <c r="D1" s="526"/>
      <c r="E1" s="526"/>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row>
    <row r="2" spans="1:37" s="113" customFormat="1" ht="18">
      <c r="A2" s="198"/>
      <c r="B2" s="199" t="s">
        <v>164</v>
      </c>
      <c r="C2" s="200"/>
      <c r="D2" s="202" t="s">
        <v>533</v>
      </c>
      <c r="E2" s="201"/>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7" s="113" customFormat="1" ht="15.95" customHeight="1">
      <c r="A3" s="114"/>
      <c r="B3" s="115" t="s">
        <v>117</v>
      </c>
      <c r="C3" s="116"/>
      <c r="D3" s="115" t="s">
        <v>118</v>
      </c>
      <c r="E3" s="111"/>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row>
    <row r="4" spans="1:37" s="113" customFormat="1" ht="15.95" customHeight="1">
      <c r="A4" s="117" t="s">
        <v>130</v>
      </c>
      <c r="B4" s="118"/>
      <c r="C4" s="119"/>
      <c r="D4" s="527"/>
      <c r="E4" s="116" t="s">
        <v>119</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row>
    <row r="5" spans="1:37" s="113" customFormat="1" ht="15.95" customHeight="1">
      <c r="A5" s="117" t="s">
        <v>132</v>
      </c>
      <c r="B5" s="120"/>
      <c r="C5" s="364"/>
      <c r="D5" s="528"/>
      <c r="E5" s="116"/>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1:37" s="113" customFormat="1" ht="15.95" customHeight="1">
      <c r="A6" s="117" t="s">
        <v>120</v>
      </c>
      <c r="B6" s="120"/>
      <c r="C6" s="364"/>
      <c r="D6" s="528"/>
      <c r="E6" s="116"/>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row>
    <row r="7" spans="1:37" s="113" customFormat="1" ht="15.95" customHeight="1">
      <c r="A7" s="117" t="s">
        <v>121</v>
      </c>
      <c r="B7" s="120"/>
      <c r="C7" s="364"/>
      <c r="D7" s="121"/>
      <c r="E7" s="116" t="s">
        <v>122</v>
      </c>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row>
    <row r="8" spans="1:37" s="113" customFormat="1" ht="15.95" customHeight="1">
      <c r="A8" s="117" t="s">
        <v>124</v>
      </c>
      <c r="B8" s="140"/>
      <c r="C8" s="364"/>
      <c r="D8" s="121"/>
      <c r="E8" s="116"/>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row>
    <row r="9" spans="1:37" s="113" customFormat="1" ht="15.95" customHeight="1">
      <c r="A9" s="117" t="s">
        <v>125</v>
      </c>
      <c r="B9" s="141"/>
      <c r="C9" s="364"/>
      <c r="D9" s="121"/>
      <c r="E9" s="116"/>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row>
    <row r="10" spans="1:37" s="113" customFormat="1" ht="15.95" customHeight="1">
      <c r="A10" s="117" t="s">
        <v>126</v>
      </c>
      <c r="B10" s="141"/>
      <c r="C10" s="364"/>
      <c r="D10" s="142"/>
      <c r="E10" s="116" t="s">
        <v>126</v>
      </c>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row>
    <row r="11" spans="1:37" s="113" customFormat="1" ht="15.95" customHeight="1">
      <c r="A11" s="117" t="s">
        <v>127</v>
      </c>
      <c r="B11" s="141"/>
      <c r="C11" s="364"/>
      <c r="D11" s="121"/>
      <c r="E11" s="116"/>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row>
    <row r="12" spans="1:37" s="113" customFormat="1" ht="15.95" customHeight="1">
      <c r="A12" s="117"/>
      <c r="B12" s="529" t="s">
        <v>128</v>
      </c>
      <c r="C12" s="530"/>
      <c r="D12" s="531"/>
      <c r="E12" s="116"/>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row>
    <row r="13" spans="1:37" s="113" customFormat="1" ht="15.95" customHeight="1">
      <c r="A13" s="409" t="s">
        <v>204</v>
      </c>
      <c r="B13" s="122"/>
      <c r="C13" s="123"/>
      <c r="D13" s="124"/>
      <c r="E13" s="125" t="s">
        <v>129</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row>
    <row r="14" spans="1:37" s="113" customFormat="1" ht="15.95" customHeight="1">
      <c r="A14" s="410" t="s">
        <v>205</v>
      </c>
      <c r="B14" s="416"/>
      <c r="C14" s="364"/>
      <c r="D14" s="124"/>
      <c r="E14" s="116" t="s">
        <v>130</v>
      </c>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row>
    <row r="15" spans="1:37" s="113" customFormat="1" ht="15.95" customHeight="1">
      <c r="A15" s="126" t="s">
        <v>131</v>
      </c>
      <c r="B15" s="122"/>
      <c r="C15" s="364"/>
      <c r="D15" s="124"/>
      <c r="E15" s="116" t="s">
        <v>132</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row>
    <row r="16" spans="1:37" s="113" customFormat="1" ht="15.95" customHeight="1">
      <c r="A16" s="117" t="s">
        <v>243</v>
      </c>
      <c r="B16" s="122"/>
      <c r="C16" s="364"/>
      <c r="D16" s="124"/>
      <c r="E16" s="116" t="s">
        <v>121</v>
      </c>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row>
    <row r="17" spans="1:37" s="113" customFormat="1" ht="15.95" customHeight="1">
      <c r="A17" s="117" t="s">
        <v>134</v>
      </c>
      <c r="B17" s="396"/>
      <c r="C17" s="364"/>
      <c r="D17" s="124"/>
      <c r="E17" s="116" t="s">
        <v>135</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row>
    <row r="18" spans="1:37" s="113" customFormat="1" ht="15.95" customHeight="1">
      <c r="A18" s="117" t="s">
        <v>136</v>
      </c>
      <c r="B18" s="122"/>
      <c r="C18" s="364"/>
      <c r="D18" s="124"/>
      <c r="E18" s="116"/>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row>
    <row r="19" spans="1:37" s="113" customFormat="1" ht="15.95" customHeight="1">
      <c r="A19" s="117" t="s">
        <v>137</v>
      </c>
      <c r="B19" s="143"/>
      <c r="C19" s="123"/>
      <c r="D19" s="124"/>
      <c r="E19" s="125" t="s">
        <v>138</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row>
    <row r="20" spans="1:37" s="113" customFormat="1" ht="15.95" customHeight="1">
      <c r="A20" s="409" t="s">
        <v>139</v>
      </c>
      <c r="B20" s="122"/>
      <c r="C20" s="364"/>
      <c r="D20" s="124"/>
      <c r="E20" s="116" t="s">
        <v>130</v>
      </c>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row>
    <row r="21" spans="1:37" s="113" customFormat="1" ht="15.95" customHeight="1">
      <c r="A21" s="117" t="s">
        <v>140</v>
      </c>
      <c r="B21" s="122"/>
      <c r="C21" s="364"/>
      <c r="D21" s="124"/>
      <c r="E21" s="116" t="s">
        <v>132</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row>
    <row r="22" spans="1:37" s="113" customFormat="1" ht="15.95" customHeight="1">
      <c r="A22" s="117"/>
      <c r="B22" s="122"/>
      <c r="C22" s="364"/>
      <c r="D22" s="124"/>
      <c r="E22" s="116" t="s">
        <v>121</v>
      </c>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row>
    <row r="23" spans="1:37" s="113" customFormat="1" ht="15.95" customHeight="1">
      <c r="A23" s="126" t="s">
        <v>141</v>
      </c>
      <c r="B23" s="122"/>
      <c r="C23" s="364"/>
      <c r="D23" s="145"/>
      <c r="E23" s="116" t="s">
        <v>142</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row>
    <row r="24" spans="1:37" s="113" customFormat="1" ht="15.95" customHeight="1">
      <c r="A24" s="117"/>
      <c r="B24" s="122"/>
      <c r="C24" s="364"/>
      <c r="D24" s="124"/>
      <c r="E24" s="116" t="s">
        <v>133</v>
      </c>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row>
    <row r="25" spans="1:37" s="113" customFormat="1" ht="15.95" customHeight="1">
      <c r="A25" s="117" t="s">
        <v>142</v>
      </c>
      <c r="B25" s="146"/>
      <c r="C25" s="364"/>
      <c r="D25" s="147"/>
      <c r="E25" s="116" t="s">
        <v>134</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row>
    <row r="26" spans="1:37" s="113" customFormat="1" ht="15.95" customHeight="1">
      <c r="A26" s="117" t="s">
        <v>143</v>
      </c>
      <c r="B26" s="146"/>
      <c r="C26" s="364"/>
      <c r="D26" s="124"/>
      <c r="E26" s="116" t="s">
        <v>136</v>
      </c>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row>
    <row r="27" spans="1:37" s="113" customFormat="1" ht="15.95" customHeight="1">
      <c r="A27" s="117" t="s">
        <v>144</v>
      </c>
      <c r="B27" s="148"/>
      <c r="C27" s="364"/>
      <c r="D27" s="197"/>
      <c r="E27" s="116" t="s">
        <v>137</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row>
    <row r="28" spans="1:37" s="113" customFormat="1" ht="15.95" customHeight="1">
      <c r="A28" s="117" t="s">
        <v>51</v>
      </c>
      <c r="B28" s="122"/>
      <c r="C28" s="364"/>
      <c r="D28" s="124"/>
      <c r="E28" s="116"/>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row>
    <row r="29" spans="1:37" s="113" customFormat="1" ht="15.95" customHeight="1">
      <c r="A29" s="409" t="s">
        <v>145</v>
      </c>
      <c r="B29" s="532"/>
      <c r="C29" s="123"/>
      <c r="D29" s="124"/>
      <c r="E29" s="125" t="s">
        <v>270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row>
    <row r="30" spans="1:37" s="113" customFormat="1" ht="15.95" customHeight="1">
      <c r="A30" s="409"/>
      <c r="B30" s="533"/>
      <c r="C30" s="364"/>
      <c r="D30" s="124"/>
      <c r="E30" s="116" t="s">
        <v>130</v>
      </c>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3" customFormat="1" ht="15.95" customHeight="1">
      <c r="A31" s="126" t="s">
        <v>146</v>
      </c>
      <c r="B31" s="122"/>
      <c r="C31" s="364"/>
      <c r="D31" s="124"/>
      <c r="E31" s="116" t="s">
        <v>132</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row>
    <row r="32" spans="1:37" s="113" customFormat="1" ht="15.95" customHeight="1">
      <c r="A32" s="117" t="s">
        <v>147</v>
      </c>
      <c r="B32" s="396"/>
      <c r="C32" s="364"/>
      <c r="D32" s="124"/>
      <c r="E32" s="116" t="s">
        <v>121</v>
      </c>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row>
    <row r="33" spans="1:37" s="113" customFormat="1" ht="15.95" customHeight="1">
      <c r="A33" s="117" t="s">
        <v>148</v>
      </c>
      <c r="B33" s="144"/>
      <c r="C33" s="364"/>
      <c r="D33" s="145"/>
      <c r="E33" s="116" t="s">
        <v>142</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row>
    <row r="34" spans="1:37" s="113" customFormat="1" ht="15.95" customHeight="1">
      <c r="A34" s="117" t="s">
        <v>149</v>
      </c>
      <c r="B34" s="122"/>
      <c r="C34" s="364"/>
      <c r="D34" s="145"/>
      <c r="E34" s="116" t="s">
        <v>150</v>
      </c>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row>
    <row r="35" spans="1:37" s="113" customFormat="1" ht="15.95" customHeight="1">
      <c r="A35" s="117"/>
      <c r="B35" s="122"/>
      <c r="C35" s="364"/>
      <c r="D35" s="149"/>
      <c r="E35" s="116" t="s">
        <v>144</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row>
    <row r="36" spans="1:37" s="113" customFormat="1" ht="15.95" customHeight="1">
      <c r="A36" s="117"/>
      <c r="B36" s="127"/>
      <c r="C36" s="128"/>
      <c r="D36" s="129"/>
      <c r="E36" s="116"/>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row>
    <row r="37" spans="1:37" s="113" customFormat="1" ht="12.75">
      <c r="A37" s="534" t="s">
        <v>151</v>
      </c>
      <c r="B37" s="526"/>
      <c r="C37" s="526"/>
      <c r="D37" s="526"/>
      <c r="E37" s="526"/>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row>
    <row r="38" spans="1:37" s="113" customFormat="1" ht="12.75">
      <c r="A38" s="130"/>
      <c r="B38" s="131" t="s">
        <v>154</v>
      </c>
      <c r="C38" s="116"/>
      <c r="D38" s="535" t="s">
        <v>153</v>
      </c>
      <c r="E38" s="536"/>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row>
    <row r="39" spans="1:37" s="113" customFormat="1" ht="12.75">
      <c r="A39" s="132"/>
      <c r="B39" s="133" t="s">
        <v>152</v>
      </c>
      <c r="C39" s="116"/>
      <c r="D39" s="134" t="s">
        <v>155</v>
      </c>
      <c r="E39" s="116"/>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row>
    <row r="40" spans="1:37" s="113" customFormat="1" ht="12.75">
      <c r="A40" s="135"/>
      <c r="B40" s="136" t="s">
        <v>156</v>
      </c>
      <c r="C40" s="116"/>
      <c r="D40" s="116"/>
      <c r="E40" s="116"/>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row>
    <row r="41" spans="1:37" s="113" customFormat="1" ht="12.75">
      <c r="A41" s="522" t="s">
        <v>535</v>
      </c>
      <c r="B41" s="522"/>
      <c r="C41" s="522"/>
      <c r="D41" s="522"/>
      <c r="E41" s="137"/>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row>
    <row r="43" spans="1:1" s="138" customFormat="1" ht="12.75">
      <c r="A43" s="139"/>
    </row>
    <row r="44" spans="1:5" s="138" customFormat="1" ht="12.75">
      <c r="A44" s="523"/>
      <c r="B44" s="524"/>
      <c r="C44" s="524"/>
      <c r="D44" s="524"/>
      <c r="E44" s="524"/>
    </row>
    <row r="45" s="138" customFormat="1" ht="12.75"/>
    <row r="46" s="138" customFormat="1" ht="12.75"/>
    <row r="47" s="138" customFormat="1" ht="12.75"/>
    <row r="48" s="138" customFormat="1" ht="12.75"/>
    <row r="49" s="138" customFormat="1" ht="12.75"/>
    <row r="50" s="138" customFormat="1" ht="12.75"/>
    <row r="51" s="138" customFormat="1" ht="12.75"/>
    <row r="52" s="138" customFormat="1" ht="12.75"/>
    <row r="53" spans="1:1" s="138" customFormat="1" ht="12.75">
      <c r="A53" s="139"/>
    </row>
    <row r="54" s="138" customFormat="1" ht="12.75"/>
    <row r="55" s="138" customFormat="1" ht="12.75"/>
    <row r="56" s="138" customFormat="1" ht="12.75"/>
    <row r="57" s="138" customFormat="1" ht="12.75"/>
    <row r="58" s="138" customFormat="1" ht="12.75"/>
    <row r="59" s="138" customFormat="1" ht="12.75"/>
    <row r="60" s="138" customFormat="1" ht="12.75"/>
    <row r="61" s="138" customFormat="1" ht="12.75"/>
    <row r="62" s="138" customFormat="1" ht="12.75"/>
    <row r="63" s="138" customFormat="1" ht="12.75"/>
    <row r="64" s="138" customFormat="1" ht="12.75"/>
    <row r="65" s="138" customFormat="1" ht="12.75"/>
    <row r="66" s="138" customFormat="1" ht="12.75"/>
    <row r="67" s="138" customFormat="1" ht="12.75"/>
    <row r="68" s="138" customFormat="1" ht="12.75"/>
    <row r="69" s="138" customFormat="1" ht="12.75"/>
    <row r="70" s="138" customFormat="1" ht="12.75"/>
    <row r="71" s="138" customFormat="1" ht="12.75"/>
    <row r="72" s="138" customFormat="1" ht="12.75"/>
    <row r="73" s="138" customFormat="1" ht="12.75"/>
    <row r="74" s="138" customFormat="1" ht="12.75"/>
    <row r="75" s="138" customFormat="1" ht="12.75"/>
    <row r="76" s="138" customFormat="1" ht="12.75"/>
    <row r="77" s="138" customFormat="1" ht="12.75"/>
    <row r="78" s="138" customFormat="1" ht="12.75"/>
    <row r="79" s="138" customFormat="1" ht="12.75"/>
    <row r="80" s="138" customFormat="1" ht="12.75"/>
    <row r="81" s="138" customFormat="1" ht="12.75"/>
    <row r="82" s="138" customFormat="1" ht="12.75"/>
    <row r="83" s="138" customFormat="1" ht="12.75"/>
    <row r="84" s="138" customFormat="1" ht="12.75"/>
    <row r="85" s="138" customFormat="1" ht="12.75"/>
    <row r="86" s="138" customFormat="1" ht="12.75"/>
    <row r="87" s="138" customFormat="1" ht="12.75"/>
    <row r="88" s="138" customFormat="1" ht="12.75"/>
    <row r="89" s="138" customFormat="1" ht="12.75"/>
    <row r="90" s="138" customFormat="1" ht="12.75"/>
    <row r="91" s="138" customFormat="1" ht="12.75"/>
    <row r="92" s="138" customFormat="1" ht="12.75"/>
    <row r="93" s="138" customFormat="1" ht="12.75"/>
    <row r="94" s="138" customFormat="1" ht="12.75"/>
    <row r="95" s="138" customFormat="1" ht="12.75"/>
    <row r="96" s="138" customFormat="1" ht="12.75"/>
    <row r="97" s="138" customFormat="1" ht="12.75"/>
    <row r="98" s="138" customFormat="1" ht="12.75"/>
    <row r="99" s="138" customFormat="1" ht="12.75"/>
    <row r="100" s="138" customFormat="1" ht="12.75"/>
    <row r="101" s="138" customFormat="1" ht="12.75"/>
    <row r="102" s="138" customFormat="1" ht="12.75"/>
    <row r="103" s="138" customFormat="1" ht="12.75"/>
    <row r="104" s="138" customFormat="1" ht="12.75"/>
    <row r="105" s="138" customFormat="1" ht="12.75"/>
    <row r="106" s="138" customFormat="1" ht="12.75"/>
    <row r="107" s="138" customFormat="1" ht="12.75"/>
    <row r="108" s="138" customFormat="1" ht="12.75"/>
    <row r="109" s="138" customFormat="1" ht="12.75"/>
    <row r="110" s="138" customFormat="1" ht="12.75"/>
    <row r="111" s="138" customFormat="1" ht="12.75"/>
    <row r="112" s="138" customFormat="1" ht="12.75"/>
    <row r="113" s="138" customFormat="1" ht="12.75"/>
    <row r="114" s="138" customFormat="1" ht="12.75"/>
    <row r="115" s="138" customFormat="1" ht="12.75"/>
    <row r="116" s="138" customFormat="1" ht="12.75"/>
    <row r="117" s="138" customFormat="1" ht="12.75"/>
    <row r="118" s="138" customFormat="1" ht="12.75"/>
    <row r="119" s="138" customFormat="1" ht="12.75"/>
    <row r="120" s="138" customFormat="1" ht="12.75"/>
    <row r="121" s="138" customFormat="1" ht="12.75"/>
    <row r="122" s="138" customFormat="1" ht="12.75"/>
    <row r="123" s="138" customFormat="1" ht="12.75"/>
    <row r="124" s="138" customFormat="1" ht="12.75"/>
    <row r="125" s="138" customFormat="1" ht="12.75"/>
    <row r="126" s="138" customFormat="1" ht="12.75"/>
    <row r="127" s="138" customFormat="1" ht="12.75"/>
    <row r="128" s="138" customFormat="1" ht="12.75"/>
    <row r="129" s="138" customFormat="1" ht="12.75"/>
    <row r="130" s="138" customFormat="1" ht="12.75"/>
    <row r="131" s="138" customFormat="1" ht="12.75"/>
    <row r="132" s="138" customFormat="1" ht="12.75"/>
    <row r="133" s="138" customFormat="1" ht="12.75"/>
    <row r="134" s="138" customFormat="1" ht="12.75"/>
    <row r="135" s="138" customFormat="1" ht="12.75"/>
    <row r="136" s="138" customFormat="1" ht="12.75"/>
    <row r="137" s="138" customFormat="1" ht="12.75"/>
    <row r="138" s="138" customFormat="1" ht="12.75"/>
    <row r="139" s="138" customFormat="1" ht="12.75"/>
    <row r="140" s="138" customFormat="1" ht="12.75"/>
    <row r="141" s="138" customFormat="1" ht="12.75"/>
    <row r="142" s="138" customFormat="1" ht="12.75"/>
    <row r="143" s="138" customFormat="1" ht="12.75"/>
    <row r="144" s="138" customFormat="1" ht="12.75"/>
    <row r="145" s="138" customFormat="1" ht="12.75"/>
    <row r="146" s="138" customFormat="1" ht="12.75"/>
    <row r="147" s="138" customFormat="1" ht="12.75"/>
    <row r="148" s="138" customFormat="1" ht="12.75"/>
    <row r="149" s="138" customFormat="1" ht="12.75"/>
    <row r="150" s="138" customFormat="1" ht="12.75"/>
    <row r="151" s="138" customFormat="1" ht="12.75"/>
    <row r="152" s="138" customFormat="1" ht="12.75"/>
    <row r="153" s="138" customFormat="1" ht="12.75"/>
    <row r="154" s="138" customFormat="1" ht="12.75"/>
    <row r="155" s="138" customFormat="1" ht="12.75"/>
    <row r="156" s="138" customFormat="1" ht="12.75"/>
    <row r="157" s="138" customFormat="1" ht="12.75"/>
    <row r="158" s="138" customFormat="1" ht="12.75"/>
    <row r="159" s="138" customFormat="1" ht="12.75"/>
    <row r="160" s="138" customFormat="1" ht="12.75"/>
    <row r="161" s="138" customFormat="1" ht="12.75"/>
    <row r="162" s="138" customFormat="1" ht="12.75"/>
    <row r="163" s="138" customFormat="1" ht="12.75"/>
    <row r="164" s="138" customFormat="1" ht="12.75"/>
    <row r="165" s="138" customFormat="1" ht="12.75"/>
    <row r="166" s="138" customFormat="1" ht="12.75"/>
    <row r="167" s="138" customFormat="1" ht="12.75"/>
    <row r="168" s="138" customFormat="1" ht="12.75"/>
    <row r="169" s="138" customFormat="1" ht="12.75"/>
    <row r="170" s="138" customFormat="1" ht="12.75"/>
    <row r="171" s="138" customFormat="1" ht="12.75"/>
    <row r="172" s="138" customFormat="1" ht="12.75"/>
    <row r="173" s="138" customFormat="1" ht="12.75"/>
    <row r="174" s="138" customFormat="1" ht="12.75"/>
    <row r="175" s="138" customFormat="1" ht="12.75"/>
    <row r="176" s="138" customFormat="1" ht="12.75"/>
    <row r="177" s="138" customFormat="1" ht="12.75"/>
    <row r="178" s="138" customFormat="1" ht="12.75"/>
    <row r="179" s="138" customFormat="1" ht="12.75"/>
    <row r="180" s="138" customFormat="1" ht="12.75"/>
    <row r="181" s="138" customFormat="1" ht="12.75"/>
    <row r="182" s="138" customFormat="1" ht="12.75"/>
    <row r="183" s="138" customFormat="1" ht="12.75"/>
    <row r="184" s="138" customFormat="1" ht="12.75"/>
    <row r="185" s="138" customFormat="1" ht="12.75"/>
    <row r="186" s="138" customFormat="1" ht="12.75"/>
    <row r="187" s="138" customFormat="1" ht="12.75"/>
    <row r="188" s="138" customFormat="1" ht="12.75"/>
    <row r="189" s="138" customFormat="1" ht="12.75"/>
    <row r="190" s="138" customFormat="1" ht="12.75"/>
    <row r="191" s="138" customFormat="1" ht="12.75"/>
    <row r="192" s="138" customFormat="1" ht="12.75"/>
    <row r="193" s="138" customFormat="1" ht="12.75"/>
    <row r="194" s="138" customFormat="1" ht="12.75"/>
    <row r="195" s="138" customFormat="1" ht="12.75"/>
    <row r="196" s="138" customFormat="1" ht="12.75"/>
    <row r="197" s="138" customFormat="1" ht="12.75"/>
    <row r="198" s="138" customFormat="1" ht="12.75"/>
    <row r="199" s="138" customFormat="1" ht="12.75"/>
    <row r="200" s="138" customFormat="1" ht="12.75"/>
    <row r="201" s="138" customFormat="1" ht="12.75"/>
    <row r="202" s="138" customFormat="1" ht="12.75"/>
    <row r="203" s="138" customFormat="1" ht="12.75"/>
    <row r="204" s="138" customFormat="1" ht="12.75"/>
    <row r="205" s="138" customFormat="1" ht="12.75"/>
    <row r="206" s="138" customFormat="1" ht="12.75"/>
    <row r="207" s="138" customFormat="1" ht="12.75"/>
    <row r="208" s="138" customFormat="1" ht="12.75"/>
    <row r="209" s="138" customFormat="1" ht="12.75"/>
    <row r="210" s="138" customFormat="1" ht="12.75"/>
    <row r="211" s="138" customFormat="1" ht="12.75"/>
    <row r="212" s="138" customFormat="1" ht="12.75"/>
    <row r="213" s="138" customFormat="1" ht="12.75"/>
    <row r="214" s="138" customFormat="1" ht="12.75"/>
    <row r="215" s="138" customFormat="1" ht="12.75"/>
    <row r="216" s="138" customFormat="1" ht="12.75"/>
    <row r="217" s="138" customFormat="1" ht="12.75"/>
  </sheetData>
  <sheetProtection algorithmName="SHA-512" hashValue="sUbltuSFF6mmugN0iZqdlIRLEBrSdh1K3naJARglEZS7Usib+iVrc/tPtcD2niSMPneAIYwAWShOt7TYs8CGvQ==" saltValue="sT9OTVk7ZZ5kug9WLu5Urg==" spinCount="100000" sheet="1" objects="1" scenarios="1"/>
  <mergeCells count="8">
    <mergeCell ref="A41:D41"/>
    <mergeCell ref="A44:E44"/>
    <mergeCell ref="A1:E1"/>
    <mergeCell ref="D4:D6"/>
    <mergeCell ref="B12:D12"/>
    <mergeCell ref="B29:B30"/>
    <mergeCell ref="A37:E37"/>
    <mergeCell ref="D38:E38"/>
  </mergeCells>
  <dataValidations count="4">
    <dataValidation type="list" allowBlank="1" showInputMessage="1" sqref="B14">
      <formula1>validation_list2</formula1>
    </dataValidation>
    <dataValidation type="list" allowBlank="1" showInputMessage="1" showErrorMessage="1" errorTitle="Tento finanční úřad neexistuje" error="Vyberte finanční úřad z rozbalovacího seznamu." sqref="B13">
      <formula1>fin_ur</formula1>
    </dataValidation>
    <dataValidation type="list" allowBlank="1" showInputMessage="1" showErrorMessage="1" errorTitle="Stát není v seznamu" sqref="B20">
      <formula1>staty</formula1>
    </dataValidation>
    <dataValidation type="list" allowBlank="1" showInputMessage="1" sqref="B29:B30">
      <formula1>vl_cinnosti</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7"/>
  <sheetViews>
    <sheetView workbookViewId="0" topLeftCell="A1">
      <selection pane="topLeft" activeCell="A1" sqref="A1:B1"/>
    </sheetView>
  </sheetViews>
  <sheetFormatPr defaultRowHeight="12.75"/>
  <cols>
    <col min="1" max="1" width="4" style="321" customWidth="1"/>
    <col min="2" max="2" width="100.71428571428571" style="321" customWidth="1"/>
    <col min="3" max="42" width="9.142857142857142" style="398"/>
    <col min="43" max="16384" width="9.142857142857142" style="321"/>
  </cols>
  <sheetData>
    <row r="1" spans="1:2" ht="18">
      <c r="A1" s="537" t="s">
        <v>2661</v>
      </c>
      <c r="B1" s="538"/>
    </row>
    <row r="2" spans="1:2" ht="12.75">
      <c r="A2" s="399"/>
      <c r="B2" s="399"/>
    </row>
    <row r="3" spans="1:2" ht="30">
      <c r="A3" s="400" t="s">
        <v>2662</v>
      </c>
      <c r="B3" s="401" t="s">
        <v>2678</v>
      </c>
    </row>
    <row r="4" spans="1:2" ht="29.25">
      <c r="A4" s="400" t="s">
        <v>2663</v>
      </c>
      <c r="B4" s="402" t="s">
        <v>2664</v>
      </c>
    </row>
    <row r="5" spans="1:2" ht="29.25">
      <c r="A5" s="400" t="s">
        <v>2665</v>
      </c>
      <c r="B5" s="402" t="s">
        <v>2666</v>
      </c>
    </row>
    <row r="6" spans="1:2" ht="15">
      <c r="A6" s="400"/>
      <c r="B6" s="403" t="s">
        <v>2679</v>
      </c>
    </row>
    <row r="7" spans="1:2" s="398" customFormat="1" ht="15">
      <c r="A7" s="400"/>
      <c r="B7" s="403" t="s">
        <v>2680</v>
      </c>
    </row>
    <row r="8" spans="1:2" s="398" customFormat="1" ht="15">
      <c r="A8" s="400"/>
      <c r="B8" s="402" t="s">
        <v>2682</v>
      </c>
    </row>
    <row r="9" spans="1:2" s="398" customFormat="1" ht="29.25">
      <c r="A9" s="400"/>
      <c r="B9" s="402" t="s">
        <v>2681</v>
      </c>
    </row>
    <row r="10" spans="1:2" s="398" customFormat="1" ht="86.25">
      <c r="A10" s="400"/>
      <c r="B10" s="402" t="s">
        <v>2683</v>
      </c>
    </row>
    <row r="11" spans="1:2" s="398" customFormat="1" ht="60" customHeight="1">
      <c r="A11" s="400" t="s">
        <v>3777</v>
      </c>
      <c r="B11" s="402" t="s">
        <v>3782</v>
      </c>
    </row>
    <row r="12" spans="1:2" s="398" customFormat="1" ht="18" customHeight="1">
      <c r="A12" s="400"/>
      <c r="B12" s="421" t="s">
        <v>3761</v>
      </c>
    </row>
    <row r="13" spans="1:2" s="398" customFormat="1" ht="42.75">
      <c r="A13" s="400"/>
      <c r="B13" s="402" t="s">
        <v>3778</v>
      </c>
    </row>
    <row r="14" spans="1:2" s="398" customFormat="1" ht="29.25">
      <c r="A14" s="400" t="s">
        <v>2667</v>
      </c>
      <c r="B14" s="404" t="s">
        <v>3779</v>
      </c>
    </row>
    <row r="15" spans="1:2" s="398" customFormat="1" ht="59.25">
      <c r="A15" s="400" t="s">
        <v>2669</v>
      </c>
      <c r="B15" s="402" t="s">
        <v>2668</v>
      </c>
    </row>
    <row r="16" spans="1:2" s="398" customFormat="1" ht="15">
      <c r="A16" s="400" t="s">
        <v>2672</v>
      </c>
      <c r="B16" s="402" t="s">
        <v>2670</v>
      </c>
    </row>
    <row r="17" spans="1:2" s="398" customFormat="1" ht="15">
      <c r="A17" s="400"/>
      <c r="B17" s="405" t="s">
        <v>2671</v>
      </c>
    </row>
    <row r="18" spans="1:2" s="398" customFormat="1" ht="42.75">
      <c r="A18" s="400"/>
      <c r="B18" s="406" t="s">
        <v>3780</v>
      </c>
    </row>
    <row r="19" spans="1:2" s="398" customFormat="1" ht="60" customHeight="1">
      <c r="A19" s="400" t="s">
        <v>3762</v>
      </c>
      <c r="B19" s="402" t="s">
        <v>3781</v>
      </c>
    </row>
    <row r="20" spans="1:2" s="398" customFormat="1" ht="15" customHeight="1">
      <c r="A20" s="400"/>
      <c r="B20" s="421" t="s">
        <v>3761</v>
      </c>
    </row>
    <row r="21" spans="1:2" s="398" customFormat="1" ht="14.25">
      <c r="A21" s="400" t="s">
        <v>3790</v>
      </c>
      <c r="B21" s="406" t="s">
        <v>2673</v>
      </c>
    </row>
    <row r="22" spans="1:2" s="398" customFormat="1" ht="14.25">
      <c r="A22" s="400"/>
      <c r="B22" s="406" t="s">
        <v>2674</v>
      </c>
    </row>
    <row r="23" spans="1:2" s="398" customFormat="1" ht="28.5">
      <c r="A23" s="400"/>
      <c r="B23" s="406" t="s">
        <v>2684</v>
      </c>
    </row>
    <row r="24" spans="1:2" s="398" customFormat="1" ht="12.75">
      <c r="A24" s="399"/>
      <c r="B24" s="399"/>
    </row>
    <row r="25" spans="1:2" s="398" customFormat="1" ht="15.75">
      <c r="A25" s="399"/>
      <c r="B25" s="407" t="s">
        <v>2675</v>
      </c>
    </row>
    <row r="26" spans="1:2" s="398" customFormat="1" ht="14.25">
      <c r="A26" s="399"/>
      <c r="B26" s="408" t="s">
        <v>2676</v>
      </c>
    </row>
    <row r="27" spans="1:2" s="398" customFormat="1" ht="14.25">
      <c r="A27" s="399"/>
      <c r="B27" s="408" t="s">
        <v>2677</v>
      </c>
    </row>
    <row r="28" s="398" customFormat="1" ht="12.75"/>
    <row r="29" s="398" customFormat="1" ht="12.75"/>
    <row r="30" s="398" customFormat="1" ht="12.75"/>
    <row r="31" s="398" customFormat="1" ht="12.75"/>
    <row r="32" s="398" customFormat="1" ht="12.75"/>
    <row r="33" s="398" customFormat="1" ht="12.75"/>
    <row r="34" s="398" customFormat="1" ht="12.75"/>
    <row r="35" s="398" customFormat="1" ht="12.75"/>
    <row r="36" s="398" customFormat="1" ht="12.75"/>
    <row r="37" s="398" customFormat="1" ht="12.75"/>
    <row r="38" s="398" customFormat="1" ht="12.75"/>
    <row r="39" s="398" customFormat="1" ht="12.75"/>
    <row r="40" s="398" customFormat="1" ht="12.75"/>
    <row r="41" s="398" customFormat="1" ht="12.75"/>
    <row r="42" s="398" customFormat="1" ht="12.75"/>
    <row r="43" s="398" customFormat="1" ht="12.75"/>
    <row r="44" s="398" customFormat="1" ht="12.75"/>
    <row r="45" s="398" customFormat="1" ht="12.75"/>
    <row r="46" s="398" customFormat="1" ht="12.75"/>
    <row r="47" s="398" customFormat="1" ht="12.75"/>
    <row r="48" s="398" customFormat="1" ht="12.75"/>
    <row r="49" s="398" customFormat="1" ht="12.75"/>
    <row r="50" s="398" customFormat="1" ht="12.75"/>
    <row r="51" s="398" customFormat="1" ht="12.75"/>
    <row r="52" s="398" customFormat="1" ht="12.75"/>
    <row r="53" s="398" customFormat="1" ht="12.75"/>
    <row r="54" s="398" customFormat="1" ht="12.75"/>
    <row r="55" s="398" customFormat="1" ht="12.75"/>
    <row r="56" s="398" customFormat="1" ht="12.75"/>
    <row r="57" s="398" customFormat="1" ht="12.75"/>
    <row r="58" s="398" customFormat="1" ht="12.75"/>
    <row r="59" s="398" customFormat="1" ht="12.75"/>
    <row r="60" s="398" customFormat="1" ht="12.75"/>
    <row r="61" s="398" customFormat="1" ht="12.75"/>
    <row r="62" s="398" customFormat="1" ht="12.75"/>
    <row r="63" s="398" customFormat="1" ht="12.75"/>
    <row r="64" s="398" customFormat="1" ht="12.75"/>
    <row r="65" s="398" customFormat="1" ht="12.75"/>
    <row r="66" s="398" customFormat="1" ht="12.75"/>
    <row r="67" s="398" customFormat="1" ht="12.75"/>
    <row r="68" s="398" customFormat="1" ht="12.75"/>
    <row r="69" s="398" customFormat="1" ht="12.75"/>
    <row r="70" s="398" customFormat="1" ht="12.75"/>
    <row r="71" s="398" customFormat="1" ht="12.75"/>
    <row r="72" s="398" customFormat="1" ht="12.75"/>
    <row r="73" s="398" customFormat="1" ht="12.75"/>
    <row r="74" s="398" customFormat="1" ht="12.75"/>
    <row r="75" s="398" customFormat="1" ht="12.75"/>
    <row r="76" s="398" customFormat="1" ht="12.75"/>
    <row r="77" s="398" customFormat="1" ht="12.75"/>
    <row r="78" s="398" customFormat="1" ht="12.75"/>
    <row r="79" s="398" customFormat="1" ht="12.75"/>
    <row r="80" s="398" customFormat="1" ht="12.75"/>
    <row r="81" s="398" customFormat="1" ht="12.75"/>
    <row r="82" s="398" customFormat="1" ht="12.75"/>
    <row r="83" s="398" customFormat="1" ht="12.75"/>
    <row r="84" s="398" customFormat="1" ht="12.75"/>
    <row r="85" s="398" customFormat="1" ht="12.75"/>
    <row r="86" s="398" customFormat="1" ht="12.75"/>
    <row r="87" s="398" customFormat="1" ht="12.75"/>
    <row r="88" s="398" customFormat="1" ht="12.75"/>
    <row r="89" s="398" customFormat="1" ht="12.75"/>
    <row r="90" s="398" customFormat="1" ht="12.75"/>
    <row r="91" s="398" customFormat="1" ht="12.75"/>
    <row r="92" s="398" customFormat="1" ht="12.75"/>
    <row r="93" s="398" customFormat="1" ht="12.75"/>
    <row r="94" s="398" customFormat="1" ht="12.75"/>
    <row r="95" s="398" customFormat="1" ht="12.75"/>
    <row r="96" s="398" customFormat="1" ht="12.75"/>
    <row r="97" s="398" customFormat="1" ht="12.75"/>
    <row r="98" s="398" customFormat="1" ht="12.75"/>
    <row r="99" s="398" customFormat="1" ht="12.75"/>
    <row r="100" s="398" customFormat="1" ht="12.75"/>
    <row r="101" s="398" customFormat="1" ht="12.75"/>
    <row r="102" s="398" customFormat="1" ht="12.75"/>
    <row r="103" s="398" customFormat="1" ht="12.75"/>
    <row r="104" s="398" customFormat="1" ht="12.75"/>
    <row r="105" s="398" customFormat="1" ht="12.75"/>
    <row r="106" s="398" customFormat="1" ht="12.75"/>
    <row r="107" s="398" customFormat="1" ht="12.75"/>
    <row r="108" s="398" customFormat="1" ht="12.75"/>
    <row r="109" s="398" customFormat="1" ht="12.75"/>
    <row r="110" s="398" customFormat="1" ht="12.75"/>
    <row r="111" s="398" customFormat="1" ht="12.75"/>
    <row r="112" s="398" customFormat="1" ht="12.75"/>
    <row r="113" s="398" customFormat="1" ht="12.75"/>
    <row r="114" s="398" customFormat="1" ht="12.75"/>
    <row r="115" s="398" customFormat="1" ht="12.75"/>
    <row r="116" s="398" customFormat="1" ht="12.75"/>
    <row r="117" s="398" customFormat="1" ht="12.75"/>
    <row r="118" s="398" customFormat="1" ht="12.75"/>
    <row r="119" s="398" customFormat="1" ht="12.75"/>
    <row r="120" s="398" customFormat="1" ht="12.75"/>
    <row r="121" s="398" customFormat="1" ht="12.75"/>
    <row r="122" s="398" customFormat="1" ht="12.75"/>
    <row r="123" s="398" customFormat="1" ht="12.75"/>
    <row r="124" s="398" customFormat="1" ht="12.75"/>
    <row r="125" s="398" customFormat="1" ht="12.75"/>
    <row r="126" s="398" customFormat="1" ht="12.75"/>
    <row r="127" s="398" customFormat="1" ht="12.75"/>
    <row r="128" s="398" customFormat="1" ht="12.75"/>
    <row r="129" s="398" customFormat="1" ht="12.75"/>
    <row r="130" s="398" customFormat="1" ht="12.75"/>
    <row r="131" s="398" customFormat="1" ht="12.75"/>
    <row r="132" s="398" customFormat="1" ht="12.75"/>
    <row r="133" s="398" customFormat="1" ht="12.75"/>
    <row r="134" s="398" customFormat="1" ht="12.75"/>
    <row r="135" s="398" customFormat="1" ht="12.75"/>
    <row r="136" s="398" customFormat="1" ht="12.75"/>
    <row r="137" s="398" customFormat="1" ht="12.75"/>
    <row r="138" s="398" customFormat="1" ht="12.75"/>
    <row r="139" s="398" customFormat="1" ht="12.75"/>
    <row r="140" s="398" customFormat="1" ht="12.75"/>
    <row r="141" s="398" customFormat="1" ht="12.75"/>
    <row r="142" s="398" customFormat="1" ht="12.75"/>
    <row r="143" s="398" customFormat="1" ht="12.75"/>
    <row r="144" s="398" customFormat="1" ht="12.75"/>
    <row r="145" s="398" customFormat="1" ht="12.75"/>
    <row r="146" s="398" customFormat="1" ht="12.75"/>
    <row r="147" s="398" customFormat="1" ht="12.75"/>
    <row r="148" s="398" customFormat="1" ht="12.75"/>
    <row r="149" s="398" customFormat="1" ht="12.75"/>
    <row r="150" s="398" customFormat="1" ht="12.75"/>
    <row r="151" s="398" customFormat="1" ht="12.75"/>
    <row r="152" s="398" customFormat="1" ht="12.75"/>
    <row r="153" s="398" customFormat="1" ht="12.75"/>
    <row r="154" s="398" customFormat="1" ht="12.75"/>
    <row r="155" s="398" customFormat="1" ht="12.75"/>
    <row r="156" s="398" customFormat="1" ht="12.75"/>
    <row r="157" s="398" customFormat="1" ht="12.75"/>
    <row r="158" s="398" customFormat="1" ht="12.75"/>
    <row r="159" s="398" customFormat="1" ht="12.75"/>
    <row r="160" s="398" customFormat="1" ht="12.75"/>
    <row r="161" s="398" customFormat="1" ht="12.75"/>
    <row r="162" s="398" customFormat="1" ht="12.75"/>
    <row r="163" s="398" customFormat="1" ht="12.75"/>
    <row r="164" s="398" customFormat="1" ht="12.75"/>
    <row r="165" s="398" customFormat="1" ht="12.75"/>
    <row r="166" s="398" customFormat="1" ht="12.75"/>
    <row r="167" s="398" customFormat="1" ht="12.75"/>
    <row r="168" s="398" customFormat="1" ht="12.75"/>
    <row r="169" s="398" customFormat="1" ht="12.75"/>
    <row r="170" s="398" customFormat="1" ht="12.75"/>
    <row r="171" s="398" customFormat="1" ht="12.75"/>
    <row r="172" s="398" customFormat="1" ht="12.75"/>
    <row r="173" s="398" customFormat="1" ht="12.75"/>
    <row r="174" s="398" customFormat="1" ht="12.75"/>
    <row r="175" s="398" customFormat="1" ht="12.75"/>
    <row r="176" s="398" customFormat="1" ht="12.75"/>
    <row r="177" s="398" customFormat="1" ht="12.75"/>
    <row r="178" s="398" customFormat="1" ht="12.75"/>
    <row r="179" s="398" customFormat="1" ht="12.75"/>
    <row r="180" s="398" customFormat="1" ht="12.75"/>
    <row r="181" s="398" customFormat="1" ht="12.75"/>
    <row r="182" s="398" customFormat="1" ht="12.75"/>
    <row r="183" s="398" customFormat="1" ht="12.75"/>
    <row r="184" s="398" customFormat="1" ht="12.75"/>
    <row r="185" s="398" customFormat="1" ht="12.75"/>
    <row r="186" s="398" customFormat="1" ht="12.75"/>
    <row r="187" s="398" customFormat="1" ht="12.75"/>
    <row r="188" s="398" customFormat="1" ht="12.75"/>
    <row r="189" s="398" customFormat="1" ht="12.75"/>
    <row r="190" s="398" customFormat="1" ht="12.75"/>
    <row r="191" s="398" customFormat="1" ht="12.75"/>
    <row r="192" s="398" customFormat="1" ht="12.75"/>
    <row r="193" s="398" customFormat="1" ht="12.75"/>
    <row r="194" s="398" customFormat="1" ht="12.75"/>
    <row r="195" s="398" customFormat="1" ht="12.75"/>
    <row r="196" s="398" customFormat="1" ht="12.75"/>
    <row r="197" s="398" customFormat="1" ht="12.75"/>
    <row r="198" s="398" customFormat="1" ht="12.75"/>
    <row r="199" s="398" customFormat="1" ht="12.75"/>
    <row r="200" s="398" customFormat="1" ht="12.75"/>
    <row r="201" s="398" customFormat="1" ht="12.75"/>
    <row r="202" s="398" customFormat="1" ht="12.75"/>
    <row r="203" s="398" customFormat="1" ht="12.75"/>
    <row r="204" s="398" customFormat="1" ht="12.75"/>
    <row r="205" s="398" customFormat="1" ht="12.75"/>
    <row r="206" s="398" customFormat="1" ht="12.75"/>
    <row r="207" s="398" customFormat="1" ht="12.75"/>
    <row r="208" s="398" customFormat="1" ht="12.75"/>
    <row r="209" s="398" customFormat="1" ht="12.75"/>
    <row r="210" s="398" customFormat="1" ht="12.75"/>
    <row r="211" s="398" customFormat="1" ht="12.75"/>
    <row r="212" s="398" customFormat="1" ht="12.75"/>
    <row r="213" s="398" customFormat="1" ht="12.75"/>
    <row r="214" s="398" customFormat="1" ht="12.75"/>
    <row r="215" s="398" customFormat="1" ht="12.75"/>
    <row r="216" s="398" customFormat="1" ht="12.75"/>
    <row r="217" s="398" customFormat="1" ht="12.75"/>
    <row r="218" s="398" customFormat="1" ht="12.75"/>
    <row r="219" s="398" customFormat="1" ht="12.75"/>
    <row r="220" s="398" customFormat="1" ht="12.75"/>
    <row r="221" s="398" customFormat="1" ht="12.75"/>
    <row r="222" s="398" customFormat="1" ht="12.75"/>
    <row r="223" s="398" customFormat="1" ht="12.75"/>
    <row r="224" s="398" customFormat="1" ht="12.75"/>
    <row r="225" s="398" customFormat="1" ht="12.75"/>
    <row r="226" s="398" customFormat="1" ht="12.75"/>
    <row r="227" s="398" customFormat="1" ht="12.75"/>
    <row r="228" s="398" customFormat="1" ht="12.75"/>
    <row r="229" s="398" customFormat="1" ht="12.75"/>
    <row r="230" s="398" customFormat="1" ht="12.75"/>
    <row r="231" s="398" customFormat="1" ht="12.75"/>
    <row r="232" s="398" customFormat="1" ht="12.75"/>
    <row r="233" s="398" customFormat="1" ht="12.75"/>
    <row r="234" s="398" customFormat="1" ht="12.75"/>
    <row r="235" s="398" customFormat="1" ht="12.75"/>
    <row r="236" s="398" customFormat="1" ht="12.75"/>
    <row r="237" s="398" customFormat="1" ht="12.75"/>
    <row r="238" s="398" customFormat="1" ht="12.75"/>
    <row r="239" s="398" customFormat="1" ht="12.75"/>
    <row r="240" s="398" customFormat="1" ht="12.75"/>
    <row r="241" s="398" customFormat="1" ht="12.75"/>
    <row r="242" s="398" customFormat="1" ht="12.75"/>
    <row r="243" s="398" customFormat="1" ht="12.75"/>
    <row r="244" s="398" customFormat="1" ht="12.75"/>
  </sheetData>
  <sheetProtection algorithmName="SHA-512" hashValue="ttroAYj4tMCxn88QZVdMygIAlSB8OQP+YRfKsgm39tjV7jdOtxVXICuqcQkgvmzGYrOlHIGi4BfD70DbW7uQIQ==" saltValue="K8GNq1IyvXMMSarMGK6f/Q==" spinCount="100000" sheet="1" objects="1" scenarios="1"/>
  <mergeCells count="1">
    <mergeCell ref="A1:B1"/>
  </mergeCells>
  <hyperlinks>
    <hyperlink ref="B17" r:id="rId1" display="https://adisepo.mfcr.cz/adistc/adis/idpr_epo/epo2/spol/soubor_vyber.faces"/>
    <hyperlink ref="B20" r:id="rId2" display="http://business.center.cz/business/sablony/s110-ucetni-zaverka-v-plnem-rozsahu.aspx"/>
    <hyperlink ref="B12" r:id="rId3" display="http://business.center.cz/business/sablony/s110-ucetni-zaverka-v-plnem-rozsahu.aspx"/>
  </hyperlinks>
  <pageMargins left="0.3937007874015748" right="0.3937007874015748" top="0.3937007874015748" bottom="0.3937007874015748" header="0.31496062992125984" footer="0.31496062992125984"/>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BG199"/>
  <sheetViews>
    <sheetView showZeros="0" showOutlineSymbols="0" workbookViewId="0" topLeftCell="A1">
      <selection pane="topLeft" activeCell="A32" sqref="A32:L32"/>
    </sheetView>
  </sheetViews>
  <sheetFormatPr defaultRowHeight="12.75"/>
  <cols>
    <col min="1" max="1" width="10.714285714285714" style="2" customWidth="1"/>
    <col min="2" max="2" width="3.5714285714285716" style="2" customWidth="1"/>
    <col min="3" max="3" width="9.142857142857142" style="1"/>
    <col min="4" max="4" width="3.4285714285714284" style="2" customWidth="1"/>
    <col min="5" max="5" width="8.285714285714286" style="2" customWidth="1"/>
    <col min="6" max="6" width="11" style="1" customWidth="1"/>
    <col min="7" max="7" width="3.857142857142857" style="2" customWidth="1"/>
    <col min="8" max="8" width="11" style="2" customWidth="1"/>
    <col min="9" max="9" width="3.857142857142857" style="2" customWidth="1"/>
    <col min="10" max="10" width="14" style="2" customWidth="1"/>
    <col min="11" max="11" width="5" style="2" customWidth="1"/>
    <col min="12" max="12" width="13.714285714285714" style="2" customWidth="1"/>
    <col min="13" max="26" width="9.142857142857142" style="411"/>
    <col min="27" max="16384" width="9.142857142857142" style="1"/>
  </cols>
  <sheetData>
    <row r="1" spans="1:12" ht="18" customHeight="1">
      <c r="A1" s="600" t="s">
        <v>420</v>
      </c>
      <c r="B1" s="568"/>
      <c r="C1" s="568"/>
      <c r="D1" s="568"/>
      <c r="E1" s="568"/>
      <c r="F1" s="568"/>
      <c r="G1" s="568"/>
      <c r="H1" s="568"/>
      <c r="I1" s="568"/>
      <c r="J1" s="568"/>
      <c r="K1" s="568"/>
      <c r="L1" s="568"/>
    </row>
    <row r="2" spans="1:12" ht="12" customHeight="1" thickBot="1">
      <c r="A2" s="561" t="s">
        <v>207</v>
      </c>
      <c r="B2" s="562"/>
      <c r="C2" s="562"/>
      <c r="D2" s="562"/>
      <c r="E2" s="562"/>
      <c r="F2" s="562"/>
      <c r="G2" s="562"/>
      <c r="H2" s="609"/>
      <c r="I2" s="609"/>
      <c r="J2" s="609"/>
      <c r="K2" s="609"/>
      <c r="L2" s="609"/>
    </row>
    <row r="3" spans="1:12" ht="18" customHeight="1" thickBot="1">
      <c r="A3" s="606">
        <f>+ZAKL_DATA!B13</f>
        <v>0.0</v>
      </c>
      <c r="B3" s="607"/>
      <c r="C3" s="607"/>
      <c r="D3" s="607"/>
      <c r="E3" s="608"/>
      <c r="F3" s="579"/>
      <c r="G3" s="562"/>
      <c r="H3" s="571" t="s">
        <v>536</v>
      </c>
      <c r="I3" s="572"/>
      <c r="J3" s="572"/>
      <c r="K3" s="572"/>
      <c r="L3" s="573"/>
    </row>
    <row r="4" spans="1:12" ht="12" customHeight="1" thickBot="1">
      <c r="A4" s="555" t="s">
        <v>206</v>
      </c>
      <c r="B4" s="556"/>
      <c r="C4" s="556"/>
      <c r="D4" s="556"/>
      <c r="E4" s="556"/>
      <c r="F4" s="549"/>
      <c r="G4" s="562"/>
      <c r="H4" s="574"/>
      <c r="I4" s="517"/>
      <c r="J4" s="517"/>
      <c r="K4" s="517"/>
      <c r="L4" s="575"/>
    </row>
    <row r="5" spans="1:12" ht="18" customHeight="1" thickBot="1">
      <c r="A5" s="606">
        <f>+ZAKL_DATA!B14</f>
        <v>0.0</v>
      </c>
      <c r="B5" s="607"/>
      <c r="C5" s="607"/>
      <c r="D5" s="607"/>
      <c r="E5" s="608"/>
      <c r="F5" s="549"/>
      <c r="G5" s="562"/>
      <c r="H5" s="574"/>
      <c r="I5" s="517"/>
      <c r="J5" s="517"/>
      <c r="K5" s="517"/>
      <c r="L5" s="575"/>
    </row>
    <row r="6" spans="1:12" ht="12" customHeight="1" thickBot="1">
      <c r="A6" s="601" t="s">
        <v>307</v>
      </c>
      <c r="B6" s="602"/>
      <c r="C6" s="602"/>
      <c r="D6" s="602"/>
      <c r="E6" s="602"/>
      <c r="F6" s="549"/>
      <c r="G6" s="562"/>
      <c r="H6" s="574"/>
      <c r="I6" s="517"/>
      <c r="J6" s="517"/>
      <c r="K6" s="517"/>
      <c r="L6" s="575"/>
    </row>
    <row r="7" spans="1:12" ht="18" customHeight="1" thickBot="1">
      <c r="A7" s="584" t="str">
        <f>+ZAKL_DATA!D2</f>
        <v>CZ</v>
      </c>
      <c r="B7" s="585"/>
      <c r="C7" s="585"/>
      <c r="D7" s="585"/>
      <c r="E7" s="586"/>
      <c r="F7" s="549"/>
      <c r="G7" s="562"/>
      <c r="H7" s="574"/>
      <c r="I7" s="517"/>
      <c r="J7" s="517"/>
      <c r="K7" s="517"/>
      <c r="L7" s="575"/>
    </row>
    <row r="8" spans="1:12" ht="12" customHeight="1" thickBot="1">
      <c r="A8" s="601" t="s">
        <v>392</v>
      </c>
      <c r="B8" s="602"/>
      <c r="C8" s="602"/>
      <c r="D8" s="602"/>
      <c r="E8" s="602"/>
      <c r="F8" s="549"/>
      <c r="G8" s="562"/>
      <c r="H8" s="574"/>
      <c r="I8" s="517"/>
      <c r="J8" s="517"/>
      <c r="K8" s="517"/>
      <c r="L8" s="575"/>
    </row>
    <row r="9" spans="1:12" ht="18" customHeight="1" thickBot="1">
      <c r="A9" s="603" t="str">
        <f>+MID(A7,3,10)</f>
        <v/>
      </c>
      <c r="B9" s="604"/>
      <c r="C9" s="604"/>
      <c r="D9" s="604"/>
      <c r="E9" s="605"/>
      <c r="F9" s="549"/>
      <c r="G9" s="562"/>
      <c r="H9" s="574"/>
      <c r="I9" s="517"/>
      <c r="J9" s="517"/>
      <c r="K9" s="517"/>
      <c r="L9" s="575"/>
    </row>
    <row r="10" spans="1:12" ht="11.1" customHeight="1" thickBot="1">
      <c r="A10" s="550" t="s">
        <v>393</v>
      </c>
      <c r="B10" s="549"/>
      <c r="C10" s="549"/>
      <c r="D10" s="549"/>
      <c r="E10" s="549"/>
      <c r="F10" s="549"/>
      <c r="G10" s="549"/>
      <c r="H10" s="576"/>
      <c r="I10" s="577"/>
      <c r="J10" s="577"/>
      <c r="K10" s="577"/>
      <c r="L10" s="578"/>
    </row>
    <row r="11" spans="1:12" ht="18" customHeight="1" thickBot="1">
      <c r="A11" s="151" t="s">
        <v>303</v>
      </c>
      <c r="B11" s="152"/>
      <c r="C11" s="151" t="s">
        <v>254</v>
      </c>
      <c r="D11" s="152"/>
      <c r="E11" s="151" t="s">
        <v>254</v>
      </c>
      <c r="F11" s="549"/>
      <c r="G11" s="549"/>
      <c r="H11" s="580"/>
      <c r="I11" s="581"/>
      <c r="J11" s="581"/>
      <c r="K11" s="581"/>
      <c r="L11" s="581"/>
    </row>
    <row r="12" spans="1:12" ht="5.1" customHeight="1" thickBot="1">
      <c r="A12" s="554"/>
      <c r="B12" s="549"/>
      <c r="C12" s="549"/>
      <c r="D12" s="549"/>
      <c r="E12" s="549"/>
      <c r="F12" s="549"/>
      <c r="G12" s="549"/>
      <c r="H12" s="549"/>
      <c r="I12" s="549"/>
      <c r="J12" s="549"/>
      <c r="K12" s="549"/>
      <c r="L12" s="549"/>
    </row>
    <row r="13" spans="1:26" s="5" customFormat="1" ht="11.1" customHeight="1">
      <c r="A13" s="587" t="s">
        <v>312</v>
      </c>
      <c r="B13" s="588"/>
      <c r="C13" s="588"/>
      <c r="D13" s="589"/>
      <c r="E13" s="590" t="s">
        <v>255</v>
      </c>
      <c r="F13" s="591"/>
      <c r="G13" s="582"/>
      <c r="H13" s="583"/>
      <c r="I13" s="594" t="s">
        <v>277</v>
      </c>
      <c r="J13" s="588"/>
      <c r="K13" s="589"/>
      <c r="L13" s="610">
        <v>1.0</v>
      </c>
      <c r="M13" s="412"/>
      <c r="N13" s="412"/>
      <c r="O13" s="412"/>
      <c r="P13" s="412"/>
      <c r="Q13" s="412"/>
      <c r="R13" s="412"/>
      <c r="S13" s="412"/>
      <c r="T13" s="412"/>
      <c r="U13" s="412"/>
      <c r="V13" s="412"/>
      <c r="W13" s="412"/>
      <c r="X13" s="412"/>
      <c r="Y13" s="412"/>
      <c r="Z13" s="412"/>
    </row>
    <row r="14" spans="1:26" s="5" customFormat="1" ht="11.1" customHeight="1" thickBot="1">
      <c r="A14" s="588"/>
      <c r="B14" s="588"/>
      <c r="C14" s="588"/>
      <c r="D14" s="589"/>
      <c r="E14" s="592"/>
      <c r="F14" s="593"/>
      <c r="G14" s="582"/>
      <c r="H14" s="583"/>
      <c r="I14" s="588"/>
      <c r="J14" s="588"/>
      <c r="K14" s="589"/>
      <c r="L14" s="611"/>
      <c r="M14" s="412"/>
      <c r="N14" s="412"/>
      <c r="O14" s="412"/>
      <c r="P14" s="412"/>
      <c r="Q14" s="412"/>
      <c r="R14" s="412"/>
      <c r="S14" s="412"/>
      <c r="T14" s="412"/>
      <c r="U14" s="412"/>
      <c r="V14" s="412"/>
      <c r="W14" s="412"/>
      <c r="X14" s="412"/>
      <c r="Y14" s="412"/>
      <c r="Z14" s="412"/>
    </row>
    <row r="15" spans="1:26" s="5" customFormat="1" ht="5.1" customHeight="1" thickBot="1">
      <c r="A15" s="554"/>
      <c r="B15" s="549"/>
      <c r="C15" s="549"/>
      <c r="D15" s="549"/>
      <c r="E15" s="549"/>
      <c r="F15" s="549"/>
      <c r="G15" s="549"/>
      <c r="H15" s="549"/>
      <c r="I15" s="549"/>
      <c r="J15" s="549"/>
      <c r="K15" s="549"/>
      <c r="L15" s="549"/>
      <c r="M15" s="412"/>
      <c r="N15" s="412"/>
      <c r="O15" s="412"/>
      <c r="P15" s="412"/>
      <c r="Q15" s="412"/>
      <c r="R15" s="412"/>
      <c r="S15" s="412"/>
      <c r="T15" s="412"/>
      <c r="U15" s="412"/>
      <c r="V15" s="412"/>
      <c r="W15" s="412"/>
      <c r="X15" s="412"/>
      <c r="Y15" s="412"/>
      <c r="Z15" s="412"/>
    </row>
    <row r="16" spans="1:26" s="5" customFormat="1" ht="15.95" customHeight="1" thickBot="1">
      <c r="A16" s="550" t="s">
        <v>421</v>
      </c>
      <c r="B16" s="549"/>
      <c r="C16" s="549"/>
      <c r="D16" s="597"/>
      <c r="E16" s="154" t="s">
        <v>305</v>
      </c>
      <c r="F16" s="595"/>
      <c r="G16" s="549"/>
      <c r="H16" s="549"/>
      <c r="I16" s="550" t="s">
        <v>521</v>
      </c>
      <c r="J16" s="550"/>
      <c r="K16" s="570"/>
      <c r="L16" s="156">
        <v>2.0</v>
      </c>
      <c r="M16" s="412"/>
      <c r="N16" s="412"/>
      <c r="O16" s="412"/>
      <c r="P16" s="412"/>
      <c r="Q16" s="412"/>
      <c r="R16" s="412"/>
      <c r="S16" s="412"/>
      <c r="T16" s="412"/>
      <c r="U16" s="412"/>
      <c r="V16" s="412"/>
      <c r="W16" s="412"/>
      <c r="X16" s="412"/>
      <c r="Y16" s="412"/>
      <c r="Z16" s="412"/>
    </row>
    <row r="17" spans="1:26" s="5" customFormat="1" ht="5.1" customHeight="1" thickBot="1">
      <c r="A17" s="554"/>
      <c r="B17" s="549"/>
      <c r="C17" s="549"/>
      <c r="D17" s="549"/>
      <c r="E17" s="549"/>
      <c r="F17" s="549"/>
      <c r="G17" s="549"/>
      <c r="H17" s="549"/>
      <c r="I17" s="549"/>
      <c r="J17" s="549"/>
      <c r="K17" s="549"/>
      <c r="L17" s="549"/>
      <c r="M17" s="412"/>
      <c r="N17" s="412"/>
      <c r="O17" s="412"/>
      <c r="P17" s="412"/>
      <c r="Q17" s="412"/>
      <c r="R17" s="412"/>
      <c r="S17" s="412"/>
      <c r="T17" s="412"/>
      <c r="U17" s="412"/>
      <c r="V17" s="412"/>
      <c r="W17" s="412"/>
      <c r="X17" s="412"/>
      <c r="Y17" s="412"/>
      <c r="Z17" s="412"/>
    </row>
    <row r="18" spans="1:12" ht="15.95" customHeight="1" thickBot="1">
      <c r="A18" s="558" t="s">
        <v>434</v>
      </c>
      <c r="B18" s="559"/>
      <c r="C18" s="559"/>
      <c r="D18" s="559"/>
      <c r="E18" s="560"/>
      <c r="F18" s="154" t="s">
        <v>172</v>
      </c>
      <c r="G18" s="548" t="s">
        <v>313</v>
      </c>
      <c r="H18" s="549"/>
      <c r="I18" s="550" t="s">
        <v>522</v>
      </c>
      <c r="J18" s="550"/>
      <c r="K18" s="570"/>
      <c r="L18" s="156">
        <v>0.0</v>
      </c>
    </row>
    <row r="19" spans="1:12" ht="5.1" customHeight="1">
      <c r="A19" s="554"/>
      <c r="B19" s="549"/>
      <c r="C19" s="549"/>
      <c r="D19" s="549"/>
      <c r="E19" s="549"/>
      <c r="F19" s="549"/>
      <c r="G19" s="549"/>
      <c r="H19" s="549"/>
      <c r="I19" s="549"/>
      <c r="J19" s="549"/>
      <c r="K19" s="549"/>
      <c r="L19" s="549"/>
    </row>
    <row r="20" spans="1:12" ht="21.75" customHeight="1">
      <c r="A20" s="612" t="s">
        <v>256</v>
      </c>
      <c r="B20" s="613"/>
      <c r="C20" s="613"/>
      <c r="D20" s="613"/>
      <c r="E20" s="613"/>
      <c r="F20" s="613"/>
      <c r="G20" s="613"/>
      <c r="H20" s="613"/>
      <c r="I20" s="613"/>
      <c r="J20" s="613"/>
      <c r="K20" s="613"/>
      <c r="L20" s="613"/>
    </row>
    <row r="21" spans="1:12" ht="14.1" customHeight="1">
      <c r="A21" s="598" t="s">
        <v>295</v>
      </c>
      <c r="B21" s="599"/>
      <c r="C21" s="599"/>
      <c r="D21" s="599"/>
      <c r="E21" s="599"/>
      <c r="F21" s="599"/>
      <c r="G21" s="599"/>
      <c r="H21" s="599"/>
      <c r="I21" s="599"/>
      <c r="J21" s="599"/>
      <c r="K21" s="599"/>
      <c r="L21" s="599"/>
    </row>
    <row r="22" spans="1:12" ht="14.1" customHeight="1">
      <c r="A22" s="539" t="s">
        <v>538</v>
      </c>
      <c r="B22" s="539"/>
      <c r="C22" s="539"/>
      <c r="D22" s="539"/>
      <c r="E22" s="539"/>
      <c r="F22" s="539"/>
      <c r="G22" s="539"/>
      <c r="H22" s="539"/>
      <c r="I22" s="539"/>
      <c r="J22" s="539"/>
      <c r="K22" s="539"/>
      <c r="L22" s="539"/>
    </row>
    <row r="23" spans="1:12" ht="17.25" customHeight="1" thickBot="1">
      <c r="A23" s="567" t="s">
        <v>394</v>
      </c>
      <c r="B23" s="568"/>
      <c r="C23" s="568"/>
      <c r="D23" s="568"/>
      <c r="E23" s="568"/>
      <c r="F23" s="568"/>
      <c r="G23" s="569"/>
      <c r="H23" s="526"/>
      <c r="I23" s="526"/>
      <c r="J23" s="526"/>
      <c r="K23" s="526"/>
      <c r="L23" s="526"/>
    </row>
    <row r="24" spans="1:12" ht="17.25" customHeight="1" thickBot="1">
      <c r="A24" s="596" t="s">
        <v>395</v>
      </c>
      <c r="B24" s="549"/>
      <c r="C24" s="549"/>
      <c r="D24" s="549"/>
      <c r="E24" s="597"/>
      <c r="F24" s="157">
        <v>41640.0</v>
      </c>
      <c r="G24" s="220" t="s">
        <v>306</v>
      </c>
      <c r="H24" s="157">
        <v>42004.0</v>
      </c>
      <c r="I24" s="614"/>
      <c r="J24" s="526"/>
      <c r="K24" s="526"/>
      <c r="L24" s="526"/>
    </row>
    <row r="25" spans="1:26" s="5" customFormat="1" ht="12.75">
      <c r="A25" s="557" t="s">
        <v>208</v>
      </c>
      <c r="B25" s="549"/>
      <c r="C25" s="549"/>
      <c r="D25" s="549"/>
      <c r="E25" s="549"/>
      <c r="F25" s="549"/>
      <c r="G25" s="549"/>
      <c r="H25" s="549"/>
      <c r="I25" s="549"/>
      <c r="J25" s="549"/>
      <c r="K25" s="549"/>
      <c r="L25" s="549"/>
      <c r="M25" s="412"/>
      <c r="N25" s="412"/>
      <c r="O25" s="412"/>
      <c r="P25" s="412"/>
      <c r="Q25" s="412"/>
      <c r="R25" s="412"/>
      <c r="S25" s="412"/>
      <c r="T25" s="412"/>
      <c r="U25" s="412"/>
      <c r="V25" s="412"/>
      <c r="W25" s="412"/>
      <c r="X25" s="412"/>
      <c r="Y25" s="412"/>
      <c r="Z25" s="412"/>
    </row>
    <row r="26" spans="1:12" ht="12.75" customHeight="1" thickBot="1">
      <c r="A26" s="555" t="s">
        <v>561</v>
      </c>
      <c r="B26" s="556"/>
      <c r="C26" s="556"/>
      <c r="D26" s="556"/>
      <c r="E26" s="556"/>
      <c r="F26" s="556"/>
      <c r="G26" s="556"/>
      <c r="H26" s="556"/>
      <c r="I26" s="556"/>
      <c r="J26" s="556"/>
      <c r="K26" s="556"/>
      <c r="L26" s="556"/>
    </row>
    <row r="27" spans="1:12" ht="18" customHeight="1" thickBot="1">
      <c r="A27" s="545" t="str">
        <f>+CONCATENATE(ZAKL_DATA!D4,", ",ZAKL_DATA!D7)</f>
        <v xml:space="preserve">, </v>
      </c>
      <c r="B27" s="546"/>
      <c r="C27" s="546"/>
      <c r="D27" s="546"/>
      <c r="E27" s="546"/>
      <c r="F27" s="546"/>
      <c r="G27" s="546"/>
      <c r="H27" s="546"/>
      <c r="I27" s="546"/>
      <c r="J27" s="546"/>
      <c r="K27" s="546"/>
      <c r="L27" s="547"/>
    </row>
    <row r="28" spans="1:12" ht="5.1" customHeight="1" thickBot="1">
      <c r="A28" s="554"/>
      <c r="B28" s="549"/>
      <c r="C28" s="549"/>
      <c r="D28" s="549"/>
      <c r="E28" s="549"/>
      <c r="F28" s="549"/>
      <c r="G28" s="549"/>
      <c r="H28" s="549"/>
      <c r="I28" s="549"/>
      <c r="J28" s="549"/>
      <c r="K28" s="549"/>
      <c r="L28" s="549"/>
    </row>
    <row r="29" spans="1:12" ht="18" customHeight="1" thickBot="1">
      <c r="A29" s="551"/>
      <c r="B29" s="552"/>
      <c r="C29" s="552"/>
      <c r="D29" s="552"/>
      <c r="E29" s="552"/>
      <c r="F29" s="552"/>
      <c r="G29" s="552"/>
      <c r="H29" s="552"/>
      <c r="I29" s="552"/>
      <c r="J29" s="552"/>
      <c r="K29" s="552"/>
      <c r="L29" s="553"/>
    </row>
    <row r="30" spans="1:12" ht="12.95" customHeight="1">
      <c r="A30" s="550" t="s">
        <v>562</v>
      </c>
      <c r="B30" s="549"/>
      <c r="C30" s="549"/>
      <c r="D30" s="549"/>
      <c r="E30" s="549"/>
      <c r="F30" s="549"/>
      <c r="G30" s="549"/>
      <c r="H30" s="549"/>
      <c r="I30" s="549"/>
      <c r="J30" s="549"/>
      <c r="K30" s="549"/>
      <c r="L30" s="549"/>
    </row>
    <row r="31" spans="1:12" ht="12.95" customHeight="1" thickBot="1">
      <c r="A31" s="561" t="s">
        <v>534</v>
      </c>
      <c r="B31" s="562"/>
      <c r="C31" s="562"/>
      <c r="D31" s="562"/>
      <c r="E31" s="562"/>
      <c r="F31" s="562"/>
      <c r="G31" s="562"/>
      <c r="H31" s="562"/>
      <c r="I31" s="549"/>
      <c r="J31" s="549"/>
      <c r="K31" s="549"/>
      <c r="L31" s="549"/>
    </row>
    <row r="32" spans="1:12" ht="18" customHeight="1" thickBot="1">
      <c r="A32" s="542" t="str">
        <f>+CONCATENATE(ZAKL_DATA!B16," ",ZAKL_DATA!B17)</f>
        <v xml:space="preserve"> </v>
      </c>
      <c r="B32" s="543"/>
      <c r="C32" s="543"/>
      <c r="D32" s="543"/>
      <c r="E32" s="543"/>
      <c r="F32" s="543"/>
      <c r="G32" s="543"/>
      <c r="H32" s="543"/>
      <c r="I32" s="543"/>
      <c r="J32" s="543"/>
      <c r="K32" s="543"/>
      <c r="L32" s="544"/>
    </row>
    <row r="33" spans="1:12" ht="12.95" customHeight="1" thickBot="1">
      <c r="A33" s="565" t="s">
        <v>383</v>
      </c>
      <c r="B33" s="566"/>
      <c r="C33" s="566"/>
      <c r="D33" s="566"/>
      <c r="E33" s="566"/>
      <c r="F33" s="566"/>
      <c r="G33" s="566"/>
      <c r="H33" s="556"/>
      <c r="I33" s="556"/>
      <c r="J33" s="556"/>
      <c r="K33" s="562"/>
      <c r="L33" s="158" t="s">
        <v>384</v>
      </c>
    </row>
    <row r="34" spans="1:59" ht="18" customHeight="1" thickBot="1">
      <c r="A34" s="542">
        <f>+ZAKL_DATA!B18</f>
        <v>0.0</v>
      </c>
      <c r="B34" s="563"/>
      <c r="C34" s="563"/>
      <c r="D34" s="563"/>
      <c r="E34" s="563"/>
      <c r="F34" s="563"/>
      <c r="G34" s="543"/>
      <c r="H34" s="543"/>
      <c r="I34" s="543"/>
      <c r="J34" s="564"/>
      <c r="K34" s="159"/>
      <c r="L34" s="160">
        <f>+ZAKL_DATA!B19</f>
        <v>0.0</v>
      </c>
      <c r="M34" s="413"/>
      <c r="N34" s="413"/>
      <c r="O34" s="413"/>
      <c r="P34" s="413"/>
      <c r="Q34" s="413"/>
      <c r="R34" s="413"/>
      <c r="S34" s="413"/>
      <c r="T34" s="413"/>
      <c r="U34" s="413"/>
      <c r="V34" s="413"/>
      <c r="W34" s="413"/>
      <c r="X34" s="413"/>
      <c r="Y34" s="413"/>
      <c r="Z34" s="413"/>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row>
    <row r="35" spans="1:59" ht="12.95" customHeight="1" thickBot="1">
      <c r="A35" s="540" t="s">
        <v>385</v>
      </c>
      <c r="B35" s="541"/>
      <c r="C35" s="541"/>
      <c r="D35" s="541"/>
      <c r="E35" s="541"/>
      <c r="F35" s="541"/>
      <c r="G35" s="633" t="s">
        <v>386</v>
      </c>
      <c r="H35" s="541"/>
      <c r="I35" s="541"/>
      <c r="J35" s="541"/>
      <c r="K35" s="555" t="s">
        <v>387</v>
      </c>
      <c r="L35" s="556"/>
      <c r="M35" s="414"/>
      <c r="N35" s="620"/>
      <c r="O35" s="621"/>
      <c r="P35" s="621"/>
      <c r="Q35" s="621"/>
      <c r="R35" s="620"/>
      <c r="S35" s="621"/>
      <c r="T35" s="621"/>
      <c r="U35" s="621"/>
      <c r="V35" s="413"/>
      <c r="W35" s="413"/>
      <c r="X35" s="413"/>
      <c r="Y35" s="413"/>
      <c r="Z35" s="413"/>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row>
    <row r="36" spans="1:59" ht="18" customHeight="1" thickBot="1">
      <c r="A36" s="542">
        <f>+ZAKL_DATA!B20</f>
        <v>0.0</v>
      </c>
      <c r="B36" s="543"/>
      <c r="C36" s="544"/>
      <c r="D36" s="397"/>
      <c r="E36" s="160"/>
      <c r="F36" s="397"/>
      <c r="G36" s="629">
        <f>+ZAKL_DATA!B25</f>
        <v>0.0</v>
      </c>
      <c r="H36" s="630"/>
      <c r="I36" s="625"/>
      <c r="J36" s="397"/>
      <c r="K36" s="624">
        <f>+ZAKL_DATA!B26</f>
        <v>0.0</v>
      </c>
      <c r="L36" s="625"/>
      <c r="M36" s="61"/>
      <c r="N36" s="622"/>
      <c r="O36" s="623"/>
      <c r="P36" s="623"/>
      <c r="Q36" s="61"/>
      <c r="R36" s="622"/>
      <c r="S36" s="623"/>
      <c r="T36" s="623"/>
      <c r="U36" s="61"/>
      <c r="V36" s="413"/>
      <c r="W36" s="413"/>
      <c r="X36" s="413"/>
      <c r="Y36" s="413"/>
      <c r="Z36" s="413"/>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row>
    <row r="37" spans="1:59" ht="12.95" customHeight="1" thickBot="1">
      <c r="A37" s="550" t="s">
        <v>294</v>
      </c>
      <c r="B37" s="549"/>
      <c r="C37" s="549"/>
      <c r="D37" s="549"/>
      <c r="E37" s="549"/>
      <c r="F37" s="549"/>
      <c r="G37" s="549"/>
      <c r="H37" s="549"/>
      <c r="I37" s="549"/>
      <c r="J37" s="549"/>
      <c r="K37" s="549"/>
      <c r="L37" s="549"/>
      <c r="M37" s="413"/>
      <c r="N37" s="413"/>
      <c r="O37" s="413"/>
      <c r="P37" s="413"/>
      <c r="Q37" s="413"/>
      <c r="R37" s="413"/>
      <c r="S37" s="413"/>
      <c r="T37" s="413"/>
      <c r="U37" s="413"/>
      <c r="V37" s="413"/>
      <c r="W37" s="413"/>
      <c r="X37" s="413"/>
      <c r="Y37" s="413"/>
      <c r="Z37" s="413"/>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row>
    <row r="38" spans="1:12" ht="18" customHeight="1" thickBot="1">
      <c r="A38" s="606" t="str">
        <f>+CONCATENATE(ZAKL_DATA!B32," / ",ZAKL_DATA!B33)</f>
        <v xml:space="preserve"> / </v>
      </c>
      <c r="B38" s="607"/>
      <c r="C38" s="607"/>
      <c r="D38" s="607"/>
      <c r="E38" s="607"/>
      <c r="F38" s="607"/>
      <c r="G38" s="607"/>
      <c r="H38" s="608"/>
      <c r="I38" s="595"/>
      <c r="J38" s="554"/>
      <c r="K38" s="554"/>
      <c r="L38" s="554"/>
    </row>
    <row r="39" spans="1:12" ht="9" customHeight="1">
      <c r="A39" s="554"/>
      <c r="B39" s="549"/>
      <c r="C39" s="549"/>
      <c r="D39" s="549"/>
      <c r="E39" s="549"/>
      <c r="F39" s="549"/>
      <c r="G39" s="549"/>
      <c r="H39" s="549"/>
      <c r="I39" s="549"/>
      <c r="J39" s="549"/>
      <c r="K39" s="549"/>
      <c r="L39" s="549"/>
    </row>
    <row r="40" spans="1:12" ht="15.95" customHeight="1">
      <c r="A40" s="550" t="s">
        <v>165</v>
      </c>
      <c r="B40" s="626"/>
      <c r="C40" s="626"/>
      <c r="D40" s="626"/>
      <c r="E40" s="626"/>
      <c r="F40" s="626"/>
      <c r="G40" s="626"/>
      <c r="H40" s="626"/>
      <c r="I40" s="626"/>
      <c r="J40" s="627"/>
      <c r="K40" s="628"/>
      <c r="L40" s="161" t="s">
        <v>257</v>
      </c>
    </row>
    <row r="41" spans="1:12" ht="9" customHeight="1">
      <c r="A41" s="554"/>
      <c r="B41" s="549"/>
      <c r="C41" s="549"/>
      <c r="D41" s="549"/>
      <c r="E41" s="549"/>
      <c r="F41" s="549"/>
      <c r="G41" s="549"/>
      <c r="H41" s="549"/>
      <c r="I41" s="549"/>
      <c r="J41" s="549"/>
      <c r="K41" s="549"/>
      <c r="L41" s="549"/>
    </row>
    <row r="42" spans="1:12" ht="15.95" customHeight="1">
      <c r="A42" s="550" t="s">
        <v>166</v>
      </c>
      <c r="B42" s="626"/>
      <c r="C42" s="626"/>
      <c r="D42" s="626"/>
      <c r="E42" s="626"/>
      <c r="F42" s="626"/>
      <c r="G42" s="626"/>
      <c r="H42" s="626"/>
      <c r="I42" s="626"/>
      <c r="J42" s="628"/>
      <c r="K42" s="631"/>
      <c r="L42" s="632"/>
    </row>
    <row r="43" spans="1:12" ht="9" customHeight="1">
      <c r="A43" s="554"/>
      <c r="B43" s="549"/>
      <c r="C43" s="549"/>
      <c r="D43" s="549"/>
      <c r="E43" s="549"/>
      <c r="F43" s="549"/>
      <c r="G43" s="549"/>
      <c r="H43" s="549"/>
      <c r="I43" s="549"/>
      <c r="J43" s="549"/>
      <c r="K43" s="549"/>
      <c r="L43" s="549"/>
    </row>
    <row r="44" spans="1:12" ht="15.95" customHeight="1">
      <c r="A44" s="550" t="s">
        <v>363</v>
      </c>
      <c r="B44" s="626"/>
      <c r="C44" s="626"/>
      <c r="D44" s="626"/>
      <c r="E44" s="626"/>
      <c r="F44" s="626"/>
      <c r="G44" s="626"/>
      <c r="H44" s="626"/>
      <c r="I44" s="626"/>
      <c r="J44" s="627"/>
      <c r="K44" s="628"/>
      <c r="L44" s="161" t="s">
        <v>257</v>
      </c>
    </row>
    <row r="45" spans="1:12" ht="8.25" customHeight="1">
      <c r="A45" s="554"/>
      <c r="B45" s="549"/>
      <c r="C45" s="549"/>
      <c r="D45" s="549"/>
      <c r="E45" s="549"/>
      <c r="F45" s="549"/>
      <c r="G45" s="549"/>
      <c r="H45" s="549"/>
      <c r="I45" s="549"/>
      <c r="J45" s="549"/>
      <c r="K45" s="549"/>
      <c r="L45" s="549"/>
    </row>
    <row r="46" spans="1:12" ht="15.95" customHeight="1">
      <c r="A46" s="550" t="s">
        <v>214</v>
      </c>
      <c r="B46" s="627"/>
      <c r="C46" s="627"/>
      <c r="D46" s="627"/>
      <c r="E46" s="627"/>
      <c r="F46" s="627"/>
      <c r="G46" s="627"/>
      <c r="H46" s="627"/>
      <c r="I46" s="628"/>
      <c r="J46" s="161" t="s">
        <v>304</v>
      </c>
      <c r="K46" s="150"/>
      <c r="L46" s="162" t="s">
        <v>158</v>
      </c>
    </row>
    <row r="47" spans="1:12" ht="9" customHeight="1">
      <c r="A47" s="554"/>
      <c r="B47" s="549"/>
      <c r="C47" s="549"/>
      <c r="D47" s="549"/>
      <c r="E47" s="549"/>
      <c r="F47" s="549"/>
      <c r="G47" s="549"/>
      <c r="H47" s="549"/>
      <c r="I47" s="549"/>
      <c r="J47" s="549"/>
      <c r="K47" s="549"/>
      <c r="L47" s="549"/>
    </row>
    <row r="48" spans="1:12" ht="15.75" customHeight="1">
      <c r="A48" s="550" t="s">
        <v>563</v>
      </c>
      <c r="B48" s="626"/>
      <c r="C48" s="626"/>
      <c r="D48" s="626"/>
      <c r="E48" s="626"/>
      <c r="F48" s="626"/>
      <c r="G48" s="626"/>
      <c r="H48" s="626"/>
      <c r="I48" s="626"/>
      <c r="J48" s="627"/>
      <c r="K48" s="628"/>
      <c r="L48" s="161" t="s">
        <v>257</v>
      </c>
    </row>
    <row r="49" spans="1:12" ht="9" customHeight="1">
      <c r="A49" s="554"/>
      <c r="B49" s="549"/>
      <c r="C49" s="549"/>
      <c r="D49" s="549"/>
      <c r="E49" s="549"/>
      <c r="F49" s="549"/>
      <c r="G49" s="549"/>
      <c r="H49" s="549"/>
      <c r="I49" s="549"/>
      <c r="J49" s="549"/>
      <c r="K49" s="549"/>
      <c r="L49" s="549"/>
    </row>
    <row r="50" spans="1:12" ht="15.95" customHeight="1" thickBot="1">
      <c r="A50" s="555" t="s">
        <v>364</v>
      </c>
      <c r="B50" s="617"/>
      <c r="C50" s="617"/>
      <c r="D50" s="617"/>
      <c r="E50" s="617"/>
      <c r="F50" s="617"/>
      <c r="G50" s="617"/>
      <c r="H50" s="617"/>
      <c r="I50" s="617"/>
      <c r="J50" s="617"/>
      <c r="K50" s="616" t="s">
        <v>213</v>
      </c>
      <c r="L50" s="549"/>
    </row>
    <row r="51" spans="1:12" ht="18" customHeight="1" thickBot="1">
      <c r="A51" s="606">
        <f>+ZAKL_DATA!B29</f>
        <v>0.0</v>
      </c>
      <c r="B51" s="607"/>
      <c r="C51" s="607"/>
      <c r="D51" s="607"/>
      <c r="E51" s="607"/>
      <c r="F51" s="607"/>
      <c r="G51" s="607"/>
      <c r="H51" s="607"/>
      <c r="I51" s="607"/>
      <c r="J51" s="608"/>
      <c r="K51" s="150"/>
      <c r="L51" s="163"/>
    </row>
    <row r="52" spans="1:12" ht="5.1" customHeight="1" thickBot="1">
      <c r="A52" s="554"/>
      <c r="B52" s="549"/>
      <c r="C52" s="549"/>
      <c r="D52" s="549"/>
      <c r="E52" s="549"/>
      <c r="F52" s="549"/>
      <c r="G52" s="549"/>
      <c r="H52" s="549"/>
      <c r="I52" s="549"/>
      <c r="J52" s="549"/>
      <c r="K52" s="549"/>
      <c r="L52" s="549"/>
    </row>
    <row r="53" spans="1:12" ht="18" customHeight="1" thickBot="1">
      <c r="A53" s="606"/>
      <c r="B53" s="607"/>
      <c r="C53" s="607"/>
      <c r="D53" s="607"/>
      <c r="E53" s="607"/>
      <c r="F53" s="607"/>
      <c r="G53" s="607"/>
      <c r="H53" s="607"/>
      <c r="I53" s="607"/>
      <c r="J53" s="608"/>
      <c r="K53" s="150"/>
      <c r="L53" s="163"/>
    </row>
    <row r="54" spans="1:12" ht="9.95" customHeight="1">
      <c r="A54" s="615" t="s">
        <v>535</v>
      </c>
      <c r="B54" s="549"/>
      <c r="C54" s="549"/>
      <c r="D54" s="549"/>
      <c r="E54" s="549"/>
      <c r="F54" s="549"/>
      <c r="G54" s="549"/>
      <c r="H54" s="549"/>
      <c r="I54" s="549"/>
      <c r="J54" s="549"/>
      <c r="K54" s="549"/>
      <c r="L54" s="549"/>
    </row>
    <row r="55" spans="1:12" ht="9.95" customHeight="1">
      <c r="A55" s="615">
        <f>+ZAKL_DATA!A44</f>
        <v>0.0</v>
      </c>
      <c r="B55" s="549"/>
      <c r="C55" s="549"/>
      <c r="D55" s="549"/>
      <c r="E55" s="549"/>
      <c r="F55" s="549"/>
      <c r="G55" s="549"/>
      <c r="H55" s="549"/>
      <c r="I55" s="549"/>
      <c r="J55" s="549"/>
      <c r="K55" s="549"/>
      <c r="L55" s="549"/>
    </row>
    <row r="56" spans="1:12" ht="19.5" customHeight="1">
      <c r="A56" s="619" t="s">
        <v>435</v>
      </c>
      <c r="B56" s="549"/>
      <c r="C56" s="549"/>
      <c r="D56" s="549"/>
      <c r="E56" s="549"/>
      <c r="F56" s="549"/>
      <c r="G56" s="549"/>
      <c r="H56" s="618" t="s">
        <v>437</v>
      </c>
      <c r="I56" s="588"/>
      <c r="J56" s="588"/>
      <c r="K56" s="588"/>
      <c r="L56" s="588"/>
    </row>
    <row r="57" spans="1:12" ht="12.75">
      <c r="A57" s="600">
        <v>1.0</v>
      </c>
      <c r="B57" s="600"/>
      <c r="C57" s="600"/>
      <c r="D57" s="600"/>
      <c r="E57" s="600"/>
      <c r="F57" s="600"/>
      <c r="G57" s="600"/>
      <c r="H57" s="600"/>
      <c r="I57" s="600"/>
      <c r="J57" s="600"/>
      <c r="K57" s="600"/>
      <c r="L57" s="600"/>
    </row>
    <row r="58" spans="3:6" ht="12.75">
      <c r="C58" s="2"/>
      <c r="F58" s="2"/>
    </row>
    <row r="59" spans="3:6" ht="12.75">
      <c r="C59" s="2"/>
      <c r="F59" s="2"/>
    </row>
    <row r="60" spans="3:6" ht="12.75">
      <c r="C60" s="2"/>
      <c r="F60" s="2"/>
    </row>
    <row r="61" spans="3:6" ht="12.75">
      <c r="C61" s="2"/>
      <c r="F61" s="2"/>
    </row>
    <row r="62" spans="3:6" ht="12.75">
      <c r="C62" s="2"/>
      <c r="F62" s="2"/>
    </row>
    <row r="63" spans="3:6" ht="12.75">
      <c r="C63" s="2"/>
      <c r="F63" s="2"/>
    </row>
    <row r="64" spans="3:6" ht="12.75">
      <c r="C64" s="2"/>
      <c r="F64" s="2"/>
    </row>
    <row r="65" spans="3:6" ht="12.75">
      <c r="C65" s="2"/>
      <c r="F65" s="2"/>
    </row>
    <row r="66" spans="3:6" ht="12.75">
      <c r="C66" s="2"/>
      <c r="F66" s="2"/>
    </row>
    <row r="67" spans="3:6" ht="12.75">
      <c r="C67" s="2"/>
      <c r="F67" s="2"/>
    </row>
    <row r="68" spans="3:6" ht="12.75">
      <c r="C68" s="2"/>
      <c r="F68" s="2"/>
    </row>
    <row r="69" spans="3:6" ht="12.75">
      <c r="C69" s="2"/>
      <c r="F69" s="2"/>
    </row>
    <row r="70" spans="3:6" ht="12.75">
      <c r="C70" s="2"/>
      <c r="F70" s="2"/>
    </row>
    <row r="71" spans="3:6" ht="12.75">
      <c r="C71" s="2"/>
      <c r="F71" s="2"/>
    </row>
    <row r="72" spans="3:6" ht="12.75">
      <c r="C72" s="2"/>
      <c r="F72" s="2"/>
    </row>
    <row r="73" spans="3:6" ht="12.75">
      <c r="C73" s="2"/>
      <c r="F73" s="2"/>
    </row>
    <row r="74" spans="3:6" ht="12.75">
      <c r="C74" s="2"/>
      <c r="F74" s="2"/>
    </row>
    <row r="75" spans="3:6" ht="12.75">
      <c r="C75" s="2"/>
      <c r="F75" s="2"/>
    </row>
    <row r="199" spans="1:1" ht="12.75">
      <c r="A199" s="49">
        <v>1.0</v>
      </c>
    </row>
  </sheetData>
  <sheetProtection algorithmName="SHA-512" hashValue="UA0pcfhF1rpSwEmR5xOKrPOce2Bot2hDXIyPnYbubrL7b+8g7EJdrFlK2mXu8Y//cunIO39GiIHW970ADuiOFQ==" saltValue="egBDmBuEsNQotWYn1JvqiA==" spinCount="100000" sheet="1" objects="1" scenarios="1"/>
  <mergeCells count="79">
    <mergeCell ref="G35:J35"/>
    <mergeCell ref="A37:L37"/>
    <mergeCell ref="A43:L43"/>
    <mergeCell ref="A47:L47"/>
    <mergeCell ref="A46:I46"/>
    <mergeCell ref="A49:L49"/>
    <mergeCell ref="A48:K48"/>
    <mergeCell ref="G36:I36"/>
    <mergeCell ref="A38:H38"/>
    <mergeCell ref="A41:L41"/>
    <mergeCell ref="A39:L39"/>
    <mergeCell ref="A45:L45"/>
    <mergeCell ref="A40:K40"/>
    <mergeCell ref="I38:L38"/>
    <mergeCell ref="A44:K44"/>
    <mergeCell ref="A42:J42"/>
    <mergeCell ref="K42:L42"/>
    <mergeCell ref="R35:U35"/>
    <mergeCell ref="N35:Q35"/>
    <mergeCell ref="R36:T36"/>
    <mergeCell ref="N36:P36"/>
    <mergeCell ref="K36:L36"/>
    <mergeCell ref="K35:L35"/>
    <mergeCell ref="A57:L57"/>
    <mergeCell ref="A52:L52"/>
    <mergeCell ref="A55:L55"/>
    <mergeCell ref="K50:L50"/>
    <mergeCell ref="A50:J50"/>
    <mergeCell ref="H56:L56"/>
    <mergeCell ref="A56:G56"/>
    <mergeCell ref="A54:L54"/>
    <mergeCell ref="A53:J53"/>
    <mergeCell ref="A51:J51"/>
    <mergeCell ref="A24:E24"/>
    <mergeCell ref="A19:L19"/>
    <mergeCell ref="A21:L21"/>
    <mergeCell ref="A1:L1"/>
    <mergeCell ref="A6:E6"/>
    <mergeCell ref="A8:E8"/>
    <mergeCell ref="A9:E9"/>
    <mergeCell ref="A4:E4"/>
    <mergeCell ref="A5:E5"/>
    <mergeCell ref="A2:L2"/>
    <mergeCell ref="A3:E3"/>
    <mergeCell ref="A16:D16"/>
    <mergeCell ref="L13:L14"/>
    <mergeCell ref="A20:L20"/>
    <mergeCell ref="A10:E10"/>
    <mergeCell ref="I24:L24"/>
    <mergeCell ref="I18:K18"/>
    <mergeCell ref="A17:L17"/>
    <mergeCell ref="A12:L12"/>
    <mergeCell ref="H3:L10"/>
    <mergeCell ref="F3:G11"/>
    <mergeCell ref="H11:L11"/>
    <mergeCell ref="A15:L15"/>
    <mergeCell ref="G13:H14"/>
    <mergeCell ref="A7:E7"/>
    <mergeCell ref="A13:D14"/>
    <mergeCell ref="E13:F14"/>
    <mergeCell ref="I13:K14"/>
    <mergeCell ref="I16:K16"/>
    <mergeCell ref="F16:H16"/>
    <mergeCell ref="A22:L22"/>
    <mergeCell ref="A35:F35"/>
    <mergeCell ref="A36:C36"/>
    <mergeCell ref="A27:L27"/>
    <mergeCell ref="G18:H18"/>
    <mergeCell ref="A30:L30"/>
    <mergeCell ref="A29:L29"/>
    <mergeCell ref="A28:L28"/>
    <mergeCell ref="A26:L26"/>
    <mergeCell ref="A25:L25"/>
    <mergeCell ref="A18:E18"/>
    <mergeCell ref="A31:L31"/>
    <mergeCell ref="A32:L32"/>
    <mergeCell ref="A34:J34"/>
    <mergeCell ref="A33:K33"/>
    <mergeCell ref="A23:L23"/>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F33"/>
  <sheetViews>
    <sheetView showOutlineSymbols="0" workbookViewId="0" topLeftCell="A1">
      <selection pane="topLeft" activeCell="E5" sqref="E5:E7"/>
    </sheetView>
  </sheetViews>
  <sheetFormatPr defaultRowHeight="12.75"/>
  <cols>
    <col min="1" max="1" width="7.714285714285714" style="4" customWidth="1"/>
    <col min="2" max="2" width="23.285714285714285" style="4" customWidth="1"/>
    <col min="3" max="3" width="15.857142857142858" style="4" customWidth="1"/>
    <col min="4" max="4" width="19.428571428571427" style="4" customWidth="1"/>
    <col min="5" max="6" width="15.428571428571429" style="4" customWidth="1"/>
    <col min="7" max="16384" width="9.142857142857142" style="5"/>
  </cols>
  <sheetData>
    <row r="1" spans="1:6" ht="12.75">
      <c r="A1" s="671" t="s">
        <v>297</v>
      </c>
      <c r="B1" s="672"/>
      <c r="C1" s="672"/>
      <c r="D1" s="672"/>
      <c r="E1" s="672"/>
      <c r="F1" s="672"/>
    </row>
    <row r="2" spans="1:6" ht="8.1" customHeight="1" thickBot="1">
      <c r="A2" s="673"/>
      <c r="B2" s="673"/>
      <c r="C2" s="673"/>
      <c r="D2" s="673"/>
      <c r="E2" s="673"/>
      <c r="F2" s="673"/>
    </row>
    <row r="3" spans="1:6" ht="14.1" customHeight="1">
      <c r="A3" s="684" t="s">
        <v>258</v>
      </c>
      <c r="B3" s="678" t="s">
        <v>262</v>
      </c>
      <c r="C3" s="679"/>
      <c r="D3" s="680"/>
      <c r="E3" s="649" t="s">
        <v>280</v>
      </c>
      <c r="F3" s="650"/>
    </row>
    <row r="4" spans="1:6" ht="14.1" customHeight="1">
      <c r="A4" s="685"/>
      <c r="B4" s="681"/>
      <c r="C4" s="682"/>
      <c r="D4" s="683"/>
      <c r="E4" s="100" t="s">
        <v>259</v>
      </c>
      <c r="F4" s="101" t="s">
        <v>296</v>
      </c>
    </row>
    <row r="5" spans="1:6" ht="12.75">
      <c r="A5" s="656" t="s">
        <v>350</v>
      </c>
      <c r="B5" s="689" t="s">
        <v>425</v>
      </c>
      <c r="C5" s="690"/>
      <c r="D5" s="691"/>
      <c r="E5" s="686">
        <v>0.0</v>
      </c>
      <c r="F5" s="675"/>
    </row>
    <row r="6" spans="1:6" ht="12.75">
      <c r="A6" s="657"/>
      <c r="B6" s="14" t="s">
        <v>349</v>
      </c>
      <c r="C6" s="6">
        <f>+'1'!H24</f>
        <v>42004.0</v>
      </c>
      <c r="D6" s="15"/>
      <c r="E6" s="687"/>
      <c r="F6" s="676"/>
    </row>
    <row r="7" spans="1:6" ht="13.5" thickBot="1">
      <c r="A7" s="658"/>
      <c r="B7" s="16"/>
      <c r="C7" s="16"/>
      <c r="D7" s="16"/>
      <c r="E7" s="688"/>
      <c r="F7" s="677"/>
    </row>
    <row r="8" spans="1:6" ht="20.1" customHeight="1" thickBot="1">
      <c r="A8" s="674"/>
      <c r="B8" s="674"/>
      <c r="C8" s="674"/>
      <c r="D8" s="674"/>
      <c r="E8" s="674"/>
      <c r="F8" s="674"/>
    </row>
    <row r="9" spans="1:6" ht="36" customHeight="1">
      <c r="A9" s="28" t="s">
        <v>351</v>
      </c>
      <c r="B9" s="668" t="s">
        <v>547</v>
      </c>
      <c r="C9" s="669"/>
      <c r="D9" s="670"/>
      <c r="E9" s="53">
        <v>0.0</v>
      </c>
      <c r="F9" s="9"/>
    </row>
    <row r="10" spans="1:6" ht="30" customHeight="1">
      <c r="A10" s="32" t="s">
        <v>352</v>
      </c>
      <c r="B10" s="634" t="s">
        <v>540</v>
      </c>
      <c r="C10" s="635"/>
      <c r="D10" s="636"/>
      <c r="E10" s="63">
        <v>0.0</v>
      </c>
      <c r="F10" s="33"/>
    </row>
    <row r="11" spans="1:6" ht="36" customHeight="1">
      <c r="A11" s="31">
        <v>40.0</v>
      </c>
      <c r="B11" s="634" t="s">
        <v>215</v>
      </c>
      <c r="C11" s="635"/>
      <c r="D11" s="636"/>
      <c r="E11" s="64">
        <f>IF(+'3'!D22&gt;400000,T("LIMIT"),+'3'!D22)</f>
        <v>0.0</v>
      </c>
      <c r="F11" s="10"/>
    </row>
    <row r="12" spans="1:6" ht="36" customHeight="1">
      <c r="A12" s="32">
        <v>50.0</v>
      </c>
      <c r="B12" s="634" t="s">
        <v>398</v>
      </c>
      <c r="C12" s="635"/>
      <c r="D12" s="636"/>
      <c r="E12" s="63">
        <v>0.0</v>
      </c>
      <c r="F12" s="33"/>
    </row>
    <row r="13" spans="1:6" ht="30" customHeight="1">
      <c r="A13" s="27" t="s">
        <v>314</v>
      </c>
      <c r="B13" s="634" t="s">
        <v>353</v>
      </c>
      <c r="C13" s="651"/>
      <c r="D13" s="652"/>
      <c r="E13" s="51">
        <v>0.0</v>
      </c>
      <c r="F13" s="11"/>
    </row>
    <row r="14" spans="1:6" ht="30" customHeight="1">
      <c r="A14" s="27" t="s">
        <v>315</v>
      </c>
      <c r="B14" s="637"/>
      <c r="C14" s="638"/>
      <c r="D14" s="639"/>
      <c r="E14" s="51">
        <v>0.0</v>
      </c>
      <c r="F14" s="22"/>
    </row>
    <row r="15" spans="1:6" ht="36" customHeight="1" thickBot="1">
      <c r="A15" s="34">
        <v>70.0</v>
      </c>
      <c r="B15" s="653" t="s">
        <v>316</v>
      </c>
      <c r="C15" s="654"/>
      <c r="D15" s="655"/>
      <c r="E15" s="65">
        <f>IF(E5&gt;400000,T("LIMIT"),SUM(E9:E14))</f>
        <v>0.0</v>
      </c>
      <c r="F15" s="35"/>
    </row>
    <row r="16" spans="1:6" ht="20.1" customHeight="1" thickBot="1">
      <c r="A16" s="659"/>
      <c r="B16" s="660"/>
      <c r="C16" s="660"/>
      <c r="D16" s="660"/>
      <c r="E16" s="660"/>
      <c r="F16" s="660"/>
    </row>
    <row r="17" spans="1:6" ht="30" customHeight="1">
      <c r="A17" s="28">
        <v>100.0</v>
      </c>
      <c r="B17" s="640" t="s">
        <v>399</v>
      </c>
      <c r="C17" s="641"/>
      <c r="D17" s="642"/>
      <c r="E17" s="53">
        <v>0.0</v>
      </c>
      <c r="F17" s="12"/>
    </row>
    <row r="18" spans="1:6" ht="36" customHeight="1">
      <c r="A18" s="32">
        <v>101.0</v>
      </c>
      <c r="B18" s="634" t="s">
        <v>439</v>
      </c>
      <c r="C18" s="635"/>
      <c r="D18" s="636"/>
      <c r="E18" s="51">
        <v>0.0</v>
      </c>
      <c r="F18" s="22"/>
    </row>
    <row r="19" spans="1:6" ht="30" customHeight="1">
      <c r="A19" s="32" t="s">
        <v>438</v>
      </c>
      <c r="B19" s="643" t="s">
        <v>440</v>
      </c>
      <c r="C19" s="644"/>
      <c r="D19" s="645"/>
      <c r="E19" s="51">
        <v>0.0</v>
      </c>
      <c r="F19" s="22"/>
    </row>
    <row r="20" spans="1:6" ht="30" customHeight="1">
      <c r="A20" s="31" t="s">
        <v>422</v>
      </c>
      <c r="B20" s="643" t="s">
        <v>216</v>
      </c>
      <c r="C20" s="644"/>
      <c r="D20" s="645"/>
      <c r="E20" s="51">
        <v>0.0</v>
      </c>
      <c r="F20" s="8"/>
    </row>
    <row r="21" spans="1:6" ht="30" customHeight="1">
      <c r="A21" s="27" t="s">
        <v>317</v>
      </c>
      <c r="B21" s="634" t="s">
        <v>396</v>
      </c>
      <c r="C21" s="635"/>
      <c r="D21" s="636"/>
      <c r="E21" s="51">
        <v>0.0</v>
      </c>
      <c r="F21" s="22"/>
    </row>
    <row r="22" spans="1:6" ht="30" customHeight="1">
      <c r="A22" s="27" t="s">
        <v>318</v>
      </c>
      <c r="B22" s="634" t="s">
        <v>397</v>
      </c>
      <c r="C22" s="635"/>
      <c r="D22" s="636"/>
      <c r="E22" s="51">
        <v>0.0</v>
      </c>
      <c r="F22" s="8"/>
    </row>
    <row r="23" spans="1:6" s="36" customFormat="1" ht="25.5" customHeight="1">
      <c r="A23" s="32">
        <v>120.0</v>
      </c>
      <c r="B23" s="662" t="s">
        <v>278</v>
      </c>
      <c r="C23" s="663"/>
      <c r="D23" s="664"/>
      <c r="E23" s="51">
        <v>0.0</v>
      </c>
      <c r="F23" s="20"/>
    </row>
    <row r="24" spans="1:6" s="36" customFormat="1" ht="25.5" customHeight="1">
      <c r="A24" s="32">
        <v>130.0</v>
      </c>
      <c r="B24" s="662" t="s">
        <v>279</v>
      </c>
      <c r="C24" s="663"/>
      <c r="D24" s="664"/>
      <c r="E24" s="51">
        <v>0.0</v>
      </c>
      <c r="F24" s="20"/>
    </row>
    <row r="25" spans="1:6" ht="30" customHeight="1">
      <c r="A25" s="27" t="s">
        <v>320</v>
      </c>
      <c r="B25" s="634" t="s">
        <v>319</v>
      </c>
      <c r="C25" s="635"/>
      <c r="D25" s="636"/>
      <c r="E25" s="51">
        <v>0.0</v>
      </c>
      <c r="F25" s="7"/>
    </row>
    <row r="26" spans="1:6" ht="30" customHeight="1">
      <c r="A26" s="26">
        <v>150.0</v>
      </c>
      <c r="B26" s="646" t="s">
        <v>321</v>
      </c>
      <c r="C26" s="635"/>
      <c r="D26" s="636"/>
      <c r="E26" s="51">
        <v>0.0</v>
      </c>
      <c r="F26" s="13"/>
    </row>
    <row r="27" spans="1:6" ht="30" customHeight="1">
      <c r="A27" s="27" t="s">
        <v>322</v>
      </c>
      <c r="B27" s="646" t="s">
        <v>388</v>
      </c>
      <c r="C27" s="635"/>
      <c r="D27" s="636"/>
      <c r="E27" s="51">
        <v>0.0</v>
      </c>
      <c r="F27" s="37"/>
    </row>
    <row r="28" spans="1:6" ht="30" customHeight="1">
      <c r="A28" s="27" t="s">
        <v>323</v>
      </c>
      <c r="B28" s="646" t="s">
        <v>353</v>
      </c>
      <c r="C28" s="651"/>
      <c r="D28" s="652"/>
      <c r="E28" s="51">
        <v>0.0</v>
      </c>
      <c r="F28" s="37"/>
    </row>
    <row r="29" spans="1:6" ht="30" customHeight="1">
      <c r="A29" s="27" t="s">
        <v>324</v>
      </c>
      <c r="B29" s="661"/>
      <c r="C29" s="638"/>
      <c r="D29" s="639"/>
      <c r="E29" s="51">
        <v>0.0</v>
      </c>
      <c r="F29" s="37"/>
    </row>
    <row r="30" spans="1:6" ht="30" customHeight="1" thickBot="1">
      <c r="A30" s="26">
        <v>170.0</v>
      </c>
      <c r="B30" s="665" t="s">
        <v>441</v>
      </c>
      <c r="C30" s="666"/>
      <c r="D30" s="667"/>
      <c r="E30" s="62">
        <f>+IF(OR('6'!D41&gt;800000,'6'!D42&gt;10),T("LIMIT"),SUM(E17:E29))</f>
        <v>0.0</v>
      </c>
      <c r="F30" s="38"/>
    </row>
    <row r="31" spans="1:6" ht="12.75">
      <c r="A31" s="647">
        <v>2.0</v>
      </c>
      <c r="B31" s="648"/>
      <c r="C31" s="648"/>
      <c r="D31" s="648"/>
      <c r="E31" s="648"/>
      <c r="F31" s="648"/>
    </row>
    <row r="32" spans="1:2" ht="12.75">
      <c r="A32" s="3"/>
      <c r="B32" s="3"/>
    </row>
    <row r="33" spans="1:2" ht="12.75">
      <c r="A33" s="3"/>
      <c r="B33" s="3"/>
    </row>
  </sheetData>
  <sheetProtection algorithmName="SHA-512" hashValue="X33iadQzOC1efZe98tmVbjKYB0EtRhIxErWtp+ahL+cduEmpOsRZolV0q0p+niNo+6FaLHf6m8uwnBthxS3QlA==" saltValue="NaTl/AiLDdF3V11CwcawYw==" spinCount="100000" sheet="1" objects="1" scenarios="1"/>
  <mergeCells count="32">
    <mergeCell ref="A1:F2"/>
    <mergeCell ref="A8:F8"/>
    <mergeCell ref="F5:F7"/>
    <mergeCell ref="B3:D4"/>
    <mergeCell ref="A3:A4"/>
    <mergeCell ref="E5:E7"/>
    <mergeCell ref="B5:D5"/>
    <mergeCell ref="B27:D27"/>
    <mergeCell ref="A31:F31"/>
    <mergeCell ref="E3:F3"/>
    <mergeCell ref="B13:D13"/>
    <mergeCell ref="B15:D15"/>
    <mergeCell ref="A5:A7"/>
    <mergeCell ref="A16:F16"/>
    <mergeCell ref="B29:D29"/>
    <mergeCell ref="B23:D23"/>
    <mergeCell ref="B24:D24"/>
    <mergeCell ref="B25:D25"/>
    <mergeCell ref="B26:D26"/>
    <mergeCell ref="B20:D20"/>
    <mergeCell ref="B28:D28"/>
    <mergeCell ref="B30:D30"/>
    <mergeCell ref="B9:D9"/>
    <mergeCell ref="B10:D10"/>
    <mergeCell ref="B22:D22"/>
    <mergeCell ref="B11:D11"/>
    <mergeCell ref="B12:D12"/>
    <mergeCell ref="B14:D14"/>
    <mergeCell ref="B21:D21"/>
    <mergeCell ref="B17:D17"/>
    <mergeCell ref="B18:D18"/>
    <mergeCell ref="B19:D19"/>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E68"/>
  <sheetViews>
    <sheetView showOutlineSymbols="0" workbookViewId="0" topLeftCell="A1">
      <selection pane="topLeft" activeCell="L32" sqref="L32"/>
    </sheetView>
  </sheetViews>
  <sheetFormatPr defaultRowHeight="12.75"/>
  <cols>
    <col min="1" max="1" width="10.571428571428571" style="4" customWidth="1"/>
    <col min="2" max="2" width="18.857142857142858" style="5" customWidth="1"/>
    <col min="3" max="3" width="35.714285714285715" style="4" customWidth="1"/>
    <col min="4" max="5" width="15.142857142857142" style="4" customWidth="1"/>
    <col min="6" max="16384" width="9.142857142857142" style="5"/>
  </cols>
  <sheetData>
    <row r="1" spans="1:5" ht="12.75">
      <c r="A1" s="717" t="s">
        <v>325</v>
      </c>
      <c r="B1" s="559"/>
      <c r="C1" s="559"/>
      <c r="D1" s="559"/>
      <c r="E1" s="559"/>
    </row>
    <row r="2" spans="1:5" s="36" customFormat="1" ht="12.95" customHeight="1">
      <c r="A2" s="559"/>
      <c r="B2" s="559"/>
      <c r="C2" s="559"/>
      <c r="D2" s="559"/>
      <c r="E2" s="559"/>
    </row>
    <row r="3" spans="1:5" s="36" customFormat="1" ht="12.95" customHeight="1">
      <c r="A3" s="718" t="s">
        <v>62</v>
      </c>
      <c r="B3" s="588"/>
      <c r="C3" s="587" t="s">
        <v>209</v>
      </c>
      <c r="D3" s="588"/>
      <c r="E3" s="588"/>
    </row>
    <row r="4" spans="1:5" ht="18" customHeight="1">
      <c r="A4" s="164" t="str">
        <f>+'1'!A9</f>
        <v/>
      </c>
      <c r="B4" s="153"/>
      <c r="C4" s="164" t="str">
        <f>'1'!A7</f>
        <v>CZ</v>
      </c>
      <c r="D4" s="720"/>
      <c r="E4" s="583"/>
    </row>
    <row r="5" spans="1:5" ht="5.25" customHeight="1">
      <c r="A5" s="153"/>
      <c r="B5" s="153"/>
      <c r="C5" s="153"/>
      <c r="D5" s="153"/>
      <c r="E5" s="153"/>
    </row>
    <row r="6" spans="1:5" ht="12.75">
      <c r="A6" s="719" t="s">
        <v>391</v>
      </c>
      <c r="B6" s="714"/>
      <c r="C6" s="714"/>
      <c r="D6" s="714"/>
      <c r="E6" s="714"/>
    </row>
    <row r="7" spans="1:5" ht="13.5" thickBot="1">
      <c r="A7" s="700"/>
      <c r="B7" s="700"/>
      <c r="C7" s="700"/>
      <c r="D7" s="700"/>
      <c r="E7" s="700"/>
    </row>
    <row r="8" spans="1:5" ht="14.1" customHeight="1">
      <c r="A8" s="715" t="s">
        <v>258</v>
      </c>
      <c r="B8" s="705" t="s">
        <v>361</v>
      </c>
      <c r="C8" s="706"/>
      <c r="D8" s="711" t="s">
        <v>280</v>
      </c>
      <c r="E8" s="712"/>
    </row>
    <row r="9" spans="1:5" ht="14.1" customHeight="1">
      <c r="A9" s="716"/>
      <c r="B9" s="707"/>
      <c r="C9" s="708"/>
      <c r="D9" s="165" t="s">
        <v>259</v>
      </c>
      <c r="E9" s="166" t="s">
        <v>296</v>
      </c>
    </row>
    <row r="10" spans="1:5" ht="18.75" customHeight="1">
      <c r="A10" s="30">
        <v>1.0</v>
      </c>
      <c r="B10" s="692"/>
      <c r="C10" s="693"/>
      <c r="D10" s="51" t="s">
        <v>261</v>
      </c>
      <c r="E10" s="39"/>
    </row>
    <row r="11" spans="1:5" ht="18.75" customHeight="1">
      <c r="A11" s="30">
        <v>2.0</v>
      </c>
      <c r="B11" s="692"/>
      <c r="C11" s="693"/>
      <c r="D11" s="51" t="s">
        <v>261</v>
      </c>
      <c r="E11" s="39"/>
    </row>
    <row r="12" spans="1:5" ht="18.75" customHeight="1">
      <c r="A12" s="30">
        <v>3.0</v>
      </c>
      <c r="B12" s="692"/>
      <c r="C12" s="693"/>
      <c r="D12" s="51" t="s">
        <v>261</v>
      </c>
      <c r="E12" s="39"/>
    </row>
    <row r="13" spans="1:5" ht="18.75" customHeight="1">
      <c r="A13" s="30">
        <v>4.0</v>
      </c>
      <c r="B13" s="692"/>
      <c r="C13" s="693"/>
      <c r="D13" s="51" t="s">
        <v>261</v>
      </c>
      <c r="E13" s="39"/>
    </row>
    <row r="14" spans="1:5" ht="18.75" customHeight="1">
      <c r="A14" s="30">
        <v>5.0</v>
      </c>
      <c r="B14" s="692"/>
      <c r="C14" s="693"/>
      <c r="D14" s="51" t="s">
        <v>261</v>
      </c>
      <c r="E14" s="39"/>
    </row>
    <row r="15" spans="1:5" ht="18.75" customHeight="1">
      <c r="A15" s="30">
        <v>6.0</v>
      </c>
      <c r="B15" s="692"/>
      <c r="C15" s="693"/>
      <c r="D15" s="51" t="s">
        <v>261</v>
      </c>
      <c r="E15" s="39"/>
    </row>
    <row r="16" spans="1:5" ht="18.75" customHeight="1">
      <c r="A16" s="30">
        <v>7.0</v>
      </c>
      <c r="B16" s="692"/>
      <c r="C16" s="693"/>
      <c r="D16" s="51" t="s">
        <v>261</v>
      </c>
      <c r="E16" s="39"/>
    </row>
    <row r="17" spans="1:5" ht="18.75" customHeight="1">
      <c r="A17" s="30">
        <v>8.0</v>
      </c>
      <c r="B17" s="692"/>
      <c r="C17" s="693"/>
      <c r="D17" s="51" t="s">
        <v>261</v>
      </c>
      <c r="E17" s="39"/>
    </row>
    <row r="18" spans="1:5" ht="18.75" customHeight="1">
      <c r="A18" s="30">
        <v>9.0</v>
      </c>
      <c r="B18" s="692"/>
      <c r="C18" s="693"/>
      <c r="D18" s="51" t="s">
        <v>261</v>
      </c>
      <c r="E18" s="39"/>
    </row>
    <row r="19" spans="1:5" ht="18.75" customHeight="1">
      <c r="A19" s="30">
        <v>10.0</v>
      </c>
      <c r="B19" s="692"/>
      <c r="C19" s="693"/>
      <c r="D19" s="51" t="s">
        <v>261</v>
      </c>
      <c r="E19" s="39"/>
    </row>
    <row r="20" spans="1:5" ht="18.75" customHeight="1">
      <c r="A20" s="30">
        <v>11.0</v>
      </c>
      <c r="B20" s="692"/>
      <c r="C20" s="693"/>
      <c r="D20" s="51" t="s">
        <v>261</v>
      </c>
      <c r="E20" s="39"/>
    </row>
    <row r="21" spans="1:5" ht="18.75" customHeight="1">
      <c r="A21" s="30">
        <v>12.0</v>
      </c>
      <c r="B21" s="692"/>
      <c r="C21" s="693"/>
      <c r="D21" s="51" t="s">
        <v>261</v>
      </c>
      <c r="E21" s="39"/>
    </row>
    <row r="22" spans="1:5" ht="18.75" customHeight="1" thickBot="1">
      <c r="A22" s="40">
        <v>13.0</v>
      </c>
      <c r="B22" s="41"/>
      <c r="C22" s="41" t="s">
        <v>260</v>
      </c>
      <c r="D22" s="65">
        <f>SUM(D10:D21)</f>
        <v>0.0</v>
      </c>
      <c r="E22" s="21"/>
    </row>
    <row r="23" spans="1:5" ht="12.75">
      <c r="A23" s="702" t="s">
        <v>298</v>
      </c>
      <c r="B23" s="541"/>
      <c r="C23" s="541"/>
      <c r="D23" s="541"/>
      <c r="E23" s="541"/>
    </row>
    <row r="24" spans="1:5" ht="12.75">
      <c r="A24" s="713" t="s">
        <v>311</v>
      </c>
      <c r="B24" s="714"/>
      <c r="C24" s="714"/>
      <c r="D24" s="714"/>
      <c r="E24" s="714"/>
    </row>
    <row r="25" spans="1:5" ht="13.5" thickBot="1">
      <c r="A25" s="700"/>
      <c r="B25" s="700"/>
      <c r="C25" s="700"/>
      <c r="D25" s="700"/>
      <c r="E25" s="700"/>
    </row>
    <row r="26" spans="1:5" ht="14.1" customHeight="1">
      <c r="A26" s="715" t="s">
        <v>258</v>
      </c>
      <c r="B26" s="705" t="s">
        <v>262</v>
      </c>
      <c r="C26" s="706"/>
      <c r="D26" s="711" t="s">
        <v>280</v>
      </c>
      <c r="E26" s="712"/>
    </row>
    <row r="27" spans="1:5" ht="14.1" customHeight="1">
      <c r="A27" s="716"/>
      <c r="B27" s="707"/>
      <c r="C27" s="708"/>
      <c r="D27" s="165" t="s">
        <v>259</v>
      </c>
      <c r="E27" s="166" t="s">
        <v>296</v>
      </c>
    </row>
    <row r="28" spans="1:5" ht="18.75" customHeight="1">
      <c r="A28" s="30">
        <v>1.0</v>
      </c>
      <c r="B28" s="662" t="s">
        <v>406</v>
      </c>
      <c r="C28" s="664"/>
      <c r="D28" s="51" t="s">
        <v>261</v>
      </c>
      <c r="E28" s="39"/>
    </row>
    <row r="29" spans="1:5" ht="18.75" customHeight="1">
      <c r="A29" s="30">
        <v>2.0</v>
      </c>
      <c r="B29" s="662" t="s">
        <v>548</v>
      </c>
      <c r="C29" s="664"/>
      <c r="D29" s="106" t="s">
        <v>549</v>
      </c>
      <c r="E29" s="107" t="s">
        <v>549</v>
      </c>
    </row>
    <row r="30" spans="1:5" ht="18.75" customHeight="1">
      <c r="A30" s="30">
        <v>3.0</v>
      </c>
      <c r="B30" s="662" t="s">
        <v>407</v>
      </c>
      <c r="C30" s="664"/>
      <c r="D30" s="51" t="s">
        <v>261</v>
      </c>
      <c r="E30" s="39"/>
    </row>
    <row r="31" spans="1:5" ht="18.75" customHeight="1">
      <c r="A31" s="30">
        <v>4.0</v>
      </c>
      <c r="B31" s="662" t="s">
        <v>408</v>
      </c>
      <c r="C31" s="694"/>
      <c r="D31" s="51" t="s">
        <v>261</v>
      </c>
      <c r="E31" s="39"/>
    </row>
    <row r="32" spans="1:5" ht="18.75" customHeight="1">
      <c r="A32" s="30">
        <v>5.0</v>
      </c>
      <c r="B32" s="662" t="s">
        <v>409</v>
      </c>
      <c r="C32" s="694"/>
      <c r="D32" s="51" t="s">
        <v>261</v>
      </c>
      <c r="E32" s="39"/>
    </row>
    <row r="33" spans="1:5" ht="18.75" customHeight="1">
      <c r="A33" s="30">
        <v>6.0</v>
      </c>
      <c r="B33" s="662" t="s">
        <v>410</v>
      </c>
      <c r="C33" s="694"/>
      <c r="D33" s="51" t="s">
        <v>261</v>
      </c>
      <c r="E33" s="39"/>
    </row>
    <row r="34" spans="1:5" ht="18.75" customHeight="1">
      <c r="A34" s="30">
        <v>7.0</v>
      </c>
      <c r="B34" s="662" t="s">
        <v>411</v>
      </c>
      <c r="C34" s="694"/>
      <c r="D34" s="51" t="s">
        <v>261</v>
      </c>
      <c r="E34" s="39"/>
    </row>
    <row r="35" spans="1:5" ht="24" customHeight="1">
      <c r="A35" s="30">
        <v>8.0</v>
      </c>
      <c r="B35" s="634" t="s">
        <v>157</v>
      </c>
      <c r="C35" s="695"/>
      <c r="D35" s="51" t="s">
        <v>261</v>
      </c>
      <c r="E35" s="39"/>
    </row>
    <row r="36" spans="1:5" ht="18.75" customHeight="1">
      <c r="A36" s="30">
        <v>9.0</v>
      </c>
      <c r="B36" s="662" t="s">
        <v>564</v>
      </c>
      <c r="C36" s="694"/>
      <c r="D36" s="51" t="s">
        <v>261</v>
      </c>
      <c r="E36" s="39"/>
    </row>
    <row r="37" spans="1:5" ht="24" customHeight="1">
      <c r="A37" s="30">
        <v>10.0</v>
      </c>
      <c r="B37" s="709" t="s">
        <v>553</v>
      </c>
      <c r="C37" s="710"/>
      <c r="D37" s="51" t="s">
        <v>261</v>
      </c>
      <c r="E37" s="39"/>
    </row>
    <row r="38" spans="1:5" ht="18.75" customHeight="1" thickBot="1">
      <c r="A38" s="40">
        <v>11.0</v>
      </c>
      <c r="B38" s="653" t="s">
        <v>281</v>
      </c>
      <c r="C38" s="701"/>
      <c r="D38" s="65">
        <f>SUM(D28:D37)</f>
        <v>0.0</v>
      </c>
      <c r="E38" s="21"/>
    </row>
    <row r="39" spans="1:5" ht="12.75">
      <c r="A39" s="698" t="s">
        <v>380</v>
      </c>
      <c r="B39" s="699"/>
      <c r="C39" s="699"/>
      <c r="D39" s="699"/>
      <c r="E39" s="699"/>
    </row>
    <row r="40" spans="1:5" ht="13.5" thickBot="1">
      <c r="A40" s="700"/>
      <c r="B40" s="700"/>
      <c r="C40" s="700"/>
      <c r="D40" s="700"/>
      <c r="E40" s="700"/>
    </row>
    <row r="41" spans="1:5" ht="90" customHeight="1" thickBot="1">
      <c r="A41" s="29">
        <v>12.0</v>
      </c>
      <c r="B41" s="703" t="s">
        <v>218</v>
      </c>
      <c r="C41" s="704"/>
      <c r="D41" s="53">
        <v>0.0</v>
      </c>
      <c r="E41" s="167"/>
    </row>
    <row r="42" spans="1:5" ht="12.75">
      <c r="A42" s="696">
        <v>3.0</v>
      </c>
      <c r="B42" s="697"/>
      <c r="C42" s="697"/>
      <c r="D42" s="697"/>
      <c r="E42" s="697"/>
    </row>
    <row r="43" spans="2:2" ht="12.75">
      <c r="B43" s="4"/>
    </row>
    <row r="44" spans="2:2" ht="12.75">
      <c r="B44" s="4"/>
    </row>
    <row r="45" spans="2:2" ht="12.75">
      <c r="B45" s="4"/>
    </row>
    <row r="46" spans="2:2" ht="12.75">
      <c r="B46" s="4"/>
    </row>
    <row r="47" spans="2:2" ht="12.75">
      <c r="B47" s="4"/>
    </row>
    <row r="48" spans="2:2" ht="12.75">
      <c r="B48" s="4"/>
    </row>
    <row r="49" spans="2:2" ht="12.75">
      <c r="B49" s="4"/>
    </row>
    <row r="50" spans="2:2" ht="12.75">
      <c r="B50" s="4"/>
    </row>
    <row r="51" spans="2:2" ht="12.75">
      <c r="B51" s="4"/>
    </row>
    <row r="52" spans="2:2" ht="12.75">
      <c r="B52" s="4"/>
    </row>
    <row r="53" spans="2:2" ht="12.75">
      <c r="B53" s="4"/>
    </row>
    <row r="54" spans="2:2" ht="12.75">
      <c r="B54" s="4"/>
    </row>
    <row r="55" spans="2:2" ht="12.75">
      <c r="B55" s="4"/>
    </row>
    <row r="56" spans="2:2" ht="12.75">
      <c r="B56" s="4"/>
    </row>
    <row r="57" spans="2:2" ht="12.75">
      <c r="B57" s="4"/>
    </row>
    <row r="58" spans="2:2" ht="12.75">
      <c r="B58" s="4"/>
    </row>
    <row r="59" spans="2:2" ht="12.75">
      <c r="B59" s="4"/>
    </row>
    <row r="60" spans="2:2" ht="12.75">
      <c r="B60" s="4"/>
    </row>
    <row r="61" spans="2:2" ht="12.75">
      <c r="B61" s="4"/>
    </row>
    <row r="62" spans="2:2" ht="12.75">
      <c r="B62" s="4"/>
    </row>
    <row r="63" spans="2:2" ht="12.75">
      <c r="B63" s="4"/>
    </row>
    <row r="64" spans="2:2" ht="12.75">
      <c r="B64" s="4"/>
    </row>
    <row r="65" spans="2:2" ht="12.75">
      <c r="B65" s="4"/>
    </row>
    <row r="66" spans="2:2" ht="12.75">
      <c r="B66" s="4"/>
    </row>
    <row r="67" spans="2:2" ht="12.75">
      <c r="B67" s="4"/>
    </row>
    <row r="68" spans="2:2" ht="12.75">
      <c r="B68" s="4"/>
    </row>
  </sheetData>
  <sheetProtection algorithmName="SHA-512" hashValue="GNsTxeG26rgW8ioeUEhgGKSja9HnxXInC7IpCY7tG1RlQkWJOMXLR8ZEjfctTAVfThKax3ftPFdKoIZ+6pl+Cw==" saltValue="Y0PZvxPq3iH4bdu097e9fA==" spinCount="100000" sheet="1" objects="1" scenarios="1"/>
  <mergeCells count="39">
    <mergeCell ref="B10:C10"/>
    <mergeCell ref="A1:E2"/>
    <mergeCell ref="A3:B3"/>
    <mergeCell ref="A8:A9"/>
    <mergeCell ref="B8:C9"/>
    <mergeCell ref="D8:E8"/>
    <mergeCell ref="A6:E7"/>
    <mergeCell ref="C3:E3"/>
    <mergeCell ref="D4:E4"/>
    <mergeCell ref="B21:C21"/>
    <mergeCell ref="A42:E42"/>
    <mergeCell ref="A39:E40"/>
    <mergeCell ref="B38:C38"/>
    <mergeCell ref="A23:E23"/>
    <mergeCell ref="B41:C41"/>
    <mergeCell ref="B31:C31"/>
    <mergeCell ref="B30:C30"/>
    <mergeCell ref="B28:C28"/>
    <mergeCell ref="B26:C27"/>
    <mergeCell ref="B37:C37"/>
    <mergeCell ref="D26:E26"/>
    <mergeCell ref="A24:E25"/>
    <mergeCell ref="A26:A27"/>
    <mergeCell ref="B20:C20"/>
    <mergeCell ref="B11:C11"/>
    <mergeCell ref="B12:C12"/>
    <mergeCell ref="B13:C13"/>
    <mergeCell ref="B36:C36"/>
    <mergeCell ref="B32:C32"/>
    <mergeCell ref="B35:C35"/>
    <mergeCell ref="B33:C33"/>
    <mergeCell ref="B34:C34"/>
    <mergeCell ref="B29:C29"/>
    <mergeCell ref="B17:C17"/>
    <mergeCell ref="B18:C18"/>
    <mergeCell ref="B14:C14"/>
    <mergeCell ref="B15:C15"/>
    <mergeCell ref="B19:C19"/>
    <mergeCell ref="B16:C16"/>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9" tint="0.39998000860214233"/>
    <outlinePr summaryBelow="0" summaryRight="0"/>
    <pageSetUpPr fitToPage="1"/>
  </sheetPr>
  <dimension ref="A1:L44"/>
  <sheetViews>
    <sheetView showOutlineSymbols="0" workbookViewId="0" topLeftCell="A1">
      <selection pane="topLeft" activeCell="L32" sqref="L32"/>
    </sheetView>
  </sheetViews>
  <sheetFormatPr defaultRowHeight="12.75"/>
  <cols>
    <col min="1" max="1" width="7.142857142857143" style="4" customWidth="1"/>
    <col min="2" max="2" width="20.142857142857142" style="4" customWidth="1"/>
    <col min="3" max="3" width="19" style="4" customWidth="1"/>
    <col min="4" max="4" width="19.571428571428573" style="4" customWidth="1"/>
    <col min="5" max="6" width="15.285714285714286" style="4" customWidth="1"/>
    <col min="7" max="16384" width="9.142857142857142" style="5"/>
  </cols>
  <sheetData>
    <row r="1" spans="1:6" ht="39.95" customHeight="1">
      <c r="A1" s="719" t="s">
        <v>400</v>
      </c>
      <c r="B1" s="588"/>
      <c r="C1" s="588"/>
      <c r="D1" s="588"/>
      <c r="E1" s="588"/>
      <c r="F1" s="588"/>
    </row>
    <row r="2" spans="1:6" ht="24" customHeight="1" thickBot="1">
      <c r="A2" s="743" t="s">
        <v>378</v>
      </c>
      <c r="B2" s="744"/>
      <c r="C2" s="744"/>
      <c r="D2" s="744"/>
      <c r="E2" s="744"/>
      <c r="F2" s="744"/>
    </row>
    <row r="3" spans="1:8" ht="14.1" customHeight="1">
      <c r="A3" s="715" t="s">
        <v>258</v>
      </c>
      <c r="B3" s="705" t="s">
        <v>262</v>
      </c>
      <c r="C3" s="722"/>
      <c r="D3" s="706"/>
      <c r="E3" s="711" t="s">
        <v>280</v>
      </c>
      <c r="F3" s="750"/>
      <c r="H3" s="4"/>
    </row>
    <row r="4" spans="1:12" ht="14.1" customHeight="1">
      <c r="A4" s="726"/>
      <c r="B4" s="723"/>
      <c r="C4" s="724"/>
      <c r="D4" s="725"/>
      <c r="E4" s="168" t="s">
        <v>259</v>
      </c>
      <c r="F4" s="166" t="s">
        <v>296</v>
      </c>
      <c r="H4" s="4"/>
      <c r="J4" s="4"/>
      <c r="L4" s="4"/>
    </row>
    <row r="5" spans="1:12" ht="18" customHeight="1">
      <c r="A5" s="80">
        <v>1.0</v>
      </c>
      <c r="B5" s="733" t="s">
        <v>550</v>
      </c>
      <c r="C5" s="745"/>
      <c r="D5" s="746"/>
      <c r="E5" s="106" t="s">
        <v>549</v>
      </c>
      <c r="F5" s="169" t="s">
        <v>549</v>
      </c>
      <c r="H5" s="4"/>
      <c r="I5" s="4"/>
      <c r="J5" s="4"/>
      <c r="K5" s="4"/>
      <c r="L5" s="4"/>
    </row>
    <row r="6" spans="1:12" ht="18" customHeight="1">
      <c r="A6" s="80">
        <v>2.0</v>
      </c>
      <c r="B6" s="747" t="s">
        <v>550</v>
      </c>
      <c r="C6" s="748"/>
      <c r="D6" s="749"/>
      <c r="E6" s="106" t="s">
        <v>549</v>
      </c>
      <c r="F6" s="169" t="s">
        <v>549</v>
      </c>
      <c r="H6" s="4"/>
      <c r="I6" s="4"/>
      <c r="J6" s="4"/>
      <c r="K6" s="4"/>
      <c r="L6" s="4"/>
    </row>
    <row r="7" spans="1:12" ht="24" customHeight="1">
      <c r="A7" s="80">
        <v>3.0</v>
      </c>
      <c r="B7" s="733" t="s">
        <v>219</v>
      </c>
      <c r="C7" s="734"/>
      <c r="D7" s="735"/>
      <c r="E7" s="51" t="s">
        <v>254</v>
      </c>
      <c r="F7" s="170"/>
      <c r="H7" s="4"/>
      <c r="I7" s="4"/>
      <c r="J7" s="4"/>
      <c r="K7" s="4"/>
      <c r="L7" s="4"/>
    </row>
    <row r="8" spans="1:12" ht="33.95" customHeight="1">
      <c r="A8" s="80">
        <v>4.0</v>
      </c>
      <c r="B8" s="733" t="s">
        <v>554</v>
      </c>
      <c r="C8" s="734"/>
      <c r="D8" s="735"/>
      <c r="E8" s="51" t="s">
        <v>254</v>
      </c>
      <c r="F8" s="170"/>
      <c r="H8" s="4"/>
      <c r="I8" s="4"/>
      <c r="J8" s="4"/>
      <c r="K8" s="4"/>
      <c r="L8" s="4"/>
    </row>
    <row r="9" spans="1:12" ht="33.95" customHeight="1">
      <c r="A9" s="80">
        <v>5.0</v>
      </c>
      <c r="B9" s="733" t="s">
        <v>354</v>
      </c>
      <c r="C9" s="734"/>
      <c r="D9" s="735"/>
      <c r="E9" s="51" t="s">
        <v>254</v>
      </c>
      <c r="F9" s="170"/>
      <c r="H9" s="4"/>
      <c r="I9" s="4"/>
      <c r="J9" s="4"/>
      <c r="K9" s="4"/>
      <c r="L9" s="4"/>
    </row>
    <row r="10" spans="1:12" ht="24" customHeight="1">
      <c r="A10" s="80">
        <v>6.0</v>
      </c>
      <c r="B10" s="730" t="s">
        <v>326</v>
      </c>
      <c r="C10" s="731"/>
      <c r="D10" s="732"/>
      <c r="E10" s="51" t="s">
        <v>254</v>
      </c>
      <c r="F10" s="170"/>
      <c r="H10" s="4"/>
      <c r="I10" s="4"/>
      <c r="J10" s="4"/>
      <c r="K10" s="4"/>
      <c r="L10" s="4"/>
    </row>
    <row r="11" spans="1:12" ht="33.95" customHeight="1">
      <c r="A11" s="81">
        <v>7.0</v>
      </c>
      <c r="B11" s="733" t="s">
        <v>355</v>
      </c>
      <c r="C11" s="734"/>
      <c r="D11" s="735"/>
      <c r="E11" s="63" t="s">
        <v>254</v>
      </c>
      <c r="F11" s="171"/>
      <c r="H11" s="4"/>
      <c r="I11" s="4"/>
      <c r="J11" s="4"/>
      <c r="K11" s="4"/>
      <c r="L11" s="4"/>
    </row>
    <row r="12" spans="1:12" ht="24" customHeight="1">
      <c r="A12" s="172">
        <v>8.0</v>
      </c>
      <c r="B12" s="730" t="s">
        <v>220</v>
      </c>
      <c r="C12" s="731"/>
      <c r="D12" s="732"/>
      <c r="E12" s="82" t="s">
        <v>254</v>
      </c>
      <c r="F12" s="170"/>
      <c r="H12" s="4"/>
      <c r="I12" s="4"/>
      <c r="J12" s="4"/>
      <c r="K12" s="4"/>
      <c r="L12" s="4"/>
    </row>
    <row r="13" spans="1:12" ht="24" customHeight="1">
      <c r="A13" s="81">
        <v>9.0</v>
      </c>
      <c r="B13" s="741" t="s">
        <v>381</v>
      </c>
      <c r="C13" s="741"/>
      <c r="D13" s="741"/>
      <c r="E13" s="50" t="s">
        <v>254</v>
      </c>
      <c r="F13" s="173"/>
      <c r="H13" s="4"/>
      <c r="I13" s="4"/>
      <c r="J13" s="4"/>
      <c r="K13" s="4"/>
      <c r="L13" s="4"/>
    </row>
    <row r="14" spans="1:12" ht="24" customHeight="1">
      <c r="A14" s="81">
        <v>10.0</v>
      </c>
      <c r="B14" s="741" t="s">
        <v>221</v>
      </c>
      <c r="C14" s="741"/>
      <c r="D14" s="741"/>
      <c r="E14" s="50" t="s">
        <v>254</v>
      </c>
      <c r="F14" s="174"/>
      <c r="H14" s="4"/>
      <c r="I14" s="4"/>
      <c r="J14" s="4"/>
      <c r="K14" s="4"/>
      <c r="L14" s="4"/>
    </row>
    <row r="15" spans="1:12" ht="24" customHeight="1">
      <c r="A15" s="81">
        <v>11.0</v>
      </c>
      <c r="B15" s="751" t="s">
        <v>1456</v>
      </c>
      <c r="C15" s="741"/>
      <c r="D15" s="741"/>
      <c r="E15" s="50" t="s">
        <v>254</v>
      </c>
      <c r="F15" s="174"/>
      <c r="H15" s="4"/>
      <c r="I15" s="4"/>
      <c r="J15" s="4"/>
      <c r="K15" s="4"/>
      <c r="L15" s="4"/>
    </row>
    <row r="16" spans="1:12" ht="33.95" customHeight="1" thickBot="1">
      <c r="A16" s="83">
        <v>12.0</v>
      </c>
      <c r="B16" s="742" t="s">
        <v>544</v>
      </c>
      <c r="C16" s="742"/>
      <c r="D16" s="742"/>
      <c r="E16" s="84" t="s">
        <v>254</v>
      </c>
      <c r="F16" s="175"/>
      <c r="H16" s="4"/>
      <c r="I16" s="4"/>
      <c r="J16" s="4"/>
      <c r="K16" s="4"/>
      <c r="L16" s="4"/>
    </row>
    <row r="17" spans="1:12" ht="15" customHeight="1" thickBot="1">
      <c r="A17" s="739" t="s">
        <v>379</v>
      </c>
      <c r="B17" s="740"/>
      <c r="C17" s="740"/>
      <c r="D17" s="740"/>
      <c r="E17" s="740"/>
      <c r="F17" s="740"/>
      <c r="H17" s="4"/>
      <c r="I17" s="4"/>
      <c r="J17" s="4"/>
      <c r="K17" s="4"/>
      <c r="L17" s="4"/>
    </row>
    <row r="18" spans="1:12" ht="24" customHeight="1">
      <c r="A18" s="85">
        <v>13.0</v>
      </c>
      <c r="B18" s="736" t="s">
        <v>365</v>
      </c>
      <c r="C18" s="737"/>
      <c r="D18" s="738"/>
      <c r="E18" s="53" t="s">
        <v>254</v>
      </c>
      <c r="F18" s="176"/>
      <c r="H18" s="4"/>
      <c r="I18" s="4"/>
      <c r="J18" s="4"/>
      <c r="K18" s="4"/>
      <c r="L18" s="4"/>
    </row>
    <row r="19" spans="1:12" ht="24" customHeight="1">
      <c r="A19" s="80" t="s">
        <v>527</v>
      </c>
      <c r="B19" s="730" t="s">
        <v>366</v>
      </c>
      <c r="C19" s="731"/>
      <c r="D19" s="732"/>
      <c r="E19" s="51" t="s">
        <v>254</v>
      </c>
      <c r="F19" s="170"/>
      <c r="H19" s="4"/>
      <c r="I19" s="4"/>
      <c r="J19" s="4"/>
      <c r="K19" s="4"/>
      <c r="L19" s="4"/>
    </row>
    <row r="20" spans="1:12" ht="24" customHeight="1">
      <c r="A20" s="80">
        <v>15.0</v>
      </c>
      <c r="B20" s="733" t="s">
        <v>367</v>
      </c>
      <c r="C20" s="734"/>
      <c r="D20" s="735"/>
      <c r="E20" s="51" t="s">
        <v>254</v>
      </c>
      <c r="F20" s="170"/>
      <c r="H20" s="4"/>
      <c r="I20" s="4"/>
      <c r="J20" s="4"/>
      <c r="K20" s="4"/>
      <c r="L20" s="4"/>
    </row>
    <row r="21" spans="1:12" ht="24" customHeight="1">
      <c r="A21" s="80">
        <v>16.0</v>
      </c>
      <c r="B21" s="730" t="s">
        <v>368</v>
      </c>
      <c r="C21" s="731"/>
      <c r="D21" s="732"/>
      <c r="E21" s="51" t="s">
        <v>254</v>
      </c>
      <c r="F21" s="170"/>
      <c r="H21" s="4"/>
      <c r="I21" s="4"/>
      <c r="J21" s="4"/>
      <c r="K21" s="4"/>
      <c r="L21" s="4"/>
    </row>
    <row r="22" spans="1:12" ht="24" customHeight="1">
      <c r="A22" s="80" t="s">
        <v>528</v>
      </c>
      <c r="B22" s="730" t="s">
        <v>369</v>
      </c>
      <c r="C22" s="731"/>
      <c r="D22" s="732"/>
      <c r="E22" s="51" t="s">
        <v>254</v>
      </c>
      <c r="F22" s="170"/>
      <c r="H22" s="4"/>
      <c r="I22" s="4"/>
      <c r="J22" s="4"/>
      <c r="K22" s="4"/>
      <c r="L22" s="4"/>
    </row>
    <row r="23" spans="1:12" ht="24" customHeight="1" thickBot="1">
      <c r="A23" s="80">
        <v>18.0</v>
      </c>
      <c r="B23" s="747" t="s">
        <v>370</v>
      </c>
      <c r="C23" s="748"/>
      <c r="D23" s="749"/>
      <c r="E23" s="51" t="s">
        <v>254</v>
      </c>
      <c r="F23" s="170"/>
      <c r="H23" s="4"/>
      <c r="I23" s="4"/>
      <c r="J23" s="4"/>
      <c r="K23" s="4"/>
      <c r="L23" s="4"/>
    </row>
    <row r="24" spans="1:12" ht="15" customHeight="1" thickBot="1">
      <c r="A24" s="739" t="s">
        <v>231</v>
      </c>
      <c r="B24" s="740"/>
      <c r="C24" s="740"/>
      <c r="D24" s="740"/>
      <c r="E24" s="740"/>
      <c r="F24" s="740"/>
      <c r="H24" s="4"/>
      <c r="I24" s="4"/>
      <c r="J24" s="4"/>
      <c r="K24" s="4"/>
      <c r="L24" s="4"/>
    </row>
    <row r="25" spans="1:12" ht="42" customHeight="1">
      <c r="A25" s="85">
        <v>19.0</v>
      </c>
      <c r="B25" s="752" t="s">
        <v>245</v>
      </c>
      <c r="C25" s="753"/>
      <c r="D25" s="754"/>
      <c r="E25" s="53" t="s">
        <v>254</v>
      </c>
      <c r="F25" s="176"/>
      <c r="H25" s="4"/>
      <c r="I25" s="4"/>
      <c r="J25" s="4"/>
      <c r="K25" s="4"/>
      <c r="L25" s="4"/>
    </row>
    <row r="26" spans="1:12" ht="24" customHeight="1">
      <c r="A26" s="80">
        <v>20.0</v>
      </c>
      <c r="B26" s="730" t="s">
        <v>246</v>
      </c>
      <c r="C26" s="731"/>
      <c r="D26" s="732"/>
      <c r="E26" s="51" t="s">
        <v>254</v>
      </c>
      <c r="F26" s="170"/>
      <c r="H26" s="4"/>
      <c r="I26" s="4"/>
      <c r="J26" s="4"/>
      <c r="K26" s="4"/>
      <c r="L26" s="4"/>
    </row>
    <row r="27" spans="1:12" ht="33.95" customHeight="1">
      <c r="A27" s="81" t="s">
        <v>529</v>
      </c>
      <c r="B27" s="755" t="s">
        <v>248</v>
      </c>
      <c r="C27" s="756"/>
      <c r="D27" s="757"/>
      <c r="E27" s="63" t="s">
        <v>254</v>
      </c>
      <c r="F27" s="171"/>
      <c r="H27" s="4"/>
      <c r="I27" s="4"/>
      <c r="J27" s="4"/>
      <c r="K27" s="4"/>
      <c r="L27" s="4"/>
    </row>
    <row r="28" spans="1:12" ht="33.95" customHeight="1" thickBot="1">
      <c r="A28" s="80">
        <v>22.0</v>
      </c>
      <c r="B28" s="727" t="s">
        <v>247</v>
      </c>
      <c r="C28" s="728"/>
      <c r="D28" s="729"/>
      <c r="E28" s="51" t="s">
        <v>254</v>
      </c>
      <c r="F28" s="170"/>
      <c r="H28" s="4"/>
      <c r="I28" s="4"/>
      <c r="J28" s="4"/>
      <c r="K28" s="4"/>
      <c r="L28" s="4"/>
    </row>
    <row r="29" spans="1:12" ht="15" customHeight="1" thickBot="1">
      <c r="A29" s="739" t="s">
        <v>244</v>
      </c>
      <c r="B29" s="740"/>
      <c r="C29" s="740"/>
      <c r="D29" s="740"/>
      <c r="E29" s="740"/>
      <c r="F29" s="740"/>
      <c r="H29" s="4"/>
      <c r="I29" s="4"/>
      <c r="J29" s="4"/>
      <c r="K29" s="4"/>
      <c r="L29" s="4"/>
    </row>
    <row r="30" spans="1:12" ht="24" customHeight="1">
      <c r="A30" s="85">
        <v>23.0</v>
      </c>
      <c r="B30" s="752" t="s">
        <v>356</v>
      </c>
      <c r="C30" s="753"/>
      <c r="D30" s="754"/>
      <c r="E30" s="53" t="s">
        <v>254</v>
      </c>
      <c r="F30" s="176"/>
      <c r="H30" s="4"/>
      <c r="I30" s="4"/>
      <c r="J30" s="4"/>
      <c r="K30" s="4"/>
      <c r="L30" s="4"/>
    </row>
    <row r="31" spans="1:12" ht="24" customHeight="1" thickBot="1">
      <c r="A31" s="80">
        <v>24.0</v>
      </c>
      <c r="B31" s="727" t="s">
        <v>357</v>
      </c>
      <c r="C31" s="728"/>
      <c r="D31" s="729"/>
      <c r="E31" s="51" t="s">
        <v>254</v>
      </c>
      <c r="F31" s="170"/>
      <c r="H31" s="4"/>
      <c r="I31" s="4"/>
      <c r="J31" s="4"/>
      <c r="K31" s="4"/>
      <c r="L31" s="4"/>
    </row>
    <row r="32" spans="1:12" ht="11.1" customHeight="1">
      <c r="A32" s="721">
        <v>4.0</v>
      </c>
      <c r="B32" s="721"/>
      <c r="C32" s="721"/>
      <c r="D32" s="721"/>
      <c r="E32" s="721"/>
      <c r="F32" s="721"/>
      <c r="H32" s="4"/>
      <c r="I32" s="4"/>
      <c r="J32" s="4"/>
      <c r="K32" s="4"/>
      <c r="L32" s="4"/>
    </row>
    <row r="33" spans="8:12" ht="12.75">
      <c r="H33" s="4"/>
      <c r="I33" s="4"/>
      <c r="J33" s="4"/>
      <c r="K33" s="4"/>
      <c r="L33" s="4"/>
    </row>
    <row r="34" spans="8:12" ht="12.75">
      <c r="H34" s="4"/>
      <c r="I34" s="4"/>
      <c r="J34" s="4"/>
      <c r="K34" s="4"/>
      <c r="L34" s="4"/>
    </row>
    <row r="35" spans="8:12" ht="12.75">
      <c r="H35" s="4"/>
      <c r="I35" s="4"/>
      <c r="J35" s="4"/>
      <c r="K35" s="4"/>
      <c r="L35" s="4"/>
    </row>
    <row r="36" spans="8:12" ht="12.75">
      <c r="H36" s="4"/>
      <c r="I36" s="4"/>
      <c r="J36" s="4"/>
      <c r="K36" s="4"/>
      <c r="L36" s="4"/>
    </row>
    <row r="37" spans="8:12" ht="12.75">
      <c r="H37" s="4"/>
      <c r="I37" s="4"/>
      <c r="J37" s="4"/>
      <c r="K37" s="4"/>
      <c r="L37" s="4"/>
    </row>
    <row r="38" spans="8:12" ht="12.75">
      <c r="H38" s="4"/>
      <c r="I38" s="4"/>
      <c r="J38" s="4"/>
      <c r="K38" s="4"/>
      <c r="L38" s="4"/>
    </row>
    <row r="39" spans="8:12" ht="12.75">
      <c r="H39" s="4"/>
      <c r="I39" s="4"/>
      <c r="J39" s="4"/>
      <c r="K39" s="4"/>
      <c r="L39" s="4"/>
    </row>
    <row r="40" spans="8:12" ht="12.75">
      <c r="H40" s="4"/>
      <c r="I40" s="4"/>
      <c r="J40" s="4"/>
      <c r="K40" s="4"/>
      <c r="L40" s="4"/>
    </row>
    <row r="41" spans="8:12" ht="12.75">
      <c r="H41" s="4"/>
      <c r="I41" s="4"/>
      <c r="J41" s="4"/>
      <c r="K41" s="4"/>
      <c r="L41" s="4"/>
    </row>
    <row r="42" spans="8:12" ht="12.75">
      <c r="H42" s="4"/>
      <c r="I42" s="4"/>
      <c r="J42" s="4"/>
      <c r="K42" s="4"/>
      <c r="L42" s="4"/>
    </row>
    <row r="43" spans="8:12" ht="12.75">
      <c r="H43" s="4"/>
      <c r="I43" s="4"/>
      <c r="J43" s="4"/>
      <c r="K43" s="4"/>
      <c r="L43" s="4"/>
    </row>
    <row r="44" spans="8:12" ht="12.75">
      <c r="H44" s="4"/>
      <c r="I44" s="4"/>
      <c r="J44" s="4"/>
      <c r="K44" s="4"/>
      <c r="L44" s="4"/>
    </row>
  </sheetData>
  <sheetProtection algorithmName="SHA-512" hashValue="69iprL24GispDsDHyIwXQFMdjINtx9CHywp3LIzY9/EjWermgITRXFdpruKhanA7wSEUnARQKyt3p5k24XJwbg==" saltValue="GpYaAwWdKQzvUecEQpXVig==" spinCount="100000" sheet="1" objects="1" scenarios="1"/>
  <mergeCells count="33">
    <mergeCell ref="B15:D15"/>
    <mergeCell ref="A29:F29"/>
    <mergeCell ref="B22:D22"/>
    <mergeCell ref="B23:D23"/>
    <mergeCell ref="B31:D31"/>
    <mergeCell ref="B30:D30"/>
    <mergeCell ref="A24:F24"/>
    <mergeCell ref="B25:D25"/>
    <mergeCell ref="B26:D26"/>
    <mergeCell ref="B27:D27"/>
    <mergeCell ref="A1:F1"/>
    <mergeCell ref="A2:F2"/>
    <mergeCell ref="B7:D7"/>
    <mergeCell ref="B8:D8"/>
    <mergeCell ref="B5:D5"/>
    <mergeCell ref="B6:D6"/>
    <mergeCell ref="E3:F3"/>
    <mergeCell ref="A32:F32"/>
    <mergeCell ref="B3:D4"/>
    <mergeCell ref="A3:A4"/>
    <mergeCell ref="B28:D28"/>
    <mergeCell ref="B21:D21"/>
    <mergeCell ref="B20:D20"/>
    <mergeCell ref="B18:D18"/>
    <mergeCell ref="B19:D19"/>
    <mergeCell ref="B10:D10"/>
    <mergeCell ref="B9:D9"/>
    <mergeCell ref="B11:D11"/>
    <mergeCell ref="A17:F17"/>
    <mergeCell ref="B12:D12"/>
    <mergeCell ref="B13:D13"/>
    <mergeCell ref="B16:D16"/>
    <mergeCell ref="B14:D14"/>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22</vt:i4>
      </vt:variant>
    </vt:vector>
  </HeadingPairs>
  <TitlesOfParts>
    <vt:vector size="22" baseType="lpstr">
      <vt:lpstr>UVOD</vt:lpstr>
      <vt:lpstr>FU</vt:lpstr>
      <vt:lpstr>XML Export</vt:lpstr>
      <vt:lpstr>ZAKL_DATA</vt:lpstr>
      <vt:lpstr>XML_export</vt:lpstr>
      <vt:lpstr>1</vt:lpstr>
      <vt:lpstr>2</vt:lpstr>
      <vt:lpstr>3</vt:lpstr>
      <vt:lpstr>4</vt:lpstr>
      <vt:lpstr>5</vt:lpstr>
      <vt:lpstr>6</vt:lpstr>
      <vt:lpstr>7</vt:lpstr>
      <vt:lpstr>8</vt:lpstr>
      <vt:lpstr>Př_I</vt:lpstr>
      <vt:lpstr>Př_H1</vt:lpstr>
      <vt:lpstr>Př_H2</vt:lpstr>
      <vt:lpstr>Př_H3</vt:lpstr>
      <vt:lpstr>Př_12I</vt:lpstr>
      <vt:lpstr>Povinná_příloha</vt:lpstr>
      <vt:lpstr>Účetní_závěrka</vt:lpstr>
      <vt:lpstr>Zálohy</vt:lpstr>
      <vt:lpstr>Přeplatek</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2015-06-03T07:23:52Z</cp:lastPrinted>
  <dcterms:created xsi:type="dcterms:W3CDTF">2000-01-03T15:14:32Z</dcterms:created>
  <dcterms:modified xsi:type="dcterms:W3CDTF">2015-06-24T13:04:58Z</dcterms:modified>
  <cp:category/>
</cp:coreProperties>
</file>