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jpeg" ContentType="image/jpeg"/>
  <Default Extension="png" ContentType="image/png"/>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comments2.xml" ContentType="application/vnd.openxmlformats-officedocument.spreadsheetml.comments+xml"/>
  <Override PartName="/xl/tables/tableSingleCells1.xml" ContentType="application/vnd.openxmlformats-officedocument.spreadsheetml.tableSingleCells+xml"/>
  <Default Extension="vml" ContentType="application/vnd.openxmlformats-officedocument.vmlDrawing"/>
  <Override PartName="/xl/worksheets/sheet2.xml" ContentType="application/vnd.openxmlformats-officedocument.spreadsheetml.worksheet+xml"/>
  <Override PartName="/xl/worksheets/sheet3.xml" ContentType="application/vnd.openxmlformats-officedocument.spreadsheetml.worksheet+xml"/>
  <Override PartName="/xl/comments4.xml" ContentType="application/vnd.openxmlformats-officedocument.spreadsheetml.comments+xml"/>
  <Override PartName="/xl/tables/tableSingleCells2.xml" ContentType="application/vnd.openxmlformats-officedocument.spreadsheetml.tableSingleCells+xml"/>
  <Override PartName="/xl/worksheets/sheet4.xml" ContentType="application/vnd.openxmlformats-officedocument.spreadsheetml.worksheet+xml"/>
  <Override PartName="/xl/tables/tableSingleCells3.xml" ContentType="application/vnd.openxmlformats-officedocument.spreadsheetml.tableSingleCells+xml"/>
  <Override PartName="/xl/worksheets/sheet5.xml" ContentType="application/vnd.openxmlformats-officedocument.spreadsheetml.worksheet+xml"/>
  <Override PartName="/xl/worksheets/sheet6.xml" ContentType="application/vnd.openxmlformats-officedocument.spreadsheetml.worksheet+xml"/>
  <Override PartName="/xl/tables/tableSingleCells4.xml" ContentType="application/vnd.openxmlformats-officedocument.spreadsheetml.tableSingleCells+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connections.xml" ContentType="application/vnd.openxmlformats-officedocument.spreadsheetml.connection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mc:Ignorable="x15">
  <fileVersion appName="xl" lastEdited="6" lowestEdited="4" rupBuild="14420"/>
  <workbookPr updateLinks="never" defaultThemeVersion="124226"/>
  <mc:AlternateContent xmlns:mc="http://schemas.openxmlformats.org/markup-compatibility/2006">
    <mc:Choice Requires="x15">
      <x15ac:absPath xmlns:x15ac="http://schemas.microsoft.com/office/spreadsheetml/2010/11/ac" url="C:\Data\NAHRANI\PRIZNANI\TODO\"/>
    </mc:Choice>
  </mc:AlternateContent>
  <bookViews>
    <workbookView xWindow="12855" yWindow="105" windowWidth="14190" windowHeight="12615" activeTab="0"/>
  </bookViews>
  <sheets>
    <sheet name="UVOD" sheetId="18" r:id="rId2"/>
    <sheet name="ZAKL_DATA" sheetId="8" r:id="rId3"/>
    <sheet name="XML_export" sheetId="19" r:id="rId4"/>
    <sheet name="DPH1" sheetId="4" r:id="rId5"/>
    <sheet name="DPH2" sheetId="1" r:id="rId6"/>
    <sheet name="Kontrola" sheetId="5" r:id="rId7"/>
    <sheet name="Data pro XML" sheetId="9" state="hidden" r:id="rId8"/>
    <sheet name="Obory činnosti" sheetId="10" state="hidden" r:id="rId9"/>
    <sheet name="Finanční úřady" sheetId="16" state="hidden" r:id="rId10"/>
  </sheets>
  <definedNames>
    <definedName name="financni_urady">'Finanční úřady'!$B$3:$B$17</definedName>
    <definedName name="_xlnm.Print_Area" localSheetId="3">'DPH1'!$A$1:$P$71</definedName>
    <definedName name="_xlnm.Print_Area" localSheetId="4">'DPH2'!$A$1:$I$54</definedName>
    <definedName name="_xlnm.Print_Area" localSheetId="5">Kontrola!$A$1:$H$23</definedName>
    <definedName name="_xlnm.Print_Area" localSheetId="0">UVOD!$A$1:$K$35</definedName>
    <definedName name="_xlnm.Print_Area" localSheetId="2">XML_export!$A$1:$B$9</definedName>
    <definedName name="_xlnm.Print_Area" localSheetId="1">ZAKL_DATA!$A$1:$E$42</definedName>
    <definedName name="U">#REF!</definedName>
    <definedName name="Uzem">#REF!</definedName>
    <definedName name="Uzem_pra">#REF!</definedName>
    <definedName name="Uzemni_pracoviste">#REF!</definedName>
    <definedName name="Územní_pracoviště">#REF!</definedName>
    <definedName name="validation_list">OFFSET('Obory činnosti'!$E$2,,,COUNTIF('Obory činnosti'!$E$2:$E$1750,"?*"))</definedName>
    <definedName name="validation_list2">OFFSET('Finanční úřady'!$H$3,,,COUNTIF('Finanční úřady'!$H$3:$H$204,"?*"))</definedName>
  </definedNames>
  <calcPr calcId="152511"/>
</workbook>
</file>

<file path=xl/calcChain.xml><?xml version="1.0" encoding="utf-8"?>
<calcChain xmlns="http://schemas.openxmlformats.org/spreadsheetml/2006/main">
  <c r="A29" i="18" l="1"/>
</calcChain>
</file>

<file path=xl/comments2.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3" authorId="0">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0">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9" authorId="0">
      <text>
        <r>
          <rPr>
            <b/>
            <sz val="8"/>
            <rFont val="Tahoma"/>
            <family val="2"/>
            <charset val="-18"/>
          </rPr>
          <t>Martin Štěpán:</t>
        </r>
        <r>
          <rPr>
            <sz val="8"/>
            <rFont val="Tahoma"/>
            <family val="2"/>
            <charset val="-18"/>
          </rPr>
          <t xml:space="preserve"> Data v buňce B29 je potřeba vyplnit pomocí rozevíracího seznamu ( = je potřeba kliknout na šipku, která se po vstupu na buňku B29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"elektř", nabízí se mi pouze slova obsahující tento řetězec, v daném případě činnosti nějak související s elektřinou ).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5" authorId="0">
      <text>
        <r>
          <rPr>
            <b/>
            <sz val="9"/>
            <rFont val="Tahoma"/>
            <family val="2"/>
            <charset val="-18"/>
          </rPr>
          <t>Martin Štěpán:</t>
        </r>
        <r>
          <rPr>
            <sz val="9"/>
            <rFont val="Tahoma"/>
            <family val="2"/>
            <charset val="-18"/>
          </rPr>
          <t xml:space="preserve">
Chcete-li změnit/vyplnit tuto buňku, je potřeby změnit/vyplnit buňku B13 na listu ZAKL_DATA.
</t>
        </r>
      </text>
    </comment>
    <comment ref="A7" authorId="0">
      <text>
        <r>
          <rPr>
            <b/>
            <sz val="9"/>
            <rFont val="Tahoma"/>
            <family val="2"/>
            <charset val="-18"/>
          </rPr>
          <t xml:space="preserve">Martin Štěpán: </t>
        </r>
        <r>
          <rPr>
            <sz val="9"/>
            <rFont val="Tahoma"/>
            <family val="2"/>
            <charset val="-18"/>
          </rPr>
          <t>Chcete-li změnit/vyplnit tuto buňku, je potřeby změnit/vyplnit buňku B14 na listu ZAKL_DATA.</t>
        </r>
      </text>
    </comment>
    <comment ref="A44" authorId="0">
      <text>
        <r>
          <rPr>
            <b/>
            <sz val="9"/>
            <rFont val="Tahoma"/>
            <family val="2"/>
            <charset val="-18"/>
          </rPr>
          <t xml:space="preserve">Martin Štěpán: </t>
        </r>
        <r>
          <rPr>
            <sz val="9"/>
            <rFont val="Tahoma"/>
            <family val="2"/>
            <charset val="-18"/>
          </rPr>
          <t>Chcete-li změnit/vyplnit tuto buňku, je potřeby změnit/vyplnit buňku B29 na listu ZAKL_DATA.</t>
        </r>
      </text>
    </comment>
  </commentList>
</comments>
</file>

<file path=xl/connections.xml><?xml version="1.0" encoding="utf-8"?>
<connections xmlns="http://schemas.openxmlformats.org/spreadsheetml/2006/main">
  <connection id="1" name="test" type="4" refreshedVersion="0" background="1">
    <webPr htmlFormat="all" htmlTables="1" sourceData="1" url="C:\Users\Crha\Desktop\test.xml" xml="1"/>
  </connection>
  <connection id="2" name="test1" type="4" refreshedVersion="0" background="1">
    <webPr htmlFormat="all" htmlTables="1" sourceData="1" url="C:\Users\Crha\Desktop\test.xml" xml="1"/>
  </connection>
</connections>
</file>

<file path=xl/sharedStrings.xml><?xml version="1.0" encoding="utf-8"?>
<sst xmlns="http://schemas.openxmlformats.org/spreadsheetml/2006/main" count="2488" uniqueCount="2443">
  <si>
    <t>Výroba keram.a porcelán.výrobků převážně pro domácnost a ozdob.předmětů</t>
  </si>
  <si>
    <t>Výroba keramických sanitárních výrobků</t>
  </si>
  <si>
    <t>Výroba keramických izolátorů a izolačního příslušenství</t>
  </si>
  <si>
    <t>Výroba ostatních technických keramických výrobků</t>
  </si>
  <si>
    <t>Výroba ostatních keramických výrobků</t>
  </si>
  <si>
    <t>Výroba cementu</t>
  </si>
  <si>
    <t>Výroba vápna a sádry</t>
  </si>
  <si>
    <t>Výroba betonových výrobků pro stavební účely</t>
  </si>
  <si>
    <t>Výroba sádrových výrobků pro stavební účely</t>
  </si>
  <si>
    <t>Výroba betonu připraveného k lití</t>
  </si>
  <si>
    <t>Výroba malt</t>
  </si>
  <si>
    <t>Výroba vláknitých cementů</t>
  </si>
  <si>
    <t>Výroba ostatních betonových, cementových a sádrových výrobků</t>
  </si>
  <si>
    <t>Výroba brusiv</t>
  </si>
  <si>
    <t>Výroba ostatních nekovových minerálních výrobků j.n.</t>
  </si>
  <si>
    <t>Tažení tyčí za studena</t>
  </si>
  <si>
    <t>Válcování ocelových úzkých pásů za studena</t>
  </si>
  <si>
    <t>Tváření ocelových profilů za studena</t>
  </si>
  <si>
    <t>Tažení ocelového drátu za studena</t>
  </si>
  <si>
    <t>Výroba a hutní zpracování drahých kovů</t>
  </si>
  <si>
    <t>Výroba a hutní zpracování hliníku</t>
  </si>
  <si>
    <t>Výroba a hutní zpracování olova, zinku a cínu</t>
  </si>
  <si>
    <t>Výroba a hutní zpracování mědi</t>
  </si>
  <si>
    <t>Výroba a hutní zpracování ostatních neželezných kovů</t>
  </si>
  <si>
    <t>Zpracování jaderného paliva</t>
  </si>
  <si>
    <t>Výroba odlitků z litiny</t>
  </si>
  <si>
    <t>Výroba odlitků z oceli</t>
  </si>
  <si>
    <t>Výroba odlitků z lehkých neželezných kovů</t>
  </si>
  <si>
    <t>Výroba odlitků z ostatních neželezných kovů</t>
  </si>
  <si>
    <t>Výroba kovových konstrukcí a jejich dílů</t>
  </si>
  <si>
    <t>Výroba kovových dveří a oken</t>
  </si>
  <si>
    <t>Výroba radiátorů a kotlů k ústřednímu topení</t>
  </si>
  <si>
    <t>Výroba kovových nádrží a zásobníků</t>
  </si>
  <si>
    <t>Povrchová úprava a zušlechťování kovů</t>
  </si>
  <si>
    <t>Obrábění</t>
  </si>
  <si>
    <t>Výroba nožířských výrobků</t>
  </si>
  <si>
    <t>Výroba zámků a kování</t>
  </si>
  <si>
    <t>Výroba nástrojů a nářadí</t>
  </si>
  <si>
    <t>Výroba ocelových sudů a podobných nádob</t>
  </si>
  <si>
    <t>Výroba drobných kovových obalů</t>
  </si>
  <si>
    <t>Výroba drátěných výrobků, řetězů a pružin</t>
  </si>
  <si>
    <t>Výroba spojovacích materiálů a spojovacích výrobků se závity</t>
  </si>
  <si>
    <t>Výroba ostatních kovodělných výrobků j. n.</t>
  </si>
  <si>
    <t>Výroba elektronických součástek</t>
  </si>
  <si>
    <t>Výroba osazených elektronických desek</t>
  </si>
  <si>
    <t>Výroba měřicích, zkušebních a navigačních přístrojů</t>
  </si>
  <si>
    <t>Výroba časoměrných přístrojů</t>
  </si>
  <si>
    <t>Výroba elektrických motorů, generátorů a transformátorů</t>
  </si>
  <si>
    <t>Výroba elektrických rozvodných a kontrolních zařízení</t>
  </si>
  <si>
    <t>Výroba optických kabelů</t>
  </si>
  <si>
    <t>Výroba elektrických vodičů a kabelů j. n.</t>
  </si>
  <si>
    <t>Výroba elektroinstalačních zařízení</t>
  </si>
  <si>
    <t>Výroba elektrických spotřebičů převážně pro domácnost</t>
  </si>
  <si>
    <t>Výroba neelektrických spotřebičů převážně pro domácnost</t>
  </si>
  <si>
    <t>Výroba motorů a turbín, kromě motorů pro letadla, automobily a motocykly</t>
  </si>
  <si>
    <t>Výroba hydraulických a pneumatických zařízení</t>
  </si>
  <si>
    <t>Výroba ostatních čerpadel a kompresorů</t>
  </si>
  <si>
    <t>Výroba ostatních potrubních armatur</t>
  </si>
  <si>
    <t>Výroba ložisek, ozubených kol, převodů a hnacích prvků</t>
  </si>
  <si>
    <t>Výroba pecí a hořáků pro topeniště</t>
  </si>
  <si>
    <t>Výroba zdvihacích a manipulačních zařízení</t>
  </si>
  <si>
    <t>Výroba kancelářských strojů a zařízení,kromě počítačů a perif.zařízení</t>
  </si>
  <si>
    <t>Výroba ručních mechanizovaných nástrojů</t>
  </si>
  <si>
    <t>Výroba průmyslových chladicích a klimatizačních zařízení</t>
  </si>
  <si>
    <t>Výroba ostatních strojů a zařízení pro všeobecné účely j. n.</t>
  </si>
  <si>
    <t>Výroba kovoobráběcích strojů</t>
  </si>
  <si>
    <t>Výroba ostatních obráběcích strojů</t>
  </si>
  <si>
    <t>Výroba strojů pro metalurgii</t>
  </si>
  <si>
    <t>Výroba strojů pro těžbu, dobývání a stavebnictví</t>
  </si>
  <si>
    <t>Výroba strojů na výrobu potravin, nápojů a zpracování tabáku</t>
  </si>
  <si>
    <t>Výroba strojů na výrobu textilu, oděvních výrobků a výrobků z usní</t>
  </si>
  <si>
    <t>Výroba strojů a přístrojů na výrobu papíru a lepenky</t>
  </si>
  <si>
    <t>Výroba strojů na výrobu plastů a pryže</t>
  </si>
  <si>
    <t>Výroba ostatních strojů pro speciální účely j. n.</t>
  </si>
  <si>
    <t>Výroba elektrického a elektronického zařízení pro motorová vozidla</t>
  </si>
  <si>
    <t>Výroba ostatních dílů a příslušenství pro motorová vozidla</t>
  </si>
  <si>
    <t>Stavba lodí a plavidel</t>
  </si>
  <si>
    <t>Stavba rekreačních a sportovních člunů</t>
  </si>
  <si>
    <t>Výroba motocyklů</t>
  </si>
  <si>
    <t>Výroba jízdních kol a vozíků pro invalidy</t>
  </si>
  <si>
    <t>Výroba ostatních dopravních prostředků a zařízení j. n.</t>
  </si>
  <si>
    <t>Výroba kancelářského nábytku a zařízení obchodů</t>
  </si>
  <si>
    <t>Výroba kuchyňského nábytku</t>
  </si>
  <si>
    <t>Výroba matrací</t>
  </si>
  <si>
    <t>Výroba ostatního nábytku</t>
  </si>
  <si>
    <t>Ražení mincí</t>
  </si>
  <si>
    <t>Výroba klenotů a příbuzných výrobků</t>
  </si>
  <si>
    <t>Výroba bižuterie a příbuzných výrobků</t>
  </si>
  <si>
    <t>Výroba košťat a kartáčnických výrobků</t>
  </si>
  <si>
    <t>Ostatní zpracovatelský průmysl j. n.</t>
  </si>
  <si>
    <t>Opravy kovodělných výrobků</t>
  </si>
  <si>
    <t>Opravy strojů</t>
  </si>
  <si>
    <t>Opravy elektronických a optických přístrojů a zařízení</t>
  </si>
  <si>
    <t>Opravy elektrických zařízen</t>
  </si>
  <si>
    <t>Opravy a údržba lodí a člunů</t>
  </si>
  <si>
    <t>Opravy a údržba letadel a kosmických lodí</t>
  </si>
  <si>
    <t>Opravy a údržba ostatních dopravních prostředků a zařízení j. n.</t>
  </si>
  <si>
    <t>Opravy ostatních zařízení</t>
  </si>
  <si>
    <t>Výroba elektřiny</t>
  </si>
  <si>
    <t>Přenos elektřiny</t>
  </si>
  <si>
    <t>Rozvod elektřiny</t>
  </si>
  <si>
    <t>Obchod s elektřinou</t>
  </si>
  <si>
    <t>Výroba plynu</t>
  </si>
  <si>
    <t>Rozvod plynných paliv prostřednictvím sítí</t>
  </si>
  <si>
    <t>Obchod s plynem prostřednictvím sítí</t>
  </si>
  <si>
    <t>Shromažďování a sběr odpadů, kromě nebezpečných</t>
  </si>
  <si>
    <t>Shromažďování a sběr nebezpečných odpadů</t>
  </si>
  <si>
    <t>Odstraňování odpadů, kromě nebezpečných</t>
  </si>
  <si>
    <t>Odstraňování nebezpečných odpadů</t>
  </si>
  <si>
    <t>Demontáž vraků a vyřazených strojů a zařízení pro účely recyklace</t>
  </si>
  <si>
    <t>Úprava odpadů k dalšímu využití,kromě demontáže vraků,strojů a zařízení</t>
  </si>
  <si>
    <t>Výstavba bytových budov</t>
  </si>
  <si>
    <t>Výstavba silnic a dálnic</t>
  </si>
  <si>
    <t>Výstavba železnic a podzemních drah</t>
  </si>
  <si>
    <t>Výstavba mostů a tunelů</t>
  </si>
  <si>
    <t>Výstavba inženýrských sítí pro kapaliny a plyny</t>
  </si>
  <si>
    <t>Výstavba inženýrských sítí pro elektřinu a telekomunikace</t>
  </si>
  <si>
    <t>Výstavba vodních děl</t>
  </si>
  <si>
    <t>Výstavba ostatních staveb j. n.</t>
  </si>
  <si>
    <t>Demolice</t>
  </si>
  <si>
    <t>Příprava staveniště</t>
  </si>
  <si>
    <t>Průzkumné vrtné práce</t>
  </si>
  <si>
    <t>Elektrické instalace</t>
  </si>
  <si>
    <t>Instalace vody, odpadu, plynu, topení a klimatizace</t>
  </si>
  <si>
    <t>Ostatní stavební instalace</t>
  </si>
  <si>
    <t>Omítkářské práce</t>
  </si>
  <si>
    <t>Truhlářské práce</t>
  </si>
  <si>
    <t>Obkládání stěn a pokládání podlahových krytin</t>
  </si>
  <si>
    <t>Sklenářské, malířské a natěračské práce</t>
  </si>
  <si>
    <t>Ostatní kompletační a dokončovací práce</t>
  </si>
  <si>
    <t>Pokrývačské práce</t>
  </si>
  <si>
    <t>Ostatní specializované stavební činnosti j. n.</t>
  </si>
  <si>
    <t>Obchod s automobily a jinými lehkými motorovými vozidly</t>
  </si>
  <si>
    <t>Obchod s ostatními motorovými vozidly, kromě motocyklů</t>
  </si>
  <si>
    <t>Velkoobchod s díly a příslušenstvím pro motorová vozidla,kromě motocyklů</t>
  </si>
  <si>
    <t>Maloobchod s díly a příslušenstvím pro motorová vozidla,kromě motocyklů</t>
  </si>
  <si>
    <t>Zprostř.velkoob.a velkoob.v zast.se zákl.zem.pr.,živými zv.,text.sur.a pol.</t>
  </si>
  <si>
    <t>Zprostř.velkoob.a velkoob.v zast.s palivy,rudami,kovy a prům.chemikáliemi</t>
  </si>
  <si>
    <t>Zprostř.velkoobchodu a velkoobchod v zast.se dřevem a staveb.materiály</t>
  </si>
  <si>
    <t>Zprostř.velkoobchodu a velkoob.v zast.se stroji,prům.zař.,loděmi a letadly</t>
  </si>
  <si>
    <t>Zprostř.velkoob.a velkoob.v zast.s náb.,želez.zbožím a potř.převáž.pro dom.</t>
  </si>
  <si>
    <t>Zprostř.velkoob.a velkoob.v zast.s text.,oděvy,kožešinami,obuví a kož.výr.</t>
  </si>
  <si>
    <t>Zprostř.velkoob.a velkoob.v zast.s potr.,nápoji,tabákem a tabák.výrobky</t>
  </si>
  <si>
    <t>Zprostř.specializ.velkoob.a specializ.velkoob.v zast.s ost.výrobky</t>
  </si>
  <si>
    <t>Zprostř.nespecializ.velkoobchodu a nespecializ.velkoobchod v zast.</t>
  </si>
  <si>
    <t>Velkoobchod s obilím, surovým tabákem, osivy a krmivy</t>
  </si>
  <si>
    <t>Velkoobchod s květinami a jinými rostlinami</t>
  </si>
  <si>
    <t>Velkoobchod s živými zvířaty</t>
  </si>
  <si>
    <t>Velkoobchod se surovými kůžemi, kožešinami a usněmi</t>
  </si>
  <si>
    <t>Velkoobchod s ovocem a zeleninou</t>
  </si>
  <si>
    <t>Velkoobchod s masem a masnými výrobky</t>
  </si>
  <si>
    <t>Velkoobchod s mléčnými výrobky, vejci, jedlými oleji a tuky</t>
  </si>
  <si>
    <t>Velkoobchod s nápoji</t>
  </si>
  <si>
    <t>Velkoobchod s tabákovými výrobky</t>
  </si>
  <si>
    <t>Velkoobchod s cukrem, čokoládou a cukrovinkami</t>
  </si>
  <si>
    <t>Velkoobchod s kávou, čajem, kakaem a kořením</t>
  </si>
  <si>
    <t>Specializ.velkoobchod s jinými potravinami,včetně ryb,korýšů a měkkýšů</t>
  </si>
  <si>
    <t>Nespecializovaný velkoobchod s potravinami,nápoji a tabákovými výroby</t>
  </si>
  <si>
    <t>Velkoobchod s textilem</t>
  </si>
  <si>
    <t>Velkoobchod s oděvy a obuví</t>
  </si>
  <si>
    <t>Velkoobchod s elektrospotřebiči a elektronikou</t>
  </si>
  <si>
    <t>Velkoobchod s porcelán.,keram.a skleněnými výrobky a čisticími prostř.</t>
  </si>
  <si>
    <t>Velkoobchod s kosmetickými výrobky</t>
  </si>
  <si>
    <t>Velkoobchod s farmaceutickými výrobky</t>
  </si>
  <si>
    <t>Velkoobchod s nábytkem, koberci a svítidly</t>
  </si>
  <si>
    <t>Velkoobchod s hodinami, hodinkami a klenoty</t>
  </si>
  <si>
    <t>Velkoobchod s ostatními výrobky převážně pro domácnost</t>
  </si>
  <si>
    <t>Velkoobchod s počítači, počítačovým periferním zařízením a softwarem</t>
  </si>
  <si>
    <t>Velkoobchod s elektronickým a telekomunikačním zařízením a jeho díly</t>
  </si>
  <si>
    <t>Velkoobchod se zemědělskými stroji, strojním zařízením a příslušenstvím</t>
  </si>
  <si>
    <t>Velkoobchod s obráběcími stroji</t>
  </si>
  <si>
    <t>Velkoobchod s těžebními a stavebními stroji a zařízením</t>
  </si>
  <si>
    <t>Velkoobchod se strojním zařízením pro text.průmysl,šicími a plet.stroji</t>
  </si>
  <si>
    <t>Velkoobchod s kancelářským nábytkem</t>
  </si>
  <si>
    <t>Velkoobchod s ostatními kancelářskými stroji a zařízením</t>
  </si>
  <si>
    <t>Velkoobchod s ostatními stroji a zařízením</t>
  </si>
  <si>
    <t>Velkoobchod s pevnými, kapalnými a plynnými palivy a příbuznými výrobky</t>
  </si>
  <si>
    <t>Velkoobchod s rudami, kovy a hutními výrobky</t>
  </si>
  <si>
    <t>Velkoobchod se dřevem, stavebními materiály a sanitárním vybavením</t>
  </si>
  <si>
    <t>Velkoobchod s železářským zbožím,instalatér.a topenářskými potřebami</t>
  </si>
  <si>
    <t>Velkoobchod s chemickými výrobky</t>
  </si>
  <si>
    <t>Velkoobchod s ostatními meziprodukty</t>
  </si>
  <si>
    <t>Velkoobchod s odpadem a šrotem</t>
  </si>
  <si>
    <t>Maloobchod s převahou potravin,nápojů a tabák.výrobků v nespecializ.prod.</t>
  </si>
  <si>
    <t>Ostatní maloobchod v nespecializovaných prodejnách</t>
  </si>
  <si>
    <t>Maloobchod s ovocem a zeleninou</t>
  </si>
  <si>
    <t>Maloobchod s masem a masnými výrobky</t>
  </si>
  <si>
    <t>Maloobchod s rybami, korýši a měkkýši</t>
  </si>
  <si>
    <t>Maloobchod s chlebem, pečivem, cukrářskými výrobky a cukrovinkami</t>
  </si>
  <si>
    <t>Maloobchod s nápoji</t>
  </si>
  <si>
    <t>Maloobchod s tabákovými výrobky</t>
  </si>
  <si>
    <t>Ostatní maloobchod s potravinami ve specializovaných prodejnách</t>
  </si>
  <si>
    <t>Maloobchod s počítači, počítačovým periferním zařízením a softwarem</t>
  </si>
  <si>
    <t>Maloobchod s telekomunikačním zařízením</t>
  </si>
  <si>
    <t>Maloobchod s audio- a videozařízením</t>
  </si>
  <si>
    <t>Maloobchod s textilem</t>
  </si>
  <si>
    <t>Maloobchod s železářským zbožím, barvami, sklem a potřebami pro kutily</t>
  </si>
  <si>
    <t>Maloobchod s koberci, podlahovými krytinami a nástěnnými obklady</t>
  </si>
  <si>
    <t>Maloobchod s elektrospotřebiči a elektronikou</t>
  </si>
  <si>
    <t>Maloobchod s nábytkem,svítidly a ost.výr.přev.pro dom.ve specializ.prod.</t>
  </si>
  <si>
    <t>Maloobchod s knihami</t>
  </si>
  <si>
    <t>Maloobchod s novinami, časopisy a papírnickým zbožím</t>
  </si>
  <si>
    <t>Maloobchod s audio- a videozáznamy</t>
  </si>
  <si>
    <t>Maloobchod se sportovním vybavením</t>
  </si>
  <si>
    <t>Maloobchod s hrami a hračkami</t>
  </si>
  <si>
    <t>Maloobchod s oděvy</t>
  </si>
  <si>
    <t>Maloobchod s obuví a koženými výrobky</t>
  </si>
  <si>
    <t>Maloobchod s farmaceutickými přípravky</t>
  </si>
  <si>
    <t>Maloobchod se zdravotnickými a ortopedickými výrobky</t>
  </si>
  <si>
    <t>Maloobchod s kosmetickými a toaletními výrobky</t>
  </si>
  <si>
    <t>Maloob.s květinami,rostl.,osivy,hnoj.,zvířaty pro záj.chov a krmivy pro ně</t>
  </si>
  <si>
    <t>Maloobchod s hodinami, hodinkami a klenoty</t>
  </si>
  <si>
    <t>Ostatní maloobchod s novým zbožím ve specializovaných prodejnách</t>
  </si>
  <si>
    <t>Maloobchod s použitým zbožím v prodejnách</t>
  </si>
  <si>
    <t>Maloobchod s potravinami,nápoji a tabák.výrobky ve stáncích a na trzích</t>
  </si>
  <si>
    <t>Maloobchod s textilem, oděvy a obuví ve stáncích a na trzích</t>
  </si>
  <si>
    <t>Maloobchod s ostatním zbožím ve stáncích a na trzích</t>
  </si>
  <si>
    <t>Maloobchod prostřednictvím internetu nebo zásilkové služby</t>
  </si>
  <si>
    <t>Ostatní maloobchod mimo prodejny, stánky a trhy</t>
  </si>
  <si>
    <t>Městská a příměstská pozemní osobní doprava</t>
  </si>
  <si>
    <t>Taxislužba a pronájem osobních vozů s řidičem</t>
  </si>
  <si>
    <t>Ostatní pozemní osobní doprava j. n.</t>
  </si>
  <si>
    <t>Silniční nákladní doprava</t>
  </si>
  <si>
    <t>Stěhovací služby</t>
  </si>
  <si>
    <t>Letecká nákladní doprava</t>
  </si>
  <si>
    <t>Kosmická doprava</t>
  </si>
  <si>
    <t>Činnosti související s pozemní dopravou</t>
  </si>
  <si>
    <t>Činnosti související s vodní dopravou</t>
  </si>
  <si>
    <t>Činnosti související s leteckou dopravou</t>
  </si>
  <si>
    <t>Manipulace s nákladem</t>
  </si>
  <si>
    <t>Ostatní vedlejší činnosti v dopravě</t>
  </si>
  <si>
    <t>Poskytování cateringových služeb</t>
  </si>
  <si>
    <t>Poskytování ostatních stravovacích služeb</t>
  </si>
  <si>
    <t>Vydávání knih</t>
  </si>
  <si>
    <t>Vydávání adresářů a jiných seznamů</t>
  </si>
  <si>
    <t>Vydávání novin</t>
  </si>
  <si>
    <t>Vydávání časopisů a ostatních periodických publikací</t>
  </si>
  <si>
    <t>Ostatní vydavatelské činnosti</t>
  </si>
  <si>
    <t>Vydávání počítačových her</t>
  </si>
  <si>
    <t>Ostatní vydávání softwaru</t>
  </si>
  <si>
    <t>Produkce filmů, videozáznamů a televizních programů</t>
  </si>
  <si>
    <t>Postprodukce filmů, videozáznamů a televizních programů</t>
  </si>
  <si>
    <t>Distribuce filmů, videozáznamů a televizních programů</t>
  </si>
  <si>
    <t>Promítání filmů</t>
  </si>
  <si>
    <t>Programování</t>
  </si>
  <si>
    <t>Poradenství v oblasti informačních technologií</t>
  </si>
  <si>
    <t>Správa počítačového vybavení</t>
  </si>
  <si>
    <t>Ostatní činnosti v oblasti informačních technologií</t>
  </si>
  <si>
    <t>Činnosti související se zpracováním dat a hostingem</t>
  </si>
  <si>
    <t>Činnosti související s webovými portály</t>
  </si>
  <si>
    <t>Činnosti zpravodajských tiskových kanceláří a agentur</t>
  </si>
  <si>
    <t>Ostatní informační činnosti j. n.</t>
  </si>
  <si>
    <t>Centrální bankovnictví</t>
  </si>
  <si>
    <t>Ostatní peněžní zprostředkování</t>
  </si>
  <si>
    <t>Finanční leasing</t>
  </si>
  <si>
    <t>Ostatní poskytování úvěrů</t>
  </si>
  <si>
    <t>Ostatní finanční zprostředkování j. n.</t>
  </si>
  <si>
    <t>životní pojištění</t>
  </si>
  <si>
    <t>Neživotní pojištění</t>
  </si>
  <si>
    <t>Řízení a správa finančních trhů</t>
  </si>
  <si>
    <t>Obchodování s cennými papíry a komoditami na burzách</t>
  </si>
  <si>
    <t>Ostatní pomocné činnosti související s finančním zprostředkováním</t>
  </si>
  <si>
    <t>Vyhodnocování rizik a škod</t>
  </si>
  <si>
    <t>Činnosti zástupců pojišťovny a makléřů</t>
  </si>
  <si>
    <t>Ostatní pomocné činnosti související s pojišťovnictvím a penz.fin.</t>
  </si>
  <si>
    <t>Zprostředkovatelské činnosti realitních agentur</t>
  </si>
  <si>
    <t>Správa nemovitostí na základě smlouvy</t>
  </si>
  <si>
    <t>Poradenství v oblasti vztahů s veřejností a komunikace</t>
  </si>
  <si>
    <t>Ostatní poradenství v oblasti podnikání a řízení</t>
  </si>
  <si>
    <t>Architektonické činnosti</t>
  </si>
  <si>
    <t>Inženýrské činnosti a související technické poradenství</t>
  </si>
  <si>
    <t>Výzkum a vývoj v oblasti biotechnologie</t>
  </si>
  <si>
    <t>Ostatní výzkum a vývoj voblasti přírodních atechnických věd</t>
  </si>
  <si>
    <t>Činnosti reklamních agentur</t>
  </si>
  <si>
    <t>Zastupování médií při prodeji reklamního času a prostoru</t>
  </si>
  <si>
    <t>Pronájem a leasing automob.a jiných lehkých motor.vozidel,kromě motocyklů</t>
  </si>
  <si>
    <t>Pronájem a leasing nákladních automobilů</t>
  </si>
  <si>
    <t>Pronájem a leasing rekreačních a sportovních potřeb</t>
  </si>
  <si>
    <t>Pronájem videokazet a disků</t>
  </si>
  <si>
    <t>Pronájem a leasing ost.výrobků pro osob.potřebu a převážně pro domácnost</t>
  </si>
  <si>
    <t>Pronájem a leasing zemědělských strojů a zařízení</t>
  </si>
  <si>
    <t>Pronájem a leasing stavebních strojů a zařízení</t>
  </si>
  <si>
    <t>Pronájem a leasing kancelářských strojů a zařízení, včetně počítačů</t>
  </si>
  <si>
    <t>Pronájem a leasing vodních dopravních prostředků</t>
  </si>
  <si>
    <t>Pronájem a leasing leteckých dopravních prostředků</t>
  </si>
  <si>
    <t>Pronájem a leasing ostatních strojů, zařízení a výrobků j. n.</t>
  </si>
  <si>
    <t>Činnosti cestovních agentur</t>
  </si>
  <si>
    <t>Činnosti cestovních kanceláří</t>
  </si>
  <si>
    <t>Všeobecný úklid budov</t>
  </si>
  <si>
    <t>Specializované čištění a úklid budov a průmyslových zařízení</t>
  </si>
  <si>
    <t>Ostatní úklidové činnosti</t>
  </si>
  <si>
    <t>Univerzální administrativní činnosti</t>
  </si>
  <si>
    <t>Kopírování,příprava dokumentů a ost.specializ.kancel.podpůrné činnosti</t>
  </si>
  <si>
    <t>Inkasní činnosti, ověřování solventnosti zákazníka</t>
  </si>
  <si>
    <t>Balicí činnosti</t>
  </si>
  <si>
    <t>Ostatní podpůrné činnosti pro podnikání j. n.</t>
  </si>
  <si>
    <t>Všeobecné činnosti veřejné správy</t>
  </si>
  <si>
    <t>Regul.čin.souvis.s poskyt.zdr.péče,vzděl.,kulturou a soc.péčí,kromě soc.z.</t>
  </si>
  <si>
    <t>Regulace a podpora podnikatelského prostředí</t>
  </si>
  <si>
    <t>Činnosti v oblasti zahraničních věcí</t>
  </si>
  <si>
    <t>Činnosti v oblasti obrany</t>
  </si>
  <si>
    <t>Činnosti v oblasti spravedlnosti a soudnictví</t>
  </si>
  <si>
    <t>Činnosti v oblasti veřejného pořádku a bezpečnosti</t>
  </si>
  <si>
    <t>Činnosti v oblasti protipožární ochrany</t>
  </si>
  <si>
    <t>Sekundární všeobecné vzdělávání</t>
  </si>
  <si>
    <t>Sekundární odborné vzdělávání</t>
  </si>
  <si>
    <t>Postsekundární nikoli terciární vzdělávání</t>
  </si>
  <si>
    <t>Terciární vzdělávání</t>
  </si>
  <si>
    <t>Sportovní a rekreační vzdělávání</t>
  </si>
  <si>
    <t>Umělecké vzdělávání</t>
  </si>
  <si>
    <t>Činnosti autoškol a jiných škol řízení</t>
  </si>
  <si>
    <t>Ostatní vzdělávání j. n.</t>
  </si>
  <si>
    <t>Všeobecná ambulantní zdravotní péče</t>
  </si>
  <si>
    <t>Specializovaná ambulantní zdravotní péče</t>
  </si>
  <si>
    <t>Zubní péče</t>
  </si>
  <si>
    <t>Sociální služby poskytované dětem</t>
  </si>
  <si>
    <t>Ostatní ambulantní nebo terénní sociální služby j. n.</t>
  </si>
  <si>
    <t>Scénická umění</t>
  </si>
  <si>
    <t>Podpůrné činnosti pro scénická umění</t>
  </si>
  <si>
    <t>Umělecká tvorba</t>
  </si>
  <si>
    <t>Provozování kulturních zařízení</t>
  </si>
  <si>
    <t>Činnosti knihoven a archivů</t>
  </si>
  <si>
    <t>Činnosti muzeí</t>
  </si>
  <si>
    <t>Provozování kultur.památek,histor.staveb a obdobných turist.zajímavostí</t>
  </si>
  <si>
    <t>Činnosti botanických a zoologických zahrad,přír.rezervací a národ.parků</t>
  </si>
  <si>
    <t>Provozování sportovních zařízení</t>
  </si>
  <si>
    <t>Činnosti sportovních klubů</t>
  </si>
  <si>
    <t>Činnosti fitcenter</t>
  </si>
  <si>
    <t>Ostatní sportovní činnosti</t>
  </si>
  <si>
    <t>Činnosti lunaparků a zábavních parků</t>
  </si>
  <si>
    <t>Ostatní zábavní a rekreační činnosti j. n.</t>
  </si>
  <si>
    <t>Činnosti podnikatelských a zaměstnavatelských organizací</t>
  </si>
  <si>
    <t>Činnosti profesních organizací</t>
  </si>
  <si>
    <t>Činnosti náboženských organizací</t>
  </si>
  <si>
    <t>Činnosti politických stran a organizací</t>
  </si>
  <si>
    <t>Činnosti ost.org.sdružujících osoby za účelem prosazování spol.zájmů j.n.</t>
  </si>
  <si>
    <t>Opravy počítačů a periferních zařízení</t>
  </si>
  <si>
    <t>Opravy komunikačních zařízení</t>
  </si>
  <si>
    <t>Opravy spotřební elektroniky</t>
  </si>
  <si>
    <t>Opravy přístrojů a zařízení převážně pro domácnost, dům a zahradu</t>
  </si>
  <si>
    <t>Opravy obuvi a kožených výrobků</t>
  </si>
  <si>
    <t>Opravy nábytku a bytového zařízení</t>
  </si>
  <si>
    <t>Opravy hodin, hodinek a klenotnických výrobků</t>
  </si>
  <si>
    <t>Opravy ostatních výrobků pro osobní potřebu a převážně pro domácnost</t>
  </si>
  <si>
    <t>Praní a chemické čištění textilních a kožešinových výrobků</t>
  </si>
  <si>
    <t>Kadeřnické, kosmetické a podobné činnosti</t>
  </si>
  <si>
    <t>Pohřební a související činnosti</t>
  </si>
  <si>
    <t>Činnosti pro osobní a fyzickou pohodu</t>
  </si>
  <si>
    <t>Poskytování ostatních osobních služeb j. n.</t>
  </si>
  <si>
    <t>Činnosti domácností produk.blíže neurčené výrobky pro vlastní potřebu</t>
  </si>
  <si>
    <t>Chov drobných hospodářských zvířat</t>
  </si>
  <si>
    <t>Chov kožešinových zvířat</t>
  </si>
  <si>
    <t>Chov zvířat pro zájmový chov</t>
  </si>
  <si>
    <t>Chov ostatních zvířat j. n.</t>
  </si>
  <si>
    <t>Těžba černého uhlí</t>
  </si>
  <si>
    <t>Úprava černého uhlí</t>
  </si>
  <si>
    <t>Těžba hnědého uhlí, kromě lignitu</t>
  </si>
  <si>
    <t>Úprava hnědého uhlí, kromě lignitu</t>
  </si>
  <si>
    <t>Těžba lignitu</t>
  </si>
  <si>
    <t>Úprava lignitu</t>
  </si>
  <si>
    <t>Těžba železných rud</t>
  </si>
  <si>
    <t>Úprava železných rud</t>
  </si>
  <si>
    <t>Těžba uranových a thoriových rud</t>
  </si>
  <si>
    <t>Úprava uranových a thoriových rud</t>
  </si>
  <si>
    <t>Těžba ostatních neželezných rud</t>
  </si>
  <si>
    <t>Úprava ostatních neželezných rud</t>
  </si>
  <si>
    <t>Výroba obuvi s usňovým svrškem</t>
  </si>
  <si>
    <t>Výroba obuvi z ostatních materiálů</t>
  </si>
  <si>
    <t>Výroba chemických buničin</t>
  </si>
  <si>
    <t>Výroba mechanických vláknin</t>
  </si>
  <si>
    <t>Výroba ostatních papírenských vláknin</t>
  </si>
  <si>
    <t>Výroba bioet.(biolihu)pro pohon motorů a pro výr.směsí a komp.paliv</t>
  </si>
  <si>
    <t>Výroba ostatních základních organických chemických látek</t>
  </si>
  <si>
    <t>Výr.metylesterů a etylesterů mast.kys.pro pohon motorů a pro výr.sm.p.</t>
  </si>
  <si>
    <t>Výroba jiných chemických výrobků j. n.</t>
  </si>
  <si>
    <t>Výroba surového železa, oceli a feroslitin</t>
  </si>
  <si>
    <t>Výroba plochých výrobků (kromě pásky za studena)</t>
  </si>
  <si>
    <t>Tváření výrobků za tepla</t>
  </si>
  <si>
    <t>Výroba odlitků z litiny s lupínkovým grafitem</t>
  </si>
  <si>
    <t>Výroba odlitků z litiny s kuličkovým grafitem</t>
  </si>
  <si>
    <t>Výroba ostatních odlitků z litiny</t>
  </si>
  <si>
    <t>Výroba odlitků z uhlíkatých ocelí</t>
  </si>
  <si>
    <t>Výroba odlitků z legovaných ocelí</t>
  </si>
  <si>
    <t>Opravy a údržba kolejových vozidel</t>
  </si>
  <si>
    <t>Opravy a údržba ostat.dopr.prostředků a zařízení j.n.kromě kolej.vozidel</t>
  </si>
  <si>
    <t>Výroba a rozvod tepla a klimatizovaného vzduchu,výroba ledu</t>
  </si>
  <si>
    <t>Výroba tepla</t>
  </si>
  <si>
    <t>Rozvod tepla</t>
  </si>
  <si>
    <t>Výroba klimatizovaného vzduchu</t>
  </si>
  <si>
    <t>Rozvod klimatizovaného vzduchu</t>
  </si>
  <si>
    <t>Výroba chladicí vody</t>
  </si>
  <si>
    <t>Rozvod chladicí vody</t>
  </si>
  <si>
    <t>Výroba ledu</t>
  </si>
  <si>
    <t>Výstavba nebytových budov</t>
  </si>
  <si>
    <t>Výstavba inženýrských sítí pro kapaliny</t>
  </si>
  <si>
    <t>Výstavba inženýrských sítí pro plyny</t>
  </si>
  <si>
    <t>Sklenářské práce</t>
  </si>
  <si>
    <t>Malířské a natěračské práce</t>
  </si>
  <si>
    <t>Montáž a demontáž lešení a bednění</t>
  </si>
  <si>
    <t>Jiné specializované stavební činnosti j. n.</t>
  </si>
  <si>
    <t>Zprostředkování velkoobchodu a velkoobchod v zastoupení s papír.výrobky</t>
  </si>
  <si>
    <t>Zprostř.specializ.velkoobchodu a velkoobchod v zast.s ost.výrobky j.n.</t>
  </si>
  <si>
    <t>Velkoobchod s oděvy</t>
  </si>
  <si>
    <t>Velkoobchod s obuví</t>
  </si>
  <si>
    <t>Velkoobchod s porcelánovými, keramickými a skleněnými výrobky</t>
  </si>
  <si>
    <t>Velkoobchod s pracími a čisticími prostředky</t>
  </si>
  <si>
    <t>Velkoobchod s pevnými palivy a příbuznými výrobky</t>
  </si>
  <si>
    <t>Velkoobchod s kapalnými palivy a příbuznými výrobky</t>
  </si>
  <si>
    <t>Velkoobchod s plynnými palivy a příbuznými výrobky</t>
  </si>
  <si>
    <t>Velkoobchod s papírenskými meziprodukty</t>
  </si>
  <si>
    <t>Velkoobchod s ostatními meziprodukty j. n.</t>
  </si>
  <si>
    <t>Maloobchod s fotografickým a optickým zařízením a potřebami</t>
  </si>
  <si>
    <t>Maloobchod s pevnými palivy</t>
  </si>
  <si>
    <t>Maloobchod s kapalnými palivy (kromě pohonných hmot)</t>
  </si>
  <si>
    <t>Maloobchod s plynnými palivy (kromě pohonných hmot)</t>
  </si>
  <si>
    <t>Ostatní maloobchod s novým zbožím ve specializovaných prodejnách j. n.</t>
  </si>
  <si>
    <t>Maloobchod prostřednictvím internetu</t>
  </si>
  <si>
    <t>Maloobchod prostřednictvím zásilkové služby(jiný než prostř.internetu)</t>
  </si>
  <si>
    <t>Meziměstská pravidelná pozemní osobní doprava</t>
  </si>
  <si>
    <t>Osobní doprava lanovkou nebo vlekem</t>
  </si>
  <si>
    <t>Nepravidelná pozemní osobní doprava</t>
  </si>
  <si>
    <t>Jiná pozemní osobní doprava j. n.</t>
  </si>
  <si>
    <t>Potrubní doprava ropovodem</t>
  </si>
  <si>
    <t>Potrubní doprava plynovodem</t>
  </si>
  <si>
    <t>Potrubní doprava ostatní</t>
  </si>
  <si>
    <t>Vnitrostátní pravidelná letecká osobní doprava</t>
  </si>
  <si>
    <t>Vnitrostátní nepravidelná letecká osobní doprava</t>
  </si>
  <si>
    <t>Mezinárodní pravidelná letecká osobní doprava</t>
  </si>
  <si>
    <t>Mezinárodní nepravidelná letecká osobní doprava</t>
  </si>
  <si>
    <t>Ostatní letecká osobní doprava</t>
  </si>
  <si>
    <t>Hotely</t>
  </si>
  <si>
    <t>Motely, botely</t>
  </si>
  <si>
    <t>Ostatní podobná ubytovací zařízení</t>
  </si>
  <si>
    <t>Ubytování v zařízených pronájmech</t>
  </si>
  <si>
    <t>Ubytování ve vysokoškolských kolejích, domovech mládeže</t>
  </si>
  <si>
    <t>Ostatní ubytování j. n.</t>
  </si>
  <si>
    <t>Stravování v závodních kuchyních</t>
  </si>
  <si>
    <t>Stravování ve školních zařízeních, menzách</t>
  </si>
  <si>
    <t>Poskytování jiných stravovacích služeb j. n.</t>
  </si>
  <si>
    <t>Poskytování hlasových služeb přes pevnou telekomunikační síť</t>
  </si>
  <si>
    <t>Pronájem pevné telekomunikační sítě</t>
  </si>
  <si>
    <t>Přenos dat přes pevnou telekomunikační síť</t>
  </si>
  <si>
    <t>Poskytování přístupu k internetu přes pevnou telekomunikační síť</t>
  </si>
  <si>
    <t>Ostatní činnosti související s pevnou telekomunikační sítí</t>
  </si>
  <si>
    <t>Poskytování hlasových služeb přes bezdrátovou telekomunikační síť</t>
  </si>
  <si>
    <t>Pronájem bezdrátové telekomunikační sítě</t>
  </si>
  <si>
    <t>Přenos dat přes bezdrátovou telekomunikační síť</t>
  </si>
  <si>
    <t>Poskytování přístupu k internetu přes bezdrátovou telekomunikační síť</t>
  </si>
  <si>
    <t>Ostatní činnosti související s bezdrátovou telekomunikační sítí</t>
  </si>
  <si>
    <t>Poskytování úvěrů společnostmi, které nepřijímají vklady</t>
  </si>
  <si>
    <t>Poskytování obchodních úvěrů</t>
  </si>
  <si>
    <t>Činnosti zastaváren</t>
  </si>
  <si>
    <t>Ostatní poskytování úvěrů j. n.</t>
  </si>
  <si>
    <t>Faktoringové činnosti</t>
  </si>
  <si>
    <t>Obchodování s cennými papíry na vlastní účet</t>
  </si>
  <si>
    <t>Jiné finanční zprostředkování j. n.</t>
  </si>
  <si>
    <t>Pronájem vlastních nebo pronajatých nemovitostí s bytovými prostory</t>
  </si>
  <si>
    <t>Pronájem vlastních nebo pronajatých nemovitostí s nebytovými prostory</t>
  </si>
  <si>
    <t>Správa vlastních nebo pronajatých nemovitostí s bytovými prostory</t>
  </si>
  <si>
    <t>Správa vlastních nebo pronajatých nemovitostí s nebytovými prostory</t>
  </si>
  <si>
    <t>Geologický průzkum</t>
  </si>
  <si>
    <t>Zeměměřické a kartografické činnosti</t>
  </si>
  <si>
    <t>Hydrometeorologické a meteorologické činnosti</t>
  </si>
  <si>
    <t>Ostatní inženýrské činnosti a související technické poradenství j. n.</t>
  </si>
  <si>
    <t>Zkoušky a analýzy vyhrazených technických zařízení</t>
  </si>
  <si>
    <t>Ostatní technické zkouky a analýzy</t>
  </si>
  <si>
    <t>Ostatní výzkum a vývoj v oblasti přírodních a technických věd</t>
  </si>
  <si>
    <t>Výzkum a vývoj v oblasti lékařských věd</t>
  </si>
  <si>
    <t>Výzkum a vývoj v oblasti technických věd</t>
  </si>
  <si>
    <t>Výzkum a vývoj v oblasti jiných přírodních věd</t>
  </si>
  <si>
    <t>Ostatní profesní,vědecké a technické činnosti j.n.</t>
  </si>
  <si>
    <t>Poradenství v oblasti bezpečnosti a ochrany zdraví při práci</t>
  </si>
  <si>
    <t>Poradenství v oblasti požární ochrany</t>
  </si>
  <si>
    <t>Jiné profesní, vědecké a technické činnosti j. n.</t>
  </si>
  <si>
    <t>Průvodcovské činnosti</t>
  </si>
  <si>
    <t>Ostatní rezervační a související činnosti j. n.</t>
  </si>
  <si>
    <t>Pomoc cizím zemím při katastrof.nebo v nouz.sit.přímo nebo prostř.mez.org.</t>
  </si>
  <si>
    <t>Rozvíjení vzájemného přátelství a porozumění mezi národy</t>
  </si>
  <si>
    <t>Ostatní činnosti v oblasti zahraničních věcí</t>
  </si>
  <si>
    <t>Základní vzdělávání na druhém stupni základních škol</t>
  </si>
  <si>
    <t>Střední všeobecné vzdělávání</t>
  </si>
  <si>
    <t>Střední odborné vzdělávání na učilištích</t>
  </si>
  <si>
    <t>Střední odborné vzdělávání na středních odborných školách</t>
  </si>
  <si>
    <t>Činnosti autoškol</t>
  </si>
  <si>
    <t>Činnosti leteckých škol</t>
  </si>
  <si>
    <t>Činnosti ostatních škol řízení</t>
  </si>
  <si>
    <t>Vzdělávání v jazykových školách</t>
  </si>
  <si>
    <t>Environmentální vzdělávání</t>
  </si>
  <si>
    <t>Inovační vzdělávání</t>
  </si>
  <si>
    <t>Jiné vzdělávání j. n.</t>
  </si>
  <si>
    <t>Činnosti související s ochranou veřejného zdraví</t>
  </si>
  <si>
    <t>Ostatní činnosti související se zdravotní péčí j. n.</t>
  </si>
  <si>
    <t>Sociální péče v zařízeních pro osoby s chronickým duševním onemocněním</t>
  </si>
  <si>
    <t>Sociální péče v zařízeních pro osoby závislé na návykových látkách</t>
  </si>
  <si>
    <t>Sociální péče v domovech pro seniory</t>
  </si>
  <si>
    <t>Sociální péče v domovech pro osoby se zdravotním postižením</t>
  </si>
  <si>
    <t>Mimoústavní sociální péče o seniory a zdravotně postižené osoby</t>
  </si>
  <si>
    <t>Ambulantní nebo terénní sociální služby pro seniory</t>
  </si>
  <si>
    <t>Ambulantní nebo terénní sociální služby pro osoby se zdrav.postižením</t>
  </si>
  <si>
    <t>Sociální služby pro uprchlíky, oběti katastrof</t>
  </si>
  <si>
    <t>Sociální prevence</t>
  </si>
  <si>
    <t>Sociální rehabilitace</t>
  </si>
  <si>
    <t>Jiné ambulantní nebo terénní sociální služby j. n.</t>
  </si>
  <si>
    <t>Činnosti botanických a zoologických zahrad,přírod.rezervací a národ.parků</t>
  </si>
  <si>
    <t>Činnosti botanických a zoologických zahrad</t>
  </si>
  <si>
    <t>Činnosti přírodních rezervací a národních parků</t>
  </si>
  <si>
    <t>Činnosti organizací dětí a mládeže</t>
  </si>
  <si>
    <t>Činnosti organizací na podporu kulturní činnosti</t>
  </si>
  <si>
    <t>Činnosti organizací na podporu rekreační a zájmové činnosti</t>
  </si>
  <si>
    <t>Činnosti spotřebitelských organizací</t>
  </si>
  <si>
    <t>Činnosti environmentálních a ekologických hnutí</t>
  </si>
  <si>
    <t>Čin.org.na ochranu a zlepšení postavení etnických,menšin.a jiných spec.sk.</t>
  </si>
  <si>
    <t>Činnosti občanských iniciativ, protestních hnutí</t>
  </si>
  <si>
    <t>Činnosti ostatních organizací j. n.</t>
  </si>
  <si>
    <t>c_okec</t>
  </si>
  <si>
    <t>Daňové identifikační číslo</t>
  </si>
  <si>
    <t>P Ř I Z N Á N Í</t>
  </si>
  <si>
    <t xml:space="preserve">   k dani z přidané hodnoty</t>
  </si>
  <si>
    <t>čtvrtletí</t>
  </si>
  <si>
    <t>rok</t>
  </si>
  <si>
    <t>Příjmení</t>
  </si>
  <si>
    <t>Jméno</t>
  </si>
  <si>
    <t>Datum</t>
  </si>
  <si>
    <t>Než začnete vyplňovat tiskopis, přečtěte si, prosím, pokyny.</t>
  </si>
  <si>
    <t>A. ODDÍL</t>
  </si>
  <si>
    <t>řádné</t>
  </si>
  <si>
    <t xml:space="preserve">Titul </t>
  </si>
  <si>
    <t>opravné</t>
  </si>
  <si>
    <t>dodatečné</t>
  </si>
  <si>
    <t>Důvody pro podání dodatečného daňového přiznání zjištěny dne</t>
  </si>
  <si>
    <t>Základ daně</t>
  </si>
  <si>
    <t>Daň na výstupu</t>
  </si>
  <si>
    <t>Číslo řádku</t>
  </si>
  <si>
    <t>DPH</t>
  </si>
  <si>
    <t>Sazba</t>
  </si>
  <si>
    <t>Správná výše DPH</t>
  </si>
  <si>
    <t>Rozdíl</t>
  </si>
  <si>
    <t>Správně = 1 špatně = 0</t>
  </si>
  <si>
    <t>Daňové přiznání je ve všech kontrolovaných bodech v pořádku.</t>
  </si>
  <si>
    <t>X</t>
  </si>
  <si>
    <t>Přiznání sestavil</t>
  </si>
  <si>
    <t>Telefon</t>
  </si>
  <si>
    <t>a) obec</t>
  </si>
  <si>
    <t>b) PSČ</t>
  </si>
  <si>
    <t>c) telefon</t>
  </si>
  <si>
    <t>g) stát</t>
  </si>
  <si>
    <t>ř.</t>
  </si>
  <si>
    <t>Formulář zpracovala ASPEKT HM, daňová, účetní a auditorská kancelář, www.danovapriznani.cz, business.center.cz</t>
  </si>
  <si>
    <t>PŘIZNÁNÍ K DANI Z PŘIDANÉ HODNOTY</t>
  </si>
  <si>
    <t xml:space="preserve">za období od </t>
  </si>
  <si>
    <t>do</t>
  </si>
  <si>
    <t>Kód zdaňovacího období následujícího roku</t>
  </si>
  <si>
    <t>d) ulice (nebo část obce)</t>
  </si>
  <si>
    <t>B. ODDÍL</t>
  </si>
  <si>
    <t>Otisk razítka</t>
  </si>
  <si>
    <t>C. ODDÍL - daň z přidané hodnoty</t>
  </si>
  <si>
    <t>I. Zdanitelná plnění</t>
  </si>
  <si>
    <t>základní</t>
  </si>
  <si>
    <t>snížená</t>
  </si>
  <si>
    <t>Hodnota</t>
  </si>
  <si>
    <t>III. Doplňující údaje</t>
  </si>
  <si>
    <t>Dodání zboží</t>
  </si>
  <si>
    <t>Pořízení zboží</t>
  </si>
  <si>
    <t>Krácený odpočet</t>
  </si>
  <si>
    <t>V plné výši</t>
  </si>
  <si>
    <t>Z přijatých zdanitelných plnění od plátců</t>
  </si>
  <si>
    <t>Při dovozu zboží, kdy je správcem daně celní úřad</t>
  </si>
  <si>
    <t xml:space="preserve">IV. Nárok na odpočet daně </t>
  </si>
  <si>
    <t>V. Krácení nároku na odpočet daně</t>
  </si>
  <si>
    <t>Plnění osvobozená od daně bez nároku na odpočet daně</t>
  </si>
  <si>
    <t>S nárokem na odpočet</t>
  </si>
  <si>
    <t>Bez nároku na odpočet</t>
  </si>
  <si>
    <t>Odpočet</t>
  </si>
  <si>
    <t>Změna odpočtu</t>
  </si>
  <si>
    <t>Údaje v daňovém přiznání se uvedou zaokrouhlené na celé koruny.</t>
  </si>
  <si>
    <t>Časté dotazy :</t>
  </si>
  <si>
    <t>Po otevření souboru se mi objevila jen úvodní stránka. Kde najdu listy přiznání ?</t>
  </si>
  <si>
    <t>Soubor hlásí, že je zamčen a chce po mě heslo. Heslo neznám. Co s tím ?</t>
  </si>
  <si>
    <t>K vyplnění formulářů stažených z našich stránek a k jejich plnohodnotnému využití není znalost hesla nutná. Pokud vám formulář hlásí, že do určité buňky nelze zapsat, znamená to, že údaj v této buňce bude přenesen nebo vypočítán na základě údajů zapsaných do některých z předcházejících (odemčených) buněk. Tyto přecházející buňky jsou uvedeny zpravidla jako vzorec v původní uzamčené buňce.</t>
  </si>
  <si>
    <t>Jak mám formulář vytisknout ?</t>
  </si>
  <si>
    <t xml:space="preserve">Nejjednodušeji lze formulář vytisknout tak, že tisknete list po listu. Chcete-li vytisknout celý formulář najednou, zvolte ve volbě Tisk volbu Celý sešit a vyberte příslušné stránky. Formuláře jsou optimalizovány pro tiskárny HP 4 L, HP 5 L, HP 1100 a HP 2200. Zběžně byly testovány i na některých dalších běžných typech tiskáren, zpravidla se problémy nevyskytly. Přesto je možné, že některé tiskárny si soubory přetransformují tak, že se jednotlivé stránky nevejdou na jeden list papíru. V daném případě nemůžeme než doporučit zakoupení odemčených formulářů a jejich nastavení pro potřeby Vaší tiskárny.
</t>
  </si>
  <si>
    <t>Vyplnil jsem přiznání a vyskočili na mě v jedné buňce křížky. Čím to je ?</t>
  </si>
  <si>
    <t>d_zjist</t>
  </si>
  <si>
    <t>zast_ic</t>
  </si>
  <si>
    <t>c_pop</t>
  </si>
  <si>
    <t>c_orient</t>
  </si>
  <si>
    <t>Může to být způsobeno dvojím důvodem. Za prvé, číslo zapsané do příslušné buňky je větší, než na jaké je buňka stavěna. Ve většině případů je důvodem to, že do buňky, kam se mají psát částky v tisících korunách, napíšou korunové hodnoty, a formulář je pak nevezme. Druhým důvodem může být skutečnost, že Excel v nějaké buňce očekává číslo a místo něho je vepsaná textová hodnota. Za textovou hodnotu Excel považuje i číslo s vepsanou mezerou. Nikdy proto nepište 1_500, ale vždy v kuse 1500, jakkoli to pak Excel přetransformuje na 1 500.</t>
  </si>
  <si>
    <t>Musím pokaždé, když chci stáhnout nějký formulář, poslat SMS ? Je to dost nepraktické.</t>
  </si>
  <si>
    <t>Nemusíte. Pokud chcete stáhnout aktualizovaný formulář, který jste si již zaplatil, můžete si ho se stejným kodem stáhnout až 5x. Kód je tedy dobré si uchovat. Pokud budete chtít stahovat větší množství formulářů a opakovaně, nabízíme možnost zřídit si tzv otevřený přístup. Za částku 3000,- Kč, placených přes fakturu, Vám přidělíme kod, kterým se dostanete po celý kalendářní rok ke všem formulářům na serveru a ty budete moci používat pro jednu právnickou nebo fyzickou osobu.</t>
  </si>
  <si>
    <t>Proč nemohu vpisovat do všech buněk ?</t>
  </si>
  <si>
    <t>Ve formulářích jsou buňky čtyř typů :
Buňky principiálně nepřepsatelné - jedná se o buňky, které obsahují na tiskopisech předtištěné údaje. Tyto buňky jsou ve formulářích zamčené a pro uživatele nedostupné. 
Buňky nepřepsatelné - jedná se o buňky, které obsahují údaje vypočítané nebo jinak odvozené z již vyplněných buněk. Nesouhlasí-li údaj v této buňce, je třeba opravit ty buňky, z nichž se údaje odvozují. Tyto buňky jsou ve formulářích zamčené a pro uživatele nedostupné. 
Buňky přepsatelné - jedná se o buňky, které obsahují údaje vypočítané nebo jinak odvozené z již vyplněných buněk, ale které za určitých situacích mohou obsahovat i jiné údaje. Nesouhlasí-li údaj v této buňce, je třeba jej prostě přepsat na údaj správný. Tyto buňky nejsou ve formulářích zamčené a umožňují uživateli správné údaje přímo vepsat. 
Buňky prázdné - jedná se o buňky, jejichž údaj je třeba vyplnit.</t>
  </si>
  <si>
    <t xml:space="preserve">Vlastní přiznání je uloženo na dalších listech excelovského souboru. Listy lze zpravidla vidět jako záložky na spodní liště souboru, v případě tohoto přiznání se další listy jmenují DPH1, DPH2 atd. V případě, že si otevřete soubor přímo v internetovém prohlížeči, může se stát, že další listy nejsou vidět. Pak můžete buď (1) soubor uložit na svůj počítač a otevřít jej  přímo v Excelu, nebo (2) přeskakovat mezi listy klávesou Ctrl+PageUp a Ctrl+PageDown.
</t>
  </si>
  <si>
    <t>Základní list daňového poplatníka</t>
  </si>
  <si>
    <t>DIČ :</t>
  </si>
  <si>
    <t>FYZICKÁ OSOBA</t>
  </si>
  <si>
    <t>PRÁVNICKÁ OSOBA</t>
  </si>
  <si>
    <t>Obchodní firma :</t>
  </si>
  <si>
    <t>Rodné příjmení :</t>
  </si>
  <si>
    <t>Titul :</t>
  </si>
  <si>
    <t>Dodatek obchodní firmy :</t>
  </si>
  <si>
    <t>Datum narození :</t>
  </si>
  <si>
    <t>Rodné číslo :</t>
  </si>
  <si>
    <t>IČO :</t>
  </si>
  <si>
    <t>Variabilní symbol u OSSZ :</t>
  </si>
  <si>
    <t xml:space="preserve">SPOLEČNÉ ÚDAJE </t>
  </si>
  <si>
    <t xml:space="preserve">Zástupce </t>
  </si>
  <si>
    <t>Jméno :</t>
  </si>
  <si>
    <t>Bydliště /Sídlo právnické osoby</t>
  </si>
  <si>
    <t>Příjmení :</t>
  </si>
  <si>
    <t>Ulice/část obce :</t>
  </si>
  <si>
    <t>Číslo popisné :</t>
  </si>
  <si>
    <t>Funkce :</t>
  </si>
  <si>
    <t>Obec :</t>
  </si>
  <si>
    <t>PSČ :</t>
  </si>
  <si>
    <t xml:space="preserve">Daňový poradce </t>
  </si>
  <si>
    <t>Stát :</t>
  </si>
  <si>
    <t>Okresní město :</t>
  </si>
  <si>
    <t>Kontaktní údaje :</t>
  </si>
  <si>
    <t>Telefon :</t>
  </si>
  <si>
    <t>Ulice :</t>
  </si>
  <si>
    <t>Fax :</t>
  </si>
  <si>
    <t>Email :</t>
  </si>
  <si>
    <t>Předmět podnikání :</t>
  </si>
  <si>
    <t>Účet</t>
  </si>
  <si>
    <t>Číslo účtu :</t>
  </si>
  <si>
    <t>Kod banky :</t>
  </si>
  <si>
    <t>Název banky ( zkráceně ) :</t>
  </si>
  <si>
    <t>Mobil :</t>
  </si>
  <si>
    <t>Poučení :</t>
  </si>
  <si>
    <t>políčka této barvy vyplňují jen fyzické osoby</t>
  </si>
  <si>
    <t>ohraničenou oblast lze kopírovat do formulářů jiných daňových přiznání</t>
  </si>
  <si>
    <t>políčka této barvy vyplňují jen právnické osoby</t>
  </si>
  <si>
    <t>vyplnění položek není povinné, může však ulehčit práci</t>
  </si>
  <si>
    <t>políčka této barvy vyplňují všichni</t>
  </si>
  <si>
    <t>otisk podacího razítka finančního úřadu</t>
  </si>
  <si>
    <t xml:space="preserve">Neplátce daně § 19 nebo § 108 </t>
  </si>
  <si>
    <t>e) číslo popisné / orientační</t>
  </si>
  <si>
    <t xml:space="preserve">Hlavní ekonomická činnost </t>
  </si>
  <si>
    <t>Datum narození / Evidenční číslo osvědčení daňového poradce / IČ právnické osoby</t>
  </si>
  <si>
    <t>Jméno(-a) a příjmení / Vztah k právnické osobě</t>
  </si>
  <si>
    <t>Vlastnoruční podpis daňového subjektu / osoby oprávněné k podpisu</t>
  </si>
  <si>
    <t>Neexistují-li údaje pro stranu 2, proškrtněte (X)</t>
  </si>
  <si>
    <t>Počet listů / příloh</t>
  </si>
  <si>
    <t>Daňový subjekt / osoba oprávněná k podpisu</t>
  </si>
  <si>
    <t xml:space="preserve">Přijetí služby s místem plnění podle § 9 odst. 1 od osoby registrované k dani v jiném členském státě </t>
  </si>
  <si>
    <t>Dovoz zboží osvobozený podle § 71 g</t>
  </si>
  <si>
    <t>Věřitel</t>
  </si>
  <si>
    <t>Dlužník</t>
  </si>
  <si>
    <t>Ze zdanitelných plnění vykázaných na řádcích 3 až 13</t>
  </si>
  <si>
    <t>Koeficient (%)</t>
  </si>
  <si>
    <t>f) e-mail</t>
  </si>
  <si>
    <t>PROHLAŠUJI, ŽE VŠECHNY MNOU UVEDENÉ ÚDAJE V ODDÍLECH A, B, C TOHOTO PŘIZNÁNÍ JSOU PRAVDIVÉ A ÚPLNÉ A STVRZUJI JE     SVÝM PODPISEM</t>
  </si>
  <si>
    <t>II. Ostatní plnění a plnění s místem plnění mimo tuzemsko s nárokem na odpočet daně</t>
  </si>
  <si>
    <t>Vypořádací koeficient (%)</t>
  </si>
  <si>
    <t>Finanční úřad pro :</t>
  </si>
  <si>
    <t>Územní pracoviště v, ve, pro :</t>
  </si>
  <si>
    <t>Územní pracoviště v, ve, pro</t>
  </si>
  <si>
    <t>Skupina § 5a</t>
  </si>
  <si>
    <t>Identifikovaná osoba § 6g až § 6i</t>
  </si>
  <si>
    <t>Poskytnutí služeb s místem plnění v jiném členském státě vymezených v § 102 odst. 1 písm. d) a odst. 2</t>
  </si>
  <si>
    <t>Korekce odpočtů daně podle § 75 odst. 4, § 77 a § 79 až § 79c</t>
  </si>
  <si>
    <t>typ_ds</t>
  </si>
  <si>
    <t>dapdph_forma</t>
  </si>
  <si>
    <t>typ_platce</t>
  </si>
  <si>
    <t>d_poddp</t>
  </si>
  <si>
    <t>PRAHA 1</t>
  </si>
  <si>
    <t>PRAHA 2</t>
  </si>
  <si>
    <t>PRAHA 3</t>
  </si>
  <si>
    <t>PRAHA 4</t>
  </si>
  <si>
    <t>PRAHA 5</t>
  </si>
  <si>
    <t>PRAHA 6</t>
  </si>
  <si>
    <t>PRAHA 7</t>
  </si>
  <si>
    <t>PRAHA 8</t>
  </si>
  <si>
    <t>PRAHA 9</t>
  </si>
  <si>
    <t>PRAHA 10</t>
  </si>
  <si>
    <t>PRAHA-JIŽNÍ MĚSTO</t>
  </si>
  <si>
    <t>PRAHA-MODŘANY</t>
  </si>
  <si>
    <t>STŘEDOČESKÝ KRAJ</t>
  </si>
  <si>
    <t>PRAHA - VÝCHOD</t>
  </si>
  <si>
    <t>PRAHA ZÁPAD</t>
  </si>
  <si>
    <t>BENEŠOV</t>
  </si>
  <si>
    <t>BEROUN</t>
  </si>
  <si>
    <t>BRANDÝS N.L. - ST.BOL.</t>
  </si>
  <si>
    <t>ČÁSLAV</t>
  </si>
  <si>
    <t>ČESKÝ BROD</t>
  </si>
  <si>
    <t>DOBŘÍŠ</t>
  </si>
  <si>
    <t>HOŘOVICE</t>
  </si>
  <si>
    <t>KLADNO</t>
  </si>
  <si>
    <t>KOLÍN</t>
  </si>
  <si>
    <t>KRALUPY NAD VLTAVOU</t>
  </si>
  <si>
    <t>KUTNÁ HORA</t>
  </si>
  <si>
    <t>MĚLNÍK</t>
  </si>
  <si>
    <t>MLADÁ BOLESLAV</t>
  </si>
  <si>
    <t>MNICHOVO HRADIŠTĚ</t>
  </si>
  <si>
    <t>NERATOVICE</t>
  </si>
  <si>
    <t>NYMBURK</t>
  </si>
  <si>
    <t>PODĚBRADY</t>
  </si>
  <si>
    <t>PŘÍBRAM</t>
  </si>
  <si>
    <t>RAKOVNÍK</t>
  </si>
  <si>
    <t>ŘÍČANY</t>
  </si>
  <si>
    <t>SEDLČANY</t>
  </si>
  <si>
    <t>SLANÝ</t>
  </si>
  <si>
    <t>VLAŠIM</t>
  </si>
  <si>
    <t>VOTICE</t>
  </si>
  <si>
    <t>JIHOČESKÝ KRAJ</t>
  </si>
  <si>
    <t>ČESKÉ BUDĚJOVICE</t>
  </si>
  <si>
    <t>BLATNÁ</t>
  </si>
  <si>
    <t>ČESKÝ KRUMLOV</t>
  </si>
  <si>
    <t>DAČICE</t>
  </si>
  <si>
    <t>JINDŘICHŮV HRADEC</t>
  </si>
  <si>
    <t>KAPLICE</t>
  </si>
  <si>
    <t>MILEVSKO</t>
  </si>
  <si>
    <t>PÍSEK</t>
  </si>
  <si>
    <t>PRACHATICE</t>
  </si>
  <si>
    <t>SOBĚSLAV</t>
  </si>
  <si>
    <t>STRAKONICE</t>
  </si>
  <si>
    <t>TÁBOR</t>
  </si>
  <si>
    <t>TRHOVÉ SVINY</t>
  </si>
  <si>
    <t>TŘEBOŇ</t>
  </si>
  <si>
    <t>TÝN NAD VLTAVOU</t>
  </si>
  <si>
    <t>VIMPERK</t>
  </si>
  <si>
    <t>VODŇANY</t>
  </si>
  <si>
    <t>PLZEŇSKÝ KRAJ</t>
  </si>
  <si>
    <t>PLZEŇ</t>
  </si>
  <si>
    <t>PLZEŇ-SEVER</t>
  </si>
  <si>
    <t>PLZEŇ-JIH</t>
  </si>
  <si>
    <t>BLOVICE</t>
  </si>
  <si>
    <t>DOMAŽLICE</t>
  </si>
  <si>
    <t>HORAŽĎOVICE</t>
  </si>
  <si>
    <t>HORŠOVSKÝ TÝN</t>
  </si>
  <si>
    <t>KLATOVY</t>
  </si>
  <si>
    <t>KRALOVICE</t>
  </si>
  <si>
    <t>NEPOMUK</t>
  </si>
  <si>
    <t>PŘEŠTICE</t>
  </si>
  <si>
    <t>ROKYCANY</t>
  </si>
  <si>
    <t>TACHOV</t>
  </si>
  <si>
    <t>STŘÍBRO</t>
  </si>
  <si>
    <t>SUŠICE</t>
  </si>
  <si>
    <t>KARLOVARSKÝ KRAJ</t>
  </si>
  <si>
    <t>KARLOVY VARY</t>
  </si>
  <si>
    <t>AŠ</t>
  </si>
  <si>
    <t>CHEB</t>
  </si>
  <si>
    <t>KRASLICE</t>
  </si>
  <si>
    <t>MARIÁNSKÉ LÁZNĚ</t>
  </si>
  <si>
    <t>OSTROV NAD OHŘÍ</t>
  </si>
  <si>
    <t>SOKOLOV</t>
  </si>
  <si>
    <t>ÚSTECKÝ KRAJ</t>
  </si>
  <si>
    <t>ÚSTÍ NAD LABEM</t>
  </si>
  <si>
    <t>BÍLINA</t>
  </si>
  <si>
    <t>DĚČÍN</t>
  </si>
  <si>
    <t>CHOMUTOV</t>
  </si>
  <si>
    <t>KADAŇ</t>
  </si>
  <si>
    <t>LIBOCHOVICE</t>
  </si>
  <si>
    <t>LITOMĚŘICE</t>
  </si>
  <si>
    <t>LITVÍNOV</t>
  </si>
  <si>
    <t>LOUNY</t>
  </si>
  <si>
    <t>MOST</t>
  </si>
  <si>
    <t>PODBOŘANY</t>
  </si>
  <si>
    <t>ROUDNICE NAD LABEM</t>
  </si>
  <si>
    <t>RUMBURK</t>
  </si>
  <si>
    <t>TEPLICE</t>
  </si>
  <si>
    <t>ŽATEC</t>
  </si>
  <si>
    <t>LIBERECKÝ KRAJ</t>
  </si>
  <si>
    <t>LIBEREC</t>
  </si>
  <si>
    <t>ČESKÁ LÍPA</t>
  </si>
  <si>
    <t>FRÝDLANT</t>
  </si>
  <si>
    <t>JABLONEC NAD NISOU</t>
  </si>
  <si>
    <t>JILEMNICE</t>
  </si>
  <si>
    <t>NOVÝ BOR</t>
  </si>
  <si>
    <t>SEMILY</t>
  </si>
  <si>
    <t>TANVALD</t>
  </si>
  <si>
    <t>TURNOV</t>
  </si>
  <si>
    <t>ŽELEZNÝ BROD</t>
  </si>
  <si>
    <t>KRÁLOVÉHRADEC. KR.</t>
  </si>
  <si>
    <t>HRADEC KRÁLOVÉ</t>
  </si>
  <si>
    <t>BROUMOV</t>
  </si>
  <si>
    <t>DOBRUŠKA</t>
  </si>
  <si>
    <t>DVŮR KRÁLOVÉ</t>
  </si>
  <si>
    <t>HOŘICE</t>
  </si>
  <si>
    <t>JAROMĚŘ</t>
  </si>
  <si>
    <t>JIČÍN</t>
  </si>
  <si>
    <t>KOSTELEC NAD ORLICÍ</t>
  </si>
  <si>
    <t>NÁCHOD</t>
  </si>
  <si>
    <t>NOVÁ PAKA</t>
  </si>
  <si>
    <t>NOVÝ BYDŽOV</t>
  </si>
  <si>
    <t>RYCHNOV NAD KNĚŽ.</t>
  </si>
  <si>
    <t>TRUTNOV</t>
  </si>
  <si>
    <t>VRCHLABÍ</t>
  </si>
  <si>
    <t>PARDUBICKÝ KRAJ</t>
  </si>
  <si>
    <t>PARDUBICE</t>
  </si>
  <si>
    <t>HLINSKO</t>
  </si>
  <si>
    <t>HOLICE</t>
  </si>
  <si>
    <t>CHRUDIM</t>
  </si>
  <si>
    <t>LITOMYŠL</t>
  </si>
  <si>
    <t>MORAVSKÁ TŘEBOVÁ</t>
  </si>
  <si>
    <t>PŘELOUČ</t>
  </si>
  <si>
    <t>SVITAVY</t>
  </si>
  <si>
    <t>ÚSTÍ NAD ORLICÍ</t>
  </si>
  <si>
    <t>VYSOKÉ MÝTO</t>
  </si>
  <si>
    <t>ŽAMBERK</t>
  </si>
  <si>
    <t>KRAJ VYSOČINA</t>
  </si>
  <si>
    <t>JIHLAVA</t>
  </si>
  <si>
    <t>BYSTŘICE NAD PERN.</t>
  </si>
  <si>
    <t>HAVLÍČKŮV BROD</t>
  </si>
  <si>
    <t>HUMPOLEC</t>
  </si>
  <si>
    <t>CHOTĚBOŘ</t>
  </si>
  <si>
    <t>LEDEČ NAD SÁZAVOU</t>
  </si>
  <si>
    <t>MORAVSKÉ BUDĚJOVICE</t>
  </si>
  <si>
    <t>NÁMĚŠŤ NAD OSLAVOU</t>
  </si>
  <si>
    <t>PACOV</t>
  </si>
  <si>
    <t>PELHŘIMOV</t>
  </si>
  <si>
    <t>TELČ</t>
  </si>
  <si>
    <t>TŘEBÍČ</t>
  </si>
  <si>
    <t>VELKÉ MEZIŘÍČÍ</t>
  </si>
  <si>
    <t>ŽĎÁR NAD SÁZAVOU</t>
  </si>
  <si>
    <t>JIHOMORAVSKÝ KRAJ</t>
  </si>
  <si>
    <t>BRNO I</t>
  </si>
  <si>
    <t>BRNO II</t>
  </si>
  <si>
    <t>BRNO III</t>
  </si>
  <si>
    <t>BRNO IV</t>
  </si>
  <si>
    <t>BRNO VENKOV</t>
  </si>
  <si>
    <t>BLANSKO</t>
  </si>
  <si>
    <t>BOSKOVICE</t>
  </si>
  <si>
    <t>BŘECLAV</t>
  </si>
  <si>
    <t>BUČOVICE</t>
  </si>
  <si>
    <t>HODONÍN</t>
  </si>
  <si>
    <t>HUSTOPEČE</t>
  </si>
  <si>
    <t>IVANČICE</t>
  </si>
  <si>
    <t>KYJOV</t>
  </si>
  <si>
    <t>MIKULOV</t>
  </si>
  <si>
    <t>MORAVSKÝ KRUMLOV</t>
  </si>
  <si>
    <t>SLAVKOV U BRNA</t>
  </si>
  <si>
    <t>TIŠNOV</t>
  </si>
  <si>
    <t>VESELÍ NAD MORAVOU</t>
  </si>
  <si>
    <t>VYŠKOV</t>
  </si>
  <si>
    <t>ZNOJMO</t>
  </si>
  <si>
    <t>OLOMOUCKÝ KRAJ</t>
  </si>
  <si>
    <t>OLOMOUC</t>
  </si>
  <si>
    <t>HRANICE</t>
  </si>
  <si>
    <t>JESENÍK</t>
  </si>
  <si>
    <t>KONICE</t>
  </si>
  <si>
    <t>LITOVEL</t>
  </si>
  <si>
    <t>PROSTĚJOV</t>
  </si>
  <si>
    <t>PŘEROV</t>
  </si>
  <si>
    <t>ŠTERNBERK</t>
  </si>
  <si>
    <t>ŠUMPERK</t>
  </si>
  <si>
    <t>ZÁBŘEH</t>
  </si>
  <si>
    <t>MORAVSKOSLEZS. KR.</t>
  </si>
  <si>
    <t>OSTRAVA I</t>
  </si>
  <si>
    <t>OSTRAVA II</t>
  </si>
  <si>
    <t>OSTRAVA III</t>
  </si>
  <si>
    <t>BOHUMÍN</t>
  </si>
  <si>
    <t>BRUNTÁL</t>
  </si>
  <si>
    <t>ČESKÝ TĚŠÍN</t>
  </si>
  <si>
    <t>FRÝDEK-MÍSTEK</t>
  </si>
  <si>
    <t>FRÝDLANT NAD OSTRAV.</t>
  </si>
  <si>
    <t>FULNEK</t>
  </si>
  <si>
    <t>HAVÍŘOV</t>
  </si>
  <si>
    <t>HLUČÍN</t>
  </si>
  <si>
    <t>KARVINÁ</t>
  </si>
  <si>
    <t>KOPŘIVNICE</t>
  </si>
  <si>
    <t>KRNOV</t>
  </si>
  <si>
    <t>NOVÝ JIČÍN</t>
  </si>
  <si>
    <t>OPAVA</t>
  </si>
  <si>
    <t>ORLOVÁ</t>
  </si>
  <si>
    <t>TŘINEC</t>
  </si>
  <si>
    <t>ZLÍNSKÝ KRAJ</t>
  </si>
  <si>
    <t>ZLÍN</t>
  </si>
  <si>
    <t>BYSTŘICE POD HOSTÝNEM</t>
  </si>
  <si>
    <t>HOLEŠOV</t>
  </si>
  <si>
    <t>KROMĚŘÍŽ</t>
  </si>
  <si>
    <t>LUHAČOVICE</t>
  </si>
  <si>
    <t>OTROKOVICE</t>
  </si>
  <si>
    <t>ROŽNOV POD RADH.</t>
  </si>
  <si>
    <t>UHERSKÝ BROD</t>
  </si>
  <si>
    <t>UHERSKÉ HRADIŠTĚ</t>
  </si>
  <si>
    <t>VALAŠSKÉ MEZIŘÍČÍ</t>
  </si>
  <si>
    <t>VALAŠSKÉ KLOBOUKY</t>
  </si>
  <si>
    <t>VSETÍN</t>
  </si>
  <si>
    <t>Územní pracoviště</t>
  </si>
  <si>
    <t>HLAVNÍ MĚSTO PRAHA</t>
  </si>
  <si>
    <t>SPECIALIZOVANÝ</t>
  </si>
  <si>
    <t>Finanční úřad</t>
  </si>
  <si>
    <t>c_ufo</t>
  </si>
  <si>
    <t>c_pracufo</t>
  </si>
  <si>
    <t>dic</t>
  </si>
  <si>
    <t>kód</t>
  </si>
  <si>
    <t>název</t>
  </si>
  <si>
    <t>Rostlinná a živočišná výroba, myslivost a související činnosti</t>
  </si>
  <si>
    <t>Lesnictví a těžba dřeva</t>
  </si>
  <si>
    <t>Rybolov a akvakultura</t>
  </si>
  <si>
    <t>Těžba a úprava černého a hnědého uhlí</t>
  </si>
  <si>
    <t>Těžba ropy a zemního plynu</t>
  </si>
  <si>
    <t>Těžba a úprava rud</t>
  </si>
  <si>
    <t>Ostatní těžba a dobývání</t>
  </si>
  <si>
    <t>Podpůrné činnosti při těžbě</t>
  </si>
  <si>
    <t>Výroba potravinářských výrobků</t>
  </si>
  <si>
    <t>Výroba nápojů</t>
  </si>
  <si>
    <t>Výroba tabákových výrobků</t>
  </si>
  <si>
    <t>Výroba textilií</t>
  </si>
  <si>
    <t>Výroba oděvů</t>
  </si>
  <si>
    <t>Výroba usní a souvisejících výrobků</t>
  </si>
  <si>
    <t>Zprac.dřeva,výroba dřevěných,korkových,proutěných a slam.výr.,kromě nábytku</t>
  </si>
  <si>
    <t>Výroba papíru a výrobků z papíru</t>
  </si>
  <si>
    <t>Tisk a rozmnožování nahraných nosičů</t>
  </si>
  <si>
    <t>Výroba koksu a rafinovaných ropných produktů</t>
  </si>
  <si>
    <t>Výroba chemických látek a chemických přípravků</t>
  </si>
  <si>
    <t>Výroba základních farmaceutických výrobků a farmaceutických přípravků</t>
  </si>
  <si>
    <t>Výroba pryžových a plastových výrobků</t>
  </si>
  <si>
    <t>Výroba ostatních nekovových minerálních výrobků</t>
  </si>
  <si>
    <t>Výroba základních kovů, hutní zpracování kovů; slévárenství</t>
  </si>
  <si>
    <t>Výroba kovových konstrukcí a kovodělných výrobků, kromě strojů a zařízení</t>
  </si>
  <si>
    <t>Výroba počítačů, elektronických a optických přístrojů a zařízení</t>
  </si>
  <si>
    <t>Výroba elektrických zařízení</t>
  </si>
  <si>
    <t>Výroba strojů a zařízení j. n.</t>
  </si>
  <si>
    <t>Výroba motorových vozidel (kromě motocyklů), přívěsů a návěsů</t>
  </si>
  <si>
    <t>Výroba ostatních dopravních prostředků a zařízení</t>
  </si>
  <si>
    <t>Výroba nábytku</t>
  </si>
  <si>
    <t>Ostatní zpracovatelský průmysl</t>
  </si>
  <si>
    <t>Opravy a instalace strojů a zařízení</t>
  </si>
  <si>
    <t>Výroba a rozvod elektřiny, plynu, tepla a klimatizovaného vzduchu</t>
  </si>
  <si>
    <t>Shromažďování, úprava a rozvod vody</t>
  </si>
  <si>
    <t>Činnosti související s odpadními vodami</t>
  </si>
  <si>
    <t>Shromažďování,sběr a odstraňování odpadů,úprava odpadů k dalšímu využití</t>
  </si>
  <si>
    <t>Sanace a jiné činnosti související s odpady</t>
  </si>
  <si>
    <t>Výstavba budov</t>
  </si>
  <si>
    <t>Inženýrské stavitelství</t>
  </si>
  <si>
    <t>Specializované stavební činnosti</t>
  </si>
  <si>
    <t>Velkoobchod, maloobchod a opravy motorových vozidel</t>
  </si>
  <si>
    <t>Velkoobchod, kromě motorových vozidel</t>
  </si>
  <si>
    <t>Maloobchod, kromě motorových vozidel</t>
  </si>
  <si>
    <t>Pozemní a potrubní doprava</t>
  </si>
  <si>
    <t>Vodní doprava</t>
  </si>
  <si>
    <t>Letecká doprava</t>
  </si>
  <si>
    <t>Skladování a vedlejší činnosti v dopravě</t>
  </si>
  <si>
    <t>Poštovní a kurýrní činnosti</t>
  </si>
  <si>
    <t>Ubytování</t>
  </si>
  <si>
    <t>Stravování a pohostinství</t>
  </si>
  <si>
    <t>Vydavatelské činnosti</t>
  </si>
  <si>
    <t>Čin.v obl.filmů,videozázn.a tel.programů,pořiz.zvuk.nahr.a hudeb.vyd.čin.</t>
  </si>
  <si>
    <t>Tvorba programů a vysílání</t>
  </si>
  <si>
    <t>Telekomunikační činnosti</t>
  </si>
  <si>
    <t>Činnosti v oblasti informačních technologií</t>
  </si>
  <si>
    <t>Informační činnosti</t>
  </si>
  <si>
    <t>Finanční zprostředkování, kromě pojišťovnictví a penzijního financování</t>
  </si>
  <si>
    <t>Pojištění,zajištění a penzijní financování,kromě povinného soc.zabezpečení</t>
  </si>
  <si>
    <t>Ostatní finanční činnosti</t>
  </si>
  <si>
    <t>Činnosti v oblasti nemovitostí</t>
  </si>
  <si>
    <t>Právní a účetnické činnosti</t>
  </si>
  <si>
    <t>Činnosti vedení podniků; poradenství v oblasti řízení</t>
  </si>
  <si>
    <t>Architektonické a inženýrské činnosti; technické zkoušky a analýzy</t>
  </si>
  <si>
    <t>Výzkum a vývoj</t>
  </si>
  <si>
    <t>Reklama a průzkum trhu</t>
  </si>
  <si>
    <t>Ostatní profesní, vědecké a technické činnosti</t>
  </si>
  <si>
    <t>Veterinární činnosti</t>
  </si>
  <si>
    <t>Činnosti v oblasti pronájmu a operativního leasingu</t>
  </si>
  <si>
    <t>Činnosti související se zaměstnáním</t>
  </si>
  <si>
    <t>Činnosti cest.agentur,kanceláří a jiné rezervační a související činnosti</t>
  </si>
  <si>
    <t>Bezpečnostní a pátrací činnosti</t>
  </si>
  <si>
    <t>Činnosti související se stavbami a úpravou krajiny</t>
  </si>
  <si>
    <t>Administrativní, kancelářské a jiné podpůrné činnosti pro podnikání</t>
  </si>
  <si>
    <t>Veřejná správa a obrana; povinné sociální zabezpečení</t>
  </si>
  <si>
    <t>Vzdělávání</t>
  </si>
  <si>
    <t>Zdravotní péče</t>
  </si>
  <si>
    <t>Pobytové služby sociální péče</t>
  </si>
  <si>
    <t>Ambulantní nebo terénní sociální služby</t>
  </si>
  <si>
    <t>Tvůrčí, umělecké a zábavní činnosti</t>
  </si>
  <si>
    <t>Činnosti knihoven, archivů, muzeí a jiných kulturních zařízení</t>
  </si>
  <si>
    <t>Činnosti heren, kasin a sázkových kanceláří</t>
  </si>
  <si>
    <t>Sportovní, zábavní a rekreační činnosti</t>
  </si>
  <si>
    <t>Činnosti organizací sdružujících osoby za účelem prosazování spol.zájmů</t>
  </si>
  <si>
    <t>Opravy počítačů a výrobků pro osobní potřebu a převážně pro domácnost</t>
  </si>
  <si>
    <t>Poskytování ostatních osobních služeb</t>
  </si>
  <si>
    <t>Činnosti domácností jako zaměstnavatelů domácího personálu</t>
  </si>
  <si>
    <t>Činnosti domác.produk.blíže neurčené výrobky a služby pro vlast.potřebu</t>
  </si>
  <si>
    <t>Činnosti exteritoriálních organizací a orgánů</t>
  </si>
  <si>
    <t>Pěstování plodin jiných než trvalých</t>
  </si>
  <si>
    <t>Pěstování trvalých plodin</t>
  </si>
  <si>
    <t>Množení rostlin</t>
  </si>
  <si>
    <t>živočišná výroba</t>
  </si>
  <si>
    <t>Smíšené hospodářství</t>
  </si>
  <si>
    <t>Podpůrné činnosti pro zemědělství a posklizňové činnosti</t>
  </si>
  <si>
    <t>Lov a odchyt divokých zvířat a související činnosti</t>
  </si>
  <si>
    <t>Lesní hospodářství a jiné činnosti v oblasti lesnictví</t>
  </si>
  <si>
    <t>Těžba dřeva</t>
  </si>
  <si>
    <t>Sběr a získávání volně rostoucích plodů a materiálů, kromě dřeva</t>
  </si>
  <si>
    <t>Podpůrné činnosti pro lesnictví</t>
  </si>
  <si>
    <t>Rybolov</t>
  </si>
  <si>
    <t>Akvakultura</t>
  </si>
  <si>
    <t>Těžba a úprava černého uhlí</t>
  </si>
  <si>
    <t>Těžba a úprava hnědého uhlí</t>
  </si>
  <si>
    <t>Těžba ropy</t>
  </si>
  <si>
    <t>Těžba zemního plynu</t>
  </si>
  <si>
    <t>Těžba a úprava železných rud</t>
  </si>
  <si>
    <t>Těžba a úprava neželezných rud</t>
  </si>
  <si>
    <t>Dobývání kamene, písků a jílů</t>
  </si>
  <si>
    <t>Těžba a dobývání j. n.</t>
  </si>
  <si>
    <t>Podpůrné činnosti při těžbě ropy a zemního plynu</t>
  </si>
  <si>
    <t>Podpůrné činnosti při ostatní těžbě a dobývání</t>
  </si>
  <si>
    <t>Zpracování a konzervování masa a výroba masných výrobků</t>
  </si>
  <si>
    <t>Zpracování a konzervování ryb, korýšů a měkkýšů</t>
  </si>
  <si>
    <t>Zpracování a konzervování ovoce a zeleniny</t>
  </si>
  <si>
    <t>Výroba rostlinných a živočišných olejů a tuků</t>
  </si>
  <si>
    <t>Výroba mléčných výrobků</t>
  </si>
  <si>
    <t>Výroba mlýnských a škrobárenských výrobků</t>
  </si>
  <si>
    <t>Výroba pekařských, cukrářských a jiných moučných výrobků</t>
  </si>
  <si>
    <t>Výroba ostatních potravinářských výrobků</t>
  </si>
  <si>
    <t>Výroba průmyslových krmiv</t>
  </si>
  <si>
    <t>Úprava a spřádání textilních vláken a příze</t>
  </si>
  <si>
    <t>Tkaní textilií</t>
  </si>
  <si>
    <t>Konečná úprava textilií</t>
  </si>
  <si>
    <t>Výroba ostatních textilií</t>
  </si>
  <si>
    <t>Výroba oděvů, kromě kožešinových výrobků</t>
  </si>
  <si>
    <t>Výroba kožešinových výrobků</t>
  </si>
  <si>
    <t>Výroba pletených a háčkovaných oděvů</t>
  </si>
  <si>
    <t>Činění a úprava usní (vyčiněných kůží); zpracování a barvení kožešin; výrob</t>
  </si>
  <si>
    <t>Výroba obuvi</t>
  </si>
  <si>
    <t>Výroba pilařská a impregnace dřeva</t>
  </si>
  <si>
    <t>Výroba dřevěných,korkových,proutěných a slaměných výrobků,kromě nábytku</t>
  </si>
  <si>
    <t>Výroba buničiny, papíru a lepenky</t>
  </si>
  <si>
    <t>Výroba výrobků z papíru a lepenky</t>
  </si>
  <si>
    <t>Tisk a činnosti související s tiskem</t>
  </si>
  <si>
    <t>Rozmnožování nahraných nosičů</t>
  </si>
  <si>
    <t>Výroba koksárenských produktů</t>
  </si>
  <si>
    <t>Výroba rafinovaných ropných produktů</t>
  </si>
  <si>
    <t>Výroba zákl.chem.látek,hnojiv a dusík.sl.,plastů a synt.kaučuku v prim.f.</t>
  </si>
  <si>
    <t>Výroba pesticidů a jiných agrochemických přípravků</t>
  </si>
  <si>
    <t>Výroba nátěr.barev,laků a jiných nátěrových mater.,tisk.barev a tmelů</t>
  </si>
  <si>
    <t>Výroba mýdel a detergentů,čist.a lešticích prostř.,parfémů a toal. přípr.</t>
  </si>
  <si>
    <t>Výroba ostatních chemických výrobků</t>
  </si>
  <si>
    <t>Výroba chemických vláken</t>
  </si>
  <si>
    <t>Výroba základních farmaceutických výrobků</t>
  </si>
  <si>
    <t>Výroba farmaceutických přípravků</t>
  </si>
  <si>
    <t>Výroba pryžových výrobků</t>
  </si>
  <si>
    <t>Výroba plastových výrobků</t>
  </si>
  <si>
    <t>Výroba skla a skleněných výrobků</t>
  </si>
  <si>
    <t>Výroba žáruvzdorných výrobků</t>
  </si>
  <si>
    <t>Výroba stavebních výrobků z jílovitých materiálů</t>
  </si>
  <si>
    <t>Výroba ostatních porcelánových a keramických výrobků</t>
  </si>
  <si>
    <t>Výroba cementu, vápna a sádry</t>
  </si>
  <si>
    <t>Výroba betonových, cementových a sádrových výrobků</t>
  </si>
  <si>
    <t>Řezání, tvarování a konečná úprava kamenů</t>
  </si>
  <si>
    <t>Výroba brusiv a ostatních nekovových minerálních výrobků j. n.</t>
  </si>
  <si>
    <t>Výroba sur.železa,oceli a feroslitin,ploch.výr.,tváření výrobků za tepla</t>
  </si>
  <si>
    <t>Výroba ocelových trub,trubek,dutých profilů a souvis.potrubních tvarovek</t>
  </si>
  <si>
    <t>Výroba ostatních výrobků získaných jednostupňovým zpracováním oceli</t>
  </si>
  <si>
    <t>Výroba a hutní zpracování drahých a neželezných kovů</t>
  </si>
  <si>
    <t>Slévárenství</t>
  </si>
  <si>
    <t>Výroba konstrukčních kovových výrobků</t>
  </si>
  <si>
    <t>Výroba radiátorů a kotlů k ústřednímu topení, kovových nádrží a zásobníků</t>
  </si>
  <si>
    <t>Výroba parních kotlů, kromě kotlů pro ústřední topení</t>
  </si>
  <si>
    <t>Výroba zbraní a střeliva</t>
  </si>
  <si>
    <t>Kování,lisování,ražení,válcování a protlačování kovů;prášková metalurgie</t>
  </si>
  <si>
    <t>Povrchová úprava a zušlechťování kovů; obrábění</t>
  </si>
  <si>
    <t>Výroba nožířských výrobků, nástrojů a železářských výrobků</t>
  </si>
  <si>
    <t>Výroba ostatních kovodělných výrobků</t>
  </si>
  <si>
    <t>Výroba elektronických součástek a desek</t>
  </si>
  <si>
    <t>Výroba počítačů a periferních zařízení</t>
  </si>
  <si>
    <t>Výroba komunikačních zařízení</t>
  </si>
  <si>
    <t>Výroba spotřební elektroniky</t>
  </si>
  <si>
    <t>Výroba měřicích,zkušebních a navigačních přístrojů;výroba časoměr.přístrojů</t>
  </si>
  <si>
    <t>Výroba ozařovacích, elektroléčebných a elektroterapeutických přístrojů</t>
  </si>
  <si>
    <t>Výroba optických a fotografických přístrojů a zařízení</t>
  </si>
  <si>
    <t>Výroba magnetických a optických médií</t>
  </si>
  <si>
    <t>Výroba elektr.motorů,generátorů,transformátorů a elektr.rozvod.a kontrol.z.</t>
  </si>
  <si>
    <t>Výroba baterií a akumulátorů</t>
  </si>
  <si>
    <t>Výroba optických a elektr.kabelů,elektr.vodičů a elektroinstal.zařízení</t>
  </si>
  <si>
    <t>Výroba elektrických osvětlovacích zařízení</t>
  </si>
  <si>
    <t>Výroba spotřebičů převážně pro domácnost</t>
  </si>
  <si>
    <t>Výroba ostatních elektrických zařízení</t>
  </si>
  <si>
    <t>Výroba strojů a zařízení pro všeobecné účely</t>
  </si>
  <si>
    <t>Výroba ostatních strojů a zařízení pro všeobecné účely</t>
  </si>
  <si>
    <t>Výroba zemědělských a lesnických strojů</t>
  </si>
  <si>
    <t>Výroba kovoobráběcích a ostatních obráběcích strojů</t>
  </si>
  <si>
    <t>Výroba ostatních strojů pro speciální účely</t>
  </si>
  <si>
    <t>Výroba motorových vozidel a jejich motorů</t>
  </si>
  <si>
    <t>Výroba karoserií motorových vozidel; výroba přívěsů a návěsů</t>
  </si>
  <si>
    <t>Výroba dílů a příslušenství pro motorová vozidla a jejich motory</t>
  </si>
  <si>
    <t>Stavba lodí a člunů</t>
  </si>
  <si>
    <t>Výroba železničních lokomotiv a vozového parku</t>
  </si>
  <si>
    <t>Výroba letadel a jejich motorů,kosmických lodí a souvisejících zařízení</t>
  </si>
  <si>
    <t>Výroba vojenských bojových vozidel</t>
  </si>
  <si>
    <t>Výroba dopravních prostředků a zařízení j. n.</t>
  </si>
  <si>
    <t>Výroba klenotů, bižuterie a příbuzných výrobků</t>
  </si>
  <si>
    <t>Výroba hudebních nástrojů</t>
  </si>
  <si>
    <t>Výroba sportovních potřeb</t>
  </si>
  <si>
    <t>Výroba her a hraček</t>
  </si>
  <si>
    <t>Výroba lékařských a dentálních nástrojů a potřeb</t>
  </si>
  <si>
    <t>Zpracovatelský průmysl j. n.</t>
  </si>
  <si>
    <t>Opravy kovodělných výrobků, strojů a zařízení</t>
  </si>
  <si>
    <t>Instalace průmyslových strojů a zařízení</t>
  </si>
  <si>
    <t>Výroba, přenos a rozvod elektřiny</t>
  </si>
  <si>
    <t>Výroba plynu; rozvod plynných paliv prostřednictvím sítí</t>
  </si>
  <si>
    <t>Výroba a rozvod tepla a klimatizovaného vzduchu, výroba ledu</t>
  </si>
  <si>
    <t>Shromažďování a sběr odpadů</t>
  </si>
  <si>
    <t>Odstraňování odpadů</t>
  </si>
  <si>
    <t>Úprava odpadů k dalšímu využití</t>
  </si>
  <si>
    <t>Developerská činnost</t>
  </si>
  <si>
    <t>Výstavba bytových a nebytových budov</t>
  </si>
  <si>
    <t>Výstavba silnic a železnic</t>
  </si>
  <si>
    <t>Výstavba inženýrských sítí</t>
  </si>
  <si>
    <t>Výstavba ostatních staveb</t>
  </si>
  <si>
    <t>Demolice a příprava staveniště</t>
  </si>
  <si>
    <t>Elektroinstalační, instalatérské a ostatní stavebně instalační práce</t>
  </si>
  <si>
    <t>Kompletační a dokončovací práce</t>
  </si>
  <si>
    <t>Ostatní specializované stavební činnosti</t>
  </si>
  <si>
    <t>Obchod s motorovými vozidly, kromě motocyklů</t>
  </si>
  <si>
    <t>Opravy a údržba motorových vozidel, kromě motocyklů</t>
  </si>
  <si>
    <t>Obchod s díly a příslušenstvím pro motorová vozidla, kromě motocyklů</t>
  </si>
  <si>
    <t>Obchod, opravy a údržba motocyklů, jejich dílů a příslušenství</t>
  </si>
  <si>
    <t>Zprostředkování velkoobchodu a velkoobchod v zastoupení</t>
  </si>
  <si>
    <t>Velkoobchod se základními zemědělskými produkty a živými zvířaty</t>
  </si>
  <si>
    <t>Velkoobchod s potravinami, nápoji a tabákovými výrobky</t>
  </si>
  <si>
    <t>Velkoobchod s výrobky převážně pro domácnost</t>
  </si>
  <si>
    <t>Velkoobchod s počítačovým a komunikačním zařízením</t>
  </si>
  <si>
    <t>Velkoobchod s ostatními stroji, strojním zařízením a příslušenstvím</t>
  </si>
  <si>
    <t>Ostatní specializovaný velkoobchod</t>
  </si>
  <si>
    <t>Nespecializovaný velkoobchod</t>
  </si>
  <si>
    <t>Maloobchod v nespecializovaných prodejnách</t>
  </si>
  <si>
    <t>Maloobchod s potravinami,nápoji a tabák.výrobky ve specializ.prodejnách</t>
  </si>
  <si>
    <t>Maloobchod s pohonnými hmotami ve specializovaných prodejnách</t>
  </si>
  <si>
    <t>Maloobchod s počítačovým a komunikačním zařízením ve specializ.prodejnách</t>
  </si>
  <si>
    <t>Maloobchod s ost.výrobky převážně pro domácnost ve specializ.prodejnách</t>
  </si>
  <si>
    <t>Maloobchod s výrobky pro kulturní rozhled a rekreaci ve specializ.prod.</t>
  </si>
  <si>
    <t>Maloobchod s ostatním zbožím ve specializovaných prodejnách</t>
  </si>
  <si>
    <t>Maloobchod ve stáncích a na trzích</t>
  </si>
  <si>
    <t>Maloobchod mimo prodejny, stánky a trhy</t>
  </si>
  <si>
    <t>železniční osobní doprava meziměstská</t>
  </si>
  <si>
    <t>železniční nákladní doprava</t>
  </si>
  <si>
    <t>Ostatní pozemní osobní doprava</t>
  </si>
  <si>
    <t>Silniční nákladní doprava a stěhovací služby</t>
  </si>
  <si>
    <t>Potrubní doprava</t>
  </si>
  <si>
    <t>Námořní a pobřežní osobní doprava</t>
  </si>
  <si>
    <t>Námořní a pobřežní nákladní doprava</t>
  </si>
  <si>
    <t>Vnitrozemská vodní osobní doprava</t>
  </si>
  <si>
    <t>Vnitrozemská vodní nákladní doprava</t>
  </si>
  <si>
    <t>Letecká osobní doprava</t>
  </si>
  <si>
    <t>Letecká nákladní doprava a kosmická doprava</t>
  </si>
  <si>
    <t>Skladování</t>
  </si>
  <si>
    <t>Vedlejší činnosti v dopravě</t>
  </si>
  <si>
    <t>Základní poštovní služby poskytované na základě poštovní licence</t>
  </si>
  <si>
    <t>Ostatní poštovní a kurýrní činnosti</t>
  </si>
  <si>
    <t>Ubytování v hotelích a podobných ubytovacích zařízeních</t>
  </si>
  <si>
    <t>Rekreační a ostatní krátkodobé ubytování</t>
  </si>
  <si>
    <t>Kempy a tábořiště</t>
  </si>
  <si>
    <t>Ostatní ubytování</t>
  </si>
  <si>
    <t>Stravování v restauracích, u stánků a v mobilních zařízeních</t>
  </si>
  <si>
    <t>Poskytování cateringových a ostatních stravovacích služeb</t>
  </si>
  <si>
    <t>Pohostinství</t>
  </si>
  <si>
    <t>Vydávání knih, periodických publikací a ostatní vydavatelské činnosti</t>
  </si>
  <si>
    <t>Vydávání softwaru</t>
  </si>
  <si>
    <t>Činnosti v oblasti filmů, videozáznamů a televizních programů</t>
  </si>
  <si>
    <t>Pořizování zvukových nahrávek a hudební vydavatelské činnosti</t>
  </si>
  <si>
    <t>Rozhlasové vysílání</t>
  </si>
  <si>
    <t>Tvorba televizních programů a televizní vysílání</t>
  </si>
  <si>
    <t>Činnosti související s pevnou telekomunikační sítí</t>
  </si>
  <si>
    <t>Činnosti související s bezdrátovou telekomunikační sítí</t>
  </si>
  <si>
    <t>Činnosti související se satelitní telekomunikační sítí</t>
  </si>
  <si>
    <t>Ostatní telekomunikační činnosti</t>
  </si>
  <si>
    <t>Činnosti souvis.se zprac.dat a hostingem;činnosti souvis.s web.portály</t>
  </si>
  <si>
    <t>Ostatní informační činnosti</t>
  </si>
  <si>
    <t>Peněžní zprostředkování</t>
  </si>
  <si>
    <t>Činnosti holdingových společností</t>
  </si>
  <si>
    <t>Činnosti trustů, fondů a podobných finančních subjektů</t>
  </si>
  <si>
    <t>Ostatní finanční zprostředkování</t>
  </si>
  <si>
    <t>Pojištění</t>
  </si>
  <si>
    <t>Zajištění</t>
  </si>
  <si>
    <t>Penzijní financování</t>
  </si>
  <si>
    <t>Pomocné činnosti související s fin.zprostřed.,kromě pojišť.a penzij.fin.</t>
  </si>
  <si>
    <t>Pomocné činnosti související s pojišťovnictvím a penzijním financováním</t>
  </si>
  <si>
    <t>Správa fondů</t>
  </si>
  <si>
    <t>Nákup a následný prodej vlastních nemovitostí</t>
  </si>
  <si>
    <t>Pronájem a správa vlastních nebo pronajatých nemovitostí</t>
  </si>
  <si>
    <t>Činnosti v oblasti nemovitostí na základě smlouvy nebo dohody</t>
  </si>
  <si>
    <t>Právní činnosti</t>
  </si>
  <si>
    <t>Účetnické a auditorské činnosti; daňové poradenství</t>
  </si>
  <si>
    <t>Činnosti vedení podniků</t>
  </si>
  <si>
    <t>Poradenství v oblasti řízení</t>
  </si>
  <si>
    <t>Architektonické a inženýrské činnosti a související technické poradenství</t>
  </si>
  <si>
    <t>Technické zkoušky a analýzy</t>
  </si>
  <si>
    <t>Výzkum a vývoj v oblasti přírodních a technických věd</t>
  </si>
  <si>
    <t>Výzkum a vývoj v oblasti společenských a humanitních věd</t>
  </si>
  <si>
    <t>Reklamní činnosti</t>
  </si>
  <si>
    <t>Průzkum trhu a veřejného mínění</t>
  </si>
  <si>
    <t>Specializované návrhářské činnosti</t>
  </si>
  <si>
    <t>Fotografické činnosti</t>
  </si>
  <si>
    <t>Překladatelské a tlumočnické činnosti</t>
  </si>
  <si>
    <t>Ostatní profesní, vědecké a technické činnosti j. n.</t>
  </si>
  <si>
    <t>Pronájem a leasing motorových vozidel, kromě motocyklů</t>
  </si>
  <si>
    <t>Pronájem a leasing výrobků pro osobní potřebu a převážně pro domácnost</t>
  </si>
  <si>
    <t>Pronájem a leasing ostatních strojů, zařízení a výrobků</t>
  </si>
  <si>
    <t>Leasing duševního vlast.a podobných produktů,kromě děl chrán.autor.právem</t>
  </si>
  <si>
    <t>Činnosti agentur zprostředkujících zaměstnání</t>
  </si>
  <si>
    <t>Činnosti agentur zprostředkujících práci na přechodnou dobu</t>
  </si>
  <si>
    <t>Ostatní poskytování lidských zdrojů</t>
  </si>
  <si>
    <t>Činnosti cestovních agentur a cestovních kanceláří</t>
  </si>
  <si>
    <t>Ostatní rezervační a související činnosti</t>
  </si>
  <si>
    <t>Činnosti soukromých bezpečnostních agentur</t>
  </si>
  <si>
    <t>Činnosti související s provozem bezpečnostních systémů</t>
  </si>
  <si>
    <t>Pátrací činnosti</t>
  </si>
  <si>
    <t>Kombinované pomocné činnosti</t>
  </si>
  <si>
    <t>Úklidové činnosti</t>
  </si>
  <si>
    <t>Činnosti související s úpravou krajiny</t>
  </si>
  <si>
    <t>Administrativní a kancelářské činnosti</t>
  </si>
  <si>
    <t>Činnosti zprostředkovatelských středisek po telefonu</t>
  </si>
  <si>
    <t>Pořádání konferencí a hospodářských výstav</t>
  </si>
  <si>
    <t>Podpůrné činnosti pro podnikání j. n.</t>
  </si>
  <si>
    <t>Veřejná správa a hospodářská a sociální politika</t>
  </si>
  <si>
    <t>Činnosti pro společnost jako celek</t>
  </si>
  <si>
    <t>Činnosti v oblasti povinného sociálního zabezpečení</t>
  </si>
  <si>
    <t>Předškolní vzdělávání</t>
  </si>
  <si>
    <t>Primární vzdělávání</t>
  </si>
  <si>
    <t>Sekundární vzdělávání</t>
  </si>
  <si>
    <t>Postsekundární vzdělávání</t>
  </si>
  <si>
    <t>Ostatní vzdělávání</t>
  </si>
  <si>
    <t>Podpůrné činnosti ve vzdělávání</t>
  </si>
  <si>
    <t>Ústavní zdravotní péče</t>
  </si>
  <si>
    <t>Ambulantní a zubní zdravotní péče</t>
  </si>
  <si>
    <t>Ostatní činnosti související se zdravotní péčí</t>
  </si>
  <si>
    <t>Ústavní sociální péče</t>
  </si>
  <si>
    <t>Sociální péče ve zdravotnických zařízeních ústavní péče</t>
  </si>
  <si>
    <t>Soc.péče v zaříz.pro osoby s chron.duš.onemoc.a osoby závislé na návyk.l.</t>
  </si>
  <si>
    <t>Sociální péče v domovech pro seniory a osoby se zdravotním postižením</t>
  </si>
  <si>
    <t>Ostatní pobytové služby sociální péče</t>
  </si>
  <si>
    <t>Ambulantní nebo terénní soc.služby pro seniory a osoby se zdrav.postižením</t>
  </si>
  <si>
    <t>Ostatní ambulantní nebo terénní sociální služby</t>
  </si>
  <si>
    <t>Sportovní činnosti</t>
  </si>
  <si>
    <t>Ostatní zábavní a rekreační činnosti</t>
  </si>
  <si>
    <t>Činnosti podnikatelských, zaměstnavatelských a profesních organizací</t>
  </si>
  <si>
    <t>Činnosti odborových svazů</t>
  </si>
  <si>
    <t>Činnosti ost.org.sdružujících osoby za účelem prosazování společných zájmů</t>
  </si>
  <si>
    <t>Opravy počítačů a komunikačních zařízení</t>
  </si>
  <si>
    <t>Opravy výrobků pro osobní potřebu a převážně pro domácnost</t>
  </si>
  <si>
    <t>Činnosti domác.produk.blíže neurčené výrobky pro vlastní potřebu</t>
  </si>
  <si>
    <t>Činnosti domácností poskyt.blíže neurčené služby pro vlastní potřebu</t>
  </si>
  <si>
    <t>Pěstování obilovin (kromě rýže), luštěnin a olejnatých semen</t>
  </si>
  <si>
    <t>Pěstování rýže</t>
  </si>
  <si>
    <t>Pěstování zeleniny a melounů, kořenů a hlíz</t>
  </si>
  <si>
    <t>Pěstování tabáku</t>
  </si>
  <si>
    <t>Pěstování přadných rostlin</t>
  </si>
  <si>
    <t>Pěstování ostatních plodin jiných než trvalých</t>
  </si>
  <si>
    <t>Pěstování vinných hroznů</t>
  </si>
  <si>
    <t>Pěstování tropického a subtropického ovoce</t>
  </si>
  <si>
    <t>Pěstování citrusových plodů</t>
  </si>
  <si>
    <t>Pěstování jádrového a peckového ovoce</t>
  </si>
  <si>
    <t>Pěstování ostatního stromového a keřového ovoce a ořechů</t>
  </si>
  <si>
    <t>Pěstování olejnatých plodů</t>
  </si>
  <si>
    <t>Pěstování rostlin pro výrobu nápojů</t>
  </si>
  <si>
    <t>Pěstování koření, aromatických, léčivých a farmaceutických rostlin</t>
  </si>
  <si>
    <t>Pěstování ostatních trvalých plodin</t>
  </si>
  <si>
    <t>Pěstování cukrové třtiny</t>
  </si>
  <si>
    <t>Chov mléčného skotu</t>
  </si>
  <si>
    <t>Chov jiného skotu</t>
  </si>
  <si>
    <t>Chov koní a jiných koňovitých</t>
  </si>
  <si>
    <t>Chov velbloudů a velbloudovitých</t>
  </si>
  <si>
    <t>Chov ovcí a koz</t>
  </si>
  <si>
    <t>Chov prasat</t>
  </si>
  <si>
    <t>Chov drůbeže</t>
  </si>
  <si>
    <t>Chov ostatních zvířat</t>
  </si>
  <si>
    <t>Podpůrné činnosti pro rostlinnou výrobu</t>
  </si>
  <si>
    <t>Podpůrné činnosti pro živočišnou výrobu</t>
  </si>
  <si>
    <t>Posklizňové činnosti</t>
  </si>
  <si>
    <t>Zpracování osiva pro účely množení</t>
  </si>
  <si>
    <t>Mořský rybolov</t>
  </si>
  <si>
    <t>Sladkovodní rybolov</t>
  </si>
  <si>
    <t>Mořská akvakultura</t>
  </si>
  <si>
    <t>Sladkovodní akvakultura</t>
  </si>
  <si>
    <t>Těžba a úprava uranových a thoriových rud</t>
  </si>
  <si>
    <t>Těžba a úprava ostatních neželezných rud</t>
  </si>
  <si>
    <t>Dobývání kamene pro výtv.nebo stav.účely,vápence,sádrovce,křídy,břidl.</t>
  </si>
  <si>
    <t>dokument</t>
  </si>
  <si>
    <t>DP3</t>
  </si>
  <si>
    <t>k_uladis</t>
  </si>
  <si>
    <t>Provoz pískoven a štěrkopískoven; těžba jílů a kaolinu</t>
  </si>
  <si>
    <t>Těžba chemických minerálů a minerálů pro výrobu hnojiv</t>
  </si>
  <si>
    <t>Těžba rašeliny</t>
  </si>
  <si>
    <t>Těžba soli</t>
  </si>
  <si>
    <t>Ostatní těžba a dobývání j. n.</t>
  </si>
  <si>
    <t>Zpracování a konzervování masa, kromě drůbežího</t>
  </si>
  <si>
    <t>Zpracování a konzervování drůbežího masa</t>
  </si>
  <si>
    <t>Výroba masných výrobků a výrobků z drůbežího masa</t>
  </si>
  <si>
    <t>Zpracování a konzervování brambor</t>
  </si>
  <si>
    <t>Výroba ovocných a zeleninových šťáv</t>
  </si>
  <si>
    <t>Ostatní zpracování a konzervování ovoce a zeleniny</t>
  </si>
  <si>
    <t>Výroba olejů a tuků</t>
  </si>
  <si>
    <t>Výroba margarínu a podobných jedlých tuků</t>
  </si>
  <si>
    <t>Zpracování mléka, výroba mléčných výrobků a sýrů</t>
  </si>
  <si>
    <t>Výroba zmrzliny</t>
  </si>
  <si>
    <t>Výroba mlýnských výrobků</t>
  </si>
  <si>
    <t>Výroba škrobárenských výrobků</t>
  </si>
  <si>
    <t>Výroba pekařských a cukrářských výrobků, kromě trvanlivých</t>
  </si>
  <si>
    <t>Výroba sucharů a sušenek; výroba trvanlivých cukrářských výrobků</t>
  </si>
  <si>
    <t>Výroba makaronů, nudlí, kuskusu a podobných moučných výrobků</t>
  </si>
  <si>
    <t>Výroba cukru</t>
  </si>
  <si>
    <t>Výroba kakaa, čokolády a cukrovinek</t>
  </si>
  <si>
    <t>Zpracování čaje a kávy</t>
  </si>
  <si>
    <t>Výroba koření a aromatických výtažků</t>
  </si>
  <si>
    <t>Výroba hotových pokrmů</t>
  </si>
  <si>
    <t>Výroba homogenizovaných potravinářských přípravků a dietních potravin</t>
  </si>
  <si>
    <t>Výroba ostatních potravinářských výrobků j. n.</t>
  </si>
  <si>
    <t>Výroba průmyslových krmiv pro hospodářská zvířata</t>
  </si>
  <si>
    <t>Výroba průmyslových krmiv pro zvířata v zájmovém chovu</t>
  </si>
  <si>
    <t>Destilace, rektifikace a míchání lihovin</t>
  </si>
  <si>
    <t>Výroba vína z vinných hroznů</t>
  </si>
  <si>
    <t>Výroba jablečného vína a jiných ovocných vín</t>
  </si>
  <si>
    <t>Výroba ostatních nedestilovaných kvašených nápojů</t>
  </si>
  <si>
    <t>Výroba piva</t>
  </si>
  <si>
    <t>Výroba sladu</t>
  </si>
  <si>
    <t>Výroba nealkohol.nápojů;stáčení minerálních a ostatních vod do lahví</t>
  </si>
  <si>
    <t>Výroba pletených a háčkovaných materiálů</t>
  </si>
  <si>
    <t>Výroba konfekčních textilních výrobků, kromě oděvů</t>
  </si>
  <si>
    <t>Výroba koberců a kobercových předložek</t>
  </si>
  <si>
    <t>Výroba lan, provazů a síťovaných výrobků</t>
  </si>
  <si>
    <t>Výroba netkaných textilií a výrobků z nich, kromě oděvů</t>
  </si>
  <si>
    <t>Výroba ostatních technických a průmyslových textilií</t>
  </si>
  <si>
    <t>Výroba ostatních textilií j. n.</t>
  </si>
  <si>
    <t>Výroba kožených oděvů</t>
  </si>
  <si>
    <t>Výroba pracovních oděvů</t>
  </si>
  <si>
    <t>Výroba ostatních svrchních oděvů</t>
  </si>
  <si>
    <t>Výroba osobního prádla</t>
  </si>
  <si>
    <t>Výroba ostatních oděvů a oděvních doplňků</t>
  </si>
  <si>
    <t>Výroba pletených a háčkovaných punčochových výrobků</t>
  </si>
  <si>
    <t>Výroba ostatních pletených a háčkovaných oděvů</t>
  </si>
  <si>
    <t>Činění a úprava usní (vyčiněných kůží); zpracování a barvení kožešin</t>
  </si>
  <si>
    <t>Výroba brašnářských, sedlářských a podobných výrobků</t>
  </si>
  <si>
    <t>Výroba dýh a desek na bázi dřeva</t>
  </si>
  <si>
    <t>Výroba sestavených parketových podlah</t>
  </si>
  <si>
    <t>Výroba ostatních výrobků stavebního truhlářství a tesařství</t>
  </si>
  <si>
    <t>Výroba dřevěných obalů</t>
  </si>
  <si>
    <t>Výroba ost.dřevěných,korkových,proutěných a slaměných výr.,kromě nábytku</t>
  </si>
  <si>
    <t>Výroba buničiny</t>
  </si>
  <si>
    <t>Výroba papíru a lepenky</t>
  </si>
  <si>
    <t>Výroba vlnitého papíru a lepenky, papírových a lepenkových obalů</t>
  </si>
  <si>
    <t>Výroba domácích potřeb, hygienických a toaletních výrobků z papíru</t>
  </si>
  <si>
    <t>Výroba kancelářských potřeb z papíru</t>
  </si>
  <si>
    <t>Výroba tapet</t>
  </si>
  <si>
    <t>Výroba ostatních výrobků z papíru a lepenky</t>
  </si>
  <si>
    <t>Tisk novin</t>
  </si>
  <si>
    <t>Tisk ostatní, kromě novin</t>
  </si>
  <si>
    <t>Příprava tisku a digitálních dat</t>
  </si>
  <si>
    <t>Vázání a související činnosti</t>
  </si>
  <si>
    <t>Výroba technických plynů</t>
  </si>
  <si>
    <t>Výroba barviv a pigmentů</t>
  </si>
  <si>
    <t>Výroba jiných základních anorganických chemických látek</t>
  </si>
  <si>
    <t>Výroba jiných základních organických chemických látek</t>
  </si>
  <si>
    <t>Výroba hnojiv a dusíkatých sloučenin</t>
  </si>
  <si>
    <t>Výroba plastů v primárních formách</t>
  </si>
  <si>
    <t>Výroba syntetického kaučuku v primárních formách</t>
  </si>
  <si>
    <t>Výroba mýdel a detergentů, čisticích a lešticích prostředků</t>
  </si>
  <si>
    <t>Výroba parfémů a toaletních přípravků</t>
  </si>
  <si>
    <t>Výroba výbušnin</t>
  </si>
  <si>
    <t>Výroba klihů</t>
  </si>
  <si>
    <t>Výroba vonných silic</t>
  </si>
  <si>
    <t>Výroba ostatních chemických výrobků j. n.</t>
  </si>
  <si>
    <t>Výroba pryžových plášťů a duší; protektorování pneumatik</t>
  </si>
  <si>
    <t>Výroba ostatních pryžových výrobků</t>
  </si>
  <si>
    <t>Výroba plastových desek, fólií, hadic, trubek a profilů</t>
  </si>
  <si>
    <t>Výroba plastových obalů</t>
  </si>
  <si>
    <t>Výroba plastových výrobků pro stavebnictví</t>
  </si>
  <si>
    <t>Výroba ostatních plastových výrobků</t>
  </si>
  <si>
    <t>Výroba plochého skla</t>
  </si>
  <si>
    <t>Tvarování a zpracování plochého skla</t>
  </si>
  <si>
    <t>Výroba dutého skla</t>
  </si>
  <si>
    <t>Výroba skleněných vláken</t>
  </si>
  <si>
    <t>Výroba a zpracování ostatního skla vč. technického</t>
  </si>
  <si>
    <t>Výroba keramických obkládaček a dlaždic</t>
  </si>
  <si>
    <t>Výroba pálených zdicích materiálů, tašek, dlaždic a podobných výrobků</t>
  </si>
  <si>
    <t>zast_dat_nar</t>
  </si>
  <si>
    <t>zast_ev_cislo</t>
  </si>
  <si>
    <t>zdobd_do</t>
  </si>
  <si>
    <t>zdobd_od</t>
  </si>
  <si>
    <t>Návod postupu pro generování XML exportu :</t>
  </si>
  <si>
    <t>2.</t>
  </si>
  <si>
    <r>
      <rPr>
        <b/>
        <sz val="11"/>
        <rFont val="Arial CE"/>
        <family val="2"/>
        <charset val="-18"/>
      </rPr>
      <t>Finanční úřad</t>
    </r>
    <r>
      <rPr>
        <sz val="11"/>
        <rFont val="Arial CE"/>
        <family val="2"/>
        <charset val="-18"/>
      </rPr>
      <t xml:space="preserve"> ( list ZAKL_DATA, položka B13, která se přenáší na list DPH1, položka A5 )</t>
    </r>
  </si>
  <si>
    <r>
      <rPr>
        <b/>
        <sz val="11"/>
        <rFont val="Arial CE"/>
        <family val="2"/>
        <charset val="-18"/>
      </rPr>
      <t>Územní pracoviště</t>
    </r>
    <r>
      <rPr>
        <sz val="11"/>
        <rFont val="Arial CE"/>
        <family val="2"/>
        <charset val="-18"/>
      </rPr>
      <t xml:space="preserve"> ( list ZAKL_DATA, položka B14, která se přenáší na list DPH1, položka A7 )</t>
    </r>
  </si>
  <si>
    <r>
      <rPr>
        <b/>
        <sz val="11"/>
        <rFont val="Arial CE"/>
        <family val="2"/>
        <charset val="-18"/>
      </rPr>
      <t>Předmět podnikání / Hlavní ekonomická činnost</t>
    </r>
    <r>
      <rPr>
        <sz val="11"/>
        <rFont val="Arial CE"/>
        <family val="2"/>
        <charset val="-18"/>
      </rPr>
      <t xml:space="preserve"> ( list ZAKL_DATA, položka B29 která se přenáší na list DPH1, položka A44 )</t>
    </r>
  </si>
  <si>
    <t>1.</t>
  </si>
  <si>
    <t>3.</t>
  </si>
  <si>
    <t>4.</t>
  </si>
  <si>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</si>
  <si>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v excelovském souboru a znova vygenerovat xml soubor dle bodu 4.</t>
  </si>
  <si>
    <t>6.</t>
  </si>
  <si>
    <t>Vygenerovaný xml soubor lze podat dvojím způsobem :</t>
  </si>
  <si>
    <t>i) prostřednictvím aplikace EPO se zaručeným elektronickým podpisem,</t>
  </si>
  <si>
    <t>mgr. Martin Štěpán</t>
  </si>
  <si>
    <t>autor šablony</t>
  </si>
  <si>
    <t>daňový poradce, auditor Aspekt HM s.r.o.</t>
  </si>
  <si>
    <t>CZ</t>
  </si>
  <si>
    <t>010000</t>
  </si>
  <si>
    <t>020000</t>
  </si>
  <si>
    <t>030000</t>
  </si>
  <si>
    <t>050000</t>
  </si>
  <si>
    <t>060000</t>
  </si>
  <si>
    <t>070000</t>
  </si>
  <si>
    <t>080000</t>
  </si>
  <si>
    <t>090000</t>
  </si>
  <si>
    <t>100000</t>
  </si>
  <si>
    <t>110000</t>
  </si>
  <si>
    <t>011000</t>
  </si>
  <si>
    <t>120000</t>
  </si>
  <si>
    <t>012000</t>
  </si>
  <si>
    <t>130000</t>
  </si>
  <si>
    <t>013000</t>
  </si>
  <si>
    <t>140000</t>
  </si>
  <si>
    <t>014000</t>
  </si>
  <si>
    <t>150000</t>
  </si>
  <si>
    <t>015000</t>
  </si>
  <si>
    <t>160000</t>
  </si>
  <si>
    <t>016000</t>
  </si>
  <si>
    <t>170000</t>
  </si>
  <si>
    <t>017000</t>
  </si>
  <si>
    <t>180000</t>
  </si>
  <si>
    <t>190000</t>
  </si>
  <si>
    <t>200000</t>
  </si>
  <si>
    <t>210000</t>
  </si>
  <si>
    <t>021000</t>
  </si>
  <si>
    <t>220000</t>
  </si>
  <si>
    <t>022000</t>
  </si>
  <si>
    <t>230000</t>
  </si>
  <si>
    <t>023000</t>
  </si>
  <si>
    <t>240000</t>
  </si>
  <si>
    <t>024000</t>
  </si>
  <si>
    <t>250000</t>
  </si>
  <si>
    <t>260000</t>
  </si>
  <si>
    <t>270000</t>
  </si>
  <si>
    <t>280000</t>
  </si>
  <si>
    <t>290000</t>
  </si>
  <si>
    <t>300000</t>
  </si>
  <si>
    <t>310000</t>
  </si>
  <si>
    <t>031000</t>
  </si>
  <si>
    <t>320000</t>
  </si>
  <si>
    <t>032000</t>
  </si>
  <si>
    <t>330000</t>
  </si>
  <si>
    <t>350000</t>
  </si>
  <si>
    <t>360000</t>
  </si>
  <si>
    <t>370000</t>
  </si>
  <si>
    <t>380000</t>
  </si>
  <si>
    <t>390000</t>
  </si>
  <si>
    <t>410000</t>
  </si>
  <si>
    <t>420000</t>
  </si>
  <si>
    <t>430000</t>
  </si>
  <si>
    <t>450000</t>
  </si>
  <si>
    <t>460000</t>
  </si>
  <si>
    <t>470000</t>
  </si>
  <si>
    <t>490000</t>
  </si>
  <si>
    <t>500000</t>
  </si>
  <si>
    <t>510000</t>
  </si>
  <si>
    <t>051000</t>
  </si>
  <si>
    <t>520000</t>
  </si>
  <si>
    <t>052000</t>
  </si>
  <si>
    <t>530000</t>
  </si>
  <si>
    <t>550000</t>
  </si>
  <si>
    <t>560000</t>
  </si>
  <si>
    <t>580000</t>
  </si>
  <si>
    <t>590000</t>
  </si>
  <si>
    <t>600000</t>
  </si>
  <si>
    <t>610000</t>
  </si>
  <si>
    <t>061000</t>
  </si>
  <si>
    <t>620000</t>
  </si>
  <si>
    <t>062000</t>
  </si>
  <si>
    <t>630000</t>
  </si>
  <si>
    <t>640000</t>
  </si>
  <si>
    <t>650000</t>
  </si>
  <si>
    <t>660000</t>
  </si>
  <si>
    <t>680000</t>
  </si>
  <si>
    <t>690000</t>
  </si>
  <si>
    <t>700000</t>
  </si>
  <si>
    <t>710000</t>
  </si>
  <si>
    <t>071000</t>
  </si>
  <si>
    <t>720000</t>
  </si>
  <si>
    <t>072000</t>
  </si>
  <si>
    <t>730000</t>
  </si>
  <si>
    <t>740000</t>
  </si>
  <si>
    <t>750000</t>
  </si>
  <si>
    <t>770000</t>
  </si>
  <si>
    <t>780000</t>
  </si>
  <si>
    <t>790000</t>
  </si>
  <si>
    <t>800000</t>
  </si>
  <si>
    <t>810000</t>
  </si>
  <si>
    <t>081000</t>
  </si>
  <si>
    <t>820000</t>
  </si>
  <si>
    <t>840000</t>
  </si>
  <si>
    <t>850000</t>
  </si>
  <si>
    <t>860000</t>
  </si>
  <si>
    <t>870000</t>
  </si>
  <si>
    <t>880000</t>
  </si>
  <si>
    <t>089000</t>
  </si>
  <si>
    <t>900000</t>
  </si>
  <si>
    <t>910000</t>
  </si>
  <si>
    <t>091000</t>
  </si>
  <si>
    <t>920000</t>
  </si>
  <si>
    <t>930000</t>
  </si>
  <si>
    <t>940000</t>
  </si>
  <si>
    <t>950000</t>
  </si>
  <si>
    <t>960000</t>
  </si>
  <si>
    <t>970000</t>
  </si>
  <si>
    <t>980000</t>
  </si>
  <si>
    <t>990000</t>
  </si>
  <si>
    <t>099000</t>
  </si>
  <si>
    <t>101000</t>
  </si>
  <si>
    <t>102000</t>
  </si>
  <si>
    <t>103000</t>
  </si>
  <si>
    <t>104000</t>
  </si>
  <si>
    <t>105000</t>
  </si>
  <si>
    <t>106000</t>
  </si>
  <si>
    <t>107000</t>
  </si>
  <si>
    <t>108000</t>
  </si>
  <si>
    <t>109000</t>
  </si>
  <si>
    <t>011100</t>
  </si>
  <si>
    <t>011200</t>
  </si>
  <si>
    <t>011300</t>
  </si>
  <si>
    <t>011500</t>
  </si>
  <si>
    <t>011600</t>
  </si>
  <si>
    <t>011900</t>
  </si>
  <si>
    <t>012100</t>
  </si>
  <si>
    <t>012200</t>
  </si>
  <si>
    <t>012300</t>
  </si>
  <si>
    <t>012400</t>
  </si>
  <si>
    <t>012500</t>
  </si>
  <si>
    <t>012600</t>
  </si>
  <si>
    <t>012700</t>
  </si>
  <si>
    <t>012800</t>
  </si>
  <si>
    <t>012900</t>
  </si>
  <si>
    <t>131000</t>
  </si>
  <si>
    <t>132000</t>
  </si>
  <si>
    <t>133000</t>
  </si>
  <si>
    <t>139000</t>
  </si>
  <si>
    <t>141000</t>
  </si>
  <si>
    <t>014100</t>
  </si>
  <si>
    <t>142000</t>
  </si>
  <si>
    <t>014200</t>
  </si>
  <si>
    <t>143000</t>
  </si>
  <si>
    <t>014300</t>
  </si>
  <si>
    <t>014400</t>
  </si>
  <si>
    <t>014500</t>
  </si>
  <si>
    <t>014600</t>
  </si>
  <si>
    <t>014700</t>
  </si>
  <si>
    <t>014900</t>
  </si>
  <si>
    <t>151000</t>
  </si>
  <si>
    <t>152000</t>
  </si>
  <si>
    <t>161000</t>
  </si>
  <si>
    <t>016100</t>
  </si>
  <si>
    <t>162000</t>
  </si>
  <si>
    <t>016200</t>
  </si>
  <si>
    <t>016300</t>
  </si>
  <si>
    <t>016400</t>
  </si>
  <si>
    <t>171000</t>
  </si>
  <si>
    <t>172000</t>
  </si>
  <si>
    <t>181000</t>
  </si>
  <si>
    <t>182000</t>
  </si>
  <si>
    <t>191000</t>
  </si>
  <si>
    <t>192000</t>
  </si>
  <si>
    <t>201000</t>
  </si>
  <si>
    <t>202000</t>
  </si>
  <si>
    <t>203000</t>
  </si>
  <si>
    <t>204000</t>
  </si>
  <si>
    <t>205000</t>
  </si>
  <si>
    <t>206000</t>
  </si>
  <si>
    <t>211000</t>
  </si>
  <si>
    <t>212000</t>
  </si>
  <si>
    <t>221000</t>
  </si>
  <si>
    <t>222000</t>
  </si>
  <si>
    <t>231000</t>
  </si>
  <si>
    <t>232000</t>
  </si>
  <si>
    <t>233000</t>
  </si>
  <si>
    <t>234000</t>
  </si>
  <si>
    <t>235000</t>
  </si>
  <si>
    <t>236000</t>
  </si>
  <si>
    <t>237000</t>
  </si>
  <si>
    <t>239000</t>
  </si>
  <si>
    <t>241000</t>
  </si>
  <si>
    <t>242000</t>
  </si>
  <si>
    <t>243000</t>
  </si>
  <si>
    <t>244000</t>
  </si>
  <si>
    <t>245000</t>
  </si>
  <si>
    <t>251000</t>
  </si>
  <si>
    <t>252000</t>
  </si>
  <si>
    <t>253000</t>
  </si>
  <si>
    <t>254000</t>
  </si>
  <si>
    <t>255000</t>
  </si>
  <si>
    <t>256000</t>
  </si>
  <si>
    <t>257000</t>
  </si>
  <si>
    <t>259000</t>
  </si>
  <si>
    <t>261000</t>
  </si>
  <si>
    <t>262000</t>
  </si>
  <si>
    <t>263000</t>
  </si>
  <si>
    <t>264000</t>
  </si>
  <si>
    <t>265000</t>
  </si>
  <si>
    <t>266000</t>
  </si>
  <si>
    <t>267000</t>
  </si>
  <si>
    <t>268000</t>
  </si>
  <si>
    <t>271000</t>
  </si>
  <si>
    <t>272000</t>
  </si>
  <si>
    <t>273000</t>
  </si>
  <si>
    <t>274000</t>
  </si>
  <si>
    <t>275000</t>
  </si>
  <si>
    <t>279000</t>
  </si>
  <si>
    <t>281000</t>
  </si>
  <si>
    <t>282000</t>
  </si>
  <si>
    <t>283000</t>
  </si>
  <si>
    <t>284000</t>
  </si>
  <si>
    <t>289000</t>
  </si>
  <si>
    <t>291000</t>
  </si>
  <si>
    <t>292000</t>
  </si>
  <si>
    <t>293000</t>
  </si>
  <si>
    <t>301000</t>
  </si>
  <si>
    <t>302000</t>
  </si>
  <si>
    <t>303000</t>
  </si>
  <si>
    <t>304000</t>
  </si>
  <si>
    <t>309000</t>
  </si>
  <si>
    <t>031100</t>
  </si>
  <si>
    <t>031200</t>
  </si>
  <si>
    <t>321000</t>
  </si>
  <si>
    <t>032100</t>
  </si>
  <si>
    <t>322000</t>
  </si>
  <si>
    <t>032200</t>
  </si>
  <si>
    <t>323000</t>
  </si>
  <si>
    <t>324000</t>
  </si>
  <si>
    <t>325000</t>
  </si>
  <si>
    <t>329000</t>
  </si>
  <si>
    <t>331000</t>
  </si>
  <si>
    <t>332000</t>
  </si>
  <si>
    <t>351000</t>
  </si>
  <si>
    <t>352000</t>
  </si>
  <si>
    <t>353000</t>
  </si>
  <si>
    <t>381000</t>
  </si>
  <si>
    <t>382000</t>
  </si>
  <si>
    <t>383000</t>
  </si>
  <si>
    <t>411000</t>
  </si>
  <si>
    <t>412000</t>
  </si>
  <si>
    <t>421000</t>
  </si>
  <si>
    <t>422000</t>
  </si>
  <si>
    <t>429000</t>
  </si>
  <si>
    <t>431000</t>
  </si>
  <si>
    <t>432000</t>
  </si>
  <si>
    <t>433000</t>
  </si>
  <si>
    <t>439000</t>
  </si>
  <si>
    <t>451000</t>
  </si>
  <si>
    <t>452000</t>
  </si>
  <si>
    <t>453000</t>
  </si>
  <si>
    <t>454000</t>
  </si>
  <si>
    <t>461000</t>
  </si>
  <si>
    <t>462000</t>
  </si>
  <si>
    <t>463000</t>
  </si>
  <si>
    <t>464000</t>
  </si>
  <si>
    <t>465000</t>
  </si>
  <si>
    <t>466000</t>
  </si>
  <si>
    <t>467000</t>
  </si>
  <si>
    <t>469000</t>
  </si>
  <si>
    <t>471000</t>
  </si>
  <si>
    <t>472000</t>
  </si>
  <si>
    <t>473000</t>
  </si>
  <si>
    <t>474000</t>
  </si>
  <si>
    <t>475000</t>
  </si>
  <si>
    <t>476000</t>
  </si>
  <si>
    <t>477000</t>
  </si>
  <si>
    <t>478000</t>
  </si>
  <si>
    <t>479000</t>
  </si>
  <si>
    <t>491000</t>
  </si>
  <si>
    <t>492000</t>
  </si>
  <si>
    <t>493000</t>
  </si>
  <si>
    <t>494000</t>
  </si>
  <si>
    <t>495000</t>
  </si>
  <si>
    <t>501000</t>
  </si>
  <si>
    <t>502000</t>
  </si>
  <si>
    <t>503000</t>
  </si>
  <si>
    <t>504000</t>
  </si>
  <si>
    <t>511000</t>
  </si>
  <si>
    <t>512000</t>
  </si>
  <si>
    <t>521000</t>
  </si>
  <si>
    <t>522000</t>
  </si>
  <si>
    <t>531000</t>
  </si>
  <si>
    <t>532000</t>
  </si>
  <si>
    <t>551000</t>
  </si>
  <si>
    <t>552000</t>
  </si>
  <si>
    <t>553000</t>
  </si>
  <si>
    <t>559000</t>
  </si>
  <si>
    <t>561000</t>
  </si>
  <si>
    <t>562000</t>
  </si>
  <si>
    <t>563000</t>
  </si>
  <si>
    <t>581000</t>
  </si>
  <si>
    <t>582000</t>
  </si>
  <si>
    <t>591000</t>
  </si>
  <si>
    <t>592000</t>
  </si>
  <si>
    <t>601000</t>
  </si>
  <si>
    <t>602000</t>
  </si>
  <si>
    <t>611000</t>
  </si>
  <si>
    <t>612000</t>
  </si>
  <si>
    <t>613000</t>
  </si>
  <si>
    <t>619000</t>
  </si>
  <si>
    <t>631000</t>
  </si>
  <si>
    <t>639000</t>
  </si>
  <si>
    <t>641000</t>
  </si>
  <si>
    <t>642000</t>
  </si>
  <si>
    <t>643000</t>
  </si>
  <si>
    <t>649000</t>
  </si>
  <si>
    <t>651000</t>
  </si>
  <si>
    <t>652000</t>
  </si>
  <si>
    <t>653000</t>
  </si>
  <si>
    <t>661000</t>
  </si>
  <si>
    <t>662000</t>
  </si>
  <si>
    <t>663000</t>
  </si>
  <si>
    <t>681000</t>
  </si>
  <si>
    <t>682000</t>
  </si>
  <si>
    <t>683000</t>
  </si>
  <si>
    <t>691000</t>
  </si>
  <si>
    <t>692000</t>
  </si>
  <si>
    <t>701000</t>
  </si>
  <si>
    <t>702000</t>
  </si>
  <si>
    <t>711000</t>
  </si>
  <si>
    <t>712000</t>
  </si>
  <si>
    <t>721000</t>
  </si>
  <si>
    <t>072100</t>
  </si>
  <si>
    <t>722000</t>
  </si>
  <si>
    <t>072900</t>
  </si>
  <si>
    <t>731000</t>
  </si>
  <si>
    <t>732000</t>
  </si>
  <si>
    <t>741000</t>
  </si>
  <si>
    <t>742000</t>
  </si>
  <si>
    <t>743000</t>
  </si>
  <si>
    <t>749000</t>
  </si>
  <si>
    <t>771000</t>
  </si>
  <si>
    <t>772000</t>
  </si>
  <si>
    <t>773000</t>
  </si>
  <si>
    <t>774000</t>
  </si>
  <si>
    <t>781000</t>
  </si>
  <si>
    <t>782000</t>
  </si>
  <si>
    <t>783000</t>
  </si>
  <si>
    <t>791000</t>
  </si>
  <si>
    <t>799000</t>
  </si>
  <si>
    <t>801000</t>
  </si>
  <si>
    <t>802000</t>
  </si>
  <si>
    <t>803000</t>
  </si>
  <si>
    <t>811000</t>
  </si>
  <si>
    <t>081100</t>
  </si>
  <si>
    <t>812000</t>
  </si>
  <si>
    <t>081200</t>
  </si>
  <si>
    <t>813000</t>
  </si>
  <si>
    <t>821000</t>
  </si>
  <si>
    <t>822000</t>
  </si>
  <si>
    <t>823000</t>
  </si>
  <si>
    <t>829000</t>
  </si>
  <si>
    <t>841000</t>
  </si>
  <si>
    <t>842000</t>
  </si>
  <si>
    <t>843000</t>
  </si>
  <si>
    <t>851000</t>
  </si>
  <si>
    <t>852000</t>
  </si>
  <si>
    <t>853000</t>
  </si>
  <si>
    <t>854000</t>
  </si>
  <si>
    <t>855000</t>
  </si>
  <si>
    <t>856000</t>
  </si>
  <si>
    <t>861000</t>
  </si>
  <si>
    <t>862000</t>
  </si>
  <si>
    <t>869000</t>
  </si>
  <si>
    <t>871000</t>
  </si>
  <si>
    <t>872000</t>
  </si>
  <si>
    <t>873000</t>
  </si>
  <si>
    <t>879000</t>
  </si>
  <si>
    <t>881000</t>
  </si>
  <si>
    <t>889000</t>
  </si>
  <si>
    <t>089100</t>
  </si>
  <si>
    <t>089200</t>
  </si>
  <si>
    <t>089300</t>
  </si>
  <si>
    <t>089900</t>
  </si>
  <si>
    <t>931000</t>
  </si>
  <si>
    <t>932000</t>
  </si>
  <si>
    <t>941000</t>
  </si>
  <si>
    <t>942000</t>
  </si>
  <si>
    <t>949000</t>
  </si>
  <si>
    <t>951000</t>
  </si>
  <si>
    <t>952000</t>
  </si>
  <si>
    <t>981000</t>
  </si>
  <si>
    <t>982000</t>
  </si>
  <si>
    <t>101100</t>
  </si>
  <si>
    <t>101200</t>
  </si>
  <si>
    <t>101300</t>
  </si>
  <si>
    <t>103100</t>
  </si>
  <si>
    <t>103200</t>
  </si>
  <si>
    <t>103900</t>
  </si>
  <si>
    <t>104100</t>
  </si>
  <si>
    <t>104200</t>
  </si>
  <si>
    <t>105100</t>
  </si>
  <si>
    <t>105200</t>
  </si>
  <si>
    <t>106100</t>
  </si>
  <si>
    <t>106200</t>
  </si>
  <si>
    <t>107100</t>
  </si>
  <si>
    <t>107200</t>
  </si>
  <si>
    <t>107300</t>
  </si>
  <si>
    <t>108100</t>
  </si>
  <si>
    <t>108200</t>
  </si>
  <si>
    <t>108300</t>
  </si>
  <si>
    <t>108400</t>
  </si>
  <si>
    <t>108500</t>
  </si>
  <si>
    <t>108600</t>
  </si>
  <si>
    <t>108900</t>
  </si>
  <si>
    <t>109100</t>
  </si>
  <si>
    <t>109200</t>
  </si>
  <si>
    <t>110100</t>
  </si>
  <si>
    <t>110200</t>
  </si>
  <si>
    <t>110300</t>
  </si>
  <si>
    <t>110400</t>
  </si>
  <si>
    <t>110500</t>
  </si>
  <si>
    <t>110600</t>
  </si>
  <si>
    <t>110700</t>
  </si>
  <si>
    <t>139100</t>
  </si>
  <si>
    <t>139200</t>
  </si>
  <si>
    <t>139300</t>
  </si>
  <si>
    <t>139400</t>
  </si>
  <si>
    <t>139500</t>
  </si>
  <si>
    <t>139600</t>
  </si>
  <si>
    <t>139900</t>
  </si>
  <si>
    <t>141100</t>
  </si>
  <si>
    <t>141200</t>
  </si>
  <si>
    <t>141300</t>
  </si>
  <si>
    <t>141400</t>
  </si>
  <si>
    <t>141900</t>
  </si>
  <si>
    <t>143100</t>
  </si>
  <si>
    <t>143900</t>
  </si>
  <si>
    <t>014910</t>
  </si>
  <si>
    <t>014920</t>
  </si>
  <si>
    <t>014930</t>
  </si>
  <si>
    <t>014990</t>
  </si>
  <si>
    <t>151100</t>
  </si>
  <si>
    <t>151200</t>
  </si>
  <si>
    <t>162100</t>
  </si>
  <si>
    <t>162200</t>
  </si>
  <si>
    <t>162300</t>
  </si>
  <si>
    <t>162400</t>
  </si>
  <si>
    <t>162900</t>
  </si>
  <si>
    <t>171100</t>
  </si>
  <si>
    <t>171200</t>
  </si>
  <si>
    <t>172100</t>
  </si>
  <si>
    <t>172200</t>
  </si>
  <si>
    <t>172300</t>
  </si>
  <si>
    <t>172400</t>
  </si>
  <si>
    <t>172900</t>
  </si>
  <si>
    <t>181100</t>
  </si>
  <si>
    <t>181200</t>
  </si>
  <si>
    <t>181300</t>
  </si>
  <si>
    <t>181400</t>
  </si>
  <si>
    <t>201100</t>
  </si>
  <si>
    <t>201200</t>
  </si>
  <si>
    <t>201300</t>
  </si>
  <si>
    <t>201400</t>
  </si>
  <si>
    <t>201500</t>
  </si>
  <si>
    <t>201600</t>
  </si>
  <si>
    <t>201700</t>
  </si>
  <si>
    <t>204100</t>
  </si>
  <si>
    <t>204200</t>
  </si>
  <si>
    <t>205100</t>
  </si>
  <si>
    <t>205200</t>
  </si>
  <si>
    <t>205300</t>
  </si>
  <si>
    <t>205900</t>
  </si>
  <si>
    <t>221100</t>
  </si>
  <si>
    <t>221900</t>
  </si>
  <si>
    <t>222100</t>
  </si>
  <si>
    <t>222200</t>
  </si>
  <si>
    <t>222300</t>
  </si>
  <si>
    <t>222900</t>
  </si>
  <si>
    <t>231100</t>
  </si>
  <si>
    <t>231200</t>
  </si>
  <si>
    <t>231300</t>
  </si>
  <si>
    <t>231400</t>
  </si>
  <si>
    <t>231900</t>
  </si>
  <si>
    <t>233100</t>
  </si>
  <si>
    <t>233200</t>
  </si>
  <si>
    <t>234100</t>
  </si>
  <si>
    <t>234200</t>
  </si>
  <si>
    <t>234300</t>
  </si>
  <si>
    <t>234400</t>
  </si>
  <si>
    <t>234900</t>
  </si>
  <si>
    <t>235100</t>
  </si>
  <si>
    <t>235200</t>
  </si>
  <si>
    <t>236100</t>
  </si>
  <si>
    <t>236200</t>
  </si>
  <si>
    <t>236300</t>
  </si>
  <si>
    <t>236400</t>
  </si>
  <si>
    <t>236500</t>
  </si>
  <si>
    <t>236900</t>
  </si>
  <si>
    <t>239100</t>
  </si>
  <si>
    <t>239900</t>
  </si>
  <si>
    <t>243100</t>
  </si>
  <si>
    <t>243200</t>
  </si>
  <si>
    <t>243300</t>
  </si>
  <si>
    <t>243400</t>
  </si>
  <si>
    <t>244100</t>
  </si>
  <si>
    <t>244200</t>
  </si>
  <si>
    <t>244300</t>
  </si>
  <si>
    <t>244400</t>
  </si>
  <si>
    <t>244500</t>
  </si>
  <si>
    <t>244600</t>
  </si>
  <si>
    <t>245100</t>
  </si>
  <si>
    <t>245200</t>
  </si>
  <si>
    <t>245300</t>
  </si>
  <si>
    <t>245400</t>
  </si>
  <si>
    <t>251100</t>
  </si>
  <si>
    <t>251200</t>
  </si>
  <si>
    <t>252100</t>
  </si>
  <si>
    <t>252900</t>
  </si>
  <si>
    <t>256100</t>
  </si>
  <si>
    <t>256200</t>
  </si>
  <si>
    <t>257100</t>
  </si>
  <si>
    <t>257200</t>
  </si>
  <si>
    <t>257300</t>
  </si>
  <si>
    <t>259100</t>
  </si>
  <si>
    <t>259200</t>
  </si>
  <si>
    <t>259300</t>
  </si>
  <si>
    <t>259400</t>
  </si>
  <si>
    <t>259900</t>
  </si>
  <si>
    <t>261100</t>
  </si>
  <si>
    <t>261200</t>
  </si>
  <si>
    <t>265100</t>
  </si>
  <si>
    <t>265200</t>
  </si>
  <si>
    <t>271100</t>
  </si>
  <si>
    <t>271200</t>
  </si>
  <si>
    <t>273100</t>
  </si>
  <si>
    <t>273200</t>
  </si>
  <si>
    <t>273300</t>
  </si>
  <si>
    <t>275100</t>
  </si>
  <si>
    <t>275200</t>
  </si>
  <si>
    <t>281100</t>
  </si>
  <si>
    <t>281200</t>
  </si>
  <si>
    <t>281300</t>
  </si>
  <si>
    <t>281400</t>
  </si>
  <si>
    <t>281500</t>
  </si>
  <si>
    <t>282100</t>
  </si>
  <si>
    <t>282200</t>
  </si>
  <si>
    <t>282300</t>
  </si>
  <si>
    <t>282400</t>
  </si>
  <si>
    <t>282500</t>
  </si>
  <si>
    <t>282900</t>
  </si>
  <si>
    <t>284100</t>
  </si>
  <si>
    <t>284900</t>
  </si>
  <si>
    <t>289100</t>
  </si>
  <si>
    <t>289200</t>
  </si>
  <si>
    <t>289300</t>
  </si>
  <si>
    <t>289400</t>
  </si>
  <si>
    <t>289500</t>
  </si>
  <si>
    <t>289600</t>
  </si>
  <si>
    <t>289900</t>
  </si>
  <si>
    <t>293100</t>
  </si>
  <si>
    <t>293200</t>
  </si>
  <si>
    <t>301100</t>
  </si>
  <si>
    <t>301200</t>
  </si>
  <si>
    <t>309100</t>
  </si>
  <si>
    <t>309200</t>
  </si>
  <si>
    <t>309900</t>
  </si>
  <si>
    <t>310100</t>
  </si>
  <si>
    <t>310200</t>
  </si>
  <si>
    <t>310300</t>
  </si>
  <si>
    <t>310900</t>
  </si>
  <si>
    <t>321100</t>
  </si>
  <si>
    <t>321200</t>
  </si>
  <si>
    <t>321300</t>
  </si>
  <si>
    <t>329100</t>
  </si>
  <si>
    <t>329900</t>
  </si>
  <si>
    <t>331100</t>
  </si>
  <si>
    <t>331200</t>
  </si>
  <si>
    <t>331300</t>
  </si>
  <si>
    <t>331400</t>
  </si>
  <si>
    <t>331500</t>
  </si>
  <si>
    <t>331600</t>
  </si>
  <si>
    <t>331700</t>
  </si>
  <si>
    <t>331900</t>
  </si>
  <si>
    <t>351100</t>
  </si>
  <si>
    <t>351200</t>
  </si>
  <si>
    <t>351300</t>
  </si>
  <si>
    <t>351400</t>
  </si>
  <si>
    <t>352100</t>
  </si>
  <si>
    <t>352200</t>
  </si>
  <si>
    <t>352300</t>
  </si>
  <si>
    <t>381100</t>
  </si>
  <si>
    <t>381200</t>
  </si>
  <si>
    <t>382100</t>
  </si>
  <si>
    <t>382200</t>
  </si>
  <si>
    <t>383100</t>
  </si>
  <si>
    <t>383200</t>
  </si>
  <si>
    <t>421100</t>
  </si>
  <si>
    <t>421200</t>
  </si>
  <si>
    <t>421300</t>
  </si>
  <si>
    <t>422100</t>
  </si>
  <si>
    <t>422200</t>
  </si>
  <si>
    <t>429100</t>
  </si>
  <si>
    <t>429900</t>
  </si>
  <si>
    <t>431100</t>
  </si>
  <si>
    <t>431200</t>
  </si>
  <si>
    <t>431300</t>
  </si>
  <si>
    <t>432100</t>
  </si>
  <si>
    <t>432200</t>
  </si>
  <si>
    <t>432900</t>
  </si>
  <si>
    <t>433100</t>
  </si>
  <si>
    <t>433200</t>
  </si>
  <si>
    <t>433300</t>
  </si>
  <si>
    <t>433400</t>
  </si>
  <si>
    <t>433900</t>
  </si>
  <si>
    <t>439100</t>
  </si>
  <si>
    <t>439900</t>
  </si>
  <si>
    <t>451100</t>
  </si>
  <si>
    <t>451900</t>
  </si>
  <si>
    <t>453100</t>
  </si>
  <si>
    <t>453200</t>
  </si>
  <si>
    <t>461100</t>
  </si>
  <si>
    <t>461200</t>
  </si>
  <si>
    <t>461300</t>
  </si>
  <si>
    <t>461400</t>
  </si>
  <si>
    <t>461500</t>
  </si>
  <si>
    <t>461600</t>
  </si>
  <si>
    <t>461700</t>
  </si>
  <si>
    <t>461800</t>
  </si>
  <si>
    <t>461900</t>
  </si>
  <si>
    <t>462100</t>
  </si>
  <si>
    <t>462200</t>
  </si>
  <si>
    <t>462300</t>
  </si>
  <si>
    <t>462400</t>
  </si>
  <si>
    <t>463100</t>
  </si>
  <si>
    <t>463200</t>
  </si>
  <si>
    <t>463300</t>
  </si>
  <si>
    <t>463400</t>
  </si>
  <si>
    <t>463500</t>
  </si>
  <si>
    <t>463600</t>
  </si>
  <si>
    <t>463700</t>
  </si>
  <si>
    <t>463800</t>
  </si>
  <si>
    <t>463900</t>
  </si>
  <si>
    <t>464100</t>
  </si>
  <si>
    <t>464200</t>
  </si>
  <si>
    <t>464300</t>
  </si>
  <si>
    <t>464400</t>
  </si>
  <si>
    <t>464500</t>
  </si>
  <si>
    <t>464600</t>
  </si>
  <si>
    <t>464700</t>
  </si>
  <si>
    <t>464800</t>
  </si>
  <si>
    <t>464900</t>
  </si>
  <si>
    <t>465100</t>
  </si>
  <si>
    <t>465200</t>
  </si>
  <si>
    <t>466100</t>
  </si>
  <si>
    <t>466200</t>
  </si>
  <si>
    <t>466300</t>
  </si>
  <si>
    <t>466400</t>
  </si>
  <si>
    <t>466500</t>
  </si>
  <si>
    <t>466600</t>
  </si>
  <si>
    <t>466900</t>
  </si>
  <si>
    <t>467100</t>
  </si>
  <si>
    <t>467200</t>
  </si>
  <si>
    <t>467300</t>
  </si>
  <si>
    <t>467400</t>
  </si>
  <si>
    <t>467500</t>
  </si>
  <si>
    <t>467600</t>
  </si>
  <si>
    <t>467700</t>
  </si>
  <si>
    <t>471100</t>
  </si>
  <si>
    <t>471900</t>
  </si>
  <si>
    <t>472100</t>
  </si>
  <si>
    <t>472200</t>
  </si>
  <si>
    <t>472300</t>
  </si>
  <si>
    <t>472400</t>
  </si>
  <si>
    <t>472500</t>
  </si>
  <si>
    <t>472600</t>
  </si>
  <si>
    <t>472900</t>
  </si>
  <si>
    <t>474100</t>
  </si>
  <si>
    <t>474200</t>
  </si>
  <si>
    <t>474300</t>
  </si>
  <si>
    <t>475100</t>
  </si>
  <si>
    <t>475200</t>
  </si>
  <si>
    <t>475300</t>
  </si>
  <si>
    <t>475400</t>
  </si>
  <si>
    <t>475900</t>
  </si>
  <si>
    <t>476100</t>
  </si>
  <si>
    <t>476200</t>
  </si>
  <si>
    <t>476300</t>
  </si>
  <si>
    <t>476400</t>
  </si>
  <si>
    <t>476500</t>
  </si>
  <si>
    <t>477100</t>
  </si>
  <si>
    <t>477200</t>
  </si>
  <si>
    <t>477300</t>
  </si>
  <si>
    <t>477400</t>
  </si>
  <si>
    <t>477500</t>
  </si>
  <si>
    <t>477600</t>
  </si>
  <si>
    <t>477700</t>
  </si>
  <si>
    <t>477800</t>
  </si>
  <si>
    <t>477900</t>
  </si>
  <si>
    <t>478100</t>
  </si>
  <si>
    <t>478200</t>
  </si>
  <si>
    <t>478900</t>
  </si>
  <si>
    <t>479100</t>
  </si>
  <si>
    <t>479900</t>
  </si>
  <si>
    <t>493100</t>
  </si>
  <si>
    <t>493200</t>
  </si>
  <si>
    <t>493900</t>
  </si>
  <si>
    <t>494100</t>
  </si>
  <si>
    <t>494200</t>
  </si>
  <si>
    <t>051010</t>
  </si>
  <si>
    <t>051020</t>
  </si>
  <si>
    <t>512100</t>
  </si>
  <si>
    <t>512200</t>
  </si>
  <si>
    <t>052010</t>
  </si>
  <si>
    <t>052020</t>
  </si>
  <si>
    <t>052030</t>
  </si>
  <si>
    <t>052040</t>
  </si>
  <si>
    <t>522100</t>
  </si>
  <si>
    <t>522200</t>
  </si>
  <si>
    <t>522300</t>
  </si>
  <si>
    <t>522400</t>
  </si>
  <si>
    <t>522900</t>
  </si>
  <si>
    <t>562100</t>
  </si>
  <si>
    <t>562900</t>
  </si>
  <si>
    <t>581100</t>
  </si>
  <si>
    <t>581200</t>
  </si>
  <si>
    <t>581300</t>
  </si>
  <si>
    <t>581400</t>
  </si>
  <si>
    <t>581900</t>
  </si>
  <si>
    <t>582100</t>
  </si>
  <si>
    <t>582900</t>
  </si>
  <si>
    <t>591100</t>
  </si>
  <si>
    <t>591200</t>
  </si>
  <si>
    <t>591300</t>
  </si>
  <si>
    <t>591400</t>
  </si>
  <si>
    <t>620100</t>
  </si>
  <si>
    <t>620200</t>
  </si>
  <si>
    <t>620300</t>
  </si>
  <si>
    <t>620900</t>
  </si>
  <si>
    <t>631100</t>
  </si>
  <si>
    <t>631200</t>
  </si>
  <si>
    <t>639100</t>
  </si>
  <si>
    <t>639900</t>
  </si>
  <si>
    <t>641100</t>
  </si>
  <si>
    <t>641900</t>
  </si>
  <si>
    <t>649100</t>
  </si>
  <si>
    <t>649200</t>
  </si>
  <si>
    <t>649900</t>
  </si>
  <si>
    <t>651100</t>
  </si>
  <si>
    <t>651200</t>
  </si>
  <si>
    <t>661100</t>
  </si>
  <si>
    <t>661200</t>
  </si>
  <si>
    <t>661900</t>
  </si>
  <si>
    <t>662100</t>
  </si>
  <si>
    <t>662200</t>
  </si>
  <si>
    <t>662900</t>
  </si>
  <si>
    <t>683100</t>
  </si>
  <si>
    <t>683200</t>
  </si>
  <si>
    <t>702100</t>
  </si>
  <si>
    <t>702200</t>
  </si>
  <si>
    <t>071010</t>
  </si>
  <si>
    <t>071020</t>
  </si>
  <si>
    <t>711100</t>
  </si>
  <si>
    <t>711200</t>
  </si>
  <si>
    <t>721100</t>
  </si>
  <si>
    <t>072110</t>
  </si>
  <si>
    <t>072120</t>
  </si>
  <si>
    <t>721900</t>
  </si>
  <si>
    <t>072910</t>
  </si>
  <si>
    <t>072920</t>
  </si>
  <si>
    <t>731100</t>
  </si>
  <si>
    <t>731200</t>
  </si>
  <si>
    <t>771100</t>
  </si>
  <si>
    <t>771200</t>
  </si>
  <si>
    <t>772100</t>
  </si>
  <si>
    <t>772200</t>
  </si>
  <si>
    <t>772900</t>
  </si>
  <si>
    <t>773100</t>
  </si>
  <si>
    <t>773200</t>
  </si>
  <si>
    <t>773300</t>
  </si>
  <si>
    <t>773400</t>
  </si>
  <si>
    <t>773500</t>
  </si>
  <si>
    <t>773900</t>
  </si>
  <si>
    <t>791100</t>
  </si>
  <si>
    <t>791200</t>
  </si>
  <si>
    <t>812100</t>
  </si>
  <si>
    <t>812200</t>
  </si>
  <si>
    <t>812900</t>
  </si>
  <si>
    <t>821100</t>
  </si>
  <si>
    <t>821900</t>
  </si>
  <si>
    <t>829100</t>
  </si>
  <si>
    <t>829200</t>
  </si>
  <si>
    <t>829900</t>
  </si>
  <si>
    <t>841100</t>
  </si>
  <si>
    <t>841200</t>
  </si>
  <si>
    <t>841300</t>
  </si>
  <si>
    <t>842100</t>
  </si>
  <si>
    <t>842200</t>
  </si>
  <si>
    <t>842300</t>
  </si>
  <si>
    <t>842400</t>
  </si>
  <si>
    <t>842500</t>
  </si>
  <si>
    <t>853100</t>
  </si>
  <si>
    <t>853200</t>
  </si>
  <si>
    <t>854100</t>
  </si>
  <si>
    <t>854200</t>
  </si>
  <si>
    <t>855100</t>
  </si>
  <si>
    <t>855200</t>
  </si>
  <si>
    <t>855300</t>
  </si>
  <si>
    <t>855900</t>
  </si>
  <si>
    <t>862100</t>
  </si>
  <si>
    <t>862200</t>
  </si>
  <si>
    <t>862300</t>
  </si>
  <si>
    <t>889100</t>
  </si>
  <si>
    <t>889900</t>
  </si>
  <si>
    <t>900100</t>
  </si>
  <si>
    <t>900200</t>
  </si>
  <si>
    <t>900300</t>
  </si>
  <si>
    <t>900400</t>
  </si>
  <si>
    <t>910100</t>
  </si>
  <si>
    <t>910200</t>
  </si>
  <si>
    <t>910300</t>
  </si>
  <si>
    <t>910400</t>
  </si>
  <si>
    <t>931100</t>
  </si>
  <si>
    <t>931200</t>
  </si>
  <si>
    <t>931300</t>
  </si>
  <si>
    <t>931900</t>
  </si>
  <si>
    <t>932100</t>
  </si>
  <si>
    <t>932900</t>
  </si>
  <si>
    <t>941100</t>
  </si>
  <si>
    <t>941200</t>
  </si>
  <si>
    <t>949100</t>
  </si>
  <si>
    <t>949200</t>
  </si>
  <si>
    <t>949900</t>
  </si>
  <si>
    <t>951100</t>
  </si>
  <si>
    <t>951200</t>
  </si>
  <si>
    <t>952100</t>
  </si>
  <si>
    <t>952200</t>
  </si>
  <si>
    <t>952300</t>
  </si>
  <si>
    <t>952400</t>
  </si>
  <si>
    <t>952500</t>
  </si>
  <si>
    <t>952900</t>
  </si>
  <si>
    <t>960100</t>
  </si>
  <si>
    <t>960200</t>
  </si>
  <si>
    <t>960300</t>
  </si>
  <si>
    <t>960400</t>
  </si>
  <si>
    <t>960900</t>
  </si>
  <si>
    <t>152010</t>
  </si>
  <si>
    <t>152090</t>
  </si>
  <si>
    <t>171110</t>
  </si>
  <si>
    <t>171120</t>
  </si>
  <si>
    <t>171130</t>
  </si>
  <si>
    <t>201410</t>
  </si>
  <si>
    <t>201490</t>
  </si>
  <si>
    <t>205910</t>
  </si>
  <si>
    <t>205990</t>
  </si>
  <si>
    <t>241010</t>
  </si>
  <si>
    <t>241020</t>
  </si>
  <si>
    <t>241030</t>
  </si>
  <si>
    <t>245110</t>
  </si>
  <si>
    <t>245120</t>
  </si>
  <si>
    <t>245190</t>
  </si>
  <si>
    <t>245210</t>
  </si>
  <si>
    <t>245220</t>
  </si>
  <si>
    <t>331710</t>
  </si>
  <si>
    <t>331790</t>
  </si>
  <si>
    <t>353010</t>
  </si>
  <si>
    <t>353020</t>
  </si>
  <si>
    <t>353030</t>
  </si>
  <si>
    <t>353040</t>
  </si>
  <si>
    <t>353050</t>
  </si>
  <si>
    <t>353060</t>
  </si>
  <si>
    <t>353070</t>
  </si>
  <si>
    <t>412020</t>
  </si>
  <si>
    <t>422110</t>
  </si>
  <si>
    <t>422120</t>
  </si>
  <si>
    <t>433410</t>
  </si>
  <si>
    <t>433420</t>
  </si>
  <si>
    <t>439910</t>
  </si>
  <si>
    <t>439990</t>
  </si>
  <si>
    <t>461810</t>
  </si>
  <si>
    <t>461890</t>
  </si>
  <si>
    <t>464210</t>
  </si>
  <si>
    <t>464220</t>
  </si>
  <si>
    <t>464410</t>
  </si>
  <si>
    <t>464420</t>
  </si>
  <si>
    <t>467110</t>
  </si>
  <si>
    <t>467120</t>
  </si>
  <si>
    <t>467130</t>
  </si>
  <si>
    <t>467610</t>
  </si>
  <si>
    <t>467690</t>
  </si>
  <si>
    <t>477810</t>
  </si>
  <si>
    <t>477820</t>
  </si>
  <si>
    <t>477830</t>
  </si>
  <si>
    <t>477840</t>
  </si>
  <si>
    <t>477890</t>
  </si>
  <si>
    <t>479110</t>
  </si>
  <si>
    <t>479120</t>
  </si>
  <si>
    <t>493910</t>
  </si>
  <si>
    <t>493920</t>
  </si>
  <si>
    <t>493930</t>
  </si>
  <si>
    <t>493990</t>
  </si>
  <si>
    <t>495010</t>
  </si>
  <si>
    <t>495020</t>
  </si>
  <si>
    <t>495090</t>
  </si>
  <si>
    <t>511010</t>
  </si>
  <si>
    <t>511020</t>
  </si>
  <si>
    <t>511030</t>
  </si>
  <si>
    <t>511040</t>
  </si>
  <si>
    <t>511090</t>
  </si>
  <si>
    <t>551010</t>
  </si>
  <si>
    <t>551020</t>
  </si>
  <si>
    <t>551090</t>
  </si>
  <si>
    <t>559010</t>
  </si>
  <si>
    <t>559020</t>
  </si>
  <si>
    <t>559090</t>
  </si>
  <si>
    <t>562910</t>
  </si>
  <si>
    <t>562920</t>
  </si>
  <si>
    <t>562990</t>
  </si>
  <si>
    <t>611010</t>
  </si>
  <si>
    <t>611020</t>
  </si>
  <si>
    <t>611030</t>
  </si>
  <si>
    <t>611040</t>
  </si>
  <si>
    <t>611090</t>
  </si>
  <si>
    <t>612010</t>
  </si>
  <si>
    <t>612020</t>
  </si>
  <si>
    <t>612030</t>
  </si>
  <si>
    <t>612040</t>
  </si>
  <si>
    <t>612090</t>
  </si>
  <si>
    <t>649210</t>
  </si>
  <si>
    <t>649220</t>
  </si>
  <si>
    <t>649230</t>
  </si>
  <si>
    <t>649290</t>
  </si>
  <si>
    <t>649910</t>
  </si>
  <si>
    <t>649920</t>
  </si>
  <si>
    <t>649990</t>
  </si>
  <si>
    <t>682010</t>
  </si>
  <si>
    <t>682020</t>
  </si>
  <si>
    <t>682030</t>
  </si>
  <si>
    <t>682040</t>
  </si>
  <si>
    <t>711210</t>
  </si>
  <si>
    <t>711220</t>
  </si>
  <si>
    <t>711230</t>
  </si>
  <si>
    <t>711290</t>
  </si>
  <si>
    <t>712010</t>
  </si>
  <si>
    <t>712090</t>
  </si>
  <si>
    <t>721910</t>
  </si>
  <si>
    <t>721920</t>
  </si>
  <si>
    <t>721990</t>
  </si>
  <si>
    <t>749010</t>
  </si>
  <si>
    <t>749020</t>
  </si>
  <si>
    <t>749090</t>
  </si>
  <si>
    <t>799010</t>
  </si>
  <si>
    <t>799090</t>
  </si>
  <si>
    <t>842110</t>
  </si>
  <si>
    <t>842120</t>
  </si>
  <si>
    <t>842190</t>
  </si>
  <si>
    <t>853110</t>
  </si>
  <si>
    <t>853120</t>
  </si>
  <si>
    <t>853210</t>
  </si>
  <si>
    <t>853220</t>
  </si>
  <si>
    <t>855310</t>
  </si>
  <si>
    <t>855320</t>
  </si>
  <si>
    <t>855390</t>
  </si>
  <si>
    <t>855910</t>
  </si>
  <si>
    <t>855920</t>
  </si>
  <si>
    <t>855930</t>
  </si>
  <si>
    <t>855990</t>
  </si>
  <si>
    <t>869010</t>
  </si>
  <si>
    <t>869090</t>
  </si>
  <si>
    <t>872010</t>
  </si>
  <si>
    <t>872020</t>
  </si>
  <si>
    <t>873010</t>
  </si>
  <si>
    <t>873020</t>
  </si>
  <si>
    <t>881010</t>
  </si>
  <si>
    <t>881020</t>
  </si>
  <si>
    <t>889910</t>
  </si>
  <si>
    <t>889920</t>
  </si>
  <si>
    <t>889930</t>
  </si>
  <si>
    <t>889990</t>
  </si>
  <si>
    <t>910410</t>
  </si>
  <si>
    <t>910420</t>
  </si>
  <si>
    <t>949910</t>
  </si>
  <si>
    <t>949920</t>
  </si>
  <si>
    <t>949930</t>
  </si>
  <si>
    <t>949940</t>
  </si>
  <si>
    <t>949950</t>
  </si>
  <si>
    <t>949960</t>
  </si>
  <si>
    <t>949970</t>
  </si>
  <si>
    <t>949990</t>
  </si>
  <si>
    <t>B</t>
  </si>
  <si>
    <t>trans</t>
  </si>
  <si>
    <t>SOUBOR LZE POUŽÍVAT JEN NA MICROSOFT EXCEL VERZE 2007 a vyšší.</t>
  </si>
  <si>
    <t>Identifikátor datové schránky :</t>
  </si>
  <si>
    <r>
      <t xml:space="preserve">Vygenerovaný soubor doporučujeme </t>
    </r>
    <r>
      <rPr>
        <b/>
        <sz val="11"/>
        <rFont val="Arial CE"/>
        <family val="2"/>
        <charset val="-18"/>
      </rPr>
      <t>otestovat prostřednictvím aplikace EPO</t>
    </r>
    <r>
      <rPr>
        <sz val="11"/>
        <rFont val="Arial CE"/>
        <family val="2"/>
        <charset val="-18"/>
      </rPr>
      <t xml:space="preserve">  zde : </t>
    </r>
  </si>
  <si>
    <t>vypor_odp</t>
  </si>
  <si>
    <t>uprav_odp</t>
  </si>
  <si>
    <r>
      <rPr>
        <b/>
        <sz val="11"/>
        <rFont val="Arial CE"/>
        <family val="2"/>
        <charset val="-18"/>
      </rPr>
      <t>Speciální pozornost</t>
    </r>
    <r>
      <rPr>
        <sz val="11"/>
        <rFont val="Arial CE"/>
        <family val="2"/>
        <charset val="-18"/>
      </rPr>
      <t xml:space="preserve"> je potřeba věnovat těmto položkám ( položky jsou na listu ZAKL_DATA vyžluceny a obsahují obsáhlé komentáře s návody na jejich vyplnění ):</t>
    </r>
  </si>
  <si>
    <t>ii) prostřednictvím datové schránky. V tomto případě doporučujeme společně s xml soubor zaslat i pdf soubor obsahující daňové přiznání, tj. listy DPH1 a DPH2.</t>
  </si>
  <si>
    <t xml:space="preserve">Hodnota pořízeného majetku vymezeného v § 4 odst. 4 písm. d) a e) </t>
  </si>
  <si>
    <t>Daňové přiznání obsahuje pravděpodobně chybu v řádku, v němž je uvedena hodnota 0.</t>
  </si>
  <si>
    <t>Rozdíl mezi DPH uvedeným v přiznání a ve sloupci Správná výše DPH může být způsoben použitím nově zavedené sazby DPH 10%.</t>
  </si>
  <si>
    <r>
      <t>Formulář lze plnohodnotně používat pouze v programech Microsoft Excel verze 2007 a vyšší.</t>
    </r>
    <r>
      <rPr>
        <sz val="11"/>
        <rFont val="Arial CE"/>
        <family val="2"/>
        <charset val="-18"/>
      </rPr>
      <t xml:space="preserve"> Jakékoli připomínky k šabloně zasílekte prosím mailem na adresu : </t>
    </r>
    <r>
      <rPr>
        <b/>
        <sz val="11"/>
        <rFont val="Arial CE"/>
        <family val="2"/>
        <charset val="-18"/>
      </rPr>
      <t>priznani@aspekt.hm</t>
    </r>
  </si>
  <si>
    <r>
      <t xml:space="preserve">Data v buňkách B13, B14 a B29 je potřeba </t>
    </r>
    <r>
      <rPr>
        <b/>
        <sz val="11"/>
        <rFont val="Arial CE"/>
        <family val="2"/>
        <charset val="-18"/>
      </rPr>
      <t>vyplnit pomocí rozevíracího seznamu</t>
    </r>
    <r>
      <rPr>
        <sz val="11"/>
        <rFont val="Arial CE"/>
        <family val="2"/>
        <charset val="-18"/>
      </rPr>
      <t xml:space="preserve"> ( = je potřeba kliknout na šipku, která se po vstupu na tyto buňky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</si>
  <si>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 v kroku 5 po vygenerování xml souboru dojde ke ztrátě dat ).</t>
    </r>
  </si>
  <si>
    <t>5.</t>
  </si>
  <si>
    <t>7.</t>
  </si>
  <si>
    <t>4b</t>
  </si>
  <si>
    <t>zast_typ</t>
  </si>
  <si>
    <t>opr_jmeno</t>
  </si>
  <si>
    <t>opr_prijmeni</t>
  </si>
  <si>
    <t>opr_postaveni</t>
  </si>
  <si>
    <t>zast_jmeno</t>
  </si>
  <si>
    <t>zast_prijmeni</t>
  </si>
  <si>
    <t>1234</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</si>
  <si>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</si>
  <si>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</si>
  <si>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t>zast_nazev</t>
  </si>
  <si>
    <t>omezená verze s možností XML exportu - sledujte návod na listu XML_export</t>
  </si>
  <si>
    <t>Tato verze je použitelná jen pro plátce DPH,u nichž součet plnění, za něž je potřeba přiznat daň, a součet osvobozených uskutečněných plnění nepřesáhne v tomto daňové přiznání 400.000,- Kč.</t>
  </si>
  <si>
    <t>Pokud dojde k překročených nastavených mezí, v některých polích se objeví text LIMIT, následkem čehož přestane formulář pracovat korektně.</t>
  </si>
  <si>
    <t>Neomezenou verzi lze stáhnout za poplatek 99,- Kč na této adrese</t>
  </si>
  <si>
    <t>formulář je platný pro rok 2016</t>
  </si>
  <si>
    <t>Tento formulář obsahuje omezenou verzi přiznání k dani z přidané hodnoty s možností xml exportů.</t>
  </si>
  <si>
    <t>Finančnímu úřadu pro / Specializovanému finančnímu úřadu</t>
  </si>
  <si>
    <t>Rodné číslo / IČ</t>
  </si>
  <si>
    <t xml:space="preserve">              za zdaňovací období: měsíc  </t>
  </si>
  <si>
    <t>Plátce daně § 6 až § 6f</t>
  </si>
  <si>
    <r>
      <t xml:space="preserve">Fyzická osoba: </t>
    </r>
    <r>
      <rPr>
        <sz val="10"/>
        <rFont val="Arial CE"/>
        <family val="2"/>
        <charset val="-18"/>
      </rPr>
      <t>Příjmení</t>
    </r>
  </si>
  <si>
    <r>
      <t xml:space="preserve">Právnická osoba: </t>
    </r>
    <r>
      <rPr>
        <sz val="10"/>
        <rFont val="Arial CE"/>
        <family val="2"/>
        <charset val="-18"/>
      </rPr>
      <t>Název právnické osoby</t>
    </r>
  </si>
  <si>
    <t>Sídlo právnické osoby / adresa místa pobytu fyzické osoby podle § 13 odst. 1 daňového řádu:</t>
  </si>
  <si>
    <t>Kód podepisující osoby:</t>
  </si>
  <si>
    <t>Údaje o podepisující osobě:</t>
  </si>
  <si>
    <r>
      <t>Fyzická osoba oprávněná k podpisu</t>
    </r>
    <r>
      <rPr>
        <sz val="8"/>
        <rFont val="Arial"/>
        <family val="2"/>
        <charset val="-18"/>
      </rPr>
      <t xml:space="preserve">  je-li daňový subjekt či zástupce právnickou osobou),</t>
    </r>
  </si>
  <si>
    <r>
      <t>s uvedením vztahu k právnické osobě</t>
    </r>
    <r>
      <rPr>
        <sz val="8"/>
        <rFont val="Arial"/>
        <family val="2"/>
        <charset val="-18"/>
      </rPr>
      <t xml:space="preserve"> (např. jednatel, pověřený pracovník apod.)</t>
    </r>
  </si>
  <si>
    <t>Kontaktní osoba</t>
  </si>
  <si>
    <t>25 5401 Mfin 5401 vzor č. 20</t>
  </si>
  <si>
    <t>Jméno (-a) a příjmení / Název právnické osoby</t>
  </si>
  <si>
    <t>Dodání zboží nebo poskytnutí služby s místem plnění v tuzemsku (např. § 13, § 14, § 8)</t>
  </si>
  <si>
    <t>Dovoz zboží (§ 23)</t>
  </si>
  <si>
    <t>Pořízení nového dopravního prostředku (§ 19 odst. 4)</t>
  </si>
  <si>
    <t>Režim přenesení daňové povinnosti (§ 92a) - odběratel zboží nebo příjemce služeb</t>
  </si>
  <si>
    <t>Pořízení zboží z jiného členského státu (§ 16; § 17 odst. 6 písm e); § 19 odst. 3)</t>
  </si>
  <si>
    <t>Ostatní zdanitelná plnění, u kterých je povinnost přiznat daň při jejich přijetí (§ 108)</t>
  </si>
  <si>
    <t>Dodání zboží do jiného členského státu (§ 64)</t>
  </si>
  <si>
    <t>Vývoz zboží (§ 66)</t>
  </si>
  <si>
    <t>Dodání nového dopravního prostředku osobě neregistrované k dani v jiném členském státě (§ 19 odst. 4)</t>
  </si>
  <si>
    <t>Zasílání zboží do jiného členského státu (§ 8)</t>
  </si>
  <si>
    <t>Režim přenesení daňové povinnosti (§ 92a) - dodavatel zboží nebo poskytovatel služeb</t>
  </si>
  <si>
    <t xml:space="preserve">Ostatní uskutečněná plnění s nárokem na odpočet daně (např. § 24a, § 67, § 68, § 69, § 70, § 89, § 90, § 92)  </t>
  </si>
  <si>
    <t>Zjednodušený postup při dodání zboží formou třístranného obchodu (§ 17) prostřední osobou</t>
  </si>
  <si>
    <t>Oprava výše daně u pohledávek za dlužníky v insolvenčním řízení  (§ 44)</t>
  </si>
  <si>
    <t>Odpočet daně celkem (40 + 41 + 42+ 43 + 44 + 45 )</t>
  </si>
  <si>
    <t>Hodnota plnění nezapočítávaných do výpočtu koeficientu (§ 76 odst. 4)</t>
  </si>
  <si>
    <t>Vypořádání odpočtu daně (§ 76 odst. 7 až 10)</t>
  </si>
  <si>
    <t>Část odpočtu daně v krácené výši</t>
  </si>
  <si>
    <t>VI. Výpočet daně</t>
  </si>
  <si>
    <t>Úprava odpočtu daně (§ 78 až § 78d)</t>
  </si>
  <si>
    <t>Vrácení daně (§ 84)</t>
  </si>
  <si>
    <t>Daň na výstupu (1 až 13 - 61 + daň podle § 108 jinde neuvedená)</t>
  </si>
  <si>
    <t>Odpočet daně (46 V plné výši + 52 Odpočet + 53 Změna odpočtu + 60)</t>
  </si>
  <si>
    <t>Vlastní daňová povinnost (62 - 63)</t>
  </si>
  <si>
    <t>Nadměrný odpočet (63 - 62)</t>
  </si>
  <si>
    <t>Rozdíl oproti poslední známé dani při podání dodatečného daňového přiznání (62 - 63)</t>
  </si>
</sst>
</file>

<file path=xl/styles.xml><?xml version="1.0" encoding="utf-8"?>
<styleSheet xmlns="http://schemas.openxmlformats.org/spreadsheetml/2006/main" xmlns:mc="http://schemas.openxmlformats.org/markup-compatibility/2006" xmlns:x14ac="http://schemas.microsoft.com/office/spreadsheetml/2009/9/ac" mc:Ignorable="x14ac">
  <fonts count="50">
    <font>
      <sz val="10"/>
      <name val="Arial CE"/>
      <family val="2"/>
      <charset val="-18"/>
    </font>
    <font>
      <sz val="10"/>
      <color theme="1"/>
      <name val="Arial"/>
      <family val="2"/>
    </font>
    <font>
      <b/>
      <sz val="10"/>
      <name val="Arial CE"/>
      <family val="2"/>
      <charset val="-18"/>
    </font>
    <font>
      <u val="single"/>
      <sz val="10"/>
      <color indexed="12"/>
      <name val="Arial CE"/>
      <family val="2"/>
      <charset val="-18"/>
    </font>
    <font>
      <b/>
      <sz val="9"/>
      <name val="Arial CE"/>
      <family val="2"/>
      <charset val="-18"/>
    </font>
    <font>
      <sz val="8"/>
      <name val="Arial CE"/>
      <family val="2"/>
      <charset val="-18"/>
    </font>
    <font>
      <b/>
      <sz val="20"/>
      <name val="Arial CE"/>
      <family val="2"/>
      <charset val="-18"/>
    </font>
    <font>
      <sz val="12"/>
      <name val="Arial CE"/>
      <family val="2"/>
      <charset val="-18"/>
    </font>
    <font>
      <i/>
      <sz val="8"/>
      <name val="Arial CE"/>
      <family val="2"/>
      <charset val="-18"/>
    </font>
    <font>
      <b/>
      <sz val="12"/>
      <name val="Arial CE"/>
      <family val="2"/>
      <charset val="-18"/>
    </font>
    <font>
      <b/>
      <sz val="8"/>
      <name val="Arial CE"/>
      <family val="2"/>
      <charset val="-18"/>
    </font>
    <font>
      <b/>
      <u val="single"/>
      <sz val="12"/>
      <name val="Arial CE"/>
      <family val="2"/>
      <charset val="-18"/>
    </font>
    <font>
      <i/>
      <sz val="10"/>
      <name val="Arial CE"/>
      <family val="2"/>
      <charset val="-18"/>
    </font>
    <font>
      <b/>
      <sz val="7"/>
      <name val="Arial CE"/>
      <family val="2"/>
      <charset val="-18"/>
    </font>
    <font>
      <b/>
      <sz val="14"/>
      <name val="Arial"/>
      <family val="2"/>
      <charset val="-18"/>
    </font>
    <font>
      <b/>
      <sz val="12"/>
      <name val="Arial"/>
      <family val="2"/>
      <charset val="-18"/>
    </font>
    <font>
      <sz val="12"/>
      <name val="Arial"/>
      <family val="2"/>
      <charset val="-18"/>
    </font>
    <font>
      <b/>
      <sz val="10"/>
      <name val="Arial"/>
      <family val="2"/>
      <charset val="-18"/>
    </font>
    <font>
      <b/>
      <u val="single"/>
      <sz val="10"/>
      <name val="Arial"/>
      <family val="2"/>
      <charset val="-18"/>
    </font>
    <font>
      <i/>
      <u val="single"/>
      <sz val="10"/>
      <name val="Arial"/>
      <family val="2"/>
      <charset val="-18"/>
    </font>
    <font>
      <b/>
      <i/>
      <u val="single"/>
      <sz val="8"/>
      <name val="Arial"/>
      <family val="2"/>
      <charset val="-18"/>
    </font>
    <font>
      <i/>
      <sz val="8"/>
      <name val="Arial"/>
      <family val="2"/>
      <charset val="-18"/>
    </font>
    <font>
      <sz val="9"/>
      <name val="Arial CE"/>
      <family val="2"/>
      <charset val="-18"/>
    </font>
    <font>
      <b/>
      <sz val="8"/>
      <name val="Arial"/>
      <family val="2"/>
      <charset val="-18"/>
    </font>
    <font>
      <sz val="8"/>
      <name val="Arial"/>
      <family val="2"/>
      <charset val="-18"/>
    </font>
    <font>
      <b/>
      <sz val="6"/>
      <name val="Arial CE"/>
      <family val="2"/>
      <charset val="-18"/>
    </font>
    <font>
      <sz val="10"/>
      <name val="Inherit"/>
      <family val="2"/>
    </font>
    <font>
      <b/>
      <sz val="9"/>
      <color indexed="63"/>
      <name val="Arial"/>
      <family val="2"/>
      <charset val="-18"/>
    </font>
    <font>
      <sz val="10"/>
      <color indexed="63"/>
      <name val="Arial CE"/>
      <family val="2"/>
      <charset val="-18"/>
    </font>
    <font>
      <sz val="9"/>
      <color theme="1"/>
      <name val="Arial"/>
      <family val="2"/>
      <charset val="-18"/>
    </font>
    <font>
      <sz val="9"/>
      <color theme="1"/>
      <name val="Arial CE"/>
      <family val="2"/>
      <charset val="-18"/>
    </font>
    <font>
      <sz val="8"/>
      <color rgb="FF000000"/>
      <name val="Tahoma"/>
      <family val="2"/>
      <charset val="-18"/>
    </font>
    <font>
      <b/>
      <sz val="18"/>
      <name val="Arial"/>
      <family val="2"/>
      <charset val="-18"/>
    </font>
    <font>
      <b/>
      <i/>
      <sz val="10"/>
      <name val="Arial"/>
      <family val="2"/>
      <charset val="-18"/>
    </font>
    <font>
      <b/>
      <sz val="24"/>
      <name val="Arial CE"/>
      <family val="2"/>
      <charset val="-18"/>
    </font>
    <font>
      <b/>
      <sz val="14"/>
      <name val="Arial CE"/>
      <family val="2"/>
      <charset val="-18"/>
    </font>
    <font>
      <b/>
      <u val="single"/>
      <sz val="14"/>
      <name val="Arial CE"/>
      <family val="2"/>
      <charset val="-18"/>
    </font>
    <font>
      <sz val="14"/>
      <name val="Arial CE"/>
      <family val="2"/>
      <charset val="-18"/>
    </font>
    <font>
      <b/>
      <u val="single"/>
      <sz val="12"/>
      <color indexed="12"/>
      <name val="Arial CE"/>
      <family val="2"/>
      <charset val="-18"/>
    </font>
    <font>
      <b/>
      <sz val="11"/>
      <name val="Arial CE"/>
      <family val="2"/>
      <charset val="-18"/>
    </font>
    <font>
      <b/>
      <sz val="14"/>
      <color rgb="FFFF0000"/>
      <name val="Arial CE"/>
      <family val="2"/>
      <charset val="-18"/>
    </font>
    <font>
      <sz val="10"/>
      <color rgb="FFFF0000"/>
      <name val="Arial CE"/>
      <family val="2"/>
      <charset val="-18"/>
    </font>
    <font>
      <sz val="11"/>
      <name val="Arial CE"/>
      <family val="2"/>
      <charset val="-18"/>
    </font>
    <font>
      <b/>
      <u val="single"/>
      <sz val="11"/>
      <color indexed="12"/>
      <name val="Arial CE"/>
      <family val="2"/>
      <charset val="-18"/>
    </font>
    <font>
      <sz val="11"/>
      <name val="Calibri"/>
      <family val="2"/>
      <charset val="-18"/>
    </font>
    <font>
      <sz val="10"/>
      <name val="Arial"/>
      <family val="2"/>
      <charset val="-18"/>
    </font>
    <font>
      <b/>
      <sz val="9"/>
      <name val="Tahoma"/>
      <family val="2"/>
      <charset val="-18"/>
    </font>
    <font>
      <sz val="9"/>
      <name val="Tahoma"/>
      <family val="2"/>
      <charset val="-18"/>
    </font>
    <font>
      <b/>
      <sz val="8"/>
      <name val="Tahoma"/>
      <family val="2"/>
      <charset val="-18"/>
    </font>
    <font>
      <sz val="8"/>
      <name val="Tahoma"/>
      <family val="2"/>
      <charset val="-18"/>
    </font>
  </fonts>
  <fills count="16">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16"/>
        <bgColor indexed="64"/>
      </patternFill>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8"/>
        <bgColor indexed="64"/>
      </patternFill>
    </fill>
    <fill>
      <patternFill patternType="solid">
        <fgColor indexed="43"/>
        <bgColor indexed="64"/>
      </patternFill>
    </fill>
    <fill>
      <patternFill patternType="solid">
        <fgColor indexed="24"/>
        <bgColor indexed="64"/>
      </patternFill>
    </fill>
    <fill>
      <patternFill patternType="solid">
        <fgColor rgb="FFFFFF99"/>
        <bgColor indexed="64"/>
      </patternFill>
    </fill>
    <fill>
      <patternFill patternType="solid">
        <fgColor theme="0"/>
        <bgColor indexed="64"/>
      </patternFill>
    </fill>
    <fill>
      <patternFill patternType="solid">
        <fgColor rgb="FFCCFFCC"/>
        <bgColor indexed="64"/>
      </patternFill>
    </fill>
    <fill>
      <patternFill patternType="solid">
        <fgColor indexed="31"/>
        <bgColor indexed="64"/>
      </patternFill>
    </fill>
    <fill>
      <patternFill patternType="solid">
        <fgColor indexed="27"/>
        <bgColor indexed="64"/>
      </patternFill>
    </fill>
  </fills>
  <borders count="71">
    <border>
      <left/>
      <right/>
      <top/>
      <bottom/>
      <diagonal/>
    </border>
    <border>
      <left style="thin">
        <color auto="1"/>
      </left>
      <right style="thin">
        <color auto="1"/>
      </right>
      <top/>
      <bottom style="thin">
        <color auto="1"/>
      </bottom>
    </border>
    <border>
      <left style="thin">
        <color auto="1"/>
      </left>
      <right style="thin">
        <color auto="1"/>
      </right>
      <top style="medium">
        <color auto="1"/>
      </top>
      <bottom style="thin">
        <color auto="1"/>
      </bottom>
    </border>
    <border>
      <left style="thin">
        <color auto="1"/>
      </left>
      <right style="thin">
        <color auto="1"/>
      </right>
      <top style="thin">
        <color auto="1"/>
      </top>
      <bottom style="thin">
        <color auto="1"/>
      </bottom>
    </border>
    <border>
      <left style="thin">
        <color auto="1"/>
      </left>
      <right style="thin">
        <color auto="1"/>
      </right>
      <top style="thin">
        <color auto="1"/>
      </top>
      <bottom/>
    </border>
    <border>
      <left/>
      <right style="medium">
        <color auto="1"/>
      </right>
      <top style="medium">
        <color auto="1"/>
      </top>
      <bottom style="medium">
        <color auto="1"/>
      </bottom>
    </border>
    <border>
      <left style="thin">
        <color auto="1"/>
      </left>
      <right/>
      <top style="thin">
        <color auto="1"/>
      </top>
      <bottom style="thin">
        <color auto="1"/>
      </bottom>
    </border>
    <border>
      <left style="thin">
        <color auto="1"/>
      </left>
      <right/>
      <top style="thin">
        <color auto="1"/>
      </top>
      <bottom/>
    </border>
    <border>
      <left/>
      <right style="medium">
        <color auto="1"/>
      </right>
      <top style="thin">
        <color auto="1"/>
      </top>
      <bottom style="thin">
        <color auto="1"/>
      </bottom>
    </border>
    <border>
      <left style="thin">
        <color auto="1"/>
      </left>
      <right style="medium">
        <color auto="1"/>
      </right>
      <top style="thin">
        <color auto="1"/>
      </top>
      <bottom style="thin">
        <color auto="1"/>
      </bottom>
    </border>
    <border>
      <left style="thin">
        <color auto="1"/>
      </left>
      <right style="thin">
        <color auto="1"/>
      </right>
      <top style="thin">
        <color auto="1"/>
      </top>
      <bottom style="medium">
        <color auto="1"/>
      </bottom>
    </border>
    <border>
      <left style="medium">
        <color auto="1"/>
      </left>
      <right style="thin">
        <color auto="1"/>
      </right>
      <top style="medium">
        <color auto="1"/>
      </top>
      <bottom style="thin">
        <color auto="1"/>
      </bottom>
    </border>
    <border>
      <left style="thin">
        <color auto="1"/>
      </left>
      <right style="medium">
        <color auto="1"/>
      </right>
      <top style="medium">
        <color auto="1"/>
      </top>
      <bottom style="thin">
        <color auto="1"/>
      </bottom>
    </border>
    <border>
      <left style="thin">
        <color auto="1"/>
      </left>
      <right style="medium">
        <color auto="1"/>
      </right>
      <top style="thin">
        <color auto="1"/>
      </top>
      <bottom style="medium">
        <color auto="1"/>
      </bottom>
    </border>
    <border>
      <left style="medium">
        <color auto="1"/>
      </left>
      <right style="thin">
        <color auto="1"/>
      </right>
      <top style="thin">
        <color auto="1"/>
      </top>
      <bottom style="thin">
        <color auto="1"/>
      </bottom>
    </border>
    <border>
      <left style="medium">
        <color auto="1"/>
      </left>
      <right style="thin">
        <color auto="1"/>
      </right>
      <top style="thin">
        <color auto="1"/>
      </top>
      <bottom style="medium">
        <color auto="1"/>
      </bottom>
    </border>
    <border>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top/>
      <bottom style="dotted">
        <color auto="1"/>
      </bottom>
    </border>
    <border>
      <left/>
      <right style="dotted">
        <color auto="1"/>
      </right>
      <top/>
      <bottom style="dotted">
        <color auto="1"/>
      </bottom>
    </border>
    <border>
      <left/>
      <right style="medium">
        <color auto="1"/>
      </right>
      <top/>
      <bottom/>
    </border>
    <border>
      <left style="thin">
        <color auto="1"/>
      </left>
      <right style="thin">
        <color auto="1"/>
      </right>
      <top/>
      <bottom/>
    </border>
    <border>
      <left/>
      <right style="medium">
        <color auto="1"/>
      </right>
      <top style="thin">
        <color auto="1"/>
      </top>
      <bottom/>
    </border>
    <border>
      <left style="thin">
        <color auto="1"/>
      </left>
      <right style="thin">
        <color auto="1"/>
      </right>
      <top style="medium">
        <color auto="1"/>
      </top>
      <bottom style="medium">
        <color auto="1"/>
      </bottom>
    </border>
    <border>
      <left style="dotted">
        <color auto="1"/>
      </left>
      <right/>
      <top style="dotted">
        <color auto="1"/>
      </top>
      <bottom/>
    </border>
    <border>
      <left style="medium">
        <color auto="1"/>
      </left>
      <right/>
      <top style="medium">
        <color auto="1"/>
      </top>
      <bottom style="medium">
        <color auto="1"/>
      </bottom>
    </border>
    <border>
      <left/>
      <right/>
      <top style="medium">
        <color auto="1"/>
      </top>
      <bottom style="medium">
        <color auto="1"/>
      </bottom>
    </border>
    <border>
      <left style="medium">
        <color auto="1"/>
      </left>
      <right/>
      <top/>
      <bottom/>
    </border>
    <border>
      <left/>
      <right style="thin">
        <color auto="1"/>
      </right>
      <top style="thin">
        <color auto="1"/>
      </top>
      <bottom style="thin">
        <color auto="1"/>
      </bottom>
    </border>
    <border>
      <left style="thin">
        <color auto="1"/>
      </left>
      <right/>
      <top style="medium">
        <color auto="1"/>
      </top>
      <bottom style="thin">
        <color auto="1"/>
      </bottom>
    </border>
    <border>
      <left style="thin">
        <color auto="1"/>
      </left>
      <right/>
      <top style="thin">
        <color auto="1"/>
      </top>
      <bottom style="medium">
        <color auto="1"/>
      </bottom>
    </border>
    <border>
      <left style="thin">
        <color auto="1"/>
      </left>
      <right/>
      <top/>
      <bottom style="thin">
        <color auto="1"/>
      </bottom>
    </border>
    <border>
      <left/>
      <right style="dotted">
        <color auto="1"/>
      </right>
      <top style="dotted">
        <color auto="1"/>
      </top>
      <bottom/>
    </border>
    <border>
      <left style="dotted">
        <color auto="1"/>
      </left>
      <right/>
      <top style="dotted">
        <color auto="1"/>
      </top>
      <bottom style="dotted">
        <color auto="1"/>
      </bottom>
    </border>
    <border>
      <left/>
      <right style="dotted">
        <color auto="1"/>
      </right>
      <top style="dotted">
        <color auto="1"/>
      </top>
      <bottom style="dotted">
        <color auto="1"/>
      </bottom>
    </border>
    <border>
      <left style="medium">
        <color auto="1"/>
      </left>
      <right/>
      <top style="thin">
        <color auto="1"/>
      </top>
      <bottom style="thin">
        <color auto="1"/>
      </bottom>
    </border>
    <border>
      <left/>
      <right/>
      <top style="thin">
        <color auto="1"/>
      </top>
      <bottom style="thin">
        <color auto="1"/>
      </bottom>
    </border>
    <border>
      <left/>
      <right/>
      <top style="thin">
        <color auto="1"/>
      </top>
      <bottom/>
    </border>
    <border>
      <left style="thin">
        <color auto="1"/>
      </left>
      <right/>
      <top/>
      <bottom/>
    </border>
    <border>
      <left/>
      <right/>
      <top/>
      <bottom style="thin">
        <color auto="1"/>
      </bottom>
    </border>
    <border>
      <left/>
      <right style="medium">
        <color auto="1"/>
      </right>
      <top/>
      <bottom style="thin">
        <color auto="1"/>
      </bottom>
    </border>
    <border>
      <left style="medium">
        <color auto="1"/>
      </left>
      <right/>
      <top style="medium">
        <color auto="1"/>
      </top>
      <bottom/>
    </border>
    <border>
      <left/>
      <right/>
      <top style="medium">
        <color auto="1"/>
      </top>
      <bottom/>
    </border>
    <border>
      <left/>
      <right style="medium">
        <color auto="1"/>
      </right>
      <top style="medium">
        <color auto="1"/>
      </top>
      <bottom/>
    </border>
    <border>
      <left style="medium">
        <color auto="1"/>
      </left>
      <right/>
      <top/>
      <bottom style="medium">
        <color auto="1"/>
      </bottom>
    </border>
    <border>
      <left/>
      <right/>
      <top/>
      <bottom style="medium">
        <color auto="1"/>
      </bottom>
    </border>
    <border>
      <left/>
      <right style="medium">
        <color auto="1"/>
      </right>
      <top/>
      <bottom style="medium">
        <color auto="1"/>
      </bottom>
    </border>
    <border>
      <left/>
      <right style="thin">
        <color auto="1"/>
      </right>
      <top/>
      <bottom/>
    </border>
    <border>
      <left/>
      <right style="thin">
        <color auto="1"/>
      </right>
      <top style="thin">
        <color auto="1"/>
      </top>
      <bottom/>
    </border>
    <border>
      <left/>
      <right style="thin">
        <color auto="1"/>
      </right>
      <top/>
      <bottom style="thin">
        <color auto="1"/>
      </bottom>
    </border>
    <border>
      <left/>
      <right style="medium">
        <color auto="1"/>
      </right>
      <top style="thin">
        <color auto="1"/>
      </top>
      <bottom style="medium">
        <color auto="1"/>
      </bottom>
    </border>
    <border>
      <left/>
      <right style="medium">
        <color auto="1"/>
      </right>
      <top style="medium">
        <color auto="1"/>
      </top>
      <bottom style="thin">
        <color auto="1"/>
      </bottom>
    </border>
    <border>
      <left style="thin">
        <color auto="1"/>
      </left>
      <right/>
      <top style="medium">
        <color auto="1"/>
      </top>
      <bottom style="medium">
        <color auto="1"/>
      </bottom>
    </border>
    <border>
      <left style="medium">
        <color auto="1"/>
      </left>
      <right style="thin">
        <color auto="1"/>
      </right>
      <top style="thin">
        <color auto="1"/>
      </top>
      <bottom/>
    </border>
    <border>
      <left style="medium">
        <color auto="1"/>
      </left>
      <right style="thin">
        <color auto="1"/>
      </right>
      <top/>
      <bottom/>
    </border>
    <border>
      <left/>
      <right style="thin">
        <color auto="1"/>
      </right>
      <top style="medium">
        <color auto="1"/>
      </top>
      <bottom style="medium">
        <color auto="1"/>
      </bottom>
    </border>
    <border>
      <left style="medium">
        <color auto="1"/>
      </left>
      <right/>
      <top style="medium">
        <color auto="1"/>
      </top>
      <bottom style="thin">
        <color auto="1"/>
      </bottom>
    </border>
    <border>
      <left/>
      <right/>
      <top style="medium">
        <color auto="1"/>
      </top>
      <bottom style="thin">
        <color auto="1"/>
      </bottom>
    </border>
    <border>
      <left/>
      <right style="thin">
        <color auto="1"/>
      </right>
      <top style="medium">
        <color auto="1"/>
      </top>
      <bottom style="thin">
        <color auto="1"/>
      </bottom>
    </border>
    <border>
      <left style="medium">
        <color auto="1"/>
      </left>
      <right style="thin">
        <color auto="1"/>
      </right>
      <top/>
      <bottom style="thin">
        <color auto="1"/>
      </bottom>
    </border>
    <border>
      <left style="medium">
        <color auto="1"/>
      </left>
      <right style="thin">
        <color auto="1"/>
      </right>
      <top style="medium">
        <color auto="1"/>
      </top>
      <bottom/>
    </border>
    <border>
      <left style="medium">
        <color auto="1"/>
      </left>
      <right/>
      <top style="thin">
        <color auto="1"/>
      </top>
      <bottom style="medium">
        <color auto="1"/>
      </bottom>
    </border>
    <border>
      <left/>
      <right/>
      <top style="thin">
        <color auto="1"/>
      </top>
      <bottom style="medium">
        <color auto="1"/>
      </bottom>
    </border>
    <border>
      <left/>
      <right style="thin">
        <color auto="1"/>
      </right>
      <top style="thin">
        <color auto="1"/>
      </top>
      <bottom style="medium">
        <color auto="1"/>
      </bottom>
    </border>
    <border>
      <left style="medium">
        <color auto="1"/>
      </left>
      <right/>
      <top style="thin">
        <color auto="1"/>
      </top>
      <bottom/>
    </border>
    <border>
      <left style="medium">
        <color auto="1"/>
      </left>
      <right/>
      <top/>
      <bottom style="thin">
        <color auto="1"/>
      </bottom>
    </border>
    <border>
      <left style="double">
        <color auto="1"/>
      </left>
      <right/>
      <top style="double">
        <color auto="1"/>
      </top>
      <bottom style="double">
        <color auto="1"/>
      </bottom>
    </border>
    <border>
      <left/>
      <right/>
      <top style="double">
        <color auto="1"/>
      </top>
      <bottom style="double">
        <color auto="1"/>
      </bottom>
    </border>
    <border>
      <left/>
      <right style="double">
        <color auto="1"/>
      </right>
      <top style="double">
        <color auto="1"/>
      </top>
      <bottom style="double">
        <color auto="1"/>
      </bottom>
    </border>
  </borders>
  <cellStyleXfs count="22">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3" fillId="0" borderId="0" applyNumberFormat="0" applyFill="0" applyBorder="0">
      <alignment/>
      <protection locked="0"/>
    </xf>
    <xf numFmtId="0" fontId="0" fillId="0" borderId="0">
      <alignment/>
      <protection/>
    </xf>
  </cellStyleXfs>
  <cellXfs count="546">
    <xf numFmtId="0" fontId="0" fillId="0" borderId="0" xfId="0"/>
    <xf numFmtId="0" fontId="0" fillId="0" borderId="0" xfId="0" applyAlignment="1">
      <alignment horizontal="center"/>
    </xf>
    <xf numFmtId="0" fontId="0" fillId="2" borderId="0" xfId="0" applyFill="1"/>
    <xf numFmtId="0" fontId="0" fillId="2" borderId="0" xfId="0" applyFill="1" applyAlignment="1">
      <alignment horizontal="center"/>
    </xf>
    <xf numFmtId="0" fontId="0" fillId="2" borderId="0" xfId="0" applyFill="1" applyBorder="1"/>
    <xf numFmtId="0" fontId="5" fillId="2" borderId="0" xfId="0" applyFont="1" applyFill="1"/>
    <xf numFmtId="0" fontId="0" fillId="2" borderId="0" xfId="0" applyFill="1" applyAlignment="1" applyProtection="1">
      <alignment horizontal="center"/>
      <protection/>
    </xf>
    <xf numFmtId="0" fontId="0" fillId="2" borderId="0" xfId="0" applyFill="1" applyProtection="1">
      <protection/>
    </xf>
    <xf numFmtId="0" fontId="0" fillId="2" borderId="0" xfId="0" applyFill="1" applyAlignment="1" applyProtection="1">
      <alignment horizontal="left"/>
      <protection/>
    </xf>
    <xf numFmtId="0" fontId="0" fillId="2" borderId="0" xfId="0" applyFill="1" applyProtection="1">
      <protection locked="0"/>
    </xf>
    <xf numFmtId="0" fontId="0" fillId="0" borderId="0" xfId="0" applyAlignment="1">
      <alignment vertical="center"/>
    </xf>
    <xf numFmtId="0" fontId="0" fillId="2" borderId="0" xfId="0" applyFill="1" applyAlignment="1">
      <alignment vertical="center"/>
    </xf>
    <xf numFmtId="0" fontId="0" fillId="2" borderId="0" xfId="0" applyFill="1" applyAlignment="1">
      <alignment horizontal="center" vertical="center"/>
    </xf>
    <xf numFmtId="0" fontId="0" fillId="0" borderId="0" xfId="0" applyAlignment="1">
      <alignment horizontal="center" vertical="center"/>
    </xf>
    <xf numFmtId="3" fontId="5" fillId="3" borderId="1" xfId="0" applyNumberFormat="1" applyFont="1" applyFill="1" applyBorder="1" applyAlignment="1" applyProtection="1">
      <alignment horizontal="center" vertical="center"/>
      <protection/>
    </xf>
    <xf numFmtId="0" fontId="5" fillId="2" borderId="0" xfId="0" applyFont="1" applyFill="1" applyAlignment="1">
      <alignment horizontal="center" vertical="center"/>
    </xf>
    <xf numFmtId="0" fontId="5" fillId="0" borderId="0" xfId="0" applyFont="1" applyAlignment="1">
      <alignment horizontal="center" vertical="center"/>
    </xf>
    <xf numFmtId="3" fontId="5" fillId="3" borderId="2" xfId="0" applyNumberFormat="1" applyFont="1" applyFill="1" applyBorder="1" applyAlignment="1">
      <alignment horizontal="center" vertical="center"/>
    </xf>
    <xf numFmtId="3" fontId="5" fillId="4" borderId="3" xfId="0" applyNumberFormat="1" applyFont="1" applyFill="1" applyBorder="1" applyAlignment="1">
      <alignment horizontal="center" vertical="center"/>
    </xf>
    <xf numFmtId="3" fontId="5" fillId="3" borderId="3" xfId="0" applyNumberFormat="1" applyFont="1" applyFill="1" applyBorder="1" applyAlignment="1">
      <alignment horizontal="center" vertical="center"/>
    </xf>
    <xf numFmtId="3" fontId="5" fillId="3" borderId="4" xfId="0" applyNumberFormat="1" applyFont="1" applyFill="1" applyBorder="1" applyAlignment="1">
      <alignment horizontal="center" vertical="center"/>
    </xf>
    <xf numFmtId="3" fontId="4" fillId="3" borderId="5" xfId="0" applyNumberFormat="1" applyFont="1" applyFill="1" applyBorder="1" applyAlignment="1" applyProtection="1">
      <alignment horizontal="center" vertical="center" wrapText="1"/>
      <protection/>
    </xf>
    <xf numFmtId="3" fontId="5" fillId="4" borderId="1" xfId="0" applyNumberFormat="1" applyFont="1" applyFill="1" applyBorder="1" applyAlignment="1" applyProtection="1">
      <alignment horizontal="center" vertical="center"/>
      <protection/>
    </xf>
    <xf numFmtId="3" fontId="5" fillId="4" borderId="1" xfId="0" applyNumberFormat="1" applyFont="1" applyFill="1" applyBorder="1" applyAlignment="1" applyProtection="1">
      <alignment horizontal="center" vertical="center"/>
      <protection locked="0"/>
    </xf>
    <xf numFmtId="3" fontId="5" fillId="3" borderId="1" xfId="0" applyNumberFormat="1" applyFont="1" applyFill="1" applyBorder="1" applyAlignment="1" applyProtection="1">
      <alignment horizontal="center" vertical="center"/>
      <protection locked="0"/>
    </xf>
    <xf numFmtId="3" fontId="5" fillId="4" borderId="6" xfId="0" applyNumberFormat="1" applyFont="1" applyFill="1" applyBorder="1" applyAlignment="1">
      <alignment horizontal="center" vertical="center" wrapText="1"/>
    </xf>
    <xf numFmtId="3" fontId="5" fillId="4" borderId="6" xfId="0" applyNumberFormat="1" applyFont="1" applyFill="1" applyBorder="1" applyAlignment="1">
      <alignment horizontal="center" vertical="center" wrapText="1"/>
    </xf>
    <xf numFmtId="3" fontId="5" fillId="3" borderId="6" xfId="0" applyNumberFormat="1" applyFont="1" applyFill="1" applyBorder="1" applyAlignment="1">
      <alignment horizontal="center" vertical="center" wrapText="1"/>
    </xf>
    <xf numFmtId="3" fontId="5" fillId="3" borderId="7" xfId="0" applyNumberFormat="1" applyFont="1" applyFill="1" applyBorder="1" applyAlignment="1">
      <alignment horizontal="center" vertical="center" wrapText="1"/>
    </xf>
    <xf numFmtId="3" fontId="5" fillId="3" borderId="6" xfId="0" applyNumberFormat="1" applyFont="1" applyFill="1" applyBorder="1" applyAlignment="1">
      <alignment horizontal="center" vertical="center" wrapText="1"/>
    </xf>
    <xf numFmtId="3" fontId="0" fillId="0" borderId="8" xfId="0" applyNumberFormat="1" applyBorder="1" applyAlignment="1" applyProtection="1">
      <alignment horizontal="right" vertical="center" indent="1"/>
      <protection locked="0"/>
    </xf>
    <xf numFmtId="3" fontId="0" fillId="0" borderId="9" xfId="0" applyNumberFormat="1" applyBorder="1" applyAlignment="1" applyProtection="1">
      <alignment horizontal="right" vertical="center" indent="1"/>
      <protection locked="0"/>
    </xf>
    <xf numFmtId="0" fontId="5" fillId="4" borderId="3" xfId="0" applyFont="1" applyFill="1" applyBorder="1" applyAlignment="1" applyProtection="1">
      <alignment horizontal="center" vertical="center"/>
      <protection/>
    </xf>
    <xf numFmtId="4" fontId="0" fillId="3" borderId="3" xfId="0" applyNumberFormat="1" applyFill="1" applyBorder="1" applyAlignment="1" applyProtection="1">
      <alignment horizontal="right" vertical="center"/>
      <protection/>
    </xf>
    <xf numFmtId="4" fontId="0" fillId="3" borderId="10" xfId="0" applyNumberFormat="1" applyFill="1" applyBorder="1" applyAlignment="1" applyProtection="1">
      <alignment horizontal="right" vertical="center"/>
      <protection/>
    </xf>
    <xf numFmtId="0" fontId="2" fillId="3" borderId="11" xfId="0" applyFont="1" applyFill="1" applyBorder="1" applyAlignment="1" applyProtection="1">
      <alignment horizontal="center" vertical="center" wrapText="1"/>
      <protection/>
    </xf>
    <xf numFmtId="0" fontId="2" fillId="3" borderId="2" xfId="0" applyFont="1" applyFill="1" applyBorder="1" applyAlignment="1" applyProtection="1">
      <alignment horizontal="center" vertical="center" wrapText="1"/>
      <protection/>
    </xf>
    <xf numFmtId="0" fontId="2" fillId="3" borderId="2" xfId="0" applyFont="1" applyFill="1" applyBorder="1" applyAlignment="1" applyProtection="1">
      <alignment horizontal="center" vertical="center"/>
      <protection/>
    </xf>
    <xf numFmtId="0" fontId="2" fillId="5" borderId="12" xfId="0" applyFont="1" applyFill="1" applyBorder="1" applyAlignment="1" applyProtection="1">
      <alignment horizontal="center" vertical="center" wrapText="1"/>
      <protection/>
    </xf>
    <xf numFmtId="0" fontId="2" fillId="5" borderId="9" xfId="0" applyFont="1" applyFill="1" applyBorder="1" applyAlignment="1" applyProtection="1">
      <alignment horizontal="center" vertical="center"/>
      <protection/>
    </xf>
    <xf numFmtId="0" fontId="2" fillId="5" borderId="13" xfId="0" applyFont="1" applyFill="1" applyBorder="1" applyAlignment="1" applyProtection="1">
      <alignment horizontal="center" vertical="center"/>
      <protection/>
    </xf>
    <xf numFmtId="0" fontId="2" fillId="3" borderId="14" xfId="0" applyFont="1" applyFill="1" applyBorder="1" applyAlignment="1" applyProtection="1">
      <alignment horizontal="center" vertical="center"/>
      <protection/>
    </xf>
    <xf numFmtId="0" fontId="2" fillId="3" borderId="15" xfId="0" applyFont="1" applyFill="1" applyBorder="1" applyAlignment="1" applyProtection="1">
      <alignment horizontal="center" vertical="center"/>
      <protection/>
    </xf>
    <xf numFmtId="9" fontId="0" fillId="3" borderId="3" xfId="0" applyNumberFormat="1" applyFill="1" applyBorder="1" applyAlignment="1" applyProtection="1">
      <alignment horizontal="center" vertical="center"/>
      <protection/>
    </xf>
    <xf numFmtId="9" fontId="0" fillId="3" borderId="10" xfId="0" applyNumberFormat="1" applyFill="1" applyBorder="1" applyAlignment="1" applyProtection="1">
      <alignment horizontal="center" vertical="center"/>
      <protection/>
    </xf>
    <xf numFmtId="0" fontId="14" fillId="6" borderId="0" xfId="0" applyFont="1" applyFill="1" applyAlignment="1">
      <alignment horizontal="center" vertical="center"/>
    </xf>
    <xf numFmtId="0" fontId="0" fillId="7" borderId="0" xfId="0" applyFill="1" applyAlignment="1">
      <alignment vertical="center"/>
    </xf>
    <xf numFmtId="0" fontId="15" fillId="2" borderId="0" xfId="0" applyFont="1" applyFill="1" applyAlignment="1">
      <alignment horizontal="right" vertical="center"/>
    </xf>
    <xf numFmtId="0" fontId="16" fillId="2" borderId="0" xfId="0" applyFont="1" applyFill="1" applyAlignment="1">
      <alignment vertical="center"/>
    </xf>
    <xf numFmtId="0" fontId="0" fillId="2" borderId="0" xfId="0" applyFill="1" applyAlignment="1">
      <alignment/>
    </xf>
    <xf numFmtId="0" fontId="17" fillId="6" borderId="0" xfId="0" applyFont="1" applyFill="1" applyAlignment="1">
      <alignment horizontal="center" vertical="center"/>
    </xf>
    <xf numFmtId="0" fontId="18" fillId="6" borderId="0" xfId="0" applyFont="1" applyFill="1" applyAlignment="1">
      <alignment horizontal="center" vertical="center"/>
    </xf>
    <xf numFmtId="0" fontId="0" fillId="6" borderId="0" xfId="0" applyFill="1" applyAlignment="1">
      <alignment vertical="center"/>
    </xf>
    <xf numFmtId="0" fontId="0" fillId="6" borderId="0" xfId="0" applyFill="1" applyAlignment="1">
      <alignment horizontal="right" vertical="center"/>
    </xf>
    <xf numFmtId="0" fontId="0" fillId="6" borderId="16" xfId="0" applyFill="1" applyBorder="1" applyAlignment="1" applyProtection="1">
      <alignment vertical="center"/>
      <protection locked="0"/>
    </xf>
    <xf numFmtId="0" fontId="0" fillId="8" borderId="17" xfId="0" applyFill="1" applyBorder="1" applyAlignment="1" applyProtection="1">
      <alignment vertical="center"/>
      <protection locked="0"/>
    </xf>
    <xf numFmtId="0" fontId="0" fillId="6" borderId="0" xfId="0" applyFill="1" applyBorder="1" applyAlignment="1" applyProtection="1">
      <alignment vertical="center"/>
      <protection locked="0"/>
    </xf>
    <xf numFmtId="0" fontId="0" fillId="9" borderId="18" xfId="0" applyFill="1" applyBorder="1" applyAlignment="1" applyProtection="1">
      <alignment vertical="center"/>
      <protection locked="0"/>
    </xf>
    <xf numFmtId="14" fontId="0" fillId="8" borderId="17" xfId="0" applyNumberFormat="1" applyFill="1" applyBorder="1" applyAlignment="1" applyProtection="1">
      <alignment horizontal="left" vertical="center"/>
      <protection locked="0"/>
    </xf>
    <xf numFmtId="49" fontId="0" fillId="8" borderId="17" xfId="0" applyNumberFormat="1" applyFill="1" applyBorder="1" applyAlignment="1" applyProtection="1">
      <alignment horizontal="left" vertical="center"/>
      <protection locked="0"/>
    </xf>
    <xf numFmtId="49" fontId="0" fillId="9" borderId="18" xfId="0" applyNumberFormat="1" applyFill="1" applyBorder="1" applyAlignment="1" applyProtection="1">
      <alignment vertical="center"/>
      <protection locked="0"/>
    </xf>
    <xf numFmtId="0" fontId="0" fillId="10" borderId="17" xfId="0" applyFill="1" applyBorder="1" applyAlignment="1" applyProtection="1">
      <alignment vertical="center"/>
      <protection locked="0"/>
    </xf>
    <xf numFmtId="0" fontId="19" fillId="6" borderId="0" xfId="0" applyFont="1" applyFill="1" applyBorder="1" applyAlignment="1" applyProtection="1">
      <alignment vertical="center"/>
      <protection locked="0"/>
    </xf>
    <xf numFmtId="0" fontId="0" fillId="10" borderId="18" xfId="0" applyFill="1" applyBorder="1" applyAlignment="1" applyProtection="1">
      <alignment vertical="center"/>
      <protection locked="0"/>
    </xf>
    <xf numFmtId="0" fontId="19" fillId="6" borderId="0" xfId="0" applyFont="1" applyFill="1" applyAlignment="1">
      <alignment vertical="center"/>
    </xf>
    <xf numFmtId="0" fontId="21" fillId="6" borderId="0" xfId="0" applyFont="1" applyFill="1" applyAlignment="1">
      <alignment horizontal="center" vertical="center"/>
    </xf>
    <xf numFmtId="0" fontId="19" fillId="6" borderId="0" xfId="0" applyFont="1" applyFill="1" applyAlignment="1">
      <alignment horizontal="right" vertical="center"/>
    </xf>
    <xf numFmtId="49" fontId="0" fillId="10" borderId="17" xfId="0" applyNumberFormat="1" applyFill="1" applyBorder="1" applyAlignment="1" applyProtection="1">
      <alignment horizontal="left" vertical="center"/>
      <protection locked="0"/>
    </xf>
    <xf numFmtId="3" fontId="0" fillId="10" borderId="18" xfId="0" applyNumberFormat="1" applyFill="1" applyBorder="1" applyAlignment="1" applyProtection="1">
      <alignment horizontal="left" vertical="center"/>
      <protection locked="0"/>
    </xf>
    <xf numFmtId="3" fontId="0" fillId="10" borderId="17" xfId="0" applyNumberFormat="1" applyFill="1" applyBorder="1" applyAlignment="1" applyProtection="1">
      <alignment horizontal="left" vertical="center"/>
      <protection locked="0"/>
    </xf>
    <xf numFmtId="0" fontId="0" fillId="10" borderId="18" xfId="0" applyFill="1" applyBorder="1" applyAlignment="1" applyProtection="1">
      <alignment horizontal="left" vertical="center"/>
      <protection locked="0"/>
    </xf>
    <xf numFmtId="49" fontId="0" fillId="10" borderId="18" xfId="0" applyNumberFormat="1" applyFill="1" applyBorder="1" applyAlignment="1" applyProtection="1">
      <alignment horizontal="left" vertical="center"/>
      <protection locked="0"/>
    </xf>
    <xf numFmtId="0" fontId="3" fillId="10" borderId="18" xfId="20" applyFill="1" applyBorder="1" applyAlignment="1" applyProtection="1">
      <alignment vertical="center"/>
      <protection locked="0"/>
    </xf>
    <xf numFmtId="0" fontId="0" fillId="10" borderId="19" xfId="0" applyFill="1" applyBorder="1" applyAlignment="1" applyProtection="1">
      <alignment vertical="center"/>
      <protection locked="0"/>
    </xf>
    <xf numFmtId="0" fontId="0" fillId="6" borderId="20" xfId="0" applyFill="1" applyBorder="1" applyAlignment="1" applyProtection="1">
      <alignment vertical="center"/>
      <protection locked="0"/>
    </xf>
    <xf numFmtId="0" fontId="0" fillId="10" borderId="21" xfId="0" applyFill="1" applyBorder="1" applyAlignment="1" applyProtection="1">
      <alignment vertical="center"/>
      <protection locked="0"/>
    </xf>
    <xf numFmtId="0" fontId="21" fillId="9" borderId="0" xfId="0" applyFont="1" applyFill="1" applyAlignment="1">
      <alignment vertical="center"/>
    </xf>
    <xf numFmtId="0" fontId="21" fillId="9" borderId="0" xfId="0" applyFont="1" applyFill="1" applyAlignment="1">
      <alignment horizontal="right" vertical="center"/>
    </xf>
    <xf numFmtId="0" fontId="21" fillId="8" borderId="0" xfId="0" applyFont="1" applyFill="1" applyAlignment="1">
      <alignment vertical="center"/>
    </xf>
    <xf numFmtId="0" fontId="21" fillId="8" borderId="0" xfId="0" applyFont="1" applyFill="1" applyAlignment="1">
      <alignment horizontal="right" vertical="center"/>
    </xf>
    <xf numFmtId="0" fontId="21" fillId="6" borderId="0" xfId="0" applyFont="1" applyFill="1" applyAlignment="1">
      <alignment vertical="center"/>
    </xf>
    <xf numFmtId="0" fontId="21" fillId="10" borderId="0" xfId="0" applyFont="1" applyFill="1" applyAlignment="1">
      <alignment vertical="center"/>
    </xf>
    <xf numFmtId="0" fontId="21" fillId="10" borderId="0" xfId="0" applyFont="1" applyFill="1" applyAlignment="1">
      <alignment horizontal="right" vertical="center"/>
    </xf>
    <xf numFmtId="0" fontId="0" fillId="6" borderId="0" xfId="0" applyFill="1"/>
    <xf numFmtId="0" fontId="0" fillId="7" borderId="0" xfId="0" applyFill="1"/>
    <xf numFmtId="0" fontId="19" fillId="7" borderId="0" xfId="0" applyFont="1" applyFill="1"/>
    <xf numFmtId="0" fontId="4" fillId="3" borderId="22" xfId="0" applyFont="1" applyFill="1" applyBorder="1" applyAlignment="1">
      <alignment horizontal="center" vertical="center" wrapText="1"/>
    </xf>
    <xf numFmtId="0" fontId="5" fillId="2" borderId="3" xfId="0" applyFont="1" applyFill="1" applyBorder="1" applyAlignment="1">
      <alignment horizontal="center"/>
    </xf>
    <xf numFmtId="0" fontId="2" fillId="2" borderId="3" xfId="0" applyFont="1" applyFill="1" applyBorder="1" applyAlignment="1" applyProtection="1">
      <alignment horizontal="center"/>
      <protection locked="0"/>
    </xf>
    <xf numFmtId="0" fontId="2" fillId="2" borderId="3" xfId="0" applyFont="1" applyFill="1" applyBorder="1" applyAlignment="1" applyProtection="1">
      <alignment horizontal="center" vertical="center"/>
      <protection locked="0"/>
    </xf>
    <xf numFmtId="0" fontId="0" fillId="3" borderId="0" xfId="0" applyFont="1" applyFill="1" applyBorder="1" applyAlignment="1" applyProtection="1">
      <alignment horizontal="left"/>
      <protection/>
    </xf>
    <xf numFmtId="0" fontId="5" fillId="3" borderId="0" xfId="0" applyFont="1" applyFill="1" applyBorder="1" applyAlignment="1">
      <alignment/>
    </xf>
    <xf numFmtId="0" fontId="5" fillId="3" borderId="4" xfId="0" applyFont="1" applyFill="1" applyBorder="1" applyAlignment="1" applyProtection="1">
      <alignment horizontal="center" vertical="center"/>
      <protection/>
    </xf>
    <xf numFmtId="3" fontId="5" fillId="4" borderId="23" xfId="0" applyNumberFormat="1" applyFont="1" applyFill="1" applyBorder="1" applyAlignment="1" applyProtection="1">
      <alignment horizontal="center" vertical="center"/>
      <protection/>
    </xf>
    <xf numFmtId="3" fontId="0" fillId="0" borderId="24" xfId="0" applyNumberFormat="1" applyBorder="1" applyAlignment="1" applyProtection="1">
      <alignment horizontal="right" vertical="center" indent="1"/>
      <protection/>
    </xf>
    <xf numFmtId="3" fontId="5" fillId="4" borderId="25" xfId="0" applyNumberFormat="1" applyFont="1" applyFill="1" applyBorder="1" applyAlignment="1" applyProtection="1">
      <alignment horizontal="center" vertical="center"/>
      <protection/>
    </xf>
    <xf numFmtId="3" fontId="0" fillId="0" borderId="5" xfId="0" applyNumberFormat="1" applyBorder="1" applyAlignment="1" applyProtection="1">
      <alignment horizontal="right" vertical="center" indent="1"/>
      <protection locked="0"/>
    </xf>
    <xf numFmtId="0" fontId="0" fillId="2" borderId="9"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3" xfId="0" applyFill="1" applyBorder="1" applyAlignment="1" applyProtection="1">
      <alignment horizontal="center" vertical="center"/>
      <protection locked="0"/>
    </xf>
    <xf numFmtId="49" fontId="0" fillId="8" borderId="26" xfId="0" applyNumberFormat="1" applyFill="1" applyBorder="1" applyAlignment="1" applyProtection="1">
      <alignment vertical="center"/>
      <protection locked="0"/>
    </xf>
    <xf numFmtId="49" fontId="0" fillId="8" borderId="17" xfId="0" applyNumberFormat="1" applyFill="1" applyBorder="1" applyAlignment="1" applyProtection="1">
      <alignment vertical="center"/>
      <protection locked="0"/>
    </xf>
    <xf numFmtId="49" fontId="16" fillId="2" borderId="0" xfId="0" applyNumberFormat="1" applyFont="1" applyFill="1" applyAlignment="1" applyProtection="1">
      <alignment vertical="center"/>
      <protection locked="0"/>
    </xf>
    <xf numFmtId="49" fontId="0" fillId="2" borderId="3" xfId="0" applyNumberFormat="1" applyFill="1" applyBorder="1" applyAlignment="1" applyProtection="1">
      <alignment horizontal="center" vertical="center"/>
      <protection locked="0"/>
    </xf>
    <xf numFmtId="14" fontId="0" fillId="0" borderId="0" xfId="0" applyNumberFormat="1"/>
    <xf numFmtId="0" fontId="0" fillId="0" borderId="11" xfId="0" applyBorder="1"/>
    <xf numFmtId="0" fontId="0" fillId="0" borderId="12" xfId="0" applyBorder="1"/>
    <xf numFmtId="0" fontId="0" fillId="0" borderId="14" xfId="0" applyBorder="1"/>
    <xf numFmtId="0" fontId="0" fillId="0" borderId="9" xfId="0" applyBorder="1"/>
    <xf numFmtId="0" fontId="0" fillId="0" borderId="15" xfId="0" applyBorder="1"/>
    <xf numFmtId="0" fontId="0" fillId="0" borderId="13" xfId="0" applyBorder="1"/>
    <xf numFmtId="0" fontId="0" fillId="0" borderId="27" xfId="0" applyBorder="1" applyAlignment="1">
      <alignment horizontal="center" vertical="center"/>
    </xf>
    <xf numFmtId="0" fontId="0" fillId="0" borderId="28" xfId="0" applyBorder="1" applyAlignment="1">
      <alignment horizontal="center" vertical="center"/>
    </xf>
    <xf numFmtId="0" fontId="0" fillId="0" borderId="0" xfId="0" applyAlignment="1">
      <alignment horizontal="left"/>
    </xf>
    <xf numFmtId="49" fontId="0" fillId="0" borderId="0" xfId="0" applyNumberFormat="1" applyAlignment="1">
      <alignment horizontal="left"/>
    </xf>
    <xf numFmtId="0" fontId="0" fillId="0" borderId="0" xfId="0" applyNumberFormat="1" applyAlignment="1">
      <alignment horizontal="left"/>
    </xf>
    <xf numFmtId="49" fontId="28" fillId="0" borderId="0" xfId="0" applyNumberFormat="1" applyFont="1"/>
    <xf numFmtId="49" fontId="28" fillId="0" borderId="0" xfId="0" applyNumberFormat="1" applyFont="1" applyAlignment="1">
      <alignment horizontal="left"/>
    </xf>
    <xf numFmtId="0" fontId="0" fillId="10" borderId="17" xfId="0" applyFill="1" applyBorder="1" applyAlignment="1" applyProtection="1">
      <alignment horizontal="left" vertical="center"/>
      <protection locked="0"/>
    </xf>
    <xf numFmtId="0" fontId="3" fillId="10" borderId="17" xfId="20" applyFill="1" applyBorder="1" applyAlignment="1" applyProtection="1">
      <alignment vertical="center"/>
      <protection locked="0"/>
    </xf>
    <xf numFmtId="0" fontId="0" fillId="0" borderId="0" xfId="0" applyAlignment="1">
      <alignment horizontal="center" vertical="center"/>
    </xf>
    <xf numFmtId="0" fontId="4" fillId="3" borderId="0" xfId="0" applyFont="1" applyFill="1" applyBorder="1" applyAlignment="1">
      <alignment horizontal="center" vertical="center" wrapText="1"/>
    </xf>
    <xf numFmtId="0" fontId="5" fillId="3" borderId="3" xfId="0" applyFont="1" applyFill="1" applyBorder="1" applyAlignment="1" applyProtection="1">
      <alignment horizontal="center" vertical="center"/>
      <protection/>
    </xf>
    <xf numFmtId="0" fontId="5" fillId="3" borderId="10" xfId="0" applyFont="1" applyFill="1" applyBorder="1" applyAlignment="1" applyProtection="1">
      <alignment horizontal="center" vertical="center"/>
      <protection/>
    </xf>
    <xf numFmtId="0" fontId="5" fillId="3" borderId="2" xfId="0" applyFont="1" applyFill="1" applyBorder="1" applyAlignment="1" applyProtection="1">
      <alignment horizontal="center" vertical="center"/>
      <protection/>
    </xf>
    <xf numFmtId="0" fontId="0" fillId="0" borderId="0" xfId="0" applyAlignment="1">
      <alignment horizontal="center" vertical="center"/>
    </xf>
    <xf numFmtId="0" fontId="0" fillId="0" borderId="0" xfId="0" applyBorder="1" applyAlignment="1">
      <alignment horizontal="center" vertical="center"/>
    </xf>
    <xf numFmtId="0" fontId="0" fillId="3" borderId="0" xfId="0" applyFill="1" applyBorder="1" applyAlignment="1">
      <alignment horizontal="center"/>
    </xf>
    <xf numFmtId="0" fontId="0" fillId="3" borderId="0" xfId="0" applyFill="1" applyBorder="1"/>
    <xf numFmtId="0" fontId="2" fillId="3" borderId="0" xfId="0" applyFont="1" applyFill="1" applyBorder="1" applyAlignment="1">
      <alignment horizontal="center"/>
    </xf>
    <xf numFmtId="0" fontId="5" fillId="3" borderId="0" xfId="0" applyFont="1" applyFill="1" applyBorder="1" applyAlignment="1">
      <alignment horizontal="right"/>
    </xf>
    <xf numFmtId="0" fontId="0" fillId="3" borderId="29" xfId="0" applyFill="1" applyBorder="1" applyAlignment="1">
      <alignment/>
    </xf>
    <xf numFmtId="0" fontId="5" fillId="2" borderId="14" xfId="0" applyFont="1" applyFill="1" applyBorder="1" applyAlignment="1">
      <alignment horizontal="center"/>
    </xf>
    <xf numFmtId="0" fontId="2" fillId="3" borderId="29" xfId="0" applyFont="1" applyFill="1" applyBorder="1" applyAlignment="1">
      <alignment horizontal="center"/>
    </xf>
    <xf numFmtId="0" fontId="0" fillId="3" borderId="22" xfId="0" applyFill="1" applyBorder="1" applyAlignment="1">
      <alignment horizontal="center"/>
    </xf>
    <xf numFmtId="49" fontId="2" fillId="2" borderId="9" xfId="0" applyNumberFormat="1" applyFont="1" applyFill="1" applyBorder="1" applyAlignment="1" applyProtection="1">
      <alignment horizontal="center" vertical="center"/>
      <protection locked="0"/>
    </xf>
    <xf numFmtId="2" fontId="0" fillId="0" borderId="0" xfId="0" applyNumberFormat="1" applyAlignment="1">
      <alignment horizontal="left"/>
    </xf>
    <xf numFmtId="0" fontId="27" fillId="0" borderId="30" xfId="0" applyFont="1" applyBorder="1" applyAlignment="1">
      <alignment horizontal="center" vertical="center"/>
    </xf>
    <xf numFmtId="0" fontId="2" fillId="0" borderId="3" xfId="0" applyFont="1" applyBorder="1" applyAlignment="1">
      <alignment horizontal="center" vertical="center"/>
    </xf>
    <xf numFmtId="49" fontId="0" fillId="0" borderId="3" xfId="0" applyNumberFormat="1" applyBorder="1"/>
    <xf numFmtId="0" fontId="0" fillId="0" borderId="7" xfId="0" applyBorder="1"/>
    <xf numFmtId="0" fontId="26" fillId="2" borderId="3" xfId="0" applyFont="1" applyFill="1" applyBorder="1" applyAlignment="1">
      <alignment vertical="center" wrapText="1"/>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26" fillId="2" borderId="10" xfId="0" applyFont="1" applyFill="1" applyBorder="1" applyAlignment="1">
      <alignment vertical="center" wrapText="1"/>
    </xf>
    <xf numFmtId="0" fontId="0" fillId="0" borderId="31" xfId="0" applyBorder="1" applyAlignment="1">
      <alignment horizontal="center" vertical="center"/>
    </xf>
    <xf numFmtId="0" fontId="26" fillId="2" borderId="6" xfId="0" applyFont="1" applyFill="1" applyBorder="1" applyAlignment="1">
      <alignment horizontal="center" vertical="center" wrapText="1"/>
    </xf>
    <xf numFmtId="0" fontId="26" fillId="2" borderId="32" xfId="0" applyFont="1" applyFill="1" applyBorder="1" applyAlignment="1">
      <alignment horizontal="center" vertical="center" wrapText="1"/>
    </xf>
    <xf numFmtId="0" fontId="0" fillId="0" borderId="3" xfId="0" applyBorder="1"/>
    <xf numFmtId="0" fontId="0" fillId="0" borderId="10" xfId="0" applyBorder="1"/>
    <xf numFmtId="0" fontId="0" fillId="0" borderId="6" xfId="0" applyBorder="1" applyAlignment="1">
      <alignment horizontal="center" vertical="center"/>
    </xf>
    <xf numFmtId="0" fontId="0" fillId="0" borderId="32" xfId="0" applyBorder="1" applyAlignment="1">
      <alignment horizontal="center" vertical="center"/>
    </xf>
    <xf numFmtId="0" fontId="31" fillId="0" borderId="0" xfId="0" applyFont="1"/>
    <xf numFmtId="0" fontId="0" fillId="3" borderId="0" xfId="0" applyFill="1"/>
    <xf numFmtId="0" fontId="33" fillId="2" borderId="0" xfId="0" applyFont="1" applyFill="1"/>
    <xf numFmtId="0" fontId="0" fillId="2" borderId="0" xfId="0" applyFill="1" applyAlignment="1">
      <alignment vertical="top" wrapText="1"/>
    </xf>
    <xf numFmtId="0" fontId="33" fillId="2" borderId="0" xfId="0" applyFont="1" applyFill="1" applyAlignment="1">
      <alignment/>
    </xf>
    <xf numFmtId="0" fontId="0" fillId="11" borderId="0" xfId="0" applyFill="1" applyAlignment="1">
      <alignment horizontal="right" vertical="center"/>
    </xf>
    <xf numFmtId="0" fontId="0" fillId="12" borderId="0" xfId="0" applyFill="1"/>
    <xf numFmtId="0" fontId="0" fillId="13" borderId="0" xfId="0" applyFill="1"/>
    <xf numFmtId="0" fontId="42" fillId="13" borderId="0" xfId="0" applyFont="1" applyFill="1" applyAlignment="1">
      <alignment vertical="top"/>
    </xf>
    <xf numFmtId="0" fontId="39" fillId="13" borderId="0" xfId="0" applyFont="1" applyFill="1" applyAlignment="1">
      <alignment wrapText="1"/>
    </xf>
    <xf numFmtId="0" fontId="42" fillId="13" borderId="0" xfId="0" applyFont="1" applyFill="1" applyAlignment="1">
      <alignment wrapText="1"/>
    </xf>
    <xf numFmtId="0" fontId="42" fillId="13" borderId="0" xfId="0" applyFont="1" applyFill="1"/>
    <xf numFmtId="0" fontId="43" fillId="13" borderId="0" xfId="20" applyFont="1" applyFill="1" applyAlignment="1" applyProtection="1">
      <alignment/>
      <protection/>
    </xf>
    <xf numFmtId="0" fontId="42" fillId="13" borderId="0" xfId="0" applyFont="1" applyFill="1" applyBorder="1" applyAlignment="1">
      <alignment wrapText="1"/>
    </xf>
    <xf numFmtId="0" fontId="9" fillId="13" borderId="0" xfId="0" applyFont="1" applyFill="1" applyBorder="1" applyAlignment="1">
      <alignment horizontal="right" wrapText="1"/>
    </xf>
    <xf numFmtId="0" fontId="42" fillId="13" borderId="0" xfId="0" applyFont="1" applyFill="1" applyBorder="1" applyAlignment="1">
      <alignment horizontal="right" wrapText="1"/>
    </xf>
    <xf numFmtId="49" fontId="29" fillId="0" borderId="30" xfId="0" applyNumberFormat="1" applyFont="1" applyBorder="1" applyAlignment="1">
      <alignment horizontal="center" vertical="center"/>
    </xf>
    <xf numFmtId="49" fontId="30" fillId="0" borderId="30" xfId="0" applyNumberFormat="1" applyFont="1" applyBorder="1" applyAlignment="1">
      <alignment horizontal="center" vertical="center"/>
    </xf>
    <xf numFmtId="49" fontId="0" fillId="0" borderId="0" xfId="0" applyNumberFormat="1"/>
    <xf numFmtId="0" fontId="44" fillId="0" borderId="0" xfId="0" applyFont="1" applyAlignment="1">
      <alignment vertical="center"/>
    </xf>
    <xf numFmtId="49" fontId="45" fillId="0" borderId="0" xfId="0" applyNumberFormat="1" applyFont="1" applyAlignment="1">
      <alignment vertical="center"/>
    </xf>
    <xf numFmtId="1" fontId="0" fillId="2" borderId="33" xfId="0" applyNumberFormat="1" applyFill="1" applyBorder="1" applyAlignment="1" applyProtection="1">
      <alignment horizontal="center" vertical="center"/>
      <protection locked="0"/>
    </xf>
    <xf numFmtId="0" fontId="42" fillId="13" borderId="0" xfId="21" applyFont="1" applyFill="1" applyAlignment="1">
      <alignment wrapText="1"/>
      <protection/>
    </xf>
    <xf numFmtId="0" fontId="0" fillId="0" borderId="0" xfId="0" applyFill="1"/>
    <xf numFmtId="0" fontId="45" fillId="0" borderId="0" xfId="0" applyFont="1"/>
    <xf numFmtId="49" fontId="45" fillId="0" borderId="0" xfId="0" applyNumberFormat="1" applyFont="1"/>
    <xf numFmtId="0" fontId="0" fillId="0" borderId="0" xfId="0" applyNumberFormat="1"/>
    <xf numFmtId="0" fontId="2" fillId="3" borderId="0" xfId="0" applyFont="1" applyFill="1" applyBorder="1" applyAlignment="1">
      <alignment horizontal="center" vertical="center"/>
    </xf>
    <xf numFmtId="0" fontId="0" fillId="3" borderId="0" xfId="0" applyFill="1" applyBorder="1" applyAlignment="1" applyProtection="1">
      <alignment horizontal="left"/>
      <protection/>
    </xf>
    <xf numFmtId="0" fontId="0" fillId="3" borderId="0" xfId="0" applyFill="1" applyBorder="1" applyAlignment="1">
      <alignment/>
    </xf>
    <xf numFmtId="0" fontId="0" fillId="3" borderId="0" xfId="0" applyFill="1" applyBorder="1" applyAlignment="1" applyProtection="1">
      <alignment/>
      <protection/>
    </xf>
    <xf numFmtId="0" fontId="0" fillId="3" borderId="22" xfId="0" applyFill="1" applyBorder="1" applyAlignment="1">
      <alignment/>
    </xf>
    <xf numFmtId="0" fontId="5" fillId="3" borderId="0" xfId="0" applyFont="1" applyFill="1" applyBorder="1" applyAlignment="1" applyProtection="1">
      <alignment horizontal="left"/>
      <protection/>
    </xf>
    <xf numFmtId="0" fontId="5" fillId="3" borderId="0" xfId="0" applyFont="1" applyFill="1" applyBorder="1" applyAlignment="1" applyProtection="1">
      <alignment/>
      <protection/>
    </xf>
    <xf numFmtId="0" fontId="4" fillId="3" borderId="29" xfId="0" applyFont="1" applyFill="1" applyBorder="1" applyAlignment="1">
      <alignment horizontal="center" vertical="center" wrapText="1"/>
    </xf>
    <xf numFmtId="0" fontId="45" fillId="0" borderId="0" xfId="0" applyNumberFormat="1" applyFont="1"/>
    <xf numFmtId="0" fontId="37" fillId="3" borderId="0" xfId="0" applyFont="1" applyFill="1" applyAlignment="1">
      <alignment horizontal="left" wrapText="1"/>
    </xf>
    <xf numFmtId="0" fontId="0" fillId="2" borderId="0" xfId="0" applyFill="1" applyAlignment="1">
      <alignment vertical="top" wrapText="1"/>
    </xf>
    <xf numFmtId="0" fontId="0" fillId="0" borderId="0" xfId="0" applyAlignment="1">
      <alignment vertical="top" wrapText="1"/>
    </xf>
    <xf numFmtId="0" fontId="35" fillId="3" borderId="0" xfId="0" applyFont="1" applyFill="1" applyAlignment="1">
      <alignment horizontal="center" wrapText="1"/>
    </xf>
    <xf numFmtId="0" fontId="35" fillId="3" borderId="0" xfId="0" applyFont="1" applyFill="1" applyAlignment="1">
      <alignment horizontal="left" wrapText="1"/>
    </xf>
    <xf numFmtId="0" fontId="36" fillId="3" borderId="0" xfId="0" applyFont="1" applyFill="1" applyAlignment="1">
      <alignment horizontal="left" wrapText="1"/>
    </xf>
    <xf numFmtId="0" fontId="0" fillId="0" borderId="0" xfId="0" applyAlignment="1">
      <alignment wrapText="1"/>
    </xf>
    <xf numFmtId="0" fontId="0" fillId="0" borderId="0" xfId="0" applyAlignment="1">
      <alignment/>
    </xf>
    <xf numFmtId="0" fontId="38" fillId="3" borderId="0" xfId="20" applyFont="1" applyFill="1" applyAlignment="1" applyProtection="1">
      <alignment horizontal="center" wrapText="1"/>
      <protection/>
    </xf>
    <xf numFmtId="0" fontId="9" fillId="3" borderId="0" xfId="0" applyFont="1" applyFill="1" applyAlignment="1">
      <alignment horizontal="center" wrapText="1"/>
    </xf>
    <xf numFmtId="0" fontId="3" fillId="3" borderId="0" xfId="20" applyFill="1" applyAlignment="1" applyProtection="1">
      <alignment horizontal="center" wrapText="1"/>
      <protection/>
    </xf>
    <xf numFmtId="0" fontId="39" fillId="3" borderId="0" xfId="0" applyFont="1" applyFill="1" applyAlignment="1">
      <alignment horizontal="center" wrapText="1"/>
    </xf>
    <xf numFmtId="0" fontId="32" fillId="2" borderId="0" xfId="0" applyFont="1" applyFill="1" applyAlignment="1">
      <alignment vertical="center"/>
    </xf>
    <xf numFmtId="0" fontId="34" fillId="3" borderId="0" xfId="0" applyFont="1" applyFill="1" applyAlignment="1">
      <alignment horizontal="center"/>
    </xf>
    <xf numFmtId="0" fontId="35" fillId="3" borderId="0" xfId="0" applyFont="1" applyFill="1" applyAlignment="1">
      <alignment horizontal="center"/>
    </xf>
    <xf numFmtId="0" fontId="40" fillId="3" borderId="0" xfId="0" applyFont="1" applyFill="1" applyAlignment="1">
      <alignment horizontal="center" wrapText="1"/>
    </xf>
    <xf numFmtId="0" fontId="41" fillId="0" borderId="0" xfId="0" applyFont="1" applyAlignment="1">
      <alignment/>
    </xf>
    <xf numFmtId="0" fontId="0" fillId="0" borderId="0" xfId="0" applyFont="1" applyAlignment="1">
      <alignment wrapText="1"/>
    </xf>
    <xf numFmtId="0" fontId="0" fillId="14" borderId="0" xfId="0" applyFill="1" applyAlignment="1">
      <alignment/>
    </xf>
    <xf numFmtId="0" fontId="21" fillId="6" borderId="0" xfId="0" applyFont="1" applyFill="1" applyAlignment="1">
      <alignment horizontal="center" vertical="center"/>
    </xf>
    <xf numFmtId="0" fontId="14" fillId="6" borderId="0" xfId="0" applyFont="1" applyFill="1" applyAlignment="1">
      <alignment horizontal="center" vertical="center"/>
    </xf>
    <xf numFmtId="0" fontId="0" fillId="0" borderId="0" xfId="0" applyAlignment="1">
      <alignment horizontal="center" vertical="center"/>
    </xf>
    <xf numFmtId="0" fontId="0" fillId="9" borderId="34" xfId="0" applyFill="1" applyBorder="1" applyAlignment="1" applyProtection="1">
      <alignment vertical="top"/>
      <protection locked="0"/>
    </xf>
    <xf numFmtId="0" fontId="0" fillId="9" borderId="18" xfId="0" applyFill="1" applyBorder="1" applyAlignment="1" applyProtection="1">
      <alignment vertical="top"/>
      <protection locked="0"/>
    </xf>
    <xf numFmtId="0" fontId="18" fillId="6" borderId="17" xfId="0" applyFont="1" applyFill="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18" fillId="0" borderId="18" xfId="0" applyFont="1" applyBorder="1" applyAlignment="1" applyProtection="1">
      <alignment horizontal="center" vertical="center"/>
      <protection locked="0"/>
    </xf>
    <xf numFmtId="0" fontId="0" fillId="10" borderId="17" xfId="0" applyFill="1" applyBorder="1" applyAlignment="1" applyProtection="1">
      <alignment vertical="top"/>
      <protection locked="0"/>
    </xf>
    <xf numFmtId="0" fontId="20" fillId="6" borderId="0" xfId="0" applyFont="1" applyFill="1" applyAlignment="1">
      <alignment horizontal="center" vertical="center"/>
    </xf>
    <xf numFmtId="0" fontId="21" fillId="6" borderId="35" xfId="0" applyFont="1" applyFill="1" applyBorder="1" applyAlignment="1">
      <alignment vertical="center"/>
    </xf>
    <xf numFmtId="0" fontId="0" fillId="0" borderId="36" xfId="0" applyBorder="1" applyAlignment="1">
      <alignment vertical="center"/>
    </xf>
    <xf numFmtId="0" fontId="36" fillId="13" borderId="0" xfId="0" applyFont="1" applyFill="1" applyAlignment="1">
      <alignment/>
    </xf>
    <xf numFmtId="0" fontId="0" fillId="3" borderId="0" xfId="0" applyFont="1" applyFill="1" applyBorder="1" applyAlignment="1" applyProtection="1">
      <alignment/>
      <protection/>
    </xf>
    <xf numFmtId="0" fontId="0" fillId="0" borderId="22" xfId="0" applyFont="1" applyBorder="1" applyAlignment="1">
      <alignment/>
    </xf>
    <xf numFmtId="49" fontId="0" fillId="2" borderId="6" xfId="0" applyNumberFormat="1" applyFill="1" applyBorder="1" applyAlignment="1" applyProtection="1">
      <alignment horizontal="left"/>
      <protection locked="0"/>
    </xf>
    <xf numFmtId="49" fontId="0" fillId="2" borderId="8" xfId="0" applyNumberFormat="1" applyFill="1" applyBorder="1" applyAlignment="1" applyProtection="1">
      <alignment horizontal="left"/>
      <protection locked="0"/>
    </xf>
    <xf numFmtId="49" fontId="0" fillId="2" borderId="37" xfId="0" applyNumberFormat="1" applyFont="1" applyFill="1" applyBorder="1" applyAlignment="1" applyProtection="1">
      <alignment horizontal="left"/>
      <protection locked="0"/>
    </xf>
    <xf numFmtId="49" fontId="0" fillId="2" borderId="38" xfId="0" applyNumberFormat="1" applyFont="1" applyFill="1" applyBorder="1" applyAlignment="1" applyProtection="1">
      <alignment horizontal="left"/>
      <protection locked="0"/>
    </xf>
    <xf numFmtId="49" fontId="0" fillId="2" borderId="30" xfId="0" applyNumberFormat="1" applyFont="1" applyFill="1" applyBorder="1" applyAlignment="1" applyProtection="1">
      <alignment horizontal="left"/>
      <protection locked="0"/>
    </xf>
    <xf numFmtId="0" fontId="0" fillId="2" borderId="6" xfId="0" applyFill="1" applyBorder="1" applyAlignment="1" applyProtection="1">
      <alignment horizontal="center" vertical="center"/>
      <protection/>
    </xf>
    <xf numFmtId="0" fontId="0" fillId="0" borderId="8" xfId="0" applyBorder="1" applyAlignment="1" applyProtection="1">
      <alignment horizontal="center" vertical="center"/>
      <protection/>
    </xf>
    <xf numFmtId="0" fontId="2" fillId="3" borderId="0" xfId="0" applyFont="1" applyFill="1" applyBorder="1" applyAlignment="1">
      <alignment horizontal="center" vertical="center"/>
    </xf>
    <xf numFmtId="0" fontId="0" fillId="0" borderId="0" xfId="0" applyBorder="1" applyAlignment="1">
      <alignment horizontal="center" vertical="center"/>
    </xf>
    <xf numFmtId="0" fontId="2" fillId="3" borderId="29" xfId="0" applyFont="1" applyFill="1" applyBorder="1" applyAlignment="1">
      <alignment horizontal="center" vertical="center"/>
    </xf>
    <xf numFmtId="0" fontId="0" fillId="3" borderId="0" xfId="0" applyFill="1" applyBorder="1" applyAlignment="1">
      <alignment horizontal="center" vertical="center"/>
    </xf>
    <xf numFmtId="0" fontId="0" fillId="3" borderId="22" xfId="0" applyFill="1" applyBorder="1" applyAlignment="1">
      <alignment horizontal="center" vertical="center"/>
    </xf>
    <xf numFmtId="0" fontId="2" fillId="3" borderId="0" xfId="0" applyFont="1" applyFill="1" applyBorder="1" applyAlignment="1">
      <alignment horizontal="right" vertical="center"/>
    </xf>
    <xf numFmtId="0" fontId="0" fillId="0" borderId="0" xfId="0" applyBorder="1" applyAlignment="1">
      <alignment horizontal="right" vertical="center"/>
    </xf>
    <xf numFmtId="0" fontId="2" fillId="3" borderId="0" xfId="0" applyFont="1" applyFill="1" applyBorder="1" applyAlignment="1" applyProtection="1">
      <alignment horizontal="center" vertical="center"/>
      <protection/>
    </xf>
    <xf numFmtId="0" fontId="0" fillId="0" borderId="0" xfId="0" applyBorder="1" applyAlignment="1" applyProtection="1">
      <alignment horizontal="center" vertical="center"/>
      <protection/>
    </xf>
    <xf numFmtId="0" fontId="0" fillId="0" borderId="22" xfId="0" applyBorder="1" applyAlignment="1" applyProtection="1">
      <alignment horizontal="center" vertical="center"/>
      <protection/>
    </xf>
    <xf numFmtId="0" fontId="2" fillId="3" borderId="29" xfId="0" applyFont="1" applyFill="1" applyBorder="1" applyAlignment="1">
      <alignment horizontal="right" vertical="center"/>
    </xf>
    <xf numFmtId="49" fontId="0" fillId="2" borderId="6" xfId="0" applyNumberFormat="1" applyFont="1" applyFill="1" applyBorder="1" applyAlignment="1" applyProtection="1">
      <alignment horizontal="left"/>
      <protection locked="0"/>
    </xf>
    <xf numFmtId="0" fontId="2" fillId="3" borderId="29" xfId="0" applyFont="1" applyFill="1" applyBorder="1" applyAlignment="1" applyProtection="1">
      <alignment/>
      <protection/>
    </xf>
    <xf numFmtId="0" fontId="5" fillId="2" borderId="14" xfId="0" applyFont="1" applyFill="1" applyBorder="1" applyAlignment="1">
      <alignment horizontal="left" vertical="center"/>
    </xf>
    <xf numFmtId="0" fontId="0" fillId="0" borderId="3" xfId="0" applyBorder="1" applyAlignment="1">
      <alignment vertical="center"/>
    </xf>
    <xf numFmtId="0" fontId="5" fillId="2" borderId="3" xfId="0" applyFont="1" applyFill="1" applyBorder="1" applyAlignment="1">
      <alignment horizontal="left" vertical="center"/>
    </xf>
    <xf numFmtId="0" fontId="0" fillId="3" borderId="0" xfId="0" applyFill="1" applyBorder="1" applyAlignment="1" applyProtection="1">
      <alignment horizontal="left"/>
      <protection/>
    </xf>
    <xf numFmtId="0" fontId="0" fillId="0" borderId="0" xfId="0" applyBorder="1" applyAlignment="1" applyProtection="1">
      <alignment horizontal="left"/>
      <protection/>
    </xf>
    <xf numFmtId="0" fontId="0" fillId="0" borderId="7" xfId="0" applyFill="1" applyBorder="1" applyAlignment="1" applyProtection="1">
      <alignment/>
      <protection locked="0"/>
    </xf>
    <xf numFmtId="0" fontId="0" fillId="0" borderId="39" xfId="0" applyFill="1" applyBorder="1" applyAlignment="1" applyProtection="1">
      <alignment/>
      <protection locked="0"/>
    </xf>
    <xf numFmtId="0" fontId="0" fillId="0" borderId="24" xfId="0" applyFill="1" applyBorder="1" applyAlignment="1" applyProtection="1">
      <alignment/>
      <protection locked="0"/>
    </xf>
    <xf numFmtId="0" fontId="0" fillId="0" borderId="40" xfId="0" applyFill="1" applyBorder="1" applyAlignment="1" applyProtection="1">
      <alignment/>
      <protection locked="0"/>
    </xf>
    <xf numFmtId="0" fontId="0" fillId="0" borderId="0" xfId="0" applyFill="1" applyBorder="1" applyAlignment="1" applyProtection="1">
      <alignment/>
      <protection locked="0"/>
    </xf>
    <xf numFmtId="0" fontId="0" fillId="0" borderId="22" xfId="0" applyFill="1" applyBorder="1" applyAlignment="1" applyProtection="1">
      <alignment/>
      <protection locked="0"/>
    </xf>
    <xf numFmtId="0" fontId="0" fillId="0" borderId="33" xfId="0" applyFill="1" applyBorder="1" applyAlignment="1" applyProtection="1">
      <alignment/>
      <protection locked="0"/>
    </xf>
    <xf numFmtId="0" fontId="0" fillId="0" borderId="41" xfId="0" applyFill="1" applyBorder="1" applyAlignment="1" applyProtection="1">
      <alignment/>
      <protection locked="0"/>
    </xf>
    <xf numFmtId="0" fontId="0" fillId="0" borderId="42" xfId="0" applyFill="1" applyBorder="1" applyAlignment="1" applyProtection="1">
      <alignment/>
      <protection locked="0"/>
    </xf>
    <xf numFmtId="14" fontId="0" fillId="2" borderId="37" xfId="0" applyNumberFormat="1" applyFill="1" applyBorder="1" applyAlignment="1" applyProtection="1">
      <alignment horizontal="center"/>
      <protection locked="0"/>
    </xf>
    <xf numFmtId="14" fontId="0" fillId="0" borderId="38" xfId="0" applyNumberFormat="1" applyBorder="1" applyAlignment="1">
      <alignment horizontal="center"/>
    </xf>
    <xf numFmtId="14" fontId="0" fillId="0" borderId="30" xfId="0" applyNumberFormat="1" applyBorder="1" applyAlignment="1">
      <alignment/>
    </xf>
    <xf numFmtId="0" fontId="0" fillId="3" borderId="23" xfId="0" applyFill="1" applyBorder="1" applyAlignment="1" applyProtection="1">
      <alignment/>
      <protection/>
    </xf>
    <xf numFmtId="0" fontId="23" fillId="3" borderId="29" xfId="0" applyFont="1" applyFill="1" applyBorder="1" applyAlignment="1" applyProtection="1">
      <alignment vertical="center"/>
      <protection/>
    </xf>
    <xf numFmtId="0" fontId="24" fillId="3" borderId="0" xfId="0" applyFont="1" applyFill="1" applyBorder="1" applyAlignment="1" applyProtection="1">
      <alignment vertical="center"/>
      <protection/>
    </xf>
    <xf numFmtId="0" fontId="0" fillId="8" borderId="0" xfId="0" applyFill="1" applyBorder="1" applyAlignment="1" applyProtection="1">
      <alignment vertical="center"/>
      <protection/>
    </xf>
    <xf numFmtId="0" fontId="0" fillId="0" borderId="0" xfId="0" applyBorder="1" applyAlignment="1">
      <alignment vertical="center"/>
    </xf>
    <xf numFmtId="0" fontId="0" fillId="0" borderId="22" xfId="0" applyBorder="1" applyAlignment="1">
      <alignment vertical="center"/>
    </xf>
    <xf numFmtId="0" fontId="5" fillId="3" borderId="43" xfId="0" applyFont="1" applyFill="1" applyBorder="1" applyAlignment="1">
      <alignment/>
    </xf>
    <xf numFmtId="0" fontId="0" fillId="0" borderId="44" xfId="0" applyBorder="1" applyAlignment="1">
      <alignment/>
    </xf>
    <xf numFmtId="0" fontId="0" fillId="0" borderId="45" xfId="0" applyBorder="1" applyAlignment="1">
      <alignment/>
    </xf>
    <xf numFmtId="0" fontId="4" fillId="3" borderId="43" xfId="0" applyFont="1" applyFill="1" applyBorder="1" applyAlignment="1">
      <alignment/>
    </xf>
    <xf numFmtId="0" fontId="4" fillId="0" borderId="44" xfId="0" applyFont="1" applyBorder="1" applyAlignment="1">
      <alignment/>
    </xf>
    <xf numFmtId="0" fontId="4" fillId="0" borderId="45" xfId="0" applyFont="1" applyBorder="1" applyAlignment="1">
      <alignment/>
    </xf>
    <xf numFmtId="0" fontId="5" fillId="3" borderId="41" xfId="0" applyFont="1" applyFill="1" applyBorder="1" applyAlignment="1">
      <alignment horizontal="center"/>
    </xf>
    <xf numFmtId="0" fontId="5" fillId="3" borderId="46" xfId="0" applyFont="1" applyFill="1" applyBorder="1" applyAlignment="1">
      <alignment/>
    </xf>
    <xf numFmtId="0" fontId="0" fillId="0" borderId="47" xfId="0" applyBorder="1" applyAlignment="1">
      <alignment/>
    </xf>
    <xf numFmtId="0" fontId="0" fillId="0" borderId="48" xfId="0" applyBorder="1" applyAlignment="1">
      <alignment/>
    </xf>
    <xf numFmtId="0" fontId="24" fillId="3" borderId="29" xfId="0" applyFont="1" applyFill="1" applyBorder="1" applyAlignment="1" applyProtection="1">
      <alignment vertical="center"/>
      <protection/>
    </xf>
    <xf numFmtId="0" fontId="0" fillId="2" borderId="37" xfId="0" applyFont="1" applyFill="1" applyBorder="1" applyAlignment="1" applyProtection="1">
      <alignment horizontal="left"/>
      <protection locked="0"/>
    </xf>
    <xf numFmtId="0" fontId="0" fillId="2" borderId="38" xfId="0" applyFont="1" applyFill="1" applyBorder="1" applyAlignment="1" applyProtection="1">
      <alignment horizontal="left"/>
      <protection locked="0"/>
    </xf>
    <xf numFmtId="0" fontId="0" fillId="2" borderId="38" xfId="0" applyFont="1" applyFill="1" applyBorder="1" applyAlignment="1" applyProtection="1">
      <alignment/>
      <protection locked="0"/>
    </xf>
    <xf numFmtId="0" fontId="0" fillId="2" borderId="8" xfId="0" applyFont="1" applyFill="1" applyBorder="1" applyAlignment="1" applyProtection="1">
      <alignment/>
      <protection locked="0"/>
    </xf>
    <xf numFmtId="0" fontId="5" fillId="3" borderId="29" xfId="0" applyFont="1" applyFill="1" applyBorder="1" applyAlignment="1">
      <alignment horizontal="left"/>
    </xf>
    <xf numFmtId="0" fontId="0" fillId="3" borderId="0" xfId="0" applyFill="1" applyBorder="1" applyAlignment="1">
      <alignment horizontal="left"/>
    </xf>
    <xf numFmtId="0" fontId="0" fillId="2" borderId="37" xfId="0" applyFont="1" applyFill="1" applyBorder="1" applyAlignment="1" applyProtection="1">
      <alignment horizontal="left"/>
      <protection/>
    </xf>
    <xf numFmtId="0" fontId="0" fillId="2" borderId="38" xfId="0" applyFont="1" applyFill="1" applyBorder="1" applyAlignment="1" applyProtection="1">
      <alignment horizontal="left"/>
      <protection/>
    </xf>
    <xf numFmtId="0" fontId="0" fillId="2" borderId="30" xfId="0" applyFont="1" applyFill="1" applyBorder="1" applyAlignment="1" applyProtection="1">
      <alignment horizontal="left"/>
      <protection/>
    </xf>
    <xf numFmtId="0" fontId="0" fillId="3" borderId="0" xfId="0" applyFill="1" applyBorder="1" applyAlignment="1">
      <alignment/>
    </xf>
    <xf numFmtId="0" fontId="0" fillId="3" borderId="49" xfId="0" applyFill="1" applyBorder="1" applyAlignment="1">
      <alignment/>
    </xf>
    <xf numFmtId="0" fontId="10" fillId="3" borderId="46" xfId="0" applyFont="1" applyFill="1" applyBorder="1" applyAlignment="1">
      <alignment horizontal="center"/>
    </xf>
    <xf numFmtId="0" fontId="10" fillId="3" borderId="47" xfId="0" applyFont="1" applyFill="1" applyBorder="1" applyAlignment="1">
      <alignment horizontal="center"/>
    </xf>
    <xf numFmtId="0" fontId="10" fillId="3" borderId="48" xfId="0" applyFont="1" applyFill="1" applyBorder="1" applyAlignment="1">
      <alignment horizontal="center"/>
    </xf>
    <xf numFmtId="0" fontId="0" fillId="3" borderId="46" xfId="0" applyFill="1" applyBorder="1" applyAlignment="1">
      <alignment/>
    </xf>
    <xf numFmtId="0" fontId="0" fillId="3" borderId="47" xfId="0" applyFill="1" applyBorder="1" applyAlignment="1">
      <alignment/>
    </xf>
    <xf numFmtId="0" fontId="0" fillId="3" borderId="48" xfId="0" applyFill="1" applyBorder="1" applyAlignment="1">
      <alignment/>
    </xf>
    <xf numFmtId="0" fontId="8" fillId="3" borderId="29" xfId="0" applyFont="1" applyFill="1" applyBorder="1" applyAlignment="1" applyProtection="1">
      <alignment/>
      <protection/>
    </xf>
    <xf numFmtId="0" fontId="0" fillId="0" borderId="0" xfId="0" applyBorder="1" applyAlignment="1">
      <alignment/>
    </xf>
    <xf numFmtId="0" fontId="0" fillId="0" borderId="22" xfId="0" applyBorder="1" applyAlignment="1">
      <alignment/>
    </xf>
    <xf numFmtId="0" fontId="8" fillId="3" borderId="29" xfId="0" applyFont="1" applyFill="1" applyBorder="1" applyAlignment="1" applyProtection="1">
      <alignment horizontal="right"/>
      <protection/>
    </xf>
    <xf numFmtId="0" fontId="0" fillId="0" borderId="0" xfId="0" applyBorder="1" applyAlignment="1">
      <alignment horizontal="right"/>
    </xf>
    <xf numFmtId="0" fontId="0" fillId="0" borderId="22" xfId="0" applyBorder="1" applyAlignment="1">
      <alignment horizontal="right"/>
    </xf>
    <xf numFmtId="0" fontId="5" fillId="3" borderId="29" xfId="0" applyFont="1" applyFill="1" applyBorder="1" applyAlignment="1">
      <alignment/>
    </xf>
    <xf numFmtId="3" fontId="0" fillId="0" borderId="6" xfId="0" applyNumberFormat="1" applyBorder="1" applyAlignment="1" applyProtection="1">
      <alignment horizontal="left"/>
      <protection locked="0"/>
    </xf>
    <xf numFmtId="3" fontId="0" fillId="0" borderId="38" xfId="0" applyNumberFormat="1" applyBorder="1" applyAlignment="1" applyProtection="1">
      <alignment horizontal="left"/>
      <protection locked="0"/>
    </xf>
    <xf numFmtId="3" fontId="0" fillId="0" borderId="8" xfId="0" applyNumberFormat="1" applyBorder="1" applyAlignment="1" applyProtection="1">
      <alignment horizontal="left"/>
      <protection locked="0"/>
    </xf>
    <xf numFmtId="0" fontId="0" fillId="0" borderId="6" xfId="0" applyFont="1" applyFill="1" applyBorder="1" applyAlignment="1" applyProtection="1">
      <alignment horizontal="left"/>
      <protection locked="0"/>
    </xf>
    <xf numFmtId="0" fontId="0" fillId="0" borderId="38" xfId="0" applyFont="1" applyFill="1" applyBorder="1" applyAlignment="1" applyProtection="1">
      <alignment horizontal="left"/>
      <protection locked="0"/>
    </xf>
    <xf numFmtId="0" fontId="0" fillId="0" borderId="30" xfId="0" applyFont="1" applyFill="1" applyBorder="1" applyAlignment="1" applyProtection="1">
      <alignment horizontal="left"/>
      <protection locked="0"/>
    </xf>
    <xf numFmtId="0" fontId="0" fillId="0" borderId="50" xfId="0" applyFill="1" applyBorder="1" applyAlignment="1" applyProtection="1">
      <alignment/>
      <protection locked="0"/>
    </xf>
    <xf numFmtId="0" fontId="0" fillId="0" borderId="49" xfId="0" applyFill="1" applyBorder="1" applyAlignment="1" applyProtection="1">
      <alignment/>
      <protection locked="0"/>
    </xf>
    <xf numFmtId="0" fontId="0" fillId="0" borderId="51" xfId="0" applyFill="1" applyBorder="1" applyAlignment="1" applyProtection="1">
      <alignment/>
      <protection locked="0"/>
    </xf>
    <xf numFmtId="0" fontId="5" fillId="3" borderId="41" xfId="0" applyFont="1" applyFill="1" applyBorder="1" applyAlignment="1">
      <alignment horizontal="center" wrapText="1"/>
    </xf>
    <xf numFmtId="0" fontId="5" fillId="3" borderId="42" xfId="0" applyFont="1" applyFill="1" applyBorder="1" applyAlignment="1">
      <alignment horizontal="center" wrapText="1"/>
    </xf>
    <xf numFmtId="14" fontId="0" fillId="3" borderId="29" xfId="0" applyNumberFormat="1" applyFill="1" applyBorder="1" applyAlignment="1" applyProtection="1">
      <alignment horizontal="center"/>
      <protection/>
    </xf>
    <xf numFmtId="0" fontId="0" fillId="3" borderId="0" xfId="0" applyFill="1" applyBorder="1" applyAlignment="1" applyProtection="1">
      <alignment horizontal="center"/>
      <protection/>
    </xf>
    <xf numFmtId="0" fontId="0" fillId="3" borderId="0" xfId="0" applyFill="1" applyBorder="1" applyAlignment="1" applyProtection="1">
      <alignment/>
      <protection/>
    </xf>
    <xf numFmtId="0" fontId="0" fillId="3" borderId="29" xfId="0" applyFill="1" applyBorder="1" applyAlignment="1" applyProtection="1">
      <alignment/>
      <protection/>
    </xf>
    <xf numFmtId="0" fontId="10" fillId="3" borderId="43" xfId="0" applyFont="1" applyFill="1" applyBorder="1" applyAlignment="1">
      <alignment horizontal="center"/>
    </xf>
    <xf numFmtId="0" fontId="10" fillId="3" borderId="44" xfId="0" applyFont="1" applyFill="1" applyBorder="1" applyAlignment="1">
      <alignment horizontal="center"/>
    </xf>
    <xf numFmtId="0" fontId="5" fillId="3" borderId="44" xfId="0" applyFont="1" applyFill="1" applyBorder="1" applyAlignment="1">
      <alignment horizontal="center"/>
    </xf>
    <xf numFmtId="0" fontId="5" fillId="3" borderId="45" xfId="0" applyFont="1" applyFill="1" applyBorder="1" applyAlignment="1">
      <alignment horizontal="center"/>
    </xf>
    <xf numFmtId="0" fontId="6" fillId="3" borderId="29" xfId="0" applyFont="1" applyFill="1" applyBorder="1" applyAlignment="1">
      <alignment horizontal="center" vertical="center"/>
    </xf>
    <xf numFmtId="0" fontId="6" fillId="3" borderId="0" xfId="0" applyFont="1" applyFill="1" applyBorder="1" applyAlignment="1">
      <alignment horizontal="center" vertical="center"/>
    </xf>
    <xf numFmtId="49" fontId="0" fillId="2" borderId="37" xfId="0" applyNumberFormat="1" applyFont="1" applyFill="1" applyBorder="1" applyAlignment="1" applyProtection="1">
      <alignment horizontal="left"/>
      <protection/>
    </xf>
    <xf numFmtId="49" fontId="0" fillId="2" borderId="38" xfId="0" applyNumberFormat="1" applyFont="1" applyFill="1" applyBorder="1" applyAlignment="1" applyProtection="1">
      <alignment horizontal="left"/>
      <protection/>
    </xf>
    <xf numFmtId="49" fontId="0" fillId="2" borderId="30" xfId="0" applyNumberFormat="1" applyFont="1" applyFill="1" applyBorder="1" applyAlignment="1" applyProtection="1">
      <alignment horizontal="left"/>
      <protection/>
    </xf>
    <xf numFmtId="0" fontId="10" fillId="3" borderId="29" xfId="0" applyFont="1" applyFill="1" applyBorder="1" applyAlignment="1">
      <alignment horizontal="center"/>
    </xf>
    <xf numFmtId="0" fontId="10" fillId="3" borderId="0" xfId="0" applyFont="1" applyFill="1" applyBorder="1" applyAlignment="1">
      <alignment horizontal="center"/>
    </xf>
    <xf numFmtId="0" fontId="5" fillId="3" borderId="0" xfId="0" applyFont="1" applyFill="1" applyBorder="1" applyAlignment="1">
      <alignment horizontal="center"/>
    </xf>
    <xf numFmtId="0" fontId="5" fillId="3" borderId="22" xfId="0" applyFont="1" applyFill="1" applyBorder="1" applyAlignment="1">
      <alignment horizontal="center"/>
    </xf>
    <xf numFmtId="0" fontId="0" fillId="3" borderId="40" xfId="0" applyFill="1" applyBorder="1" applyAlignment="1">
      <alignment/>
    </xf>
    <xf numFmtId="0" fontId="0" fillId="3" borderId="22" xfId="0" applyFill="1" applyBorder="1" applyAlignment="1">
      <alignment/>
    </xf>
    <xf numFmtId="0" fontId="9" fillId="3" borderId="29" xfId="0" applyFont="1" applyFill="1" applyBorder="1" applyAlignment="1">
      <alignment horizontal="left"/>
    </xf>
    <xf numFmtId="0" fontId="9" fillId="3" borderId="0" xfId="0" applyFont="1" applyFill="1" applyBorder="1" applyAlignment="1">
      <alignment horizontal="left"/>
    </xf>
    <xf numFmtId="0" fontId="5" fillId="3" borderId="7" xfId="0" applyFont="1" applyFill="1" applyBorder="1" applyAlignment="1">
      <alignment horizontal="center"/>
    </xf>
    <xf numFmtId="0" fontId="0" fillId="0" borderId="39" xfId="0" applyBorder="1" applyAlignment="1">
      <alignment/>
    </xf>
    <xf numFmtId="0" fontId="0" fillId="0" borderId="24" xfId="0" applyBorder="1" applyAlignment="1">
      <alignment/>
    </xf>
    <xf numFmtId="0" fontId="5" fillId="3" borderId="40" xfId="0" applyFont="1" applyFill="1" applyBorder="1" applyAlignment="1">
      <alignment horizontal="center"/>
    </xf>
    <xf numFmtId="0" fontId="0" fillId="0" borderId="40" xfId="0" applyBorder="1" applyAlignment="1">
      <alignment/>
    </xf>
    <xf numFmtId="0" fontId="0" fillId="0" borderId="33" xfId="0" applyBorder="1" applyAlignment="1">
      <alignment/>
    </xf>
    <xf numFmtId="0" fontId="0" fillId="0" borderId="41" xfId="0" applyBorder="1" applyAlignment="1">
      <alignment/>
    </xf>
    <xf numFmtId="0" fontId="0" fillId="0" borderId="42" xfId="0" applyBorder="1" applyAlignment="1">
      <alignment/>
    </xf>
    <xf numFmtId="0" fontId="5" fillId="3" borderId="29" xfId="0" applyFont="1" applyFill="1" applyBorder="1" applyAlignment="1">
      <alignment horizontal="center"/>
    </xf>
    <xf numFmtId="0" fontId="0" fillId="0" borderId="0" xfId="0" applyBorder="1" applyAlignment="1">
      <alignment horizontal="left"/>
    </xf>
    <xf numFmtId="0" fontId="5" fillId="3" borderId="29" xfId="0" applyFont="1" applyFill="1" applyBorder="1" applyAlignment="1" applyProtection="1">
      <alignment horizontal="left"/>
      <protection/>
    </xf>
    <xf numFmtId="0" fontId="0" fillId="0" borderId="0" xfId="0" applyBorder="1" applyAlignment="1">
      <alignment horizontal="center"/>
    </xf>
    <xf numFmtId="0" fontId="5" fillId="3" borderId="29" xfId="0" applyFont="1" applyFill="1" applyBorder="1" applyAlignment="1">
      <alignment horizontal="left" wrapText="1"/>
    </xf>
    <xf numFmtId="0" fontId="0" fillId="3" borderId="0" xfId="0" applyFill="1" applyBorder="1" applyAlignment="1">
      <alignment horizontal="left" wrapText="1"/>
    </xf>
    <xf numFmtId="0" fontId="7" fillId="3" borderId="29" xfId="0" applyFont="1" applyFill="1" applyBorder="1" applyAlignment="1" applyProtection="1">
      <alignment horizontal="left"/>
      <protection/>
    </xf>
    <xf numFmtId="0" fontId="0" fillId="0" borderId="0" xfId="0" applyBorder="1" applyAlignment="1" applyProtection="1">
      <alignment/>
      <protection/>
    </xf>
    <xf numFmtId="0" fontId="0" fillId="0" borderId="22" xfId="0" applyBorder="1" applyAlignment="1" applyProtection="1">
      <alignment/>
      <protection/>
    </xf>
    <xf numFmtId="0" fontId="2" fillId="3" borderId="29" xfId="0" applyFont="1" applyFill="1" applyBorder="1" applyAlignment="1">
      <alignment/>
    </xf>
    <xf numFmtId="0" fontId="0" fillId="0" borderId="30" xfId="0" applyBorder="1" applyAlignment="1">
      <alignment horizontal="left"/>
    </xf>
    <xf numFmtId="0" fontId="0" fillId="2" borderId="3" xfId="0" applyFill="1" applyBorder="1" applyAlignment="1">
      <alignment vertical="center"/>
    </xf>
    <xf numFmtId="14" fontId="0" fillId="2" borderId="6" xfId="0" applyNumberFormat="1" applyFill="1" applyBorder="1" applyAlignment="1" applyProtection="1">
      <alignment horizontal="center"/>
      <protection locked="0"/>
    </xf>
    <xf numFmtId="0" fontId="0" fillId="2" borderId="38" xfId="0" applyFill="1" applyBorder="1" applyAlignment="1" applyProtection="1">
      <alignment/>
      <protection locked="0"/>
    </xf>
    <xf numFmtId="0" fontId="0" fillId="2" borderId="30" xfId="0" applyFill="1" applyBorder="1" applyAlignment="1" applyProtection="1">
      <alignment/>
      <protection locked="0"/>
    </xf>
    <xf numFmtId="0" fontId="0" fillId="2" borderId="38" xfId="0" applyNumberFormat="1" applyFont="1" applyFill="1" applyBorder="1" applyAlignment="1" applyProtection="1">
      <alignment horizontal="left"/>
      <protection locked="0"/>
    </xf>
    <xf numFmtId="0" fontId="0" fillId="2" borderId="38" xfId="0" applyNumberFormat="1" applyFont="1" applyFill="1" applyBorder="1" applyAlignment="1" applyProtection="1">
      <alignment/>
      <protection locked="0"/>
    </xf>
    <xf numFmtId="0" fontId="0" fillId="2" borderId="8" xfId="0" applyNumberFormat="1" applyFont="1" applyFill="1" applyBorder="1" applyAlignment="1" applyProtection="1">
      <alignment/>
      <protection locked="0"/>
    </xf>
    <xf numFmtId="0" fontId="5" fillId="2" borderId="3" xfId="0" applyFont="1" applyFill="1" applyBorder="1" applyAlignment="1">
      <alignment vertical="center"/>
    </xf>
    <xf numFmtId="0" fontId="0" fillId="2" borderId="6" xfId="0" applyFont="1" applyFill="1" applyBorder="1" applyAlignment="1" applyProtection="1">
      <alignment horizontal="left"/>
      <protection locked="0"/>
    </xf>
    <xf numFmtId="0" fontId="0" fillId="2" borderId="8" xfId="0" applyFont="1" applyFill="1" applyBorder="1" applyAlignment="1" applyProtection="1">
      <alignment horizontal="left"/>
      <protection locked="0"/>
    </xf>
    <xf numFmtId="49" fontId="0" fillId="2" borderId="38" xfId="0" applyNumberFormat="1" applyFont="1" applyFill="1" applyBorder="1" applyAlignment="1" applyProtection="1">
      <alignment/>
      <protection locked="0"/>
    </xf>
    <xf numFmtId="49" fontId="0" fillId="2" borderId="8" xfId="0" applyNumberFormat="1" applyFont="1" applyFill="1" applyBorder="1" applyAlignment="1" applyProtection="1">
      <alignment/>
      <protection locked="0"/>
    </xf>
    <xf numFmtId="0" fontId="4" fillId="3" borderId="43" xfId="0" applyFont="1" applyFill="1" applyBorder="1" applyAlignment="1">
      <alignment horizontal="left" vertical="center" wrapText="1"/>
    </xf>
    <xf numFmtId="0" fontId="0" fillId="0" borderId="44" xfId="0" applyBorder="1" applyAlignment="1">
      <alignment vertical="center" wrapText="1"/>
    </xf>
    <xf numFmtId="49" fontId="4" fillId="2" borderId="6" xfId="0" applyNumberFormat="1" applyFont="1" applyFill="1" applyBorder="1" applyAlignment="1" applyProtection="1">
      <alignment horizontal="center" vertical="center" wrapText="1"/>
      <protection locked="0"/>
    </xf>
    <xf numFmtId="49" fontId="4" fillId="2" borderId="30" xfId="0" applyNumberFormat="1" applyFont="1" applyFill="1" applyBorder="1" applyAlignment="1" applyProtection="1">
      <alignment horizontal="center" vertical="center" wrapText="1"/>
      <protection locked="0"/>
    </xf>
    <xf numFmtId="0" fontId="22" fillId="3" borderId="44" xfId="0" applyFont="1" applyFill="1" applyBorder="1" applyAlignment="1">
      <alignment horizontal="left" vertical="center" wrapText="1"/>
    </xf>
    <xf numFmtId="0" fontId="0" fillId="0" borderId="45" xfId="0" applyBorder="1" applyAlignment="1">
      <alignment vertical="center" wrapText="1"/>
    </xf>
    <xf numFmtId="0" fontId="2" fillId="3" borderId="29" xfId="0" applyFont="1" applyFill="1" applyBorder="1" applyAlignment="1" applyProtection="1">
      <alignment/>
      <protection/>
    </xf>
    <xf numFmtId="0" fontId="0" fillId="0" borderId="29" xfId="0" applyBorder="1" applyAlignment="1">
      <alignment/>
    </xf>
    <xf numFmtId="0" fontId="5" fillId="3" borderId="0" xfId="0" applyFont="1" applyFill="1" applyBorder="1" applyAlignment="1" applyProtection="1">
      <alignment horizontal="left"/>
      <protection/>
    </xf>
    <xf numFmtId="0" fontId="5" fillId="3" borderId="22" xfId="0" applyFont="1" applyFill="1" applyBorder="1" applyAlignment="1" applyProtection="1">
      <alignment horizontal="left"/>
      <protection/>
    </xf>
    <xf numFmtId="0" fontId="5" fillId="3" borderId="29" xfId="0" applyFont="1" applyFill="1" applyBorder="1" applyAlignment="1" applyProtection="1">
      <alignment/>
      <protection/>
    </xf>
    <xf numFmtId="0" fontId="5" fillId="3" borderId="0" xfId="0" applyFont="1" applyFill="1" applyBorder="1" applyAlignment="1" applyProtection="1">
      <alignment/>
      <protection/>
    </xf>
    <xf numFmtId="0" fontId="5" fillId="3" borderId="22" xfId="0" applyFont="1" applyFill="1" applyBorder="1" applyAlignment="1" applyProtection="1">
      <alignment/>
      <protection/>
    </xf>
    <xf numFmtId="3" fontId="0" fillId="2" borderId="6" xfId="0" applyNumberFormat="1" applyFont="1" applyFill="1" applyBorder="1" applyAlignment="1" applyProtection="1">
      <alignment horizontal="left"/>
      <protection locked="0"/>
    </xf>
    <xf numFmtId="49" fontId="0" fillId="0" borderId="30" xfId="0" applyNumberFormat="1" applyBorder="1" applyAlignment="1" applyProtection="1">
      <alignment horizontal="left"/>
      <protection locked="0"/>
    </xf>
    <xf numFmtId="0" fontId="0" fillId="0" borderId="6" xfId="0" applyNumberFormat="1" applyBorder="1" applyAlignment="1" applyProtection="1">
      <alignment horizontal="left"/>
      <protection locked="0"/>
    </xf>
    <xf numFmtId="0" fontId="0" fillId="0" borderId="38" xfId="0" applyNumberFormat="1" applyBorder="1" applyAlignment="1">
      <alignment horizontal="left"/>
    </xf>
    <xf numFmtId="0" fontId="0" fillId="0" borderId="8" xfId="0" applyNumberFormat="1" applyBorder="1" applyAlignment="1">
      <alignment horizontal="left"/>
    </xf>
    <xf numFmtId="0" fontId="4" fillId="3" borderId="29" xfId="0" applyFont="1" applyFill="1" applyBorder="1" applyAlignment="1">
      <alignment horizontal="center" vertical="center" wrapText="1"/>
    </xf>
    <xf numFmtId="0" fontId="0" fillId="3" borderId="0" xfId="0" applyFill="1" applyBorder="1" applyAlignment="1">
      <alignment horizontal="center" vertical="center" wrapText="1"/>
    </xf>
    <xf numFmtId="0" fontId="0" fillId="0" borderId="0" xfId="0" applyBorder="1" applyAlignment="1">
      <alignment vertical="center" wrapText="1"/>
    </xf>
    <xf numFmtId="0" fontId="0" fillId="0" borderId="22" xfId="0" applyBorder="1" applyAlignment="1">
      <alignment vertical="center" wrapText="1"/>
    </xf>
    <xf numFmtId="0" fontId="0" fillId="2" borderId="30" xfId="0" applyNumberFormat="1" applyFont="1" applyFill="1" applyBorder="1" applyAlignment="1" applyProtection="1">
      <alignment horizontal="left"/>
      <protection locked="0"/>
    </xf>
    <xf numFmtId="0" fontId="9" fillId="3" borderId="43" xfId="0" applyFont="1" applyFill="1" applyBorder="1" applyAlignment="1">
      <alignment horizontal="left"/>
    </xf>
    <xf numFmtId="0" fontId="9" fillId="3" borderId="44" xfId="0" applyFont="1" applyFill="1" applyBorder="1" applyAlignment="1">
      <alignment horizontal="left"/>
    </xf>
    <xf numFmtId="0" fontId="0" fillId="2" borderId="38" xfId="0" applyFont="1" applyFill="1" applyBorder="1" applyAlignment="1" applyProtection="1">
      <alignment/>
      <protection/>
    </xf>
    <xf numFmtId="0" fontId="0" fillId="2" borderId="8" xfId="0" applyFont="1" applyFill="1" applyBorder="1" applyAlignment="1" applyProtection="1">
      <alignment/>
      <protection/>
    </xf>
    <xf numFmtId="49" fontId="0" fillId="2" borderId="6" xfId="0" applyNumberFormat="1" applyFont="1" applyFill="1" applyBorder="1" applyAlignment="1" applyProtection="1">
      <alignment/>
      <protection locked="0"/>
    </xf>
    <xf numFmtId="49" fontId="0" fillId="0" borderId="38" xfId="0" applyNumberFormat="1" applyBorder="1" applyAlignment="1" applyProtection="1">
      <alignment/>
      <protection locked="0"/>
    </xf>
    <xf numFmtId="49" fontId="0" fillId="0" borderId="8" xfId="0" applyNumberFormat="1" applyBorder="1" applyAlignment="1" applyProtection="1">
      <alignment/>
      <protection locked="0"/>
    </xf>
    <xf numFmtId="49" fontId="3" fillId="2" borderId="37" xfId="20" applyNumberFormat="1" applyFill="1" applyBorder="1" applyAlignment="1" applyProtection="1">
      <alignment horizontal="left"/>
      <protection locked="0"/>
    </xf>
    <xf numFmtId="49" fontId="0" fillId="0" borderId="38" xfId="0" applyNumberFormat="1" applyBorder="1" applyAlignment="1">
      <alignment horizontal="left"/>
    </xf>
    <xf numFmtId="49" fontId="0" fillId="0" borderId="30" xfId="0" applyNumberFormat="1" applyBorder="1" applyAlignment="1">
      <alignment horizontal="left"/>
    </xf>
    <xf numFmtId="3" fontId="0" fillId="0" borderId="6" xfId="0" applyNumberFormat="1" applyFont="1" applyFill="1" applyBorder="1" applyAlignment="1" applyProtection="1">
      <alignment horizontal="right" vertical="center" indent="3"/>
      <protection locked="0"/>
    </xf>
    <xf numFmtId="3" fontId="0" fillId="0" borderId="8" xfId="0" applyNumberFormat="1" applyFont="1" applyFill="1" applyBorder="1" applyAlignment="1" applyProtection="1">
      <alignment horizontal="right" vertical="center" indent="3"/>
      <protection locked="0"/>
    </xf>
    <xf numFmtId="0" fontId="2" fillId="3" borderId="27" xfId="0" applyFont="1" applyFill="1" applyBorder="1" applyAlignment="1">
      <alignment vertical="center" wrapText="1"/>
    </xf>
    <xf numFmtId="0" fontId="2" fillId="3" borderId="28" xfId="0" applyFont="1" applyFill="1" applyBorder="1" applyAlignment="1">
      <alignment vertical="center"/>
    </xf>
    <xf numFmtId="0" fontId="0" fillId="0" borderId="28" xfId="0" applyBorder="1" applyAlignment="1">
      <alignment vertical="center"/>
    </xf>
    <xf numFmtId="0" fontId="0" fillId="0" borderId="5" xfId="0" applyBorder="1" applyAlignment="1">
      <alignment vertical="center"/>
    </xf>
    <xf numFmtId="0" fontId="0" fillId="0" borderId="8" xfId="0" applyFont="1" applyBorder="1" applyAlignment="1" applyProtection="1">
      <alignment horizontal="right" vertical="center" indent="3"/>
      <protection locked="0"/>
    </xf>
    <xf numFmtId="3" fontId="0" fillId="0" borderId="32" xfId="0" applyNumberFormat="1" applyFont="1" applyFill="1" applyBorder="1" applyAlignment="1" applyProtection="1">
      <alignment horizontal="right" vertical="center" indent="3"/>
      <protection locked="0"/>
    </xf>
    <xf numFmtId="0" fontId="0" fillId="0" borderId="52" xfId="0" applyFont="1" applyBorder="1" applyAlignment="1" applyProtection="1">
      <alignment horizontal="right" vertical="center" indent="3"/>
      <protection locked="0"/>
    </xf>
    <xf numFmtId="3" fontId="0" fillId="0" borderId="31" xfId="0" applyNumberFormat="1" applyFont="1" applyFill="1" applyBorder="1" applyAlignment="1" applyProtection="1">
      <alignment horizontal="right" vertical="center" indent="3"/>
      <protection locked="0"/>
    </xf>
    <xf numFmtId="0" fontId="0" fillId="0" borderId="53" xfId="0" applyFont="1" applyBorder="1" applyAlignment="1" applyProtection="1">
      <alignment horizontal="right" vertical="center" indent="3"/>
      <protection locked="0"/>
    </xf>
    <xf numFmtId="0" fontId="5" fillId="3" borderId="37" xfId="0" applyFont="1" applyFill="1" applyBorder="1" applyAlignment="1" applyProtection="1">
      <alignment vertical="center" wrapText="1"/>
      <protection/>
    </xf>
    <xf numFmtId="0" fontId="5" fillId="3" borderId="38" xfId="0" applyFont="1" applyFill="1" applyBorder="1" applyAlignment="1" applyProtection="1">
      <alignment vertical="center"/>
      <protection/>
    </xf>
    <xf numFmtId="0" fontId="5" fillId="3" borderId="30" xfId="0" applyFont="1" applyFill="1" applyBorder="1" applyAlignment="1" applyProtection="1">
      <alignment vertical="center"/>
      <protection/>
    </xf>
    <xf numFmtId="3" fontId="0" fillId="0" borderId="7" xfId="0" applyNumberFormat="1" applyFont="1" applyFill="1" applyBorder="1" applyAlignment="1" applyProtection="1">
      <alignment horizontal="right" vertical="center" indent="3"/>
      <protection locked="0"/>
    </xf>
    <xf numFmtId="3" fontId="0" fillId="0" borderId="24" xfId="0" applyNumberFormat="1" applyFont="1" applyFill="1" applyBorder="1" applyAlignment="1" applyProtection="1">
      <alignment horizontal="right" vertical="center" indent="3"/>
      <protection locked="0"/>
    </xf>
    <xf numFmtId="3" fontId="0" fillId="0" borderId="38" xfId="0" applyNumberFormat="1" applyFont="1" applyFill="1" applyBorder="1" applyAlignment="1" applyProtection="1">
      <alignment horizontal="right" vertical="center" indent="3"/>
      <protection locked="0"/>
    </xf>
    <xf numFmtId="3" fontId="0" fillId="0" borderId="30" xfId="0" applyNumberFormat="1" applyFont="1" applyFill="1" applyBorder="1" applyAlignment="1" applyProtection="1">
      <alignment horizontal="right" vertical="center" indent="3"/>
      <protection locked="0"/>
    </xf>
    <xf numFmtId="3" fontId="4" fillId="3" borderId="54" xfId="0" applyNumberFormat="1" applyFont="1" applyFill="1" applyBorder="1" applyAlignment="1" applyProtection="1">
      <alignment horizontal="center" vertical="center"/>
      <protection/>
    </xf>
    <xf numFmtId="0" fontId="0" fillId="3" borderId="5" xfId="0" applyFill="1" applyBorder="1" applyAlignment="1" applyProtection="1">
      <alignment horizontal="center" vertical="center"/>
      <protection/>
    </xf>
    <xf numFmtId="3" fontId="0" fillId="0" borderId="39" xfId="0" applyNumberFormat="1" applyFont="1" applyFill="1" applyBorder="1" applyAlignment="1" applyProtection="1">
      <alignment horizontal="right" vertical="center" indent="3"/>
      <protection locked="0"/>
    </xf>
    <xf numFmtId="3" fontId="0" fillId="0" borderId="50" xfId="0" applyNumberFormat="1" applyFont="1" applyFill="1" applyBorder="1" applyAlignment="1" applyProtection="1">
      <alignment horizontal="right" vertical="center" indent="3"/>
      <protection locked="0"/>
    </xf>
    <xf numFmtId="3" fontId="10" fillId="3" borderId="55" xfId="0" applyNumberFormat="1" applyFont="1" applyFill="1" applyBorder="1" applyAlignment="1">
      <alignment vertical="center" wrapText="1"/>
    </xf>
    <xf numFmtId="0" fontId="0" fillId="0" borderId="56" xfId="0" applyBorder="1" applyAlignment="1">
      <alignment vertical="center" wrapText="1"/>
    </xf>
    <xf numFmtId="0" fontId="2" fillId="3" borderId="57" xfId="0" applyFont="1" applyFill="1" applyBorder="1" applyAlignment="1">
      <alignment vertical="center"/>
    </xf>
    <xf numFmtId="0" fontId="5" fillId="3" borderId="10" xfId="0" applyFont="1" applyFill="1" applyBorder="1" applyAlignment="1" applyProtection="1">
      <alignment horizontal="center" vertical="center"/>
      <protection/>
    </xf>
    <xf numFmtId="0" fontId="0" fillId="0" borderId="10" xfId="0" applyBorder="1" applyAlignment="1">
      <alignment vertical="center"/>
    </xf>
    <xf numFmtId="0" fontId="5" fillId="3" borderId="11" xfId="0" applyFont="1" applyFill="1" applyBorder="1" applyAlignment="1">
      <alignment vertical="center" wrapText="1"/>
    </xf>
    <xf numFmtId="0" fontId="0" fillId="0" borderId="2" xfId="0" applyBorder="1" applyAlignment="1">
      <alignment vertical="center"/>
    </xf>
    <xf numFmtId="0" fontId="0" fillId="0" borderId="14" xfId="0" applyBorder="1" applyAlignment="1">
      <alignment vertical="center"/>
    </xf>
    <xf numFmtId="0" fontId="5" fillId="3" borderId="2" xfId="0" applyFont="1" applyFill="1" applyBorder="1" applyAlignment="1" applyProtection="1">
      <alignment horizontal="center" vertical="center"/>
      <protection/>
    </xf>
    <xf numFmtId="0" fontId="5" fillId="3" borderId="3" xfId="0" applyFont="1" applyFill="1" applyBorder="1" applyAlignment="1" applyProtection="1">
      <alignment horizontal="center" vertical="center"/>
      <protection/>
    </xf>
    <xf numFmtId="0" fontId="0" fillId="0" borderId="38" xfId="0" applyBorder="1" applyAlignment="1">
      <alignment vertical="center"/>
    </xf>
    <xf numFmtId="0" fontId="0" fillId="0" borderId="30" xfId="0" applyBorder="1" applyAlignment="1">
      <alignment vertical="center"/>
    </xf>
    <xf numFmtId="3" fontId="0" fillId="0" borderId="3" xfId="0" applyNumberFormat="1" applyFont="1" applyFill="1" applyBorder="1" applyAlignment="1" applyProtection="1">
      <alignment horizontal="right" vertical="center" indent="3"/>
      <protection locked="0"/>
    </xf>
    <xf numFmtId="0" fontId="0" fillId="0" borderId="9" xfId="0" applyFont="1" applyBorder="1" applyAlignment="1" applyProtection="1">
      <alignment horizontal="right" vertical="center" indent="3"/>
      <protection locked="0"/>
    </xf>
    <xf numFmtId="3" fontId="0" fillId="0" borderId="2" xfId="0" applyNumberFormat="1" applyFont="1" applyFill="1" applyBorder="1" applyAlignment="1" applyProtection="1">
      <alignment horizontal="right" vertical="center" indent="3"/>
      <protection locked="0"/>
    </xf>
    <xf numFmtId="0" fontId="0" fillId="0" borderId="12" xfId="0" applyFont="1" applyBorder="1" applyAlignment="1" applyProtection="1">
      <alignment horizontal="right" vertical="center" indent="3"/>
      <protection locked="0"/>
    </xf>
    <xf numFmtId="3" fontId="9" fillId="3" borderId="27" xfId="0" applyNumberFormat="1" applyFont="1" applyFill="1" applyBorder="1" applyAlignment="1">
      <alignment horizontal="left" vertical="center"/>
    </xf>
    <xf numFmtId="0" fontId="5" fillId="3" borderId="37" xfId="0" applyFont="1" applyFill="1" applyBorder="1" applyAlignment="1">
      <alignment vertical="center" wrapText="1"/>
    </xf>
    <xf numFmtId="0" fontId="5" fillId="3" borderId="38" xfId="0" applyFont="1" applyFill="1" applyBorder="1" applyAlignment="1">
      <alignment vertical="center"/>
    </xf>
    <xf numFmtId="0" fontId="5" fillId="3" borderId="30" xfId="0" applyFont="1" applyFill="1" applyBorder="1" applyAlignment="1">
      <alignment vertical="center"/>
    </xf>
    <xf numFmtId="3" fontId="0" fillId="0" borderId="6" xfId="0" applyNumberFormat="1" applyFont="1" applyFill="1" applyBorder="1" applyAlignment="1" applyProtection="1">
      <alignment horizontal="right" vertical="center" indent="1"/>
      <protection locked="0"/>
    </xf>
    <xf numFmtId="0" fontId="0" fillId="0" borderId="8" xfId="0" applyFont="1" applyBorder="1" applyAlignment="1" applyProtection="1">
      <alignment horizontal="right" vertical="center" indent="1"/>
      <protection locked="0"/>
    </xf>
    <xf numFmtId="3" fontId="4" fillId="3" borderId="54" xfId="0" applyNumberFormat="1" applyFont="1" applyFill="1" applyBorder="1" applyAlignment="1" applyProtection="1">
      <alignment horizontal="center" vertical="center" wrapText="1"/>
      <protection/>
    </xf>
    <xf numFmtId="3" fontId="4" fillId="3" borderId="28" xfId="0" applyNumberFormat="1" applyFont="1" applyFill="1" applyBorder="1" applyAlignment="1" applyProtection="1">
      <alignment horizontal="center" vertical="center" wrapText="1"/>
      <protection/>
    </xf>
    <xf numFmtId="0" fontId="0" fillId="0" borderId="57" xfId="0" applyBorder="1" applyAlignment="1">
      <alignment horizontal="center" vertical="center" wrapText="1"/>
    </xf>
    <xf numFmtId="3" fontId="4" fillId="3" borderId="27" xfId="0" applyNumberFormat="1" applyFont="1" applyFill="1" applyBorder="1" applyAlignment="1">
      <alignment vertical="center"/>
    </xf>
    <xf numFmtId="0" fontId="0" fillId="0" borderId="57" xfId="0" applyBorder="1" applyAlignment="1">
      <alignment vertical="center"/>
    </xf>
    <xf numFmtId="0" fontId="5" fillId="3" borderId="58" xfId="0" applyFont="1" applyFill="1" applyBorder="1" applyAlignment="1" applyProtection="1">
      <alignment vertical="center" wrapText="1"/>
      <protection/>
    </xf>
    <xf numFmtId="0" fontId="5" fillId="3" borderId="59" xfId="0" applyFont="1" applyFill="1" applyBorder="1" applyAlignment="1" applyProtection="1">
      <alignment vertical="center"/>
      <protection/>
    </xf>
    <xf numFmtId="0" fontId="5" fillId="3" borderId="60" xfId="0" applyFont="1" applyFill="1" applyBorder="1" applyAlignment="1" applyProtection="1">
      <alignment vertical="center"/>
      <protection/>
    </xf>
    <xf numFmtId="3" fontId="10" fillId="3" borderId="55" xfId="0" applyNumberFormat="1" applyFont="1" applyFill="1" applyBorder="1" applyAlignment="1">
      <alignment vertical="center" wrapText="1"/>
    </xf>
    <xf numFmtId="0" fontId="0" fillId="0" borderId="61" xfId="0" applyBorder="1" applyAlignment="1">
      <alignment vertical="center" wrapText="1"/>
    </xf>
    <xf numFmtId="3" fontId="10" fillId="3" borderId="37" xfId="0" applyNumberFormat="1" applyFont="1" applyFill="1" applyBorder="1" applyAlignment="1">
      <alignment vertical="center" wrapText="1"/>
    </xf>
    <xf numFmtId="0" fontId="0" fillId="0" borderId="30" xfId="0" applyBorder="1" applyAlignment="1">
      <alignment vertical="center" wrapText="1"/>
    </xf>
    <xf numFmtId="3" fontId="0" fillId="2" borderId="6" xfId="0" applyNumberFormat="1" applyFill="1" applyBorder="1" applyAlignment="1" applyProtection="1">
      <alignment horizontal="right" vertical="center" indent="1"/>
      <protection locked="0"/>
    </xf>
    <xf numFmtId="0" fontId="0" fillId="0" borderId="38" xfId="0" applyBorder="1" applyAlignment="1" applyProtection="1">
      <alignment horizontal="right" vertical="center" indent="1"/>
      <protection locked="0"/>
    </xf>
    <xf numFmtId="0" fontId="0" fillId="0" borderId="30" xfId="0" applyBorder="1" applyAlignment="1" applyProtection="1">
      <alignment horizontal="right" vertical="center" indent="1"/>
      <protection locked="0"/>
    </xf>
    <xf numFmtId="3" fontId="10" fillId="3" borderId="37" xfId="0" applyNumberFormat="1" applyFont="1" applyFill="1" applyBorder="1" applyAlignment="1">
      <alignment vertical="center"/>
    </xf>
    <xf numFmtId="3" fontId="10" fillId="4" borderId="62" xfId="0" applyNumberFormat="1" applyFont="1" applyFill="1" applyBorder="1" applyAlignment="1">
      <alignment vertical="center"/>
    </xf>
    <xf numFmtId="0" fontId="0" fillId="4" borderId="56" xfId="0" applyFill="1" applyBorder="1" applyAlignment="1">
      <alignment vertical="center"/>
    </xf>
    <xf numFmtId="3" fontId="4" fillId="3" borderId="31" xfId="0" applyNumberFormat="1" applyFont="1" applyFill="1" applyBorder="1" applyAlignment="1">
      <alignment horizontal="center" vertical="center"/>
    </xf>
    <xf numFmtId="0" fontId="0" fillId="0" borderId="53" xfId="0" applyBorder="1" applyAlignment="1">
      <alignment horizontal="center" vertical="center"/>
    </xf>
    <xf numFmtId="3" fontId="4" fillId="3" borderId="59" xfId="0" applyNumberFormat="1" applyFont="1" applyFill="1" applyBorder="1" applyAlignment="1">
      <alignment horizontal="center" vertical="center"/>
    </xf>
    <xf numFmtId="0" fontId="0" fillId="0" borderId="59" xfId="0" applyBorder="1" applyAlignment="1">
      <alignment vertical="center"/>
    </xf>
    <xf numFmtId="0" fontId="0" fillId="0" borderId="60" xfId="0" applyBorder="1" applyAlignment="1">
      <alignment vertical="center"/>
    </xf>
    <xf numFmtId="0" fontId="2" fillId="0" borderId="61" xfId="0" applyFont="1" applyBorder="1" applyAlignment="1">
      <alignment vertical="center" wrapText="1"/>
    </xf>
    <xf numFmtId="3" fontId="10" fillId="4" borderId="55" xfId="0" applyNumberFormat="1" applyFont="1" applyFill="1" applyBorder="1" applyAlignment="1">
      <alignment vertical="center" wrapText="1"/>
    </xf>
    <xf numFmtId="3" fontId="10" fillId="4" borderId="61" xfId="0" applyNumberFormat="1" applyFont="1" applyFill="1" applyBorder="1" applyAlignment="1">
      <alignment vertical="center" wrapText="1"/>
    </xf>
    <xf numFmtId="3" fontId="2" fillId="3" borderId="58" xfId="0" applyNumberFormat="1" applyFont="1" applyFill="1" applyBorder="1" applyAlignment="1">
      <alignment horizontal="left" vertical="center"/>
    </xf>
    <xf numFmtId="0" fontId="2" fillId="0" borderId="59" xfId="0" applyFont="1" applyBorder="1" applyAlignment="1">
      <alignment horizontal="left" vertical="center"/>
    </xf>
    <xf numFmtId="3" fontId="0" fillId="0" borderId="10" xfId="0" applyNumberFormat="1" applyFont="1" applyFill="1" applyBorder="1" applyAlignment="1" applyProtection="1">
      <alignment horizontal="right" vertical="center" indent="3"/>
      <protection locked="0"/>
    </xf>
    <xf numFmtId="0" fontId="0" fillId="0" borderId="13" xfId="0" applyFont="1" applyBorder="1" applyAlignment="1" applyProtection="1">
      <alignment horizontal="right" vertical="center" indent="3"/>
      <protection locked="0"/>
    </xf>
    <xf numFmtId="0" fontId="5" fillId="3" borderId="14" xfId="0" applyFont="1" applyFill="1" applyBorder="1" applyAlignment="1" applyProtection="1">
      <alignment vertical="center" wrapText="1"/>
      <protection/>
    </xf>
    <xf numFmtId="0" fontId="5" fillId="3" borderId="63" xfId="0" applyFont="1" applyFill="1" applyBorder="1" applyAlignment="1" applyProtection="1">
      <alignment vertical="center" wrapText="1"/>
      <protection/>
    </xf>
    <xf numFmtId="0" fontId="5" fillId="3" borderId="64" xfId="0" applyFont="1" applyFill="1" applyBorder="1" applyAlignment="1" applyProtection="1">
      <alignment vertical="center"/>
      <protection/>
    </xf>
    <xf numFmtId="0" fontId="5" fillId="3" borderId="65" xfId="0" applyFont="1" applyFill="1" applyBorder="1" applyAlignment="1" applyProtection="1">
      <alignment vertical="center"/>
      <protection/>
    </xf>
    <xf numFmtId="0" fontId="5" fillId="3" borderId="14" xfId="0" applyFont="1" applyFill="1" applyBorder="1" applyAlignment="1">
      <alignment vertical="center" wrapText="1"/>
    </xf>
    <xf numFmtId="0" fontId="0" fillId="0" borderId="15" xfId="0" applyBorder="1" applyAlignment="1">
      <alignment vertical="center"/>
    </xf>
    <xf numFmtId="3" fontId="0" fillId="0" borderId="3" xfId="0" applyNumberFormat="1" applyFill="1" applyBorder="1" applyAlignment="1" applyProtection="1">
      <alignment horizontal="right" vertical="center" indent="1"/>
      <protection locked="0"/>
    </xf>
    <xf numFmtId="3" fontId="0" fillId="0" borderId="9" xfId="0" applyNumberFormat="1" applyFill="1" applyBorder="1" applyAlignment="1" applyProtection="1">
      <alignment horizontal="right" vertical="center" indent="1"/>
      <protection locked="0"/>
    </xf>
    <xf numFmtId="3" fontId="13" fillId="3" borderId="6" xfId="0" applyNumberFormat="1" applyFont="1" applyFill="1" applyBorder="1" applyAlignment="1" applyProtection="1">
      <alignment vertical="center"/>
      <protection/>
    </xf>
    <xf numFmtId="0" fontId="13" fillId="3" borderId="38" xfId="0" applyFont="1" applyFill="1" applyBorder="1" applyAlignment="1" applyProtection="1">
      <alignment vertical="center"/>
      <protection/>
    </xf>
    <xf numFmtId="3" fontId="10" fillId="3" borderId="6" xfId="0" applyNumberFormat="1" applyFont="1" applyFill="1" applyBorder="1" applyAlignment="1" applyProtection="1">
      <alignment vertical="center"/>
      <protection/>
    </xf>
    <xf numFmtId="0" fontId="10" fillId="3" borderId="38" xfId="0" applyFont="1" applyFill="1" applyBorder="1" applyAlignment="1" applyProtection="1">
      <alignment vertical="center"/>
      <protection/>
    </xf>
    <xf numFmtId="3" fontId="0" fillId="3" borderId="6" xfId="0" applyNumberFormat="1" applyFill="1" applyBorder="1" applyAlignment="1" applyProtection="1">
      <alignment vertical="center"/>
      <protection/>
    </xf>
    <xf numFmtId="0" fontId="0" fillId="3" borderId="30" xfId="0" applyFill="1" applyBorder="1" applyAlignment="1" applyProtection="1">
      <alignment vertical="center"/>
      <protection/>
    </xf>
    <xf numFmtId="3" fontId="10" fillId="3" borderId="55" xfId="0" applyNumberFormat="1" applyFont="1" applyFill="1" applyBorder="1" applyAlignment="1">
      <alignment vertical="center"/>
    </xf>
    <xf numFmtId="0" fontId="0" fillId="3" borderId="61" xfId="0" applyFill="1" applyBorder="1" applyAlignment="1">
      <alignment vertical="center"/>
    </xf>
    <xf numFmtId="3" fontId="10" fillId="4" borderId="66" xfId="0" applyNumberFormat="1" applyFont="1" applyFill="1" applyBorder="1" applyAlignment="1">
      <alignment vertical="center" wrapText="1"/>
    </xf>
    <xf numFmtId="3" fontId="10" fillId="4" borderId="50" xfId="0" applyNumberFormat="1" applyFont="1" applyFill="1" applyBorder="1" applyAlignment="1">
      <alignment vertical="center" wrapText="1"/>
    </xf>
    <xf numFmtId="3" fontId="0" fillId="3" borderId="7" xfId="0" applyNumberFormat="1" applyFill="1" applyBorder="1" applyAlignment="1" applyProtection="1">
      <alignment vertical="center"/>
      <protection/>
    </xf>
    <xf numFmtId="0" fontId="0" fillId="3" borderId="50" xfId="0" applyFill="1" applyBorder="1" applyAlignment="1" applyProtection="1">
      <alignment vertical="center"/>
      <protection/>
    </xf>
    <xf numFmtId="3" fontId="0" fillId="2" borderId="7" xfId="0" applyNumberFormat="1" applyFill="1" applyBorder="1" applyAlignment="1" applyProtection="1">
      <alignment horizontal="right" vertical="center" indent="1"/>
      <protection/>
    </xf>
    <xf numFmtId="0" fontId="0" fillId="0" borderId="39" xfId="0" applyBorder="1" applyAlignment="1" applyProtection="1">
      <alignment horizontal="right" vertical="center" indent="1"/>
      <protection/>
    </xf>
    <xf numFmtId="0" fontId="0" fillId="0" borderId="50" xfId="0" applyBorder="1" applyAlignment="1" applyProtection="1">
      <alignment horizontal="right" vertical="center" indent="1"/>
      <protection/>
    </xf>
    <xf numFmtId="3" fontId="10" fillId="4" borderId="27" xfId="0" applyNumberFormat="1" applyFont="1" applyFill="1" applyBorder="1" applyAlignment="1">
      <alignment vertical="center" wrapText="1"/>
    </xf>
    <xf numFmtId="3" fontId="10" fillId="4" borderId="57" xfId="0" applyNumberFormat="1" applyFont="1" applyFill="1" applyBorder="1" applyAlignment="1">
      <alignment vertical="center" wrapText="1"/>
    </xf>
    <xf numFmtId="3" fontId="0" fillId="2" borderId="54" xfId="0" applyNumberFormat="1" applyFill="1" applyBorder="1" applyAlignment="1" applyProtection="1">
      <alignment horizontal="right" vertical="center" indent="1"/>
      <protection locked="0"/>
    </xf>
    <xf numFmtId="0" fontId="0" fillId="0" borderId="57" xfId="0" applyBorder="1" applyAlignment="1" applyProtection="1">
      <alignment horizontal="right" vertical="center" indent="1"/>
      <protection locked="0"/>
    </xf>
    <xf numFmtId="0" fontId="0" fillId="0" borderId="28" xfId="0" applyBorder="1" applyAlignment="1" applyProtection="1">
      <alignment horizontal="right" vertical="center" indent="1"/>
      <protection locked="0"/>
    </xf>
    <xf numFmtId="3" fontId="0" fillId="0" borderId="31" xfId="0" applyNumberFormat="1" applyFill="1" applyBorder="1" applyAlignment="1" applyProtection="1">
      <alignment horizontal="right" vertical="center" indent="1"/>
      <protection locked="0"/>
    </xf>
    <xf numFmtId="0" fontId="0" fillId="0" borderId="59" xfId="0" applyFill="1" applyBorder="1" applyAlignment="1" applyProtection="1">
      <alignment horizontal="right" vertical="center" indent="1"/>
      <protection locked="0"/>
    </xf>
    <xf numFmtId="0" fontId="0" fillId="0" borderId="60" xfId="0" applyFill="1" applyBorder="1" applyAlignment="1" applyProtection="1">
      <alignment horizontal="right" vertical="center" indent="1"/>
      <protection locked="0"/>
    </xf>
    <xf numFmtId="3" fontId="5" fillId="3" borderId="58" xfId="0" applyNumberFormat="1" applyFont="1" applyFill="1" applyBorder="1" applyAlignment="1">
      <alignment vertical="center"/>
    </xf>
    <xf numFmtId="3" fontId="5" fillId="3" borderId="60" xfId="0" applyNumberFormat="1" applyFont="1" applyFill="1" applyBorder="1" applyAlignment="1">
      <alignment vertical="center"/>
    </xf>
    <xf numFmtId="3" fontId="0" fillId="3" borderId="2" xfId="0" applyNumberFormat="1" applyFill="1" applyBorder="1" applyAlignment="1" applyProtection="1">
      <alignment vertical="center"/>
      <protection/>
    </xf>
    <xf numFmtId="0" fontId="0" fillId="3" borderId="2" xfId="0" applyFill="1" applyBorder="1" applyAlignment="1" applyProtection="1">
      <alignment vertical="center"/>
      <protection/>
    </xf>
    <xf numFmtId="0" fontId="0" fillId="3" borderId="12" xfId="0" applyFill="1" applyBorder="1" applyAlignment="1" applyProtection="1">
      <alignment vertical="center"/>
      <protection/>
    </xf>
    <xf numFmtId="3" fontId="10" fillId="3" borderId="30" xfId="0" applyNumberFormat="1" applyFont="1" applyFill="1" applyBorder="1" applyAlignment="1">
      <alignment vertical="center" wrapText="1"/>
    </xf>
    <xf numFmtId="0" fontId="10" fillId="3" borderId="46" xfId="0" applyFont="1" applyFill="1" applyBorder="1" applyAlignment="1" applyProtection="1">
      <alignment horizontal="center" vertical="center"/>
      <protection/>
    </xf>
    <xf numFmtId="0" fontId="0" fillId="3" borderId="47" xfId="0" applyFill="1" applyBorder="1" applyAlignment="1" applyProtection="1">
      <alignment vertical="center"/>
      <protection/>
    </xf>
    <xf numFmtId="0" fontId="0" fillId="3" borderId="48" xfId="0" applyFill="1" applyBorder="1" applyAlignment="1" applyProtection="1">
      <alignment vertical="center"/>
      <protection/>
    </xf>
    <xf numFmtId="0" fontId="8" fillId="3" borderId="29" xfId="0" applyFont="1" applyFill="1" applyBorder="1" applyAlignment="1" applyProtection="1">
      <alignment horizontal="center" vertical="center"/>
      <protection/>
    </xf>
    <xf numFmtId="0" fontId="12" fillId="3" borderId="0" xfId="0" applyFont="1" applyFill="1" applyBorder="1" applyAlignment="1" applyProtection="1">
      <alignment vertical="center"/>
      <protection/>
    </xf>
    <xf numFmtId="0" fontId="12" fillId="3" borderId="22" xfId="0" applyFont="1" applyFill="1" applyBorder="1" applyAlignment="1" applyProtection="1">
      <alignment vertical="center"/>
      <protection/>
    </xf>
    <xf numFmtId="0" fontId="5" fillId="4" borderId="37" xfId="0" applyFont="1" applyFill="1" applyBorder="1" applyAlignment="1">
      <alignment vertical="center" wrapText="1"/>
    </xf>
    <xf numFmtId="0" fontId="5" fillId="4" borderId="38" xfId="0" applyFont="1" applyFill="1" applyBorder="1" applyAlignment="1">
      <alignment vertical="center"/>
    </xf>
    <xf numFmtId="0" fontId="5" fillId="4" borderId="30" xfId="0" applyFont="1" applyFill="1" applyBorder="1" applyAlignment="1">
      <alignment vertical="center"/>
    </xf>
    <xf numFmtId="3" fontId="0" fillId="0" borderId="6" xfId="0" applyNumberFormat="1" applyFont="1" applyFill="1" applyBorder="1" applyAlignment="1" applyProtection="1">
      <alignment horizontal="right" vertical="center" indent="1"/>
      <protection/>
    </xf>
    <xf numFmtId="0" fontId="0" fillId="0" borderId="8" xfId="0" applyFont="1" applyBorder="1" applyAlignment="1" applyProtection="1">
      <alignment horizontal="right" vertical="center" indent="1"/>
      <protection/>
    </xf>
    <xf numFmtId="3" fontId="5" fillId="3" borderId="4" xfId="0" applyNumberFormat="1" applyFont="1" applyFill="1" applyBorder="1" applyAlignment="1" applyProtection="1">
      <alignment horizontal="center" vertical="center"/>
      <protection/>
    </xf>
    <xf numFmtId="0" fontId="0" fillId="3" borderId="1" xfId="0" applyFill="1" applyBorder="1" applyAlignment="1" applyProtection="1">
      <alignment horizontal="center" vertical="center"/>
      <protection/>
    </xf>
    <xf numFmtId="3" fontId="5" fillId="3" borderId="37" xfId="0" applyNumberFormat="1" applyFont="1" applyFill="1" applyBorder="1" applyAlignment="1">
      <alignment vertical="center"/>
    </xf>
    <xf numFmtId="3" fontId="25" fillId="3" borderId="6" xfId="0" applyNumberFormat="1" applyFont="1" applyFill="1" applyBorder="1" applyAlignment="1" applyProtection="1">
      <alignment horizontal="left" vertical="center"/>
      <protection/>
    </xf>
    <xf numFmtId="0" fontId="25" fillId="3" borderId="30" xfId="0" applyFont="1" applyFill="1" applyBorder="1" applyAlignment="1" applyProtection="1">
      <alignment horizontal="left" vertical="center"/>
      <protection/>
    </xf>
    <xf numFmtId="0" fontId="5" fillId="3" borderId="63" xfId="0" applyFont="1" applyFill="1" applyBorder="1" applyAlignment="1">
      <alignment vertical="center" wrapText="1"/>
    </xf>
    <xf numFmtId="0" fontId="5" fillId="3" borderId="64" xfId="0" applyFont="1" applyFill="1" applyBorder="1" applyAlignment="1">
      <alignment vertical="center"/>
    </xf>
    <xf numFmtId="0" fontId="5" fillId="3" borderId="65" xfId="0" applyFont="1" applyFill="1" applyBorder="1" applyAlignment="1">
      <alignment vertical="center"/>
    </xf>
    <xf numFmtId="3" fontId="0" fillId="0" borderId="32" xfId="0" applyNumberFormat="1" applyFont="1" applyFill="1" applyBorder="1" applyAlignment="1" applyProtection="1">
      <alignment horizontal="right" vertical="center" indent="1"/>
      <protection/>
    </xf>
    <xf numFmtId="0" fontId="0" fillId="0" borderId="52" xfId="0" applyFont="1" applyBorder="1" applyAlignment="1" applyProtection="1">
      <alignment horizontal="right" vertical="center" indent="1"/>
      <protection/>
    </xf>
    <xf numFmtId="3" fontId="5" fillId="3" borderId="30" xfId="0" applyNumberFormat="1" applyFont="1" applyFill="1" applyBorder="1" applyAlignment="1">
      <alignment vertical="center"/>
    </xf>
    <xf numFmtId="3" fontId="5" fillId="3" borderId="66" xfId="0" applyNumberFormat="1" applyFont="1" applyFill="1" applyBorder="1" applyAlignment="1">
      <alignment vertical="center"/>
    </xf>
    <xf numFmtId="3" fontId="5" fillId="3" borderId="50" xfId="0" applyNumberFormat="1" applyFont="1" applyFill="1" applyBorder="1" applyAlignment="1">
      <alignment vertical="center"/>
    </xf>
    <xf numFmtId="0" fontId="0" fillId="3" borderId="67" xfId="0" applyFill="1" applyBorder="1" applyAlignment="1">
      <alignment vertical="center"/>
    </xf>
    <xf numFmtId="0" fontId="0" fillId="3" borderId="51" xfId="0" applyFill="1" applyBorder="1" applyAlignment="1">
      <alignment vertical="center"/>
    </xf>
    <xf numFmtId="3" fontId="10" fillId="3" borderId="6" xfId="0" applyNumberFormat="1" applyFont="1" applyFill="1" applyBorder="1" applyAlignment="1" applyProtection="1">
      <alignment horizontal="left" vertical="center"/>
      <protection/>
    </xf>
    <xf numFmtId="0" fontId="10" fillId="3" borderId="30" xfId="0" applyFont="1" applyFill="1" applyBorder="1" applyAlignment="1" applyProtection="1">
      <alignment horizontal="left" vertical="center"/>
      <protection/>
    </xf>
    <xf numFmtId="3" fontId="10" fillId="3" borderId="3" xfId="0" applyNumberFormat="1" applyFont="1" applyFill="1" applyBorder="1" applyAlignment="1" applyProtection="1">
      <alignment vertical="center"/>
      <protection/>
    </xf>
    <xf numFmtId="0" fontId="10" fillId="3" borderId="3" xfId="0" applyFont="1" applyFill="1" applyBorder="1" applyAlignment="1" applyProtection="1">
      <alignment vertical="center"/>
      <protection/>
    </xf>
    <xf numFmtId="3" fontId="10" fillId="3" borderId="6" xfId="0" applyNumberFormat="1" applyFont="1" applyFill="1" applyBorder="1" applyAlignment="1" applyProtection="1">
      <alignment horizontal="center" vertical="center"/>
      <protection/>
    </xf>
    <xf numFmtId="0" fontId="10" fillId="3" borderId="38" xfId="0" applyFont="1" applyFill="1" applyBorder="1" applyAlignment="1" applyProtection="1">
      <alignment horizontal="center" vertical="center"/>
      <protection/>
    </xf>
    <xf numFmtId="0" fontId="10" fillId="3" borderId="8" xfId="0" applyFont="1" applyFill="1" applyBorder="1" applyAlignment="1" applyProtection="1">
      <alignment horizontal="center" vertical="center"/>
      <protection/>
    </xf>
    <xf numFmtId="0" fontId="2" fillId="15" borderId="68" xfId="0" applyFont="1" applyFill="1" applyBorder="1" applyAlignment="1" applyProtection="1">
      <alignment horizontal="center" vertical="center"/>
      <protection/>
    </xf>
    <xf numFmtId="0" fontId="0" fillId="15" borderId="69" xfId="0" applyFill="1" applyBorder="1" applyAlignment="1" applyProtection="1">
      <alignment horizontal="center" vertical="center"/>
      <protection/>
    </xf>
    <xf numFmtId="0" fontId="0" fillId="15" borderId="70" xfId="0" applyFill="1" applyBorder="1" applyAlignment="1" applyProtection="1">
      <alignment horizontal="center" vertical="center"/>
      <protection/>
    </xf>
    <xf numFmtId="0" fontId="11" fillId="0" borderId="47" xfId="0" applyFont="1" applyBorder="1" applyAlignment="1">
      <alignment vertical="center" wrapText="1"/>
    </xf>
  </cellXfs>
  <cellStyles count="8">
    <cellStyle name="Normal" xfId="0" builtinId="0"/>
    <cellStyle name="Percent" xfId="15" builtinId="5"/>
    <cellStyle name="Currency" xfId="16" builtinId="4"/>
    <cellStyle name="Currency [0]" xfId="17" builtinId="7"/>
    <cellStyle name="Comma" xfId="18" builtinId="3"/>
    <cellStyle name="Comma [0]" xfId="19" builtinId="6"/>
    <cellStyle name="Hypertextový odkaz" xfId="20" builtinId="8"/>
    <cellStyle name="normální 2" xfId="2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CFFCC"/>
      <rgbColor rgb="00FFFFFF"/>
      <rgbColor rgb="00FF0000"/>
      <rgbColor rgb="0000FF00"/>
      <rgbColor rgb="000000FF"/>
      <rgbColor rgb="00FFFF00"/>
      <rgbColor rgb="00FF00FF"/>
      <rgbColor rgb="0000FFFF"/>
      <rgbColor rgb="0066FF99"/>
      <rgbColor rgb="00008000"/>
      <rgbColor rgb="00000080"/>
      <rgbColor rgb="00808000"/>
      <rgbColor rgb="00800080"/>
      <rgbColor rgb="00008080"/>
      <rgbColor rgb="00C0C0C0"/>
      <rgbColor rgb="00808080"/>
      <rgbColor rgb="00FFCCCC"/>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CC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3">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HDP3">
              <xs:complexType>
                <xs:sequence>
                  <xs:element maxOccurs="1" minOccurs="1" name="VetaD">
                    <xs:complexType>
                      <xs:attribute fixed="DPH" name="k_uladis" use="required">
                        <xs:annotation>
                          <xs:documentation>Musí obsahovat "DPH" - Daň z přidané hodnoty</xs:documentation>
                        </xs:annotation>
                      </xs:attribute>
                      <xs:attribute name="rok" use="required">
                        <xs:annotation>
                          <xs:documentation>vyplníte kalendářní rok, za který (příp. za jehož část) podáváte daňové přiznání. Vyplnění
						tohoto údaje je pro další zpracování nezbytné.</xs:documentation>
                        </xs:annotation>
                        <xs:simpleType>
                          <xs:restriction base="xs:decimal">
                            <xs:totalDigits value="4"/>
                            <xs:fractionDigits value="0"/>
                          </xs:restriction>
                        </xs:simpleType>
                      </xs:attribute>
                      <xs:attribute name="c_okec" use="optional">
                        <xs:annotation>
                          <xs:documentation>Uvedete číslo převažující ekonomické činnosti podle uskutečněných plnění za příslušné zdaňovací období. Toto číslo musí odpovídat nějakému číslu z číselníku CZ-NACE&lt;br&gt;
Pro popis číselníku Činnosti klikněte &lt;a href="http://adisepo.mfcr.cz/adis/jepo/epo/ciselnik_ukazka.htm?C=okec"&gt;zde&lt;/a&gt;.</xs:documentation>
                        </xs:annotation>
                        <xs:simpleType>
                          <xs:restriction base="xs:decimal">
                            <xs:totalDigits value="6"/>
                            <xs:fractionDigits value="0"/>
                          </xs:restriction>
                        </xs:simpleType>
                      </xs:attribute>
                      <xs:attribute name="zdobd_do" type="dateInMultiFormat" use="optional">
                        <xs:annotation>
                          <xs:documentation>Pokud je daňové přiznání podáváno pouze za část vyplněného zdaňovacího období, tj. v případě
						zahájení nebo ukončení insolvenčního řízení, pak zadejte datumy Za období od,do.</xs:documentation>
                        </xs:annotation>
                      </xs:attribute>
                      <xs:attribute name="zdobd_od" type="dateInMultiFormat" use="optional">
                        <xs:annotation>
                          <xs:documentation>Pokud je daňové přiznání podáváno pouze za část vyplněného zdaňovacího období, tj. v případě
						zahájení nebo ukončení insolvenčního řízení, pak zadejte datumy Za období od,do.</xs:documentation>
                        </xs:annotation>
                      </xs:attribute>
                      <xs:attribute name="kod_zo" use="optional">
                        <xs:annotation>
                          <xs:documentation>Kolonku "Kód zdaňovacího období následujícího roku" vyplní plátce pouze v řádném přiznání za poslední zdaňovací období kalendářního roku následovně :&lt;BR&gt;Q&amp;nbsp;&amp;nbsp;&amp;nbsp;&amp;nbsp;uvede plátce, jehož zdaňovacím obdobím je kalendářní měsíc a který se rozhodl, že jeho zdaňovacím obdobím pro příslušný kalendářní rok bude kalendářní čtvrtletí (§ 99a odst. 1)&lt;BR&gt;M&amp;nbsp;&amp;nbsp;&amp;nbsp;&amp;nbsp;uvede plátce, jehož zdaňovacím obdobím je kalendářní čtvrtletí a který se rozhodl, že jeho zdaňovacím obdobím pro příslušný kalendářní rok bude kalendářní měsíc nebo již nesplňuje podmínky pro čtvrtletní zdaňovací období dle § 99a odst. 1.&lt;BR&gt;Plátci, jejichž zdaňovací období se v následujícím kalendářním roce nemění, kód zdaňovacího období nevyplňují. Uvedení kódu v přiznání za poslední zdaňovací období kalendářního roku nahrazuje oznámení o změně zdaňovacího období. Pokud není daňové přiznání podáno do 31. ledna příslušného kalendářního roku, plátce změnu zdaňovacího období oznámí správci daně jiným způsobem.</xs:documentation>
                        </xs:annotation>
                        <xs:simpleType>
                          <xs:restriction base="xs:string">
                            <xs:minLength value="0"/>
                            <xs:maxLength value="3"/>
                          </xs:restriction>
                        </xs:simpleType>
                      </xs:attribute>
                      <xs:attribute name="d_zjist" type="dateInMultiFormat" use="optional">
                        <xs:annotation>
                          <xs:documentation>Vyplníte jen tehdy, pokud jste vyznačili, že podáváte dodatečné daňové přiznání. V tomto případě je vyplnění dne, kdy jste zjistil(a-i) důvody pro podání dodatečného daňového přiznání, pro další zpracování nezbytné.Při podání dodatečného daňového přiznání podle § 141 odst. 2 nebo 4 zákona č. 280/2009 Sb., daňový řád, ve znění pozdějších předpisů, budou na zvláštní příloze uvedeny důvody pro jeho podání. Důvody pro podání dodatečného daňového přiznání uveďte v poli Důvody pro podání dodatečného daňového přiznání.	</xs:documentation>
                        </xs:annotation>
                      </xs:attribute>
                      <xs:attribute name="trans" use="optional">
                        <xs:annotation>
                          <xs:documentation>Vznikla-li daňová povinnost, uveďte A. Nevznikla-li daňová povinnost uveďte N.
					</xs:documentation>
                        </xs:annotation>
                        <xs:simpleType>
                          <xs:restriction base="xs:string">
                            <xs:minLength value="0"/>
                            <xs:maxLength value="1"/>
                          </xs:restriction>
                        </xs:simpleType>
                      </xs:attribute>
                      <xs:attribute name="dapdph_forma" use="required">
                        <xs:annotation>
                          <xs:documentation>Označíte, zda se jedná o daňové přiznání řádné, dodatečné, řádné/opravné nebo dodatečné/opravné (§&amp;nbsp;135, 138 a 141 zákona č.&amp;nbsp;280/2009&amp;nbsp;Sb., daňový řád, ve znění pozdějších předpisů). 
					Označení jednoho z&amp;nbsp;typů daňového přiznání je pro další zpracování nezbytné.&lt;p&gt;Předkládá se nejpozději do 25 dnů po skončení zdaňovacího období.
					Plátce daně z&amp;nbsp;přidané hodnoty je povinen podat řádné daňové přiznání i&amp;nbsp;v&amp;nbsp;případě, že mu v&amp;nbsp;příslušném zdaňovacím období nevznikla daňová povinnost.&lt;p&gt;Před uplynutím lhůty k&amp;nbsp;podání řádného daňového přiznání může daňový subjekt nahradit daňové přiznání, které již podal,&lt;b&gt; opravným daňovým přiznáním&lt;/b&gt;(zaškrtne „řádné“ a zároveň „opravné“). V řízení se dále postupuje podle tohoto opravného daňového přiznání a k předchozímu daňovému přiznání se nepřihlíží. Takto lze nahradit i dodatečná daňová přiznání (zaškrtne „dodatečné“ a zároveň „opravné“) nebo již podaná opravná přiznání (§ 138 daňového řádu).&lt;p&gt;&lt;b&gt;Dodatečné daňové přiznání&lt;/b&gt; (dále jen "dodatečné přiznání") se předkládá samostatně pouze za jedno zdaňovací období do konce měsíce následujícího po zjištění důvodu pro podání § 141 odst. 1 daňového řádu. Plátce je povinen předložit dodatečné přiznání, zjistí-li, že jeho daň má být vyšší. Plátce je oprávněn za podmínek stanovených v §&amp;nbsp;141&amp;nbsp;odst.&amp;nbsp;2 a 3 daňového řádu podat dodatečné přiznání na daň nižší, než je poslední známá daň, nebo podle §&amp;nbsp;141 odst.&amp;nbsp;4 daňového řádu dodatečné přiznání, kterým se nemění poslední známá daň, ale pouze údaje dříve tvrzené (v těchto dvou případech uvede v příloze důvody pro jeho podání podle §&amp;nbsp;141&amp;nbsp;odst.&amp;nbsp;5 daňového řádu). Dodatečné přiznání se podává na shodném tiskopise jako řádné přiznání, na jehož první straně se označí jako dodatečné a uvede se den, kdy byly zjištěny skutečnosti zakládající povinnost nebo možnost podat dodatečné přiznání&lt;BR&gt;&lt;b&gt;V&amp;nbsp;dodatečném přiznání se uvádí pouze rozdíly od údajů, ze kterých byla stanovena poslední známá daň příslušného zdaňovacího období.&lt;/b&gt;&lt;BR&gt; Na &lt;b&gt;ř. 66&lt;/b&gt; se vyznačí rozdíl oproti poslední známé dani. V případě kladné částky je plátce povinen ji uhradit v náhradní lhůtě splatnosti podle §&amp;nbsp;141&amp;nbsp;odst.&amp;nbsp;8 daňového řádu. V případě záporné částky může plátce podat žádost o vrácení případného přeplatku podle §&amp;nbsp;155 daňového řádu.&lt;BR&gt;V&amp;nbsp;případě, že plátce daně je povinen &lt;b&gt;krátit nárok&lt;/b&gt; na odpočet daně podle §&amp;nbsp;76 postupuje dále následovně:&lt;BR&gt; &lt;strong&gt;ř.&amp;nbsp;52 Vypočtená část odpočtu daně v krácené výši&lt;/strong&gt; &lt;BR&gt;– do levého sloupce „Koeficient (%)“ se uvede příslušný koeficient.&lt;BR&gt;– v pravém sloupci „Odpočet“ se uvede vypočtená část odpočtu daně v krácené výši dle § 76 odst. 1, která se vypočte jako součin ř. 46 – sloupec „Krácený odpočet“ a koeficientu (levý sloupec „Koeficient (%)“).&lt;BR&gt;V případě opravy přijatých nebo uskutečněných plnění za zdaňovací období dosud nevypořádaného roku se provede krácení odpočtu daně koeficientem podle § 76 odst. 6 (uvede se do levého sloupce „Koeficient (%)“).&lt;BR&gt;V případě opravy pouze přijatých zdanitelných plnění za zdaňovací období již vypořádaného roku se pro krácení odpočtu daně použije poslední vypočtený vypořádací koeficient (uvede se do levého sloupce „Koeficient (%)“).&lt;BR&gt;V případě opravy uskutečněných plnění za některé ze zdaňovacích období již vypořádaného roku, výše nároku na odpočet daně v krácené výši se vypočte novým vypořádacím koeficientem vypočteným z údajů za celé vypořádávané období s prominutím všech oprav podle § 76 odst. 9 (uvede se do levého sloupce „Koeficient (%)“).&lt;BR&gt; &lt;strong&gt;ř.&amp;nbsp;53 Vypořádání odpočtu daně &lt;/strong&gt;&lt;BR&gt;– uvede se promítnutí všech oprav podle § 76 odst. 9.&lt;p&gt;&lt;b&gt; Volby&lt;/b&gt;&lt;ul&gt;&lt;li&gt; B - řádné&lt;/li&gt;&lt;li&gt;O - opravné&lt;/li&gt;&lt;li&gt;D - dodatečné&lt;/li&gt;&lt;li&gt;E - dodatečné/opravné&lt;/li&gt;&lt;/ul&gt;</xs:documentation>
                        </xs:annotation>
                        <xs:simpleType>
                          <xs:restriction base="xs:string">
                            <xs:minLength value="0"/>
                            <xs:maxLength value="1"/>
                          </xs:restriction>
                        </xs:simpleType>
                      </xs:attribute>
                      <xs:attribute name="mesic" use="optional">
                        <xs:annotation>
                          <xs:documentation>Plátce s měsíčním zdaňovacím obdobím vyplní kalendářní měsíc, za který (příp. za jehož část)
						podává daňové přiznání. Kalendářní měsíc uveďte číslicí v rozsahu 1 až 12, k vyplněné hodnotě nepřipisujte tečku.
						Vyplnění měsíce a roku ZO nebo čtvrtletí a roku ZO je pro další zpracování nezbytné.</xs:documentation>
                        </xs:annotation>
                        <xs:simpleType>
                          <xs:restriction base="xs:decimal">
                            <xs:totalDigits value="2"/>
                            <xs:fractionDigits value="0"/>
                          </xs:restriction>
                        </xs:simpleType>
                      </xs:attribute>
                      <xs:attribute name="typ_platce" use="required">
                        <xs:annotation>
                          <xs:documentation>Označíte, o jaký typ plátce se jedná. &lt;p&gt;Volby:&lt;ul&gt;&lt;li&gt;P - Plátce daně §&amp;nbsp;6 až §&amp;nbsp;6f  &lt;/li&gt;&lt;li&gt;I - Identifikovaná osoba §&amp;nbsp;6g až §&amp;nbsp;6i&lt;/li&gt;&lt;li&gt;S - Skupina §&amp;nbsp;5a&lt;/li&gt;&lt;/ul&gt;&lt;p&gt;
					</xs:documentation>
                        </xs:annotation>
                        <xs:simpleType>
                          <xs:restriction base="xs:string">
                            <xs:minLength value="0"/>
                            <xs:maxLength value="1"/>
                          </xs:restriction>
                        </xs:simpleType>
                      </xs:attribute>
                      <xs:attribute name="d_poddp" type="dateInMultiFormat" use="optional">
                        <xs:annotation>
                          <xs:documentation>Tento údaj se předvyplní dnešním datem.
						</xs:documentation>
                        </xs:annotation>
                      </xs:attribute>
                      <xs:attribute name="ctvrt" use="optional">
                        <xs:annotation>
                          <xs:documentation>plátce se čtvrtletním zdaňovacím obdobím vyplní kalendářní čtvrtletí, za které (příp. za jehož
						část) podává daňové přiznání. Kalendářní čtvrtletí uveďte číslicí v rozsahu 1 až 4, k vyplněné hodnotě
						nepřipisujte tečku. Vyplnění měsíce a roku ZO nebo čtvrtletí a roku ZO je pro další zpracování nezbytné.
					</xs:documentation>
                        </xs:annotation>
                        <xs:simpleType>
                          <xs:restriction base="xs:decimal">
                            <xs:totalDigits value="1"/>
                            <xs:fractionDigits value="0"/>
                          </xs:restriction>
                        </xs:simpleType>
                      </xs:attribute>
                      <xs:attribute fixed="DP3" name="dokument" use="required"/>
                    </xs:complexType>
                  </xs:element>
                  <xs:element maxOccurs="1" minOccurs="1" name="VetaP">
                    <xs:complexType>
                      <xs:attribute name="opr_jmeno" use="optional">
                        <xs:annotation>
                          <xs:documentation>fyzické osoby oprávněné k podpisu.&lt;BR&gt;Vyplňuje se, je-li typ daňového subjektu nebo typ jeho zástupce právnická osoba.</xs:documentation>
                        </xs:annotation>
                        <xs:simpleType>
                          <xs:restriction base="xs:string">
                            <xs:minLength value="0"/>
                            <xs:maxLength value="20"/>
                          </xs:restriction>
                        </xs:simpleType>
                      </xs:attribute>
                      <xs:attribute name="jmeno" use="optional">
                        <xs:annotation>
                          <xs:documentation>daňového subjektu fyzické osoby.</xs:documentation>
                        </xs:annotation>
                        <xs:simpleType>
                          <xs:restriction base="xs:string">
                            <xs:minLength value="0"/>
                            <xs:maxLength value="20"/>
                          </xs:restriction>
                        </xs:simpleType>
                      </xs:attribute>
                      <xs:attribute name="sest_jmeno" use="optional">
                        <xs:annotation>
                          <xs:documentation>osoby, která sestavila podání/tvrzení.</xs:documentation>
                        </xs:annotation>
                        <xs:simpleType>
                          <xs:restriction base="xs:string">
                            <xs:minLength value="0"/>
                            <xs:maxLength value="20"/>
                          </xs:restriction>
                        </xs:simpleType>
                      </xs:attribute>
                      <xs:attribute name="c_ufo" use="required">
                        <xs:annotation>
                          <xs:documentation>Číslo finančního úřadu, kterému je podání určeno.&lt;br&gt;
Pro popis číselníku Územní finanční orgány klikněte &lt;a href="http://adisepo.mfcr.cz/adis/jepo/epo/ciselnik_ukazka.htm?C=ufo"&gt;zde&lt;/a&gt;.</xs:documentation>
                        </xs:annotation>
                        <xs:simpleType>
                          <xs:restriction base="xs:decimal">
                            <xs:totalDigits value="3"/>
                            <xs:fractionDigits value="0"/>
                          </xs:restriction>
                        </xs:simpleType>
                      </xs:attribute>
                      <xs:attribute name="zast_dat_nar" type="dateInMultiFormat" use="optional">
                        <xs:annotation>
                          <xs:documentation>zástupce.&lt;BR&gt;Pokud podává zástupce fyzická osoba, buď datum narození nebo evidenční číslo je povinné.</xs:documentation>
                        </xs:annotation>
                      </xs:attribute>
                      <xs:attribute name="typ_ds" use="required">
                        <xs:annotation>
                          <xs:documentation>(V případě skupiny se uvede typ zastupujícícho člena.)&lt;BR&gt;F - fyzická osoba&lt;BR&gt;P - právnická osoba..</xs:documentation>
                        </xs:annotation>
                        <xs:simpleType>
                          <xs:restriction base="xs:string">
                            <xs:minLength value="0"/>
                            <xs:maxLength value="1"/>
                          </xs:restriction>
                        </xs:simpleType>
                      </xs:attribute>
                      <xs:attribute name="titul" use="optional">
                        <xs:annotation>
                          <xs:documentation>daňového subjektu fyzické osoby.</xs:documentation>
                        </xs:annotation>
                        <xs:simpleType>
                          <xs:restriction base="xs:string">
                            <xs:minLength value="0"/>
                            <xs:maxLength value="10"/>
                          </xs:restriction>
                        </xs:simpleType>
                      </xs:attribute>
                      <xs:attribute name="zast_jmeno" use="optional">
                        <xs:annotation>
                          <xs:documentation>zástupce.&lt;BR&gt;Pokud podává zástupce fyzická osoba je povinné.</xs:documentation>
                        </xs:annotation>
                        <xs:simpleType>
                          <xs:restriction base="xs:string">
                            <xs:minLength value="0"/>
                            <xs:maxLength value="20"/>
                          </xs:restriction>
                        </xs:simpleType>
                      </xs:attribute>
                      <xs:attribute name="dic" use="required">
                        <xs:annotation>
                          <xs:documentation>Kmenová část daňového identifikačního čísla, pokud bylo daňovému subjektu přiděleno.</xs:documentation>
                        </xs:annotation>
                        <xs:simpleType>
                          <xs:restriction base="xs:string">
                            <xs:pattern value="[0-9]{1,10}"/>
                          </xs:restriction>
                        </xs:simpleType>
                      </xs:attribute>
                      <xs:attribute name="zkrobchjm" use="optional">
                        <xs:annotation>
                          <xs:documentation>Obchodní jméno daňového subjektu právnické osoby.</xs:documentation>
                        </xs:annotation>
                        <xs:simpleType>
                          <xs:restriction base="xs:string">
                            <xs:minLength value="0"/>
                            <xs:maxLength value="255"/>
                          </xs:restriction>
                        </xs:simpleType>
                      </xs:attribute>
                      <xs:attribute name="prijmeni" use="optional">
                        <xs:annotation>
                          <xs:documentation>daňového subjektu fyzické osoby.</xs:documentation>
                        </xs:annotation>
                        <xs:simpleType>
                          <xs:restriction base="xs:string">
                            <xs:minLength value="0"/>
                            <xs:maxLength value="36"/>
                          </xs:restriction>
                        </xs:simpleType>
                      </xs:attribute>
                      <xs:attribute name="sest_telef" use="optional">
                        <xs:annotation>
                          <xs:documentation>osoby, která sestavila podání/tvrzení.</xs:documentation>
                        </xs:annotation>
                        <xs:simpleType>
                          <xs:restriction base="xs:string">
                            <xs:minLength value="0"/>
                            <xs:maxLength value="14"/>
                          </xs:restriction>
                        </xs:simpleType>
                      </xs:attribute>
                      <xs:attribute name="zast_ev_cislo" use="optional">
                        <xs:annotation>
                          <xs:documentation>Pokud podává zástupce fyzická osoba, buď datum narození nebo evidenční číslo je povinné.</xs:documentation>
                        </xs:annotation>
                        <xs:simpleType>
                          <xs:restriction base="xs:string">
                            <xs:minLength value="0"/>
                            <xs:maxLength value="36"/>
                          </xs:restriction>
                        </xs:simpleType>
                      </xs:attribute>
                      <xs:attribute name="opr_prijmeni" use="optional">
                        <xs:annotation>
                          <xs:documentation>fyzické osoby oprávněné k podpisu.&lt;BR&gt;Vyplňuje se, je-li typ daňového subjektu nebo typ jeho zástupce právnická osoba.</xs:documentation>
                        </xs:annotation>
                        <xs:simpleType>
                          <xs:restriction base="xs:string">
                            <xs:minLength value="0"/>
                            <xs:maxLength value="36"/>
                          </xs:restriction>
                        </xs:simpleType>
                      </xs:attribute>
                      <xs:attribute name="zast_prijmeni" use="optional">
                        <xs:annotation>
                          <xs:documentation>zástupce.&lt;BR&gt;Pokud podává zástupce fyzická osoba je povinné.</xs:documentation>
                        </xs:annotation>
                        <xs:simpleType>
                          <xs:restriction base="xs:string">
                            <xs:minLength value="0"/>
                            <xs:maxLength value="36"/>
                          </xs:restriction>
                        </xs:simpleType>
                      </xs:attribute>
                      <xs:attribute name="zast_kod" use="optional">
                        <xs:annotation>
                          <xs:documentation>Číselný kód podle níže uvedených typů zástupců:&lt;br&gt;Fyzická osoba:&lt;br&gt;1 - zákonný zástupce&lt;br&gt;2 - ustanovený zástupce&lt;br&gt;3 - společný zástupce, smluvní zástupce&lt;br&gt;4a - obecný zmocněnec - fyzická osoba i právnická osoba&lt;br&gt;4b - fyzická osoba daňový poradce nebo advokát&lt;br&gt;&lt;br&gt;Právnická osoba:&lt;br&gt;2 - ustanovený zástupce&lt;br&gt;	3 - společný zástupce, smluvní zástupce&lt;br&gt;4a - obecný zmocněnec - fyzická osoba i právnická osoba&lt;br&gt;4c -právnická osoba vykonávající daňové poradenství</xs:documentation>
                        </xs:annotation>
                        <xs:simpleType>
                          <xs:restriction base="xs:string">
                            <xs:minLength value="0"/>
                            <xs:maxLength value="2"/>
                          </xs:restriction>
                        </xs:simpleType>
                      </xs:attribute>
                      <xs:attribute name="c_telef" use="optional">
                        <xs:annotation>
                          <xs:documentation>kontaktní daňového subjektu.</xs:documentation>
                        </xs:annotation>
                        <xs:simpleType>
                          <xs:restriction base="xs:string">
                            <xs:minLength value="0"/>
                            <xs:maxLength value="14"/>
                          </xs:restriction>
                        </xs:simpleType>
                      </xs:attribute>
                      <xs:attribute name="c_orient" use="optional">
                        <xs:annotation>
                          <xs:documentation>místa pobytu nebo sídla daňového subjektu.</xs:documentation>
                        </xs:annotation>
                        <xs:simpleType>
                          <xs:restriction base="xs:string">
                            <xs:minLength value="0"/>
                            <xs:maxLength value="4"/>
                          </xs:restriction>
                        </xs:simpleType>
                      </xs:attribute>
                      <xs:attribute name="zast_ic" use="optional">
                        <xs:annotation>
                          <xs:documentation>zástupce.&lt;BR&gt;Pokud podává zástupce právnická osoba je povinné.</xs:documentation>
                        </xs:annotation>
                        <xs:simpleType>
                          <xs:restriction base="xs:string">
                            <xs:pattern value="[0-9]{1,10}"/>
                          </xs:restriction>
                        </xs:simpleType>
                      </xs:attribute>
                      <xs:attribute name="email" use="optional">
                        <xs:annotation>
                          <xs:documentation>elektronická adresa daňového subjektu.</xs:documentation>
                        </xs:annotation>
                        <xs:simpleType>
                          <xs:restriction base="xs:string">
                            <xs:minLength value="0"/>
                            <xs:maxLength value="255"/>
                          </xs:restriction>
                        </xs:simpleType>
                      </xs:attribute>
                      <xs:attribute name="sest_prijmeni" use="optional">
                        <xs:annotation>
                          <xs:documentation>osoby, která sestavila podání/tvrzení.</xs:documentation>
                        </xs:annotation>
                        <xs:simpleType>
                          <xs:restriction base="xs:string">
                            <xs:minLength value="0"/>
                            <xs:maxLength value="36"/>
                          </xs:restriction>
                        </xs:simpleType>
                      </xs:attribute>
                      <xs:attribute name="ulice" use="optional">
                        <xs:annotation>
                          <xs:documentation>místa pobytu nebo sídla daňového subjektu.</xs:documentation>
                        </xs:annotation>
                        <xs:simpleType>
                          <xs:restriction base="xs:string">
                            <xs:minLength value="0"/>
                            <xs:maxLength value="38"/>
                          </xs:restriction>
                        </xs:simpleType>
                      </xs:attribute>
                      <xs:attribute name="opr_postaveni" use="optional">
                        <xs:annotation>
                          <xs:documentation>fyzické osoby oprávněné k podpisu.&lt;BR&gt;Vyplňuje se, je-li typ daňového subjektu nebo typ jeho zástupce právnická osoba.</xs:documentation>
                        </xs:annotation>
                        <xs:simpleType>
                          <xs:restriction base="xs:string">
                            <xs:minLength value="0"/>
                            <xs:maxLength value="40"/>
                          </xs:restriction>
                        </xs:simpleType>
                      </xs:attribute>
                      <xs:attribute name="naz_obce" use="optional">
                        <xs:annotation>
                          <xs:documentation>místo pobytu nebo sídla daňového subjektu&lt;br&gt;
Pro popis číselníku Obce klikněte &lt;a href="http://adisepo.mfcr.cz/adis/jepo/epo/ciselnik_ukazka.htm?C=obce"&gt;zde&lt;/a&gt;.</xs:documentation>
                        </xs:annotation>
                        <xs:simpleType>
                          <xs:restriction base="xs:string">
                            <xs:minLength value="0"/>
                            <xs:maxLength value="48"/>
                          </xs:restriction>
                        </xs:simpleType>
                      </xs:attribute>
                      <xs:attribute name="psc" use="optional">
                        <xs:annotation>
                          <xs:documentation>místa pobytu nebo sídla daňového subjektu.</xs:documentation>
                        </xs:annotation>
                        <xs:simpleType>
                          <xs:restriction base="xs:string">
                            <xs:minLength value="0"/>
                            <xs:maxLength value="10"/>
                          </xs:restriction>
                        </xs:simpleType>
                      </xs:attribute>
                      <xs:attribute name="stat" use="optional">
                        <xs:annotation>
                          <xs:documentation>Název státu místa pobytu nebo sídla daňového subjektu. Pro hodnotu této položky použijte číselník Země (zeme). Z číselníku se vkládá položka naz_zeme_c25.&lt;br&gt;
Pro popis číselníku Země klikněte &lt;a href="http://adisepo.mfcr.cz/adis/jepo/epo/ciselnik_ukazka.htm?C=zeme"&gt;zde&lt;/a&gt;.</xs:documentation>
                        </xs:annotation>
                        <xs:simpleType>
                          <xs:restriction base="xs:string">
                            <xs:minLength value="0"/>
                            <xs:maxLength value="25"/>
                          </xs:restriction>
                        </xs:simpleType>
                      </xs:attribute>
                      <xs:attribute name="c_pop" use="optional">
                        <xs:annotation>
                          <xs:documentation>místa pobytu nebo sídla daňového subjektu.</xs:documentation>
                        </xs:annotation>
                        <xs:simpleType>
                          <xs:restriction base="xs:decimal">
                            <xs:totalDigits value="6"/>
                            <xs:fractionDigits value="0"/>
                          </xs:restriction>
                        </xs:simpleType>
                      </xs:attribute>
                      <xs:attribute name="zast_nazev" use="optional">
                        <xs:annotation>
                          <xs:documentation>zástupce.&lt;BR&gt;Pokud podává zástupce právnická osoba je povinné.</xs:documentation>
                        </xs:annotation>
                        <xs:simpleType>
                          <xs:restriction base="xs:string">
                            <xs:minLength value="0"/>
                            <xs:maxLength value="36"/>
                          </xs:restriction>
                        </xs:simpleType>
                      </xs:attribute>
                      <xs:attribute name="c_pracufo" use="optional">
                        <xs:annotation>
                          <xs:documentation>sídlo územního pracoviště, na němž je nebo bude umístěn spis daňového subjektu (§ 13 zákona o Finanční správě České republiky)&lt;br&gt;
Pro popis číselníku Pracoviště FÚ klikněte &lt;a href="http://adisepo.mfcr.cz/adis/jepo/epo/ciselnik_ukazka.htm?C=pracufo"&gt;zde&lt;/a&gt;.</xs:documentation>
                        </xs:annotation>
                        <xs:simpleType>
                          <xs:restriction base="xs:decimal">
                            <xs:totalDigits value="4"/>
                            <xs:fractionDigits value="0"/>
                          </xs:restriction>
                        </xs:simpleType>
                      </xs:attribute>
                      <xs:attribute name="zast_typ" use="optional">
                        <xs:annotation>
                          <xs:documentation>F - fyzická osoba &lt;BR&gt; P - právnická osoba&lt;BR&gt; Pokud podává zástupce je povinné.</xs:documentation>
                        </xs:annotation>
                        <xs:simpleType>
                          <xs:restriction base="xs:string">
                            <xs:minLength value="0"/>
                            <xs:maxLength value="1"/>
                          </xs:restriction>
                        </xs:simpleType>
                      </xs:attribute>
                    </xs:complexType>
                  </xs:element>
                  <xs:element maxOccurs="1" minOccurs="0" name="Veta1">
                    <xs:complexType>
                      <xs:attribute name="p_sl23_e" use="optional">
                        <xs:annotation>
                          <xs:documentation>Vyplňte podle údajů z daňové evidence&lt;BR&gt;– uvede se údaj o základu daně a dani na výstupu dle	sazby daně ze služby přijaté (a případně z poskytnuté úplaty (zálohy) – § 24&amp;nbsp;odst. 1) od osoby registrované k dani	v jiném členském státě s místem plnění v tuzemsku podle § 9 odst. 1, vznikla-li jejím přijetím povinnost přiznat a	zaplatit daň podle § 108 odst. 1 písm. c). &lt;BR&gt;&lt;U&gt;– za zdaňovací období leden až březen, resp. 1. čtvrtletí 2011 se uvede hodnota plnění dle pokynů k vyplnění - vzor č. 13, s tím, že se neuvede daň z poskytnuté úplaty (zálohy). &lt;/U&gt;
					</xs:documentation>
                        </xs:annotation>
                        <xs:simpleType>
                          <xs:restriction base="xs:decimal">
                            <xs:totalDigits value="14"/>
                            <xs:fractionDigits value="0"/>
                          </xs:restriction>
                        </xs:simpleType>
                      </xs:attribute>
                      <xs:attribute name="dan_pzb5" use="optional">
                        <xs:annotation>
                          <xs:documentation>Vyplňte podle údajů z daňové evidence&lt;BR&gt;- uvede se údaj o základu daně a dani na výstupu dle sazby daně z pořízení zboží z jiného členského státu dle §&amp;#160;16. Do tohoto řádku se uvede také údaj o základu daně a	dani na výstupu při přemístění zboží z jiného členského státu dle §&amp;#160;16 odst. 4 a odst. 5.&lt;BR&gt;- uvede se údaj o základu daně a dani na výstupu při pořízení zboží z jiného členského státu kupujícím formou zjednodušeného	postupu podle §&amp;#160;17 odst. 6 písm. e).&lt;BR&gt;- uvede se údaj o základu daně a dani na výstupu z pořízení nového dopravního prostředku plátcem &lt;b&gt;od osoby registrované k dani v jiném členském státě &lt;/b&gt; dle §&amp;#160;19 odst. 3.</xs:documentation>
                        </xs:annotation>
                        <xs:simpleType>
                          <xs:restriction base="xs:decimal">
                            <xs:totalDigits value="14"/>
                            <xs:fractionDigits value="0"/>
                          </xs:restriction>
                        </xs:simpleType>
                      </xs:attribute>
                      <xs:attribute name="dan23" use="optional">
                        <xs:annotation>
                          <xs:documentation>Vyplňte podle údajů z daňové evidence&lt;BR&gt;
					- uvede se údaj o základu daně a dani na výstupu dle sazby daně z uskutečněných zdanitelných plněních s místem plnění v tuzemsku podle §&amp;nbsp;13 (dodání zboží, převod nemovitosti), §&amp;nbsp;14 (poskytnutí služby) a §&amp;nbsp;8 (zasílání zboží).&lt;BR&gt;- uvádí se také přijatá úplata, která předchází uskutečnění zdanitelného plnění, vznikla-li jejím přijetím povinnost přiznat a zaplatit daň.&lt;BR&gt;- v případě zasílání zboží podle §&amp;nbsp;8 se do těchto řádků uvádí hodnota zaslaného zboží plátcem z tuzemska &lt;b&gt;do jiného členského státu &lt;/b&gt; s místem plnění v tuzemsku, pokud hodnota zasílaného zboží nepřesáhne registrační limit uvedené země (hodnoty registračního limitu pro jednotlivé členské státy jsou uvedeny orientačně v přehledu na konci pokynů) nebo nepovažuje-li plátce za místo plnění při zasílání zboží jiný členský stát.&lt;BR&gt;- v případě zasílání zboží podle §&amp;nbsp;8 &lt;b&gt; z jiného členského státu &lt;/b&gt;do tuzemska se uvádí hodnota zaslaného zboží osobou registrovanou k dani v jiném členském státě, jestliže tato osoba překročí limit pro zasílání zboží do tuzemska stanovený v §&amp;nbsp;8 odst. 2 písm. b) bod 1 nebo považuje-li tato osoba za místo plnění při zasílání zboží tuzemsko (§&amp;nbsp;8 odst. 3).&lt;BR&gt;	- uvede se údaj o základu daně a dani na výstupu dle sazby daně z ostatních uskutečněných zdanitelných plnění s místem plnění v tuzemsku, pro která není v daňovém přiznání samostatná kolonka (například základ daně a daň z přirážky dle §&amp;nbsp;89, §&amp;nbsp;90 a další zdanitelná plnění).&lt;BR&gt;- uvede se částka vypořádání daně na výstupu dle sazby daně při uplatňování zvláštního režimu u plátců, kteří nakupují zboží za účelem jeho dalšího prodeje v nezměněném stavu, jimž byl rozhodnutím správce daně dle §&amp;nbsp;91 stanoven individuální způsob stanovení daňové povinnosti.&lt;BR&gt;– věřitel uvede podle § 44 odst. 3 se záporným znaménkem opravu výše daně u pohledávek za dlužníky v insolvenčním řízení. Neopravuje základ daně, protože předmětné zdanitelné plnění bylo uskutečněno. V případě postupu podle § 44 odst. 6, 7 nebo 8 s kladným znaménkem.&lt;BR&gt;– uvede se oprava základu daně a výše daně dle § 42 a § 43.&lt;p&gt;</xs:documentation>
                        </xs:annotation>
                        <xs:simpleType>
                          <xs:restriction base="xs:decimal">
                            <xs:totalDigits value="14"/>
                            <xs:fractionDigits value="0"/>
                          </xs:restriction>
                        </xs:simpleType>
                      </xs:attribute>
                      <xs:attribute name="obrat23" use="optional">
                        <xs:annotation>
                          <xs:documentation>Vyplňte podle údajů z daňové evidence&lt;BR&gt;- uvede se údaj o základu daně a dani na výstupu dle sazby daně z uskutečněných zdanitelných plněních s místem plnění v tuzemsku podle §&amp;nbsp;13 (dodání zboží, převod nemovitosti), §&amp;nbsp;14 (poskytnutí služby) a §&amp;nbsp;8 (zasílání zboží).&lt;BR&gt;- uvádí se také přijatá úplata, která předchází uskutečnění zdanitelného plnění, vznikla-li jejím přijetím povinnost přiznat a zaplatit daň.&lt;BR&gt;- v případě zasílání zboží podle §&amp;nbsp;8 se do těchto řádků uvádí hodnota zaslaného zboží plátcem z tuzemska &lt;b&gt;do jiného členského státu&lt;/b&gt; s místem plnění v tuzemsku, pokud hodnota zasílaného zboží nepřesáhne registrační limit uvedené země (hodnoty registračního limitu pro jednotlivé členské státy jsou uvedeny orientačně v přehledu na konci pokynů) nebo nepovažuje-li plátce za místo plnění při zasílání zboží jiný členský stát.&lt;BR&gt;- v případě zasílání zboží podle §&amp;nbsp;8 &lt;b&gt; z jiného členského státu &lt;/b&gt;do tuzemska se uvádí hodnota zaslaného zboží osobou registrovanou k dani v jiném členském státě, jestliže tato osoba překročí limit pro zasílání zboží do tuzemska stanovený v §&amp;nbsp;8 odst. 2 písm. b) bod 1 nebo považuje-li tato osoba za místo plnění při zasílání zboží tuzemsko (§&amp;nbsp;8 odst. 3).&lt;BR&gt;- uvede se údaj o základu daně a dani na výstupu dle sazby daně z ostatních uskutečněných zdanitelných plnění s místem plnění v tuzemsku, pro která není v daňovém přiznání samostatná kolonka (například základ daně a daň z přirážky dle §&amp;nbsp;89, §&amp;nbsp;90 a další zdanitelná plnění).&lt;BR&gt;- uvede se částka vypořádání daně na výstupu dle sazby daně při uplatňování zvláštního režimu u plátců, kteří nakupují zboží za účelem jeho dalšího prodeje v nezměněném stavu, jimž byl rozhodnutím správce daně dle §&amp;nbsp;91 stanoven individuální způsob stanovení daňové povinnosti.&lt;BR&gt;– věřitel uvede podle § 44 odst. 3 se záporným znaménkem opravu výše daně u pohledávek za dlužníky v insolvenčním řízení. Neopravuje základ daně, protože předmětné zdanitelné plnění bylo uskutečněno. V případě postupu podle § 44 odst. 6, 7 nebo 8 s kladným znaménkem.&lt;BR&gt;– uvede se oprava základu daně a výše daně dle § 42 a § 43.&lt;p&gt;</xs:documentation>
                        </xs:annotation>
                        <xs:simpleType>
                          <xs:restriction base="xs:decimal">
                            <xs:totalDigits value="14"/>
                            <xs:fractionDigits value="0"/>
                          </xs:restriction>
                        </xs:simpleType>
                      </xs:attribute>
                      <xs:attribute name="p_sl23_z" use="optional">
                        <xs:annotation>
                          <xs:documentation>Vyplňte podle údajů z daňové evidence&lt;BR&gt;– uvede se údaj o základu daně a dani na výstupu z plnění poskytnutých &lt;b&gt;osobou neusazenou v tuzemsku &lt;/b&gt; s místem plnění v tuzemsku, neuvedených v ř. 5 a 6, vznikla-li jejich přijetím, nebo poskytnutím úplaty (zálohy), povinnost přiznat a zaplatit daň podle § 108. Například:&lt;BR&gt;– služba podle §&amp;#160;10 až 10d a §&amp;#160;10k,&lt;BR&gt;– zboží s montáží nebo instalací podle §&amp;#160;7 odst. 3,&lt;BR&gt;– plyn, elektřina, teplo nebo chlad podle §&amp;#160;7a odst. 1 nebo 3.	
					</xs:documentation>
                        </xs:annotation>
                        <xs:simpleType>
                          <xs:restriction base="xs:decimal">
                            <xs:totalDigits value="14"/>
                            <xs:fractionDigits value="0"/>
                          </xs:restriction>
                        </xs:simpleType>
                      </xs:attribute>
                      <xs:attribute name="dan_psl5_e" use="optional">
                        <xs:annotation>
                          <xs:documentation>Vyplňte podle údajů z daňové evidence&lt;BR&gt;– uvede se údaj o základu daně a dani na výstupu dle	sazby daně ze služby přijaté (a případně z poskytnuté úplaty (zálohy) – § 24odst. 1) od osoby registrované k dani	v jiném členském státě s místem plnění v tuzemsku podle § 9 odst. 1, vznikla-li jejím přijetím povinnost přiznat a zaplatit daň podle § 108 odst. 1 písm. c). &lt;BR&gt;&lt;U&gt;– za zdaňovací období leden až březen, resp. 1. čtvrtletí 2011 se uvede hodnota plnění dle pokynů k vyplnění - vzor č. 13, s tím, že se neuvede daň z poskytnuté úplaty (zálohy). &lt;/U&gt;
					</xs:documentation>
                        </xs:annotation>
                        <xs:simpleType>
                          <xs:restriction base="xs:decimal">
                            <xs:totalDigits value="14"/>
                            <xs:fractionDigits value="0"/>
                          </xs:restriction>
                        </xs:simpleType>
                      </xs:attribute>
                      <xs:attribute name="dov_zb23" use="optional">
                        <xs:annotation>
                          <xs:documentation>Vyplňte podle údajů z daňové evidence&lt;BR&gt;- uvede se údaj o základu daně a dani na výstupu dle	sazby daně z dováženého zboží, které bylo plátci propuštěno do celního režimu volný oběh nebo aktivní	zušlechťovací styk v systému navrácení nebo dočasné použití s částečným osvobozením od dovozního cla(§ 23).</xs:documentation>
                        </xs:annotation>
                        <xs:simpleType>
                          <xs:restriction base="xs:decimal">
                            <xs:totalDigits value="14"/>
                            <xs:fractionDigits value="0"/>
                          </xs:restriction>
                        </xs:simpleType>
                      </xs:attribute>
                      <xs:attribute name="p_sl5_z" use="optional">
                        <xs:annotation>
                          <xs:documentation>Vyplňte podle údajů z daňové evidence&lt;BR&gt;– uvede se údaj o základu daně a dani na výstupu z plnění poskytnutých &lt;b&gt;osobou neusazenou v tuzemsku &lt;/b&gt; s místem plnění v tuzemsku, neuvedených v ř. 5 a 6, vznikla-li jejich přijetím, nebo poskytnutím úplaty (zálohy), povinnost přiznat a zaplatit daň podle § 108. Například:&lt;BR&gt;– služba podle §&amp;#160;10 až 10d a §&amp;#160;10k,&lt;BR&gt;– zboží s montáží nebo instalací podle §&amp;#160;7 odst. 3,&lt;BR&gt;– plyn, elektřina, teplo nebo chlad podle §&amp;#160;7a odst. 1 nebo 3.	</xs:documentation>
                        </xs:annotation>
                        <xs:simpleType>
                          <xs:restriction base="xs:decimal">
                            <xs:totalDigits value="14"/>
                            <xs:fractionDigits value="0"/>
                          </xs:restriction>
                        </xs:simpleType>
                      </xs:attribute>
                      <xs:attribute name="p_zb5" use="optional">
                        <xs:annotation>
                          <xs:documentation>Vyplňte podle údajů z daňové evidence&lt;BR&gt;- uvede se údaj o základu daně a dani na výstupu dle sazby daně z pořízení zboží z jiného členského státu dle §&amp;#160;16. Do tohoto řádku se uvede také údaj o základu daně a	dani na výstupu při přemístění zboží z jiného členského státu dle §&amp;#160;16 odst. 4 a odst. 5.&lt;BR&gt;- uvede se údaj o základu daně a dani na výstupu při pořízení zboží z jiného členského státu kupujícím formou zjednodušeného	postupu podle §&amp;#160;17 odst. 6 písm. e).&lt;BR&gt;- uvede se údaj o základu daně a dani na výstupu z pořízení nového dopravního prostředku plátcem &lt;b&gt;od osoby registrované k dani v jiném členském státě &lt;/b&gt; dle §&amp;#160;19 odst. 3.</xs:documentation>
                        </xs:annotation>
                        <xs:simpleType>
                          <xs:restriction base="xs:decimal">
                            <xs:totalDigits value="14"/>
                            <xs:fractionDigits value="0"/>
                          </xs:restriction>
                        </xs:simpleType>
                      </xs:attribute>
                      <xs:attribute name="dan_psl23_e" use="optional">
                        <xs:annotation>
                          <xs:documentation>Vyplňte podle údajů z daňové evidence&lt;BR&gt;– uvede se údaj o základu daně a dani na výstupu dle	sazby daně ze služby přijaté (a případně z poskytnuté úplaty (zálohy) – § 24odst. 1) od osoby registrované k dani	v jiném členském státě s místem plnění v tuzemsku podle § 9 odst. 1, vznikla-li jejím přijetím povinnost přiznat a	zaplatit daň podle § 108 odst. 1 písm. c). &lt;BR&gt;&lt;U&gt;– za zdaňovací období leden až březen, resp. 1. čtvrtletí 2011 se uvede hodnota plnění dle pokynů k vyplnění - vzor č. 13, s tím, že se neuvede daň z poskytnuté úplaty (zálohy). &lt;/U&gt;
					</xs:documentation>
                        </xs:annotation>
                        <xs:simpleType>
                          <xs:restriction base="xs:decimal">
                            <xs:totalDigits value="14"/>
                            <xs:fractionDigits value="0"/>
                          </xs:restriction>
                        </xs:simpleType>
                      </xs:attribute>
                      <xs:attribute name="rez_pren23" use="optional">
                        <xs:annotation>
                          <xs:documentation>Vyplňte podle údajů z daňové evidence&lt;BR&gt;- plátce, který je v tomto režimu příjemcem zdanitelného plnění, uvede údaj o základu daně a dani na výstupu a spolu s přiznáním&lt;BR&gt;předloží výpis z evidence pro daňové účely podle § 92a odst. 5. 
					</xs:documentation>
                        </xs:annotation>
                        <xs:simpleType>
                          <xs:restriction base="xs:decimal">
                            <xs:totalDigits value="14"/>
                            <xs:fractionDigits value="0"/>
                          </xs:restriction>
                        </xs:simpleType>
                      </xs:attribute>
                      <xs:attribute name="dan_psl23_z" use="optional">
                        <xs:annotation>
                          <xs:documentation>Vyplňte podle údajů z daňové evidence&lt;BR&gt;– uvede se údaj o základu daně a dani na výstupu z plnění poskytnutých osobou neusazenou v tuzemsku &lt;BR&gt;s místem plnění v tuzemsku, neuvedených v ř. 5 a 6, vznikla-li jejich přijetím, nebo poskytnutím úplaty (zálohy), povinnost přiznat a zaplatit daň podle § 108. Například:&lt;BR&gt;– služba podle §&amp;#160;10 až 10d a §&amp;#160;10k,&lt;BR&gt;– zboží s montáží nebo instalací podle §&amp;#160;7 odst. 3,&lt;BR&gt;– plyn, elektřina, teplo nebo chlad podle §&amp;#160;7a odst. 1 nebo 3.</xs:documentation>
                        </xs:annotation>
                        <xs:simpleType>
                          <xs:restriction base="xs:decimal">
                            <xs:totalDigits value="14"/>
                            <xs:fractionDigits value="0"/>
                          </xs:restriction>
                        </xs:simpleType>
                      </xs:attribute>
                      <xs:attribute name="dan_dzb5" use="optional">
                        <xs:annotation>
                          <xs:documentation>Vyplňte podle údajů z daňové evidence&lt;BR&gt;- uvede se údaj o základu daně a dani na výstupu dle	sazby daně z dováženého zboží, které bylo plátci propuštěno do celního režimu volný oběh nebo aktivní	zušlechťovací styk v systému navrácení nebo dočasné použití s částečným osvobozením od dovozního cla(§ 23).</xs:documentation>
                        </xs:annotation>
                        <xs:simpleType>
                          <xs:restriction base="xs:decimal">
                            <xs:totalDigits value="14"/>
                            <xs:fractionDigits value="0"/>
                          </xs:restriction>
                        </xs:simpleType>
                      </xs:attribute>
                      <xs:attribute name="dan_rpren23" use="optional">
                        <xs:annotation>
                          <xs:documentation>Vyplňte podle údajů z daňové evidence&lt;BR&gt;- plátce, který je v tomto režimu příjemcem zdanitelného plnění, uvede údaj o základu daně a dani na výstupu a spolu s přiznáním&lt;BR&gt;předloží výpis z evidence pro daňové účely podle § 92a odst. 5. 
					</xs:documentation>
                        </xs:annotation>
                        <xs:simpleType>
                          <xs:restriction base="xs:decimal">
                            <xs:totalDigits value="14"/>
                            <xs:fractionDigits value="0"/>
                          </xs:restriction>
                        </xs:simpleType>
                      </xs:attribute>
                      <xs:attribute name="dan_pdop_nrg" use="optional">
                        <xs:annotation>
                          <xs:documentation>Vyplňte podle údajů z daňové evidence&lt;BR&gt;- uvede se údaj o základu daně a dani na výstupu z pořízení nového dopravního prostředku plátce od osoby neregistrované k dani v jiném členském státě dle § 19 odst. 4. Zároveň se podá Hlášení o pořízení nového dopravního prostředku spolu s kopií daňového dokladu.</xs:documentation>
                        </xs:annotation>
                        <xs:simpleType>
                          <xs:restriction base="xs:decimal">
                            <xs:totalDigits value="14"/>
                            <xs:fractionDigits value="0"/>
                          </xs:restriction>
                        </xs:simpleType>
                      </xs:attribute>
                      <xs:attribute name="p_dop_nrg" use="optional">
                        <xs:annotation>
                          <xs:documentation>Vyplňte podle údajů z daňové evidence&lt;BR&gt;- uvede se údaj o základu daně a dani na výstupu z pořízení nového dopravního prostředku plátce od osoby neregistrované k dani v jiném členském státě dle §&amp;#160;19 odst. 4. Zároveň se podá Hlášení o pořízení nového dopravního prostředku spolu s kopií daňového dokladu.</xs:documentation>
                        </xs:annotation>
                        <xs:simpleType>
                          <xs:restriction base="xs:decimal">
                            <xs:totalDigits value="14"/>
                            <xs:fractionDigits value="0"/>
                          </xs:restriction>
                        </xs:simpleType>
                      </xs:attribute>
                      <xs:attribute name="dan_rpren5" use="optional">
                        <xs:annotation>
                          <xs:documentation>Vyplňte podle údajů z daňové evidence&lt;BR&gt;- plátce, který je v tomto režimu příjemcem zdanitelného plnění, uvede údaj o základu daně a dani na výstupu a spolu s přiznáním&lt;BR&gt;předloží výpis z evidence pro daňové účely podle § 92a odst. 5. </xs:documentation>
                        </xs:annotation>
                        <xs:simpleType>
                          <xs:restriction base="xs:decimal">
                            <xs:totalDigits value="14"/>
                            <xs:fractionDigits value="0"/>
                          </xs:restriction>
                        </xs:simpleType>
                      </xs:attribute>
                      <xs:attribute name="p_zb23" use="optional">
                        <xs:annotation>
                          <xs:documentation>Vyplňte podle údajů z daňové evidence&lt;BR&gt;
					- uvede se údaj o základu daně a dani na výstupu dle sazby daně z pořízení zboží z jiného členského státu dle §&amp;#160;16. Do tohoto řádku se uvede také údaj o základu daně a	dani na výstupu při přemístění zboží z jiného členského státu dle §&amp;#160;16 odst. 4 a odst. 5.&lt;BR&gt;- uvede se údaj o základu daně a dani na výstupu při pořízení zboží z jiného členského státu kupujícím formou zjednodušeného	postupu podle §&amp;#160;17 odst. 6 písm. e).&lt;BR&gt;- uvede se údaj o základu daně a dani na výstupu z pořízení nového dopravního prostředku plátcem &lt;b&gt;od osoby registrované k dani v jiném členském státě &lt;/b&gt; dle §&amp;#160;19 odst. 3.</xs:documentation>
                        </xs:annotation>
                        <xs:simpleType>
                          <xs:restriction base="xs:decimal">
                            <xs:totalDigits value="14"/>
                            <xs:fractionDigits value="0"/>
                          </xs:restriction>
                        </xs:simpleType>
                      </xs:attribute>
                      <xs:attribute name="dan_dzb23" use="optional">
                        <xs:annotation>
                          <xs:documentation>Vyplňte podle údajů z daňové evidence&lt;BR&gt;- uvede se údaj o základu daně a dani na výstupu dle	sazby daně z dováženého zboží, které bylo plátci propuštěno do celního režimu volný oběh nebo aktivní zušlechťovací styk v systému navrácení nebo dočasné použití s částečným osvobozením od dovozního cla(§ 23).</xs:documentation>
                        </xs:annotation>
                        <xs:simpleType>
                          <xs:restriction base="xs:decimal">
                            <xs:totalDigits value="14"/>
                            <xs:fractionDigits value="0"/>
                          </xs:restriction>
                        </xs:simpleType>
                      </xs:attribute>
                      <xs:attribute name="dov_zb5" use="optional">
                        <xs:annotation>
                          <xs:documentation>Vyplňte podle údajů z daňové evidence&lt;BR&gt;- uvede se údaj o základu daně a dani na výstupu dle	sazby daně z dováženého zboží, které bylo plátci propuštěno do celního režimu volný oběh nebo aktivní	zušlechťovací styk v systému navrácení nebo dočasné použití s částečným osvobozením od dovozního cla(§ 23).	</xs:documentation>
                        </xs:annotation>
                        <xs:simpleType>
                          <xs:restriction base="xs:decimal">
                            <xs:totalDigits value="14"/>
                            <xs:fractionDigits value="0"/>
                          </xs:restriction>
                        </xs:simpleType>
                      </xs:attribute>
                      <xs:attribute name="dan_psl5_z" use="optional">
                        <xs:annotation>
                          <xs:documentation>Vyplňte podle údajů z daňové evidence&lt;BR&gt;– uvede se údaj o základu daně a dani na výstupu z plnění poskytnutých osobou neusazenou v tuzemsku &lt;BR&gt;s místem plnění v tuzemsku, neuvedených v ř. 5 a 6, vznikla-li jejich přijetím, nebo poskytnutím úplaty (zálohy), povinnost přiznat a zaplatit daň podle § 108. Například:&lt;BR&gt;– služba podle §&amp;#160;10 až 10d a §&amp;#160;10k,&lt;BR&gt;– zboží s montáží nebo instalací podle §&amp;#160;7 odst. 3,&lt;BR&gt;– plyn, elektřina, teplo nebo chlad podle §&amp;#160;7a odst. 1 nebo 3.</xs:documentation>
                        </xs:annotation>
                        <xs:simpleType>
                          <xs:restriction base="xs:decimal">
                            <xs:totalDigits value="14"/>
                            <xs:fractionDigits value="0"/>
                          </xs:restriction>
                        </xs:simpleType>
                      </xs:attribute>
                      <xs:attribute name="obrat5" use="optional">
                        <xs:annotation>
                          <xs:documentation>Vyplňte podle údajů z daňové evidence&lt;BR&gt;
					- uvede se údaj o základu daně a dani na výstupu dle sazby daně z uskutečněných zdanitelných plněních s místem plnění v tuzemsku podle 
					§&amp;nbsp;13 (dodání zboží, převod nemovitosti), §&amp;nbsp;14 (poskytnutí služby) a §&amp;nbsp;8 (zasílání zboží).&lt;BR&gt;
					- uvádí se také přijatá úplata, která předchází uskutečnění zdanitelného plnění, vznikla-li jejím přijetím povinnost přiznat a zaplatit daň.&lt;BR&gt;
					- v případě zasílání zboží podle §&amp;nbsp;8 se do těchto řádků uvádí hodnota zaslaného zboží plátcem z tuzemska &lt;b&gt;do jiného členského státu&lt;/b&gt; s místem plnění v tuzemsku, pokud hodnota zasílaného zboží nepřesáhne registrační limit uvedené země (hodnoty registračního limitu pro jednotlivé členské státy jsou uvedeny orientačně v přehledu na konci pokynů) nebo nepovažuje-li plátce za místo plnění při zasílání zboží jiný členský stát.&lt;BR&gt;
					- v případě zasílání zboží podle §&amp;nbsp;8 &lt;b&gt; z jiného členského státu &lt;/b&gt;do tuzemska se uvádí hodnota zaslaného zboží osobou registrovanou k dani v jiném členském státě, jestliže tato osoba překročí limit pro zasílání zboží do tuzemska stanovený v §&amp;nbsp;8 odst. 2 písm. b) bod 1 nebo považuje-li tato osoba za místo plnění při zasílání zboží tuzemsko (§&amp;nbsp;8 odst. 3).&lt;BR&gt;
					- uvede se údaj o základu daně a dani na výstupu dle sazby daně z ostatních uskutečněných zdanitelných plnění s místem plnění v tuzemsku, pro která není v daňovém přiznání samostatná kolonka (například základ daně a daň z přirážky dle §&amp;nbsp;89, §&amp;nbsp;90 a další zdanitelná plnění).&lt;BR&gt;
					- uvede se částka vypořádání daně na výstupu dle sazby daně při uplatňování zvláštního režimu u plátců, kteří nakupují zboží za účelem jeho dalšího prodeje v nezměněném stavu, jimž byl rozhodnutím správce daně dle §&amp;nbsp;91 stanoven individuální způsob stanovení daňové povinnosti.&lt;BR&gt;
					– věřitel uvede podle § 44 odst. 3 se záporným znaménkem opravu výše daně u pohledávek za dlužníky v insolvenčním řízení. Neopravuje základ daně, protože předmětné zdanitelné plnění bylo uskutečněno. V případě postupu podle § 44 odst. 6, 7 nebo 8 s kladným znaménkem.&lt;BR&gt;
					– uvede se oprava základu daně a výše daně dle § 42 a § 43.
&lt;p&gt;</xs:documentation>
                        </xs:annotation>
                        <xs:simpleType>
                          <xs:restriction base="xs:decimal">
                            <xs:totalDigits value="14"/>
                            <xs:fractionDigits value="0"/>
                          </xs:restriction>
                        </xs:simpleType>
                      </xs:attribute>
                      <xs:attribute name="dan_pzb23" use="optional">
                        <xs:annotation>
                          <xs:documentation>Vyplňte podle údajů z daňové evidence&lt;BR&gt;- uvede se údaj o základu daně a dani na výstupu dle sazby daně z pořízení zboží z jiného členského státu dle §&amp;#160;16. Do tohoto řádku se uvede také údaj o základu daně a	dani na výstupu při přemístění zboží z jiného členského státu dle §&amp;#160;16 odst. 4 a odst. 5.&lt;BR&gt;- uvede se údaj o základu daně a dani na výstupu při pořízení zboží z jiného členského státu kupujícím formou zjednodušeného	postupu podle §&amp;#160;17 odst. 6 písm. e).&lt;BR&gt;- uvede se údaj o základu daně a dani na výstupu z pořízení nového dopravního prostředku plátcem &lt;b&gt;od osoby registrované k dani v jiném členském státě &lt;/b&gt; dle §&amp;#160;19 odst. 3.</xs:documentation>
                        </xs:annotation>
                        <xs:simpleType>
                          <xs:restriction base="xs:decimal">
                            <xs:totalDigits value="14"/>
                            <xs:fractionDigits value="0"/>
                          </xs:restriction>
                        </xs:simpleType>
                      </xs:attribute>
                      <xs:attribute name="rez_pren5" use="optional">
                        <xs:annotation>
                          <xs:documentation>Vyplňte podle údajů z daňové evidence&lt;BR&gt;– plátce, který je v tomto režimu příjemcem zdanitelného plnění, uvede údaj o základu daně a	dani na výstupu a spolu s přiznáním&lt;BR&gt;předloží výpis z evidence pro daňové účely podle § 92a odst. 6.</xs:documentation>
                        </xs:annotation>
                        <xs:simpleType>
                          <xs:restriction base="xs:decimal">
                            <xs:totalDigits value="14"/>
                            <xs:fractionDigits value="0"/>
                          </xs:restriction>
                        </xs:simpleType>
                      </xs:attribute>
                      <xs:attribute name="dan5" use="optional">
                        <xs:annotation>
                          <xs:documentation>Vyplňte podle údajů z daňové evidence&lt;BR&gt;
					- uvede se údaj o základu daně a dani na výstupu dle sazby daně z uskutečněných zdanitelných plněních s místem plnění v tuzemsku podle 
					§&amp;nbsp;13 (dodání zboží, převod nemovitosti), §&amp;nbsp;14 (poskytnutí služby) a §&amp;nbsp;8 (zasílání zboží).&lt;BR&gt;- uvádí se také přijatá úplata, která předchází uskutečnění zdanitelného plnění, vznikla-li jejím přijetím povinnost přiznat a zaplatit daň.&lt;BR&gt;- v případě zasílání zboží podle §&amp;nbsp;8 se do těchto řádků uvádí hodnota zaslaného zboží plátcem z tuzemska &lt;b&gt;do jiného členského státu&lt;/b&gt; s místem plnění v tuzemsku, pokud hodnota zasílaného zboží nepřesáhne registrační limit uvedené země (hodnoty registračního limitu pro jednotlivé členské státy jsou uvedeny orientačně v přehledu na konci pokynů) nebo nepovažuje-li plátce za místo plnění při zasílání zboží jiný členský stát.&lt;BR&gt;- v případě zasílání zboží podle §&amp;nbsp;8 &lt;b&gt; z jiného členského státu &lt;/b&gt;do tuzemska se uvádí hodnota zaslaného zboží osobou registrovanou k dani v jiném členském státě, jestliže tato osoba překročí limit pro zasílání zboží do tuzemska stanovený v §&amp;nbsp;8 odst. 2 písm. b) bod 1 nebo považuje-li tato osoba za místo plnění při zasílání zboží tuzemsko (§&amp;nbsp;8 odst. 3).&lt;BR&gt;- uvede se údaj o základu daně a dani na výstupu dle sazby daně z ostatních uskutečněných zdanitelných plnění s místem plnění v tuzemsku, pro která není v daňovém přiznání samostatná kolonka (například základ daně a daň z přirážky dle §&amp;nbsp;89, §&amp;nbsp;90 a další zdanitelná plnění).&lt;BR&gt;- uvede se částka vypořádání daně na výstupu dle sazby daně při uplatňování zvláštního režimu u plátců, kteří nakupují zboží za účelem jeho dalšího prodeje v nezměněném stavu, jimž byl rozhodnutím správce daně dle §&amp;nbsp;91 stanoven individuální způsob stanovení daňové povinnosti.&lt;BR&gt;– věřitel uvede podle § 44 odst. 3 se záporným znaménkem opravu výše daně u pohledávek za dlužníky v insolvenčním řízení. Neopravuje základ daně, protože předmětné zdanitelné plnění bylo uskutečněno. V případě postupu podle § 44 odst. 6, 7 nebo 8 s kladným znaménkem.&lt;BR&gt;– uvede se oprava základu daně a výše daně dle § 42 a § 43.&lt;p&gt;</xs:documentation>
                        </xs:annotation>
                        <xs:simpleType>
                          <xs:restriction base="xs:decimal">
                            <xs:totalDigits value="14"/>
                            <xs:fractionDigits value="0"/>
                          </xs:restriction>
                        </xs:simpleType>
                      </xs:attribute>
                      <xs:attribute name="p_sl5_e" use="optional">
                        <xs:annotation>
                          <xs:documentation>Vyplňte podle údajů z daňové evidence&lt;BR&gt;– uvede se údaj o základu daně a dani na výstupu dle	sazby daně ze služby přijaté (a případně z poskytnuté úplaty (zálohy) – § 24odst. 1) od osoby registrované k dani	v jiném členském státě s místem plnění v tuzemsku podle § 9 odst. 1, vznikla-li jejím přijetím povinnost přiznat a	zaplatit daň podle § 108 odst. 1 písm. c). &lt;BR&gt;&lt;U&gt;– za zdaňovací období leden až březen, resp. 1. čtvrtletí 2011 se uvede hodnota plnění dle pokynů k vyplnění - vzor č. 13, s tím, že se neuvede daň z poskytnuté úplaty (zálohy). &lt;/U&gt;
					</xs:documentation>
                        </xs:annotation>
                        <xs:simpleType>
                          <xs:restriction base="xs:decimal">
                            <xs:totalDigits value="14"/>
                            <xs:fractionDigits value="0"/>
                          </xs:restriction>
                        </xs:simpleType>
                      </xs:attribute>
                    </xs:complexType>
                  </xs:element>
                  <xs:element maxOccurs="1" minOccurs="0" name="Veta2">
                    <xs:complexType>
                      <xs:attribute name="pln_rez_pren" use="optional">
                        <xs:annotation>
                          <xs:documentation>Vyplňte podle údajů z daňové evidence&lt;BR&gt;– plátce, který v tomto režimu uskutečnil zdanitelné plnění, uvede údaj o jeho hodnotě a spolu spřiznáním předloží výpis z evidence&lt;BR&gt;pro daňové účely podle § 92a odst. 5. 
					</xs:documentation>
                        </xs:annotation>
                        <xs:simpleType>
                          <xs:restriction base="xs:decimal">
                            <xs:totalDigits value="14"/>
                            <xs:fractionDigits value="0"/>
                          </xs:restriction>
                        </xs:simpleType>
                      </xs:attribute>
                      <xs:attribute name="pln_zaslani" use="optional">
                        <xs:annotation>
                          <xs:documentation>Vyplňte podle údajů z daňové evidence&lt;BR&gt;- v případě zasílání zboží podle § 8 se do tohoto řádku uvádí hodnota zaslaného zboží plátcem z tuzemska do jiného členského státu s místem plnění v jiném členském státě, pokud hodnota zasílaného zboží přesáhne registrační limit uvedené země (hodnoty registračního limitu pro jednotlivé členské státy jsou uvedeny orientačně v přehledu na konci pokynů) nebo považuje-li plátce za místo plnění při zasílání zboží jiný členský stát.</xs:documentation>
                        </xs:annotation>
                        <xs:simpleType>
                          <xs:restriction base="xs:decimal">
                            <xs:totalDigits value="14"/>
                            <xs:fractionDigits value="0"/>
                          </xs:restriction>
                        </xs:simpleType>
                      </xs:attribute>
                      <xs:attribute name="dod_dop_nrg" use="optional">
                        <xs:annotation>
                          <xs:documentation>Vyplňte podle údajů z daňové evidence&lt;BR&gt;- uvede se údaj o hodnotě plnění při dodání nového dopravního prostředku podle §&amp;#160;64 odst. 2 do jiného členského státu, osobě neregistrované k dani v tomto členském státě.&lt;BR&gt;Plátce ve lhůtě pro podání přiznání zároveň předloží hlášení o dodání nového dopravního prostředku do jiného členského státu a kopii vystaveného daňového dokladu. Údaj plátce neuvádí do souhrnného hlášení.	</xs:documentation>
                        </xs:annotation>
                        <xs:simpleType>
                          <xs:restriction base="xs:decimal">
                            <xs:totalDigits value="14"/>
                            <xs:fractionDigits value="0"/>
                          </xs:restriction>
                        </xs:simpleType>
                      </xs:attribute>
                      <xs:attribute name="dod_zb" use="optional">
                        <xs:annotation>
                          <xs:documentation>Vyplňte podle údajů z daňové evidence&lt;BR&gt;- uvede se údaj o hodnotě plnění při dodání zboží do jiného členského státu dle §&amp;#160;64 (dodání zboží do jiného členského státu osobě registrované k dani a přemístění obchodního majetku dle §&amp;#160;64 odst. 4).&lt;BR&gt;- prodávající osoba dle §&amp;#160;17 odst. 2 uvede údaj o hodnotě plnění při dodání zboží z tuzemska do jiného členského státu při užití zjednodušeného postupu dle §&amp;#160;17.&lt;BR&gt;- uvede se údaj o hodnotě plnění při dodání nového dopravního prostředku dle §&amp;#160;64 odst. 2 do jiného členského státu, osobě &lt;b&gt;registrované&lt;/b&gt; k dani v tomto členském státě (dodání osobě neregistrované k dani v jiném členském státě se v tomto řádku neuvede, ale uvede se v řádku 23).&lt;BR&gt;Hodnota plnění z řádku 20 se uvede v souhrnném hlášení s kódy 0 a 1.
						</xs:documentation>
                        </xs:annotation>
                        <xs:simpleType>
                          <xs:restriction base="xs:decimal">
                            <xs:totalDigits value="14"/>
                            <xs:fractionDigits value="0"/>
                          </xs:restriction>
                        </xs:simpleType>
                      </xs:attribute>
                      <xs:attribute name="pln_sluzby" use="optional">
                        <xs:annotation>
                          <xs:documentation>Vyplňte podle údajů z daňové evidence&lt;BR&gt;– uvede se údaj o hodnotě plnění při poskytnutí služeb s místem plnění v jiném členském státě podle §&amp;#160;9 odst. 1, s výjimkou poskytnutí služby, které je v jiném členském státě osvobozeno do daně, osobě registrované k dani v jiném členském státě, pokud je povinen přiznat a zaplatit daň příjemce služby.&lt;BR&gt;Hodnota plnění z řádku 21 se uvede v souhrnném hlášení s kódem 3. Pokud jde o identifikovanou osobu, které nevznikne podle § 101 odst. 6 povinnost podat přiznání, má přesto povinnost podat souhrnné hlášení.
					</xs:documentation>
                        </xs:annotation>
                        <xs:simpleType>
                          <xs:restriction base="xs:decimal">
                            <xs:totalDigits value="14"/>
                            <xs:fractionDigits value="0"/>
                          </xs:restriction>
                        </xs:simpleType>
                      </xs:attribute>
                      <xs:attribute name="pln_ost" use="optional">
                        <xs:annotation>
                          <xs:documentation>Vyplňte podle údajů z daňové evidence&lt;BR&gt; – uvede se údaj o hodnotě veškerých ostatních plnění s nárokem na odpočet daně, která se neuvádí v předchozích řádcích přiznání,ani v řádku 30. Vždy se také uvede přijetí úplaty, která předchází uskutečnění	plnění. Například: &lt;BR&gt;.Poskytnutí služby s místem plnění mimo tuzemsko (§ 24a), mimo plnění vykazovaných na řádku 21.&lt;BR&gt;.Dodání zboží s instalací nebo montáží, dodání plynu, elektřiny, tepla nebo chladu soustavami nebo sítěmi s místem plnění mimo tuzemsko.&lt;BR&gt;.Uskutečnění plnění osvobozeného dle § 67, § 68, § 69, § 70.&lt;BR&gt;.Částka za uskutečněná zdanitelná plnění podle zvláštního režimu pro cestovní službu (§ 89) nebo pro	obchodníky s použitým zbožím, uměleckými díly, sběratelskými předměty a starožitnostmi (§ 90), snížená o přirážku.&lt;BR&gt;.Zvláštní režim pro investiční zlato dle § 92 odst. 7 a 8.&lt;BR&gt;.Dodání zboží nebo převod nemovitosti anebo přechod nemovitosti v dražbě s místem plnění mimo tuzemsko a další. 
					</xs:documentation>
                        </xs:annotation>
                        <xs:simpleType>
                          <xs:restriction base="xs:decimal">
                            <xs:totalDigits value="14"/>
                            <xs:fractionDigits value="0"/>
                          </xs:restriction>
                        </xs:simpleType>
                      </xs:attribute>
                      <xs:attribute name="pln_vyvoz" use="optional">
                        <xs:annotation>
                          <xs:documentation>Vyplňte podle údajů z daňové evidence&lt;BR&gt;– uvede se údaj o hodnotě plnění pří vývozu dle §&amp;#160;66.</xs:documentation>
                        </xs:annotation>
                        <xs:simpleType>
                          <xs:restriction base="xs:decimal">
                            <xs:totalDigits value="14"/>
                            <xs:fractionDigits value="0"/>
                          </xs:restriction>
                        </xs:simpleType>
                      </xs:attribute>
                    </xs:complexType>
                  </xs:element>
                  <xs:element maxOccurs="1" minOccurs="0" name="Veta3">
                    <xs:complexType>
                      <xs:attribute name="tri_pozb" use="optional">
                        <xs:annotation>
                          <xs:documentation>Vyplňte podle údajů z daňové evidence&lt;BR&gt;– uvede se hodnota pořízeného zboží z jiného členského státu, resp. hodnota dodaného zboží do jiného členského státu prostřední osobou při užití zjednodušeného postupu dle §&amp;#160;17. Hodnota plnění z řádku 31 se uvede v souhrnném hlášení s kódem 2.</xs:documentation>
                        </xs:annotation>
                        <xs:simpleType>
                          <xs:restriction base="xs:decimal">
                            <xs:totalDigits value="14"/>
                            <xs:fractionDigits value="0"/>
                          </xs:restriction>
                        </xs:simpleType>
                      </xs:attribute>
                      <xs:attribute name="tri_dozb" use="optional">
                        <xs:annotation>
                          <xs:documentation>Vyplňte podle údajů z daňové evidence&lt;BR&gt;– uvede se hodnota pořízeného zboží z jiného členského státu, resp. hodnota dodaného zboží do jiného členského státu prostřední osobou při užití zjednodušeného postupu dle §&amp;#160;17. Hodnota plnění z řádku 31 se uvede v souhrnném hlášení s kódem 2.</xs:documentation>
                        </xs:annotation>
                        <xs:simpleType>
                          <xs:restriction base="xs:decimal">
                            <xs:totalDigits value="14"/>
                            <xs:fractionDigits value="0"/>
                          </xs:restriction>
                        </xs:simpleType>
                      </xs:attribute>
                      <xs:attribute name="opr_dluz" use="optional">
                        <xs:annotation>
                          <xs:documentation>Vyplňte podle údajů z daňové evidence&lt;BR&gt;– uvede se kladná hodnota opravy daně podle § 44 (u věřitele zahrnutá do ř. 1 nebo 2, u dlužníka do ř. 40 nebo 41).Hodnota řádku 33 nebo 34 může být záporná pouze v případě postupu podle § 44 odst. 6, 7 a 8. </xs:documentation>
                        </xs:annotation>
                        <xs:simpleType>
                          <xs:restriction base="xs:decimal">
                            <xs:totalDigits value="14"/>
                            <xs:fractionDigits value="0"/>
                          </xs:restriction>
                        </xs:simpleType>
                      </xs:attribute>
                      <xs:attribute name="dov_osv" use="optional">
                        <xs:annotation>
                          <xs:documentation>Vyplňte podle údajů z daňové evidence &lt;BR&gt;– uvede se hodnota dovezeného zboží, které je přepraveno ze třetí země, a ukončení odeslání nebo přepravy tohoto zboží je v jiném členském státě a dodání tohoto zboží do jiného členského státu je osvobozeno od daně. </xs:documentation>
                        </xs:annotation>
                        <xs:simpleType>
                          <xs:restriction base="xs:decimal">
                            <xs:totalDigits value="14"/>
                            <xs:fractionDigits value="0"/>
                          </xs:restriction>
                        </xs:simpleType>
                      </xs:attribute>
                      <xs:attribute name="opr_verit" use="optional">
                        <xs:annotation>
                          <xs:documentation>Vyplňte podle údajů z daňové evidence&lt;BR&gt;– uvede se kladná hodnota opravy daně podle § 44 (u věřitele zahrnutá do ř. 1 nebo 2, u dlužníka do ř. 40 nebo 41).Hodnota řádku 33 nebo 34 může být záporná pouze v případě postupu podle § 44 odst. 6, 7 a 8. </xs:documentation>
                        </xs:annotation>
                        <xs:simpleType>
                          <xs:restriction base="xs:decimal">
                            <xs:totalDigits value="14"/>
                            <xs:fractionDigits value="0"/>
                          </xs:restriction>
                        </xs:simpleType>
                      </xs:attribute>
                    </xs:complexType>
                  </xs:element>
                  <xs:element maxOccurs="1" minOccurs="0" name="Veta4">
                    <xs:complexType>
                      <xs:attribute name="odp_tuz23" use="optional">
                        <xs:annotation>
                          <xs:documentation>Vyplňte podle údajů z daňové evidence&lt;BR&gt;
					– uvede se údaj o základu daně a dani na vstupu, která je obsažena v částce za přijatá zdanitelná plnění nebo v úplatě poskytnuté před uskutečněním zdanitelného plnění, vznikla-li jejím přijetím povinnost přiznat a zaplatit daň.&lt;BR&gt;
					– uvede se oprava odpočtu daně dle § 74.&lt;BR&gt;
					- dlužník uvede podle § 44 odst. 5 se záporným znaménkem opravu výše daně u pohledávek za dlužníky v insolvenčním řízení. Neopravuje základ daně, protože předmětné zdanitelné plnění bylo uskutečněno. V případě postupu podle § 44 odst. 6, 7 nebo 8 s kladným znaménkem.</xs:documentation>
                        </xs:annotation>
                        <xs:simpleType>
                          <xs:restriction base="xs:decimal">
                            <xs:totalDigits value="14"/>
                            <xs:fractionDigits value="0"/>
                          </xs:restriction>
                        </xs:simpleType>
                      </xs:attribute>
                      <xs:attribute name="nar_maj" use="optional">
                        <xs:annotation>
                          <xs:documentation>Vyplňte podle údajů z daňové evidence&lt;BR&gt;
					- uvede se údaj o základu daně a dani na vstupu u majetku pořízeného nebo vytvořeného vlastní činností, vymezeného v § 4 odst. 3 písm. d) a e), a to najednou v daňovém přiznání za zdaňovací období, kdy byl	převeden do užívání. Neuvádějí se zde zálohy nebo přijatá dílčí plnění při pořizování majetku vlastní činností. Pokud je nárok na odpočet daně uplatněn v poměrné výši podle § 75, uvede se zde také v poměrné výši. 
					</xs:documentation>
                        </xs:annotation>
                        <xs:simpleType>
                          <xs:restriction base="xs:decimal">
                            <xs:totalDigits value="14"/>
                            <xs:fractionDigits value="0"/>
                          </xs:restriction>
                        </xs:simpleType>
                      </xs:attribute>
                      <xs:attribute name="nar_zdp5" use="optional">
                        <xs:annotation>
                          <xs:documentation>Vyplňte podle údajů z daňové evidence&lt;BR&gt;- uvede se údaj o základu daně a dani na vstupu zpřijatých zdanitelných plnění, u kterých má povinnost přiznat daň příjemce těchto zdanitelných plnění, a která se	uvádí v řádcích 3 až 13 přiznání.</xs:documentation>
                        </xs:annotation>
                        <xs:simpleType>
                          <xs:restriction base="xs:decimal">
                            <xs:totalDigits value="14"/>
                            <xs:fractionDigits value="0"/>
                          </xs:restriction>
                        </xs:simpleType>
                      </xs:attribute>
                      <xs:attribute name="dov_cu" use="optional">
                        <xs:annotation>
                          <xs:documentation>– uvede se údaj o základu daně a dani na vstupu při dovozu zboží v případech, kdy je správcem daně při dovozu zboží celní úřad.</xs:documentation>
                        </xs:annotation>
                        <xs:simpleType>
                          <xs:restriction base="xs:decimal">
                            <xs:totalDigits value="14"/>
                            <xs:fractionDigits value="0"/>
                          </xs:restriction>
                        </xs:simpleType>
                      </xs:attribute>
                      <xs:attribute name="odkr_maj" use="optional">
                        <xs:annotation>
                          <xs:documentation>Vyplňte podle údajů z daňové evidence&lt;BR&gt;
					- uvede se údaj o základu daně a dani na vstupu u majetku pořízeného nebo vytvořeného vlastní činností, vymezeného v § 4 odst. 3 písm. d) a e), a to najednou v daňovém přiznání za zdaňovací období, kdy byl	převeden do užívání. Neuvádějí se zde zálohy nebo přijatá dílčí plnění při pořizování majetku vlastní činností. Pokud je nárok na odpočet daně uplatněn v poměrné výši podle § 75, uvede se zde také v poměrné výši. </xs:documentation>
                        </xs:annotation>
                        <xs:simpleType>
                          <xs:restriction base="xs:decimal">
                            <xs:totalDigits value="14"/>
                            <xs:fractionDigits value="0"/>
                          </xs:restriction>
                        </xs:simpleType>
                      </xs:attribute>
                      <xs:attribute name="odp_sum_nar" use="optional">
                        <xs:annotation>
                          <xs:documentation>– je součtovým řádkem, ve kterém se uvede součet řádků 40 až 45 ve sloupci „V plné výši“ a řádků 40 až 45 ve sloupci „Krácený odpočet“</xs:documentation>
                        </xs:annotation>
                        <xs:simpleType>
                          <xs:restriction base="xs:decimal">
                            <xs:totalDigits value="14"/>
                            <xs:fractionDigits value="0"/>
                          </xs:restriction>
                        </xs:simpleType>
                      </xs:attribute>
                      <xs:attribute name="odp_cu_nar" use="optional">
                        <xs:annotation>
                          <xs:documentation>Vyplňte podle údajů z daňové evidence&lt;BR&gt;– uvede se údaj o základu daně a dani na vstupu při dovozu zboží v případech, kdy je správcem daně při dovozu zboží celní úřad.</xs:documentation>
                        </xs:annotation>
                        <xs:simpleType>
                          <xs:restriction base="xs:decimal">
                            <xs:totalDigits value="14"/>
                            <xs:fractionDigits value="0"/>
                          </xs:restriction>
                        </xs:simpleType>
                      </xs:attribute>
                      <xs:attribute name="nar_zdp23" use="optional">
                        <xs:annotation>
                          <xs:documentation>Vyplňte podle údajů z daňové evidence&lt;BR&gt;
					- uvede se údaj o základu daně a dani na vstupu z přijatých zdanitelných plnění, u kterých má povinnost přiznat daň příjemce těchto zdanitelných plnění, a která se	uvádí v řádcích 3 až 13 přiznání.</xs:documentation>
                        </xs:annotation>
                        <xs:simpleType>
                          <xs:restriction base="xs:decimal">
                            <xs:totalDigits value="14"/>
                            <xs:fractionDigits value="0"/>
                          </xs:restriction>
                        </xs:simpleType>
                      </xs:attribute>
                      <xs:attribute name="odp_rezim" use="optional">
                        <xs:annotation>
                          <xs:documentation>Vyplňte podle údajů z daňové evidence&lt;BR&gt;– v daňovém přiznání za poslední zdaňovací období kalendářního roku se uvede korekce poměrného uplatnění odpočtu	daně, a to	případě, kdy se poměrný koeficient vypočtený podle skutečného použití odchyluje od poměrného koeficientu stanoveného odhadem	o více než 10 procentních bodů (§ 75 odst. 4). Plátce má nárok na odpočet daně pouze v poměrné výši odpovídající rozsahu použití pro své ekonomické činnosti.&lt;BR&gt;– uvede se částka vyrovnání odpočtu daně podle § 77, a to za zdaňovací období, ve kterém byl obchodní majetek	použit a ve kterém	nastaly skutečnosti zakládající povinnost nebo možnost provést toto vyrovnání. Vyrovnání odpočtu daně podle §	79 zákona platného do konce roku 2010 se uvede v ř. 60.&lt;BR&gt;– uvede se údaj o odpočtu daně při registraci a zrušení registrace dle § 79 až § 79c. V případě uplatnění nároku na odpočet daně při registraci	se tento údaj uvede s kladným znaménkem v přiznání za zdaňovací období, do něhož spadá den, kdy se osoba povinná k dani stala plátcem. V případě snížení nároku na odpočet daně při zrušení registrace se uvede tento údaj se záporným	znaménkem v přiznání za poslední zdaňovací období registrace. 
					</xs:documentation>
                        </xs:annotation>
                        <xs:simpleType>
                          <xs:restriction base="xs:decimal">
                            <xs:totalDigits value="14"/>
                            <xs:fractionDigits value="0"/>
                          </xs:restriction>
                        </xs:simpleType>
                      </xs:attribute>
                      <xs:attribute name="pln23" use="optional">
                        <xs:annotation>
                          <xs:documentation>Vyplňte podle údajů z daňové evidence&lt;BR&gt;
					– uvede se údaj o základu daně a dani na vstupu, která je obsažena v částce za přijatá zdanitelná plnění nebo v úplatě poskytnuté před uskutečněním zdanitelného plnění, vznikla-li jejím přijetím povinnost přiznat a zaplatit daň.&lt;BR&gt;
					– uvede se oprava odpočtu daně dle § 74.&lt;BR&gt;
					- dlužník uvede podle § 44 odst. 5 se záporným znaménkem opravu výše daně u pohledávek za dlužníky v insolvenčním řízení. Neopravuje základ daně, protože předmětné zdanitelné plnění bylo uskutečněno. V případě postupu podle § 44 odst. 6, 7 nebo 8 s kladným znaménkem.</xs:documentation>
                        </xs:annotation>
                        <xs:simpleType>
                          <xs:restriction base="xs:decimal">
                            <xs:totalDigits value="14"/>
                            <xs:fractionDigits value="0"/>
                          </xs:restriction>
                        </xs:simpleType>
                      </xs:attribute>
                      <xs:attribute name="odp_tuz5_nar" use="optional">
                        <xs:annotation>
                          <xs:documentation>Vyplňte podle údajů z daňové evidence&lt;BR&gt;
					– uvede se údaj o základu daně a dani na vstupu, která je obsažena v částce za přijatá zdanitelná plnění nebo v úplatě poskytnuté před uskutečněním zdanitelného plnění, vznikla-li jejím přijetím povinnost přiznat a zaplatit daň.&lt;BR&gt;
					– uvede se oprava odpočtu daně dle § 74.&lt;BR&gt;
					- dlužník uvede podle § 44 odst. 5 se záporným znaménkem opravu výše daně u pohledávek za dlužníky v insolvenčním řízení. Neopravuje základ daně, protože předmětné zdanitelné plnění bylo uskutečněno. V případě postupu podle § 44 odst. 6, 7 nebo 8 s kladným znaménkem.</xs:documentation>
                        </xs:annotation>
                        <xs:simpleType>
                          <xs:restriction base="xs:decimal">
                            <xs:totalDigits value="14"/>
                            <xs:fractionDigits value="0"/>
                          </xs:restriction>
                        </xs:simpleType>
                      </xs:attribute>
                      <xs:attribute name="odkr_zdp5" use="optional">
                        <xs:annotation>
                          <xs:documentation>Vyplňte podle údajů z daňové evidence&lt;BR&gt;- uvede se údaj o základu daně a dani na vstupu z přijatých zdanitelných plnění, u kterých má povinnost přiznat daň příjemce těchto zdanitelných plnění, a která se	uvádí v řádcích 3 až 13 přiznání.</xs:documentation>
                        </xs:annotation>
                        <xs:simpleType>
                          <xs:restriction base="xs:decimal">
                            <xs:totalDigits value="14"/>
                            <xs:fractionDigits value="0"/>
                          </xs:restriction>
                        </xs:simpleType>
                      </xs:attribute>
                      <xs:attribute name="od_zdp23" use="optional">
                        <xs:annotation>
                          <xs:documentation>Vyplňte podle údajů z daňové evidence&lt;BR&gt;– uvede se údaj o základu daně a dani na vstupu z přijatých zdanitelných plnění, u kterých má povinnost přiznat daň příjemce těchto zdanitelných plnění, a která se uvádí v řádcích 3 až 13 přiznání.
					</xs:documentation>
                        </xs:annotation>
                        <xs:simpleType>
                          <xs:restriction base="xs:decimal">
                            <xs:totalDigits value="14"/>
                            <xs:fractionDigits value="0"/>
                          </xs:restriction>
                        </xs:simpleType>
                      </xs:attribute>
                      <xs:attribute name="odkr_zdp23" use="optional">
                        <xs:annotation>
                          <xs:documentation>Vyplňte podle údajů z daňové evidence&lt;BR&gt;– uvede se údaj o základu daně a dani na vstupu z přijatých zdanitelných plnění, u kterých má povinnost přiznat daň příjemce těchto zdanitelných plnění, a která se uvádí v řádcích 3 až 13 přiznání. 	</xs:documentation>
                        </xs:annotation>
                        <xs:simpleType>
                          <xs:restriction base="xs:decimal">
                            <xs:totalDigits value="14"/>
                            <xs:fractionDigits value="0"/>
                          </xs:restriction>
                        </xs:simpleType>
                      </xs:attribute>
                      <xs:attribute name="odp_tuz5" use="optional">
                        <xs:annotation>
                          <xs:documentation>Vyplňte podle údajů z daňové evidence&lt;BR&gt;
					– uvede se údaj o základu daně a dani na vstupu, která je obsažena v částce za přijatá zdanitelná plnění nebo v úplatě poskytnuté před uskutečněním zdanitelného plnění, vznikla-li jejím přijetím povinnost přiznat a zaplatit daň.&lt;BR&gt;
					– uvede se oprava odpočtu daně dle § 74.&lt;BR&gt;
					- dlužník uvede podle § 44 odst. 5 se záporným znaménkem opravu výše daně u pohledávek za dlužníky v insolvenčním řízení. Neopravuje základ daně, protože předmětné zdanitelné plnění bylo uskutečněno. V případě postupu podle § 44 odst. 6, 7 nebo 8 s kladným znaménkem.</xs:documentation>
                        </xs:annotation>
                        <xs:simpleType>
                          <xs:restriction base="xs:decimal">
                            <xs:totalDigits value="14"/>
                            <xs:fractionDigits value="0"/>
                          </xs:restriction>
                        </xs:simpleType>
                      </xs:attribute>
                      <xs:attribute name="od_maj" use="optional">
                        <xs:annotation>
                          <xs:documentation>Vyplňte podle údajů z daňové evidence&lt;BR&gt;
					- uvede se údaj o základu daně a dani na vstupu u majetku pořízeného nebo vytvořeného vlastní činností, vymezeného v § 4 odst. 3 písm. d) a e), a to najednou v daňovém přiznání za zdaňovací období, kdy byl	převeden do užívání. Neuvádějí se zde zálohy nebo přijatá dílčí plnění při pořizování majetku vlastní činností. Pokud je nárok na odpočet daně uplatněn v poměrné výši podle § 75, uvede se zde také v poměrné výši. 
					</xs:documentation>
                        </xs:annotation>
                        <xs:simpleType>
                          <xs:restriction base="xs:decimal">
                            <xs:totalDigits value="14"/>
                            <xs:fractionDigits value="0"/>
                          </xs:restriction>
                        </xs:simpleType>
                      </xs:attribute>
                      <xs:attribute name="odp_cu" use="optional">
                        <xs:annotation>
                          <xs:documentation>Vyplňte podle údajů z daňové evidence&lt;BR&gt;– uvede se údaj o základu daně a dani na vstupu při dovozu zboží v případech, kdy je správcem daně při dovozu zboží celní úřad.</xs:documentation>
                        </xs:annotation>
                        <xs:simpleType>
                          <xs:restriction base="xs:decimal">
                            <xs:totalDigits value="14"/>
                            <xs:fractionDigits value="0"/>
                          </xs:restriction>
                        </xs:simpleType>
                      </xs:attribute>
                      <xs:attribute name="odp_tuz23_nar" use="optional">
                        <xs:annotation>
                          <xs:documentation>Vyplňte podle údajů z daňové evidence&lt;BR&gt;
					– uvede se údaj o základu daně a dani na vstupu, která je obsažena v částce za přijatá zdanitelná plnění nebo v úplatě poskytnuté před uskutečněním zdanitelného plnění, vznikla-li jejím přijetím povinnost přiznat a zaplatit daň.&lt;BR&gt;
					– uvede se oprava odpočtu daně dle § 74.&lt;BR&gt;
					- dlužník uvede podle § 44 odst. 5 se záporným znaménkem opravu výše daně u pohledávek za dlužníky v insolvenčním řízení. Neopravuje základ daně, protože předmětné zdanitelné plnění bylo uskutečněno. V případě postupu podle § 44 odst. 6, 7 nebo 8 s kladným znaménkem.</xs:documentation>
                        </xs:annotation>
                        <xs:simpleType>
                          <xs:restriction base="xs:decimal">
                            <xs:totalDigits value="14"/>
                            <xs:fractionDigits value="0"/>
                          </xs:restriction>
                        </xs:simpleType>
                      </xs:attribute>
                      <xs:attribute name="odp_sum_kr" use="optional">
                        <xs:annotation>
                          <xs:documentation>– je součtovým řádkem, ve kterém se uvede součet řádků 40 až 45 ve sloupci „V plné výši“ a řádků 40 až 45 ve sloupci „Krácený odpočet“.&lt;p&gt;</xs:documentation>
                        </xs:annotation>
                        <xs:simpleType>
                          <xs:restriction base="xs:decimal">
                            <xs:totalDigits value="14"/>
                            <xs:fractionDigits value="0"/>
                          </xs:restriction>
                        </xs:simpleType>
                      </xs:attribute>
                      <xs:attribute name="od_zdp5" use="optional">
                        <xs:annotation>
                          <xs:documentation>Vyplňte podle údajů z daňové evidence&lt;BR&gt;- uvede se údaj o základu daně a dani na vstupu zpřijatých zdanitelných plnění, u kterých má povinnost přiznat daň příjemce těchto zdanitelných plnění, a která se	uvádí v řádcích 3 až 13 přiznání.</xs:documentation>
                        </xs:annotation>
                        <xs:simpleType>
                          <xs:restriction base="xs:decimal">
                            <xs:totalDigits value="14"/>
                            <xs:fractionDigits value="0"/>
                          </xs:restriction>
                        </xs:simpleType>
                      </xs:attribute>
                      <xs:attribute name="pln5" use="optional">
                        <xs:annotation>
                          <xs:documentation>Vyplňte podle údajů z daňové evidence&lt;BR&gt;
					– uvede se údaj o základu daně a dani na vstupu, která je obsažena v částce za přijatá zdanitelná plnění nebo v úplatě poskytnuté před uskutečněním zdanitelného plnění, vznikla-li jejím přijetím povinnost přiznat a zaplatit daň.&lt;BR&gt;
					– uvede se oprava odpočtu daně dle § 74.&lt;BR&gt;
					- dlužník uvede podle § 44 odst. 5 se záporným znaménkem opravu výše daně u pohledávek za dlužníky v insolvenčním řízení. Neopravuje základ daně, protože předmětné zdanitelné plnění bylo uskutečněno. V případě postupu podle § 44 odst. 6, 7 nebo 8 s kladným znaménkem.</xs:documentation>
                        </xs:annotation>
                        <xs:simpleType>
                          <xs:restriction base="xs:decimal">
                            <xs:totalDigits value="14"/>
                            <xs:fractionDigits value="0"/>
                          </xs:restriction>
                        </xs:simpleType>
                      </xs:attribute>
                      <xs:attribute name="odp_rez_nar" use="optional">
                        <xs:annotation>
                          <xs:documentation>Vyplňte podle údajů z daňové evidence&lt;BR&gt;– v daňovém přiznání za poslední zdaňovací období kalendářního roku se uvede korekce poměrného uplatnění odpočtu	daně, a to	případě, kdy se poměrný koeficient vypočtený podle skutečného použití odchyluje od poměrného koeficientu stanoveného odhadem	o více než 10 procentních bodů (§ 75 odst. 4). Plátce má nárok na odpočet daně pouze v poměrné výši odpovídající rozsahu použití pro své ekonomické činnosti.&lt;BR&gt;– uvede se částka vyrovnání odpočtu daně podle § 77, a to za zdaňovací období, ve kterém byl obchodní majetek	použit a ve kterém	nastaly skutečnosti zakládající povinnost nebo možnost provést toto vyrovnání. Vyrovnání odpočtu daně podle § 79 zákona platného do konce roku 2010 se uvede v ř. 60.&lt;BR&gt;– uvede se údaj o odpočtu daně při registraci a zrušení registrace dle § 79 až § 79c. V případě uplatnění nároku na odpočet daně při registraci	se tento údaj uvede s kladným znaménkem v přiznání za zdaňovací období, do něhož spadá den, kdy se osoba povinná k dani stala plátcem. V případě snížení nároku na odpočet daně při zrušení registrace se uvede tento údaj se záporným	znaménkem v přiznání za poslední zdaňovací období registrace.
					</xs:documentation>
                        </xs:annotation>
                        <xs:simpleType>
                          <xs:restriction base="xs:decimal">
                            <xs:totalDigits value="14"/>
                            <xs:fractionDigits value="0"/>
                          </xs:restriction>
                        </xs:simpleType>
                      </xs:attribute>
                    </xs:complexType>
                  </xs:element>
                  <xs:element maxOccurs="1" minOccurs="0" name="Veta5">
                    <xs:complexType>
                      <xs:attribute name="koef_p20_vypor" use="optional">
                        <xs:annotation>
                          <xs:documentation>Vyplňte podle údajů z daňové evidence&lt;BR&gt;ve sloupci „Vypořádací koeficient (%)“ se uvede hodnota vypořádacího koeficientu dle § 76 odst. 7.&lt;BR&gt;Vypořádací koeficient se vypočte dle § 76 odst. 3 jako &lt;b&gt;procentní &lt;/b&gt; podíl, kdy čitatel = ř. 1 a 2 (levý sloupec „Základ daně“) + ř. 20 až 26 (sloupec „Hodnota“) + ř. 31 – ř. 51 (sloupec „S nárokem na odpočet daně“) a jmenovatel = čitatel + ř. 50 – ř. 51 (sloupec „Bez&lt;BR&gt;nároku na odpočet“).&lt;BR&gt; Hodnoty jsou vypočteny z údajů za celé vypořádávané období. 
						</xs:documentation>
                        </xs:annotation>
                        <xs:simpleType>
                          <xs:restriction base="xs:decimal">
                            <xs:totalDigits value="6"/>
                            <xs:fractionDigits value="2"/>
                          </xs:restriction>
                        </xs:simpleType>
                      </xs:attribute>
                      <xs:attribute name="pln_nkf" use="optional">
                        <xs:annotation>
                          <xs:documentation>Vyplňte podle údajů z daňové evidence&lt;BR&gt;– ve sloupci „S nárokem na odpočet“ se uvede součet částek bez daně za uskutečněná plnění s nárokem na odpočet daně uvedená v ř. 1 a 2 (sloupec „Základ daně“) a ř. 20 až 26 (sloupec „Hodnota“), která se nezapočítávají do koeficientu podle § 76 odst. 4.
					</xs:documentation>
                        </xs:annotation>
                        <xs:simpleType>
                          <xs:restriction base="xs:decimal">
                            <xs:totalDigits value="14"/>
                            <xs:fractionDigits value="0"/>
                          </xs:restriction>
                        </xs:simpleType>
                      </xs:attribute>
                      <xs:attribute name="vypor_odp" use="optional">
                        <xs:annotation>
                          <xs:documentation>Vyplňte podle údajů z daňové evidence&lt;BR&gt;– ve sloupci „Změna odpočtu“ se uvede vypořádání odpočtu daně	podle § 76 odst. 7 a 8. 
					Vypořádání se vypočte jako rozdíl mezi celkovým nárokem na odpočet daně v	krácené výši vypočteným z údajů za vypořádávané období a součtem uplatněných nároků na odpočet daně v krácené výši v jednotlivých zdaňovacích obdobích zahrnovaných do vypořádání z řádků 52 (pravý sloupec „Odpočet“).&lt;BR&gt;
					Nárok na odpočet daně za vypořádávané období se vypočte jako součin řádku 46 (pravý sloupec	„Krácený odpočet“) z hodnot za celé vypořádávané období a vypořádacího koeficientu z řádku 53 (levý sloupec „Vypořádací koeficient“).&lt;BR&gt;V případě, že plátce uplatnil odpočet daně z poskytnuté úplaty (zálohy) před pořízením dlouhodobého majetku v jiném roce, než kdy došlo k pořízení tohoto majetku, zahrne do částky vypořádání rozdíl ve výši nároku na odpočet daně vyplývající z případného rozdílu mezi hodnotami vypořádacích koeficientů za příslušné roky. Obdobně postupuje i v případě uplatnění odpočtu daně u každého jednotlivého přijatého plnění, které se stalo součástí pořízeného dlouhodobého majetku (§ 76 odst. 10).Vypořádání odpočtu daně se uvede v přiznání za poslední zdaňovací období kalendářního roku, případně za poslední zdaňovací období před zrušením registrace k dani. Uvedená hodnota může být kladná či záporná.</xs:documentation>
                        </xs:annotation>
                        <xs:simpleType>
                          <xs:restriction base="xs:decimal">
                            <xs:totalDigits value="14"/>
                            <xs:fractionDigits value="0"/>
                          </xs:restriction>
                        </xs:simpleType>
                      </xs:attribute>
                      <xs:attribute name="plnosv_nkf" use="optional">
                        <xs:annotation>
                          <xs:documentation>Vyplňte podle údajů z daňové evidence&lt;BR&gt;- ve sloupci „Bez nároku na odpočet“ se uvede součet částek bez daně za uskutečněná plnění osvobozená od daně bez nároku na odpočet daně uvedená v ř. 50, která se nezapočítávají do výpočtu koeficientu podle § 76 odst. 4. 
					</xs:documentation>
                        </xs:annotation>
                        <xs:simpleType>
                          <xs:restriction base="xs:decimal">
                            <xs:totalDigits value="14"/>
                            <xs:fractionDigits value="0"/>
                          </xs:restriction>
                        </xs:simpleType>
                      </xs:attribute>
                      <xs:attribute name="plnosv_kf" use="optional">
                        <xs:annotation>
                          <xs:documentation>Vyplňte podle údajů z daňové evidence&lt;BR&gt;- uvede se součet částek bez daně za veškerá uskutečněná	plnění osvobozená od daně dle § 51 bez nároku na odpočet daně, včetně plnění osvobozených od daně bez nároku na odpočet daně s místem plnění mimo tuzemsko.&lt;BR&gt;- uvede se součet částek bez daně za veškerá ostatní uskutečněná plnění osvobozená od daně bez nároku na odpočet daně (např. zvláštní režim pro investiční zlato podle § 92 odst. 3 a 4).&lt;BR&gt;Povinnost přiznat uskutečnění těchto plnění vzniká ke dni jejich uskutečnění nebo ke dni přijetí úplaty, a to k tomu dni, který nastane dříve.</xs:documentation>
                        </xs:annotation>
                        <xs:simpleType>
                          <xs:restriction base="xs:decimal">
                            <xs:totalDigits value="14"/>
                            <xs:fractionDigits value="0"/>
                          </xs:restriction>
                        </xs:simpleType>
                      </xs:attribute>
                      <xs:attribute name="koef_p20_nov" use="optional">
                        <xs:annotation>
                          <xs:documentation>Vyplňte podle údajů z daňové evidence&lt;BR&gt;– ve sloupci „Koeficient (%)“ se uvede koeficient vypočtený z údajů za zdaňovací období předcházejícího kalendářního roku (v procentním vyjádření) při vypořádání odpočtu daně podle § 76 odst. 6. &lt;BR&gt;&lt;U&gt;- pouze za zdaňovací období leden až březen, resp. 1. čtvrtletí 2011 jako desetinné číslo (0 až 0,94 nebo 1). &lt;/U&gt;
					</xs:documentation>
                        </xs:annotation>
                        <xs:simpleType>
                          <xs:restriction base="xs:decimal">
                            <xs:totalDigits value="6"/>
                            <xs:fractionDigits value="2"/>
                          </xs:restriction>
                        </xs:simpleType>
                      </xs:attribute>
                      <xs:attribute name="odp_uprav_kf" use="optional">
                        <xs:annotation>
                          <xs:documentation>Vyplňte podle údajů z daňové evidence&lt;BR&gt; ve sloupci „Odpočet“ se uvede vypočtená část nároku na odpočet daně v krácené výši podle § 76 odst. 1, která se vypočte jako součin ř. 46 – pravý sloupec „Krácený odpočet“ a koeficientu z řádku 52 – levý sloupec „Koeficient (%)“.&lt;BR&gt;Krácení odpočtu daně se provede	ve zdaňovacích obdobích běžného kalendářního roku včetně posledního zdaňovacího období tohoto roku. 
					</xs:documentation>
                        </xs:annotation>
                        <xs:simpleType>
                          <xs:restriction base="xs:decimal">
                            <xs:totalDigits value="14"/>
                            <xs:fractionDigits value="0"/>
                          </xs:restriction>
                        </xs:simpleType>
                      </xs:attribute>
                    </xs:complexType>
                  </xs:element>
                  <xs:element maxOccurs="1" minOccurs="0" name="Veta6">
                    <xs:complexType>
                      <xs:attribute name="dan_vrac" use="optional">
                        <xs:annotation>
                          <xs:documentation>Vyplňte podle údajů z daňové evidence&lt;BR&gt;- uvede se částka skutečně vrácené daně fyzickým osobám ze třetích zemí při vývozu zboží podle § 84.	</xs:documentation>
                        </xs:annotation>
                        <xs:simpleType>
                          <xs:restriction base="xs:decimal">
                            <xs:totalDigits value="14"/>
                            <xs:fractionDigits value="0"/>
                          </xs:restriction>
                        </xs:simpleType>
                      </xs:attribute>
                      <xs:attribute name="dano" use="optional">
                        <xs:annotation>
                          <xs:documentation>Vyplňuje se pouze při podání dodatečného přiznání (kladná či záporná hodnota). Je rozdílem řádků: ř.62 - ř.63.	</xs:documentation>
                        </xs:annotation>
                        <xs:simpleType>
                          <xs:restriction base="xs:decimal">
                            <xs:totalDigits value="14"/>
                            <xs:fractionDigits value="0"/>
                          </xs:restriction>
                        </xs:simpleType>
                      </xs:attribute>
                      <xs:attribute name="odp_zocelk" use="optional">
                        <xs:annotation>
                          <xs:documentation>Je součtovým řádkem, ve kterém se uvádí uplatněný odpočet daně ve zdaňovacím období, popřípadě krácený odpočet podle § 76.&lt;BR&gt;(ř.63 = 46 V plné výši + 52 Odpočet + 53 Změna odpočtu + 60) </xs:documentation>
                        </xs:annotation>
                        <xs:simpleType>
                          <xs:restriction base="xs:decimal">
                            <xs:totalDigits value="14"/>
                            <xs:fractionDigits value="0"/>
                          </xs:restriction>
                        </xs:simpleType>
                      </xs:attribute>
                      <xs:attribute name="dano_da" use="optional">
                        <xs:annotation>
                          <xs:documentation>- je rozdílovým řádkem daně na výstupu a odpočtu daně (ř. 62 - ř. 63) v případě, že daň na výstupu převyšuje odpočet daně. </xs:documentation>
                        </xs:annotation>
                        <xs:simpleType>
                          <xs:restriction base="xs:decimal">
                            <xs:totalDigits value="14"/>
                            <xs:fractionDigits value="0"/>
                          </xs:restriction>
                        </xs:simpleType>
                      </xs:attribute>
                      <xs:attribute name="uprav_odp" use="optional">
                        <xs:annotation>
                          <xs:documentation>Vyplňte podle údajů z daňové evidence&lt;BR&gt;– uvede se součet vypočtených částek úprav odpočtu daně dle § 78 až § 78d. Úprava odpočtu daně se uvede v daňovém přiznání za poslední zdaňovací období kalendářního roku. Uvedená částka může být kladná či záporná hodnota.&lt;BR&gt;– uvede se hodnota úpravy odpočtu podle § 78 a hodnota vyrovnání odpočtu daně podle § 79 zákona platného do konce roku 2010. 
					</xs:documentation>
                        </xs:annotation>
                        <xs:simpleType>
                          <xs:restriction base="xs:decimal">
                            <xs:totalDigits value="14"/>
                            <xs:fractionDigits value="0"/>
                          </xs:restriction>
                        </xs:simpleType>
                      </xs:attribute>
                      <xs:attribute name="dan_zocelk" use="optional">
                        <xs:annotation>
                          <xs:documentation>- je součtovým řádkem daně na výstupu konkrétně uvedených řádků přiznání a daně podle § 108 odst. 1 písm. i.&lt;BR&gt;	(ř.62 = 1 + 2 + 3 + 4 + 5 + 6 + 7 + 8 + 9 + 10 + 11 + 12 + 13 - 61 + daň podle § 108 odst. 1 písm. i) 
					</xs:documentation>
                        </xs:annotation>
                        <xs:simpleType>
                          <xs:restriction base="xs:decimal">
                            <xs:totalDigits value="14"/>
                            <xs:fractionDigits value="0"/>
                          </xs:restriction>
                        </xs:simpleType>
                      </xs:attribute>
                      <xs:attribute name="dano_no" use="optional">
                        <xs:annotation>
                          <xs:documentation>Je rozdílovým řádkem odpočtu daně a daně na výstupu (ř.63 - ř.62) v případě, že odpočet daně převyšuje daň na výstupu. Tato hodnota musí obsahovat kladné číslo.	</xs:documentation>
                        </xs:annotation>
                        <xs:simpleType>
                          <xs:restriction base="xs:decimal">
                            <xs:totalDigits value="14"/>
                            <xs:fractionDigits value="0"/>
                          </xs:restriction>
                        </xs:simpleType>
                      </xs:attribute>
                    </xs:complexType>
                  </xs:element>
                  <xs:element maxOccurs="unbounded" minOccurs="0" name="VetaR">
                    <xs:complexType>
                      <xs:attribute name="t_prilohy" use="optional">
                        <xs:annotation>
                          <xs:documentation>Jeden řádek textové přílohy, max. 72 znaků.</xs:documentation>
                        </xs:annotation>
                        <xs:simpleType>
                          <xs:restriction base="xs:string">
                            <xs:minLength value="0"/>
                            <xs:maxLength value="72"/>
                          </xs:restriction>
                        </xs:simpleType>
                      </xs:attribute>
                      <xs:attribute name="poradi" use="required">
                        <xs:annotation>
                          <xs:documentation>Číslo řádku přílohy</xs:documentation>
                        </xs:annotation>
                        <xs:simpleType>
                          <xs:restriction base="xs:decimal">
                            <xs:totalDigits value="3"/>
                            <xs:fractionDigits value="0"/>
                          </xs:restriction>
                        </xs:simpleType>
                      </xs:attribute>
                      <xs:attribute name="kod_sekce" use="optional">
                        <xs:annotation>
                          <xs:documentation>Označení oddílu, ke kterému se příloha vztahuje&lt;br&gt;O - obecná textová příloha.&lt;br&gt;D - důvody pro podání dodatečného vyúčtování</xs:documentation>
                        </xs:annotation>
                        <xs:simpleType>
                          <xs:restriction base="xs:string">
                            <xs:minLength value="0"/>
                            <xs:maxLength value="1"/>
                          </xs:restriction>
                        </xs:simpleType>
                      </xs:attribute>
                    </xs:complexType>
                  </xs:element>
                  <xs:element maxOccurs="1" minOccurs="0" name="Prilohy">
                    <xs:complexType>
                      <xs:sequence>
                        <xs:element maxOccurs="20" minOccurs="0" name="ObecnaPriloha">
                          <xs:complexType>
                            <xs:simpleContent>
                              <xs:extension base="xs:base64Binary">
                                <xs:attribute xmlns:xs="http://www.w3.org/2001/XMLSchema" name="cislo" use="required">
                                  <xs:annotation>
                                    <xs:documentation>Pořadové číslo přílohy</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Název přiloženého souboru povolené typy souborů jsou: DOC, RTF, XLS, PDF, JPG a TXT. Dále je možné přiložit podepsané (formát PKCS#7) a komprimované (formát ZIP) soubory, vždy však jde o jeden podepsaný nebo jeden komprimovaný soubor některého z podporovaných formátů.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3" Name="Pisemnost_Mapování" RootElement="Pisemnost" SchemaID="Schema3"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11" Type="http://schemas.openxmlformats.org/officeDocument/2006/relationships/styles" Target="styles.xml" /><Relationship Id="rId10" Type="http://schemas.openxmlformats.org/officeDocument/2006/relationships/worksheet" Target="worksheets/sheet9.xml" /><Relationship Id="rId13" Type="http://schemas.openxmlformats.org/officeDocument/2006/relationships/connections" Target="connections.xml" /><Relationship Id="rId12" Type="http://schemas.openxmlformats.org/officeDocument/2006/relationships/sharedStrings" Target="sharedStrings.xml" /><Relationship Id="rId1" Type="http://schemas.openxmlformats.org/officeDocument/2006/relationships/theme" Target="theme/theme1.xml" /><Relationship Id="rId2" Type="http://schemas.openxmlformats.org/officeDocument/2006/relationships/worksheet" Target="worksheets/sheet1.xml" /><Relationship Id="rId3" Type="http://schemas.openxmlformats.org/officeDocument/2006/relationships/worksheet" Target="worksheets/sheet2.xml" /><Relationship Id="rId4" Type="http://schemas.openxmlformats.org/officeDocument/2006/relationships/worksheet" Target="worksheets/sheet3.xml" /><Relationship Id="rId9" Type="http://schemas.openxmlformats.org/officeDocument/2006/relationships/worksheet" Target="worksheets/sheet8.xml" /><Relationship Id="rId15" Type="http://schemas.openxmlformats.org/officeDocument/2006/relationships/calcChain" Target="calcChain.xml" /><Relationship Id="rId14" Type="http://schemas.openxmlformats.org/officeDocument/2006/relationships/xmlMaps" Target="xmlMaps.xml" /><Relationship Id="rId5" Type="http://schemas.openxmlformats.org/officeDocument/2006/relationships/worksheet" Target="worksheets/sheet4.xml" /><Relationship Id="rId6" Type="http://schemas.openxmlformats.org/officeDocument/2006/relationships/worksheet" Target="worksheets/sheet5.xml" /><Relationship Id="rId7" Type="http://schemas.openxmlformats.org/officeDocument/2006/relationships/worksheet" Target="worksheets/sheet6.xml" /><Relationship Id="rId8" Type="http://schemas.openxmlformats.org/officeDocument/2006/relationships/worksheet" Target="worksheets/sheet7.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361950</xdr:colOff>
      <xdr:row>0</xdr:row>
      <xdr:rowOff>85725</xdr:rowOff>
    </xdr:from>
    <xdr:to>
      <xdr:col>5</xdr:col>
      <xdr:colOff>295275</xdr:colOff>
      <xdr:row>5</xdr:row>
      <xdr:rowOff>152400</xdr:rowOff>
    </xdr:to>
    <xdr:pic>
      <xdr:nvPicPr>
        <xdr:cNvPr id="2" name="Picture 2" descr="LOGO_ASPEKT_dane_orez_www"/>
        <xdr:cNvPicPr>
          <a:picLocks noChangeArrowheads="1" noChangeAspect="1"/>
        </xdr:cNvPicPr>
      </xdr:nvPicPr>
      <xdr:blipFill>
        <a:blip r:embed="rId1"/>
        <a:stretch>
          <a:fillRect/>
        </a:stretch>
      </xdr:blipFill>
      <xdr:spPr bwMode="auto">
        <a:xfrm>
          <a:off x="361950" y="85725"/>
          <a:ext cx="2981325" cy="876300"/>
        </a:xfrm>
        <a:prstGeom prst="rect"/>
        <a:noFill/>
        <a:ln w="9525">
          <a:noFill/>
          <a:miter lim="800000"/>
        </a:ln>
      </xdr:spPr>
    </xdr:pic>
    <xdr:clientData/>
  </xdr:twoCellAnchor>
  <xdr:twoCellAnchor editAs="oneCell">
    <xdr:from>
      <xdr:col>5</xdr:col>
      <xdr:colOff>361950</xdr:colOff>
      <xdr:row>0</xdr:row>
      <xdr:rowOff>85725</xdr:rowOff>
    </xdr:from>
    <xdr:to>
      <xdr:col>9</xdr:col>
      <xdr:colOff>304800</xdr:colOff>
      <xdr:row>5</xdr:row>
      <xdr:rowOff>152400</xdr:rowOff>
    </xdr:to>
    <xdr:pic>
      <xdr:nvPicPr>
        <xdr:cNvPr id="3" name="Picture 2"/>
        <xdr:cNvPicPr>
          <a:picLocks noChangeAspect="1"/>
        </xdr:cNvPicPr>
      </xdr:nvPicPr>
      <xdr:blipFill>
        <a:blip r:embed="rId2"/>
        <a:stretch>
          <a:fillRect/>
        </a:stretch>
      </xdr:blipFill>
      <xdr:spPr>
        <a:xfrm>
          <a:off x="3409950" y="85725"/>
          <a:ext cx="2381250" cy="876300"/>
        </a:xfrm>
        <a:prstGeom prst="rect"/>
      </xdr:spPr>
    </xdr:pic>
    <xdr:clientData/>
  </xdr:twoCellAnchor>
</xdr:wsDr>
</file>

<file path=xl/tables/tableSingleCells1.xml><?xml version="1.0" encoding="utf-8"?>
<singleXmlCells xmlns="http://schemas.openxmlformats.org/spreadsheetml/2006/main">
  <singleXmlCell id="109" r="B25" connectionId="0">
    <xmlCellPr id="1" uniqueName="c_telef">
      <xmlPr mapId="3" xpath="/Pisemnost/DPHDP3/VetaP/@c_telef" xmlDataType="string"/>
    </xmlCellPr>
  </singleXmlCell>
  <singleXmlCell id="112" r="B27" connectionId="0">
    <xmlCellPr id="1" uniqueName="email">
      <xmlPr mapId="3" xpath="/Pisemnost/DPHDP3/VetaP/@email" xmlDataType="string"/>
    </xmlCellPr>
  </singleXmlCell>
  <singleXmlCell id="113" r="B4" connectionId="0">
    <xmlCellPr id="1" uniqueName="jmeno">
      <xmlPr mapId="3" xpath="/Pisemnost/DPHDP3/VetaP/@jmeno" xmlDataType="string"/>
    </xmlCellPr>
  </singleXmlCell>
  <singleXmlCell id="114" r="B5" connectionId="0">
    <xmlCellPr id="1" uniqueName="prijmeni">
      <xmlPr mapId="3" xpath="/Pisemnost/DPHDP3/VetaP/@prijmeni" xmlDataType="string"/>
    </xmlCellPr>
  </singleXmlCell>
  <singleXmlCell id="115" r="B18" connectionId="0">
    <xmlCellPr id="1" uniqueName="naz_obce">
      <xmlPr mapId="3" xpath="/Pisemnost/DPHDP3/VetaP/@naz_obce" xmlDataType="string"/>
    </xmlCellPr>
  </singleXmlCell>
  <singleXmlCell id="116" r="B20" connectionId="0">
    <xmlCellPr id="1" uniqueName="stat">
      <xmlPr mapId="3" xpath="/Pisemnost/DPHDP3/VetaP/@stat" xmlDataType="string"/>
    </xmlCellPr>
  </singleXmlCell>
  <singleXmlCell id="117" r="D30" connectionId="0">
    <xmlCellPr id="1" uniqueName="sest_jmeno">
      <xmlPr mapId="3" xpath="/Pisemnost/DPHDP3/VetaP/@sest_jmeno" xmlDataType="string"/>
    </xmlCellPr>
  </singleXmlCell>
  <singleXmlCell id="118" r="D31" connectionId="0">
    <xmlCellPr id="1" uniqueName="sest_prijmeni">
      <xmlPr mapId="3" xpath="/Pisemnost/DPHDP3/VetaP/@sest_prijmeni" xmlDataType="string"/>
    </xmlCellPr>
  </singleXmlCell>
  <singleXmlCell id="119" r="D33" connectionId="0">
    <xmlCellPr id="1" uniqueName="sest_telef">
      <xmlPr mapId="3" xpath="/Pisemnost/DPHDP3/VetaP/@sest_telef" xmlDataType="string"/>
    </xmlCellPr>
  </singleXmlCell>
  <singleXmlCell id="120" r="B16" connectionId="0">
    <xmlCellPr id="1" uniqueName="ulice">
      <xmlPr mapId="3" xpath="/Pisemnost/DPHDP3/VetaP/@ulice" xmlDataType="string"/>
    </xmlCellPr>
  </singleXmlCell>
  <singleXmlCell id="121" r="B7" connectionId="0">
    <xmlCellPr id="1" uniqueName="titul">
      <xmlPr mapId="3" xpath="/Pisemnost/DPHDP3/VetaP/@titul" xmlDataType="string"/>
    </xmlCellPr>
  </singleXmlCell>
  <singleXmlCell id="122" r="B19" connectionId="0">
    <xmlCellPr id="1" uniqueName="psc">
      <xmlPr mapId="3" xpath="/Pisemnost/DPHDP3/VetaP/@psc" xmlDataType="string"/>
    </xmlCellPr>
  </singleXmlCell>
  <singleXmlCell id="128" r="D4" connectionId="0">
    <xmlCellPr id="1" uniqueName="zkrobchjm">
      <xmlPr mapId="3" xpath="/Pisemnost/DPHDP3/VetaP/@zkrobchjm" xmlDataType="string"/>
    </xmlCellPr>
  </singleXmlCell>
</singleXmlCells>
</file>

<file path=xl/tables/tableSingleCells2.xml><?xml version="1.0" encoding="utf-8"?>
<singleXmlCells xmlns="http://schemas.openxmlformats.org/spreadsheetml/2006/main">
  <singleXmlCell id="8" r="M21" connectionId="0">
    <xmlCellPr id="1" uniqueName="ctvrt">
      <xmlPr mapId="3" xpath="/Pisemnost/DPHDP3/VetaD/@ctvrt" xmlDataType="decimal"/>
    </xmlCellPr>
  </singleXmlCell>
  <singleXmlCell id="130" r="O21" connectionId="0">
    <xmlCellPr id="1" uniqueName="rok">
      <xmlPr mapId="3" xpath="/Pisemnost/DPHDP3/VetaD/@rok" xmlDataType="decimal"/>
    </xmlCellPr>
  </singleXmlCell>
  <singleXmlCell id="136" r="J21" connectionId="0">
    <xmlCellPr id="1" uniqueName="mesic">
      <xmlPr mapId="3" xpath="/Pisemnost/DPHDP3/VetaD/@mesic" xmlDataType="decimal"/>
    </xmlCellPr>
  </singleXmlCell>
  <singleXmlCell id="2" r="P26" connectionId="0">
    <xmlCellPr id="1" uniqueName="kod_zo">
      <xmlPr mapId="3" xpath="/Pisemnost/DPHDP3/VetaD/@kod_zo" xmlDataType="string"/>
    </xmlCellPr>
  </singleXmlCell>
  <singleXmlCell id="4" r="E49" connectionId="0">
    <xmlCellPr id="1" uniqueName="zast_kod">
      <xmlPr mapId="3" xpath="/Pisemnost/DPHDP3/VetaP/@zast_kod" xmlDataType="string"/>
    </xmlCellPr>
  </singleXmlCell>
</singleXmlCells>
</file>

<file path=xl/tables/tableSingleCells3.xml><?xml version="1.0" encoding="utf-8"?>
<singleXmlCells xmlns="http://schemas.openxmlformats.org/spreadsheetml/2006/main">
  <singleXmlCell id="27" r="H47" connectionId="0">
    <xmlCellPr id="1" uniqueName="dan_vrac">
      <xmlPr mapId="3" xpath="/Pisemnost/DPHDP3/Veta6/@dan_vrac" xmlDataType="decimal"/>
    </xmlCellPr>
  </singleXmlCell>
  <singleXmlCell id="28" r="H48" connectionId="0">
    <xmlCellPr id="1" uniqueName="dan_zocelk">
      <xmlPr mapId="3" xpath="/Pisemnost/DPHDP3/Veta6/@dan_zocelk" xmlDataType="decimal"/>
    </xmlCellPr>
  </singleXmlCell>
  <singleXmlCell id="29" r="H49" connectionId="0">
    <xmlCellPr id="1" uniqueName="odp_zocelk">
      <xmlPr mapId="3" xpath="/Pisemnost/DPHDP3/Veta6/@odp_zocelk" xmlDataType="decimal"/>
    </xmlCellPr>
  </singleXmlCell>
  <singleXmlCell id="30" r="H50" connectionId="0">
    <xmlCellPr id="1" uniqueName="dano_da">
      <xmlPr mapId="3" xpath="/Pisemnost/DPHDP3/Veta6/@dano_da" xmlDataType="decimal"/>
    </xmlCellPr>
  </singleXmlCell>
  <singleXmlCell id="31" r="H51" connectionId="0">
    <xmlCellPr id="1" uniqueName="dano_no">
      <xmlPr mapId="3" xpath="/Pisemnost/DPHDP3/Veta6/@dano_no" xmlDataType="decimal"/>
    </xmlCellPr>
  </singleXmlCell>
  <singleXmlCell id="32" r="H52" connectionId="0">
    <xmlCellPr id="1" uniqueName="dano">
      <xmlPr mapId="3" xpath="/Pisemnost/DPHDP3/Veta6/@dano" xmlDataType="decimal"/>
    </xmlCellPr>
  </singleXmlCell>
  <singleXmlCell id="34" r="G42" connectionId="0">
    <xmlCellPr id="1" uniqueName="plnosv_nkf">
      <xmlPr mapId="3" xpath="/Pisemnost/DPHDP3/Veta5/@plnosv_nkf" xmlDataType="decimal"/>
    </xmlCellPr>
  </singleXmlCell>
  <singleXmlCell id="35" r="D40" connectionId="0">
    <xmlCellPr id="1" uniqueName="plnosv_kf">
      <xmlPr mapId="3" xpath="/Pisemnost/DPHDP3/Veta5/@plnosv_kf" xmlDataType="decimal"/>
    </xmlCellPr>
  </singleXmlCell>
  <singleXmlCell id="36" r="D42" connectionId="0">
    <xmlCellPr id="1" uniqueName="pln_nkf">
      <xmlPr mapId="3" xpath="/Pisemnost/DPHDP3/Veta5/@pln_nkf" xmlDataType="decimal"/>
    </xmlCellPr>
  </singleXmlCell>
  <singleXmlCell id="37" r="I43" connectionId="0">
    <xmlCellPr id="1" uniqueName="odp_uprav_kf">
      <xmlPr mapId="3" xpath="/Pisemnost/DPHDP3/Veta5/@odp_uprav_kf" xmlDataType="decimal"/>
    </xmlCellPr>
  </singleXmlCell>
  <singleXmlCell id="38" r="F44" connectionId="0">
    <xmlCellPr id="1" uniqueName="koef_p20_vypor">
      <xmlPr mapId="3" xpath="/Pisemnost/DPHDP3/Veta5/@koef_p20_vypor" xmlDataType="decimal"/>
    </xmlCellPr>
  </singleXmlCell>
  <singleXmlCell id="39" r="F43" connectionId="0">
    <xmlCellPr id="1" uniqueName="koef_p20_nov">
      <xmlPr mapId="3" xpath="/Pisemnost/DPHDP3/Veta5/@koef_p20_nov" xmlDataType="decimal"/>
    </xmlCellPr>
  </singleXmlCell>
  <singleXmlCell id="40" r="D32" connectionId="0">
    <xmlCellPr id="1" uniqueName="pln5">
      <xmlPr mapId="3" xpath="/Pisemnost/DPHDP3/Veta4/@pln5" xmlDataType="decimal"/>
    </xmlCellPr>
  </singleXmlCell>
  <singleXmlCell id="41" r="D31" connectionId="0">
    <xmlCellPr id="1" uniqueName="pln23">
      <xmlPr mapId="3" xpath="/Pisemnost/DPHDP3/Veta4/@pln23" xmlDataType="decimal"/>
    </xmlCellPr>
  </singleXmlCell>
  <singleXmlCell id="42" r="F32" connectionId="0">
    <xmlCellPr id="1" uniqueName="odp_tuz5_nar">
      <xmlPr mapId="3" xpath="/Pisemnost/DPHDP3/Veta4/@odp_tuz5_nar" xmlDataType="decimal"/>
    </xmlCellPr>
  </singleXmlCell>
  <singleXmlCell id="43" r="I32" connectionId="0">
    <xmlCellPr id="1" uniqueName="odp_tuz5">
      <xmlPr mapId="3" xpath="/Pisemnost/DPHDP3/Veta4/@odp_tuz5" xmlDataType="decimal"/>
    </xmlCellPr>
  </singleXmlCell>
  <singleXmlCell id="44" r="F31" connectionId="0">
    <xmlCellPr id="1" uniqueName="odp_tuz23_nar">
      <xmlPr mapId="3" xpath="/Pisemnost/DPHDP3/Veta4/@odp_tuz23_nar" xmlDataType="decimal"/>
    </xmlCellPr>
  </singleXmlCell>
  <singleXmlCell id="45" r="I31" connectionId="0">
    <xmlCellPr id="1" uniqueName="odp_tuz23">
      <xmlPr mapId="3" xpath="/Pisemnost/DPHDP3/Veta4/@odp_tuz23" xmlDataType="decimal"/>
    </xmlCellPr>
  </singleXmlCell>
  <singleXmlCell id="46" r="F37" connectionId="0">
    <xmlCellPr id="1" uniqueName="odp_sum_nar">
      <xmlPr mapId="3" xpath="/Pisemnost/DPHDP3/Veta4/@odp_sum_nar" xmlDataType="decimal"/>
    </xmlCellPr>
  </singleXmlCell>
  <singleXmlCell id="47" r="I37" connectionId="0">
    <xmlCellPr id="1" uniqueName="odp_sum_kr">
      <xmlPr mapId="3" xpath="/Pisemnost/DPHDP3/Veta4/@odp_sum_kr" xmlDataType="decimal"/>
    </xmlCellPr>
  </singleXmlCell>
  <singleXmlCell id="48" r="I36" connectionId="0">
    <xmlCellPr id="1" uniqueName="odp_rezim">
      <xmlPr mapId="3" xpath="/Pisemnost/DPHDP3/Veta4/@odp_rezim" xmlDataType="decimal"/>
    </xmlCellPr>
  </singleXmlCell>
  <singleXmlCell id="50" r="F33" connectionId="0">
    <xmlCellPr id="1" uniqueName="odp_cu_nar">
      <xmlPr mapId="3" xpath="/Pisemnost/DPHDP3/Veta4/@odp_cu_nar" xmlDataType="decimal"/>
    </xmlCellPr>
  </singleXmlCell>
  <singleXmlCell id="51" r="I33" connectionId="0">
    <xmlCellPr id="1" uniqueName="odp_cu">
      <xmlPr mapId="3" xpath="/Pisemnost/DPHDP3/Veta4/@odp_cu" xmlDataType="decimal"/>
    </xmlCellPr>
  </singleXmlCell>
  <singleXmlCell id="52" r="I35" connectionId="0">
    <xmlCellPr id="1" uniqueName="odkr_zdp5">
      <xmlPr mapId="3" xpath="/Pisemnost/DPHDP3/Veta4/@odkr_zdp5" xmlDataType="decimal"/>
    </xmlCellPr>
  </singleXmlCell>
  <singleXmlCell id="53" r="I34" connectionId="0">
    <xmlCellPr id="1" uniqueName="odkr_zdp23">
      <xmlPr mapId="3" xpath="/Pisemnost/DPHDP3/Veta4/@odkr_zdp23" xmlDataType="decimal"/>
    </xmlCellPr>
  </singleXmlCell>
  <singleXmlCell id="54" r="I38" connectionId="0">
    <xmlCellPr id="1" uniqueName="odkr_maj">
      <xmlPr mapId="3" xpath="/Pisemnost/DPHDP3/Veta4/@odkr_maj" xmlDataType="decimal"/>
    </xmlCellPr>
  </singleXmlCell>
  <singleXmlCell id="55" r="F35" connectionId="0">
    <xmlCellPr id="1" uniqueName="od_zdp5">
      <xmlPr mapId="3" xpath="/Pisemnost/DPHDP3/Veta4/@od_zdp5" xmlDataType="decimal"/>
    </xmlCellPr>
  </singleXmlCell>
  <singleXmlCell id="56" r="F34" connectionId="0">
    <xmlCellPr id="1" uniqueName="od_zdp23">
      <xmlPr mapId="3" xpath="/Pisemnost/DPHDP3/Veta4/@od_zdp23" xmlDataType="decimal"/>
    </xmlCellPr>
  </singleXmlCell>
  <singleXmlCell id="57" r="F38" connectionId="0">
    <xmlCellPr id="1" uniqueName="od_maj">
      <xmlPr mapId="3" xpath="/Pisemnost/DPHDP3/Veta4/@od_maj" xmlDataType="decimal"/>
    </xmlCellPr>
  </singleXmlCell>
  <singleXmlCell id="58" r="D35" connectionId="0">
    <xmlCellPr id="1" uniqueName="nar_zdp5">
      <xmlPr mapId="3" xpath="/Pisemnost/DPHDP3/Veta4/@nar_zdp5" xmlDataType="decimal"/>
    </xmlCellPr>
  </singleXmlCell>
  <singleXmlCell id="59" r="D34" connectionId="0">
    <xmlCellPr id="1" uniqueName="nar_zdp23">
      <xmlPr mapId="3" xpath="/Pisemnost/DPHDP3/Veta4/@nar_zdp23" xmlDataType="decimal"/>
    </xmlCellPr>
  </singleXmlCell>
  <singleXmlCell id="60" r="D38" connectionId="0">
    <xmlCellPr id="1" uniqueName="nar_maj">
      <xmlPr mapId="3" xpath="/Pisemnost/DPHDP3/Veta4/@nar_maj" xmlDataType="decimal"/>
    </xmlCellPr>
  </singleXmlCell>
  <singleXmlCell id="61" r="D33" connectionId="0">
    <xmlCellPr id="1" uniqueName="dov_cu">
      <xmlPr mapId="3" xpath="/Pisemnost/DPHDP3/Veta4/@dov_cu" xmlDataType="decimal"/>
    </xmlCellPr>
  </singleXmlCell>
  <singleXmlCell id="62" r="F36" connectionId="0">
    <xmlCellPr id="1" uniqueName="odp_rez_nar">
      <xmlPr mapId="3" xpath="/Pisemnost/DPHDP3/Veta4/@odp_rez_nar" xmlDataType="decimal"/>
    </xmlCellPr>
  </singleXmlCell>
  <singleXmlCell id="63" r="H25" connectionId="0">
    <xmlCellPr id="1" uniqueName="tri_pozb">
      <xmlPr mapId="3" xpath="/Pisemnost/DPHDP3/Veta3/@tri_pozb" xmlDataType="decimal"/>
    </xmlCellPr>
  </singleXmlCell>
  <singleXmlCell id="64" r="H26" connectionId="0">
    <xmlCellPr id="1" uniqueName="tri_dozb">
      <xmlPr mapId="3" xpath="/Pisemnost/DPHDP3/Veta3/@tri_dozb" xmlDataType="decimal"/>
    </xmlCellPr>
  </singleXmlCell>
  <singleXmlCell id="65" r="H28" connectionId="0">
    <xmlCellPr id="1" uniqueName="opr_verit">
      <xmlPr mapId="3" xpath="/Pisemnost/DPHDP3/Veta3/@opr_verit" xmlDataType="decimal"/>
    </xmlCellPr>
  </singleXmlCell>
  <singleXmlCell id="66" r="H29" connectionId="0">
    <xmlCellPr id="1" uniqueName="opr_dluz">
      <xmlPr mapId="3" xpath="/Pisemnost/DPHDP3/Veta3/@opr_dluz" xmlDataType="decimal"/>
    </xmlCellPr>
  </singleXmlCell>
  <singleXmlCell id="67" r="H27" connectionId="0">
    <xmlCellPr id="1" uniqueName="dov_osv">
      <xmlPr mapId="3" xpath="/Pisemnost/DPHDP3/Veta3/@dov_osv" xmlDataType="decimal"/>
    </xmlCellPr>
  </singleXmlCell>
  <singleXmlCell id="68" r="H21" connectionId="0">
    <xmlCellPr id="1" uniqueName="pln_zaslani">
      <xmlPr mapId="3" xpath="/Pisemnost/DPHDP3/Veta2/@pln_zaslani" xmlDataType="decimal"/>
    </xmlCellPr>
  </singleXmlCell>
  <singleXmlCell id="69" r="H19" connectionId="0">
    <xmlCellPr id="1" uniqueName="pln_vyvoz">
      <xmlPr mapId="3" xpath="/Pisemnost/DPHDP3/Veta2/@pln_vyvoz" xmlDataType="decimal"/>
    </xmlCellPr>
  </singleXmlCell>
  <singleXmlCell id="70" r="H18" connectionId="0">
    <xmlCellPr id="1" uniqueName="pln_sluzby">
      <xmlPr mapId="3" xpath="/Pisemnost/DPHDP3/Veta2/@pln_sluzby" xmlDataType="decimal"/>
    </xmlCellPr>
  </singleXmlCell>
  <singleXmlCell id="71" r="H22" connectionId="0">
    <xmlCellPr id="1" uniqueName="pln_rez_pren">
      <xmlPr mapId="3" xpath="/Pisemnost/DPHDP3/Veta2/@pln_rez_pren" xmlDataType="decimal"/>
    </xmlCellPr>
  </singleXmlCell>
  <singleXmlCell id="72" r="H23" connectionId="0">
    <xmlCellPr id="1" uniqueName="pln_ost">
      <xmlPr mapId="3" xpath="/Pisemnost/DPHDP3/Veta2/@pln_ost" xmlDataType="decimal"/>
    </xmlCellPr>
  </singleXmlCell>
  <singleXmlCell id="73" r="H20" connectionId="0">
    <xmlCellPr id="1" uniqueName="dod_dop_nrg">
      <xmlPr mapId="3" xpath="/Pisemnost/DPHDP3/Veta2/@dod_dop_nrg" xmlDataType="decimal"/>
    </xmlCellPr>
  </singleXmlCell>
  <singleXmlCell id="74" r="H17" connectionId="0">
    <xmlCellPr id="1" uniqueName="dod_zb">
      <xmlPr mapId="3" xpath="/Pisemnost/DPHDP3/Veta2/@dod_zb" xmlDataType="decimal"/>
    </xmlCellPr>
  </singleXmlCell>
  <singleXmlCell id="75" r="D13" connectionId="0">
    <xmlCellPr id="1" uniqueName="rez_pren5">
      <xmlPr mapId="3" xpath="/Pisemnost/DPHDP3/Veta1/@rez_pren5" xmlDataType="decimal"/>
    </xmlCellPr>
  </singleXmlCell>
  <singleXmlCell id="76" r="D12" connectionId="0">
    <xmlCellPr id="1" uniqueName="rez_pren23">
      <xmlPr mapId="3" xpath="/Pisemnost/DPHDP3/Veta1/@rez_pren23" xmlDataType="decimal"/>
    </xmlCellPr>
  </singleXmlCell>
  <singleXmlCell id="77" r="D6" connectionId="0">
    <xmlCellPr id="1" uniqueName="p_zb5">
      <xmlPr mapId="3" xpath="/Pisemnost/DPHDP3/Veta1/@p_zb5" xmlDataType="decimal"/>
    </xmlCellPr>
  </singleXmlCell>
  <singleXmlCell id="78" r="D5" connectionId="0">
    <xmlCellPr id="1" uniqueName="p_zb23">
      <xmlPr mapId="3" xpath="/Pisemnost/DPHDP3/Veta1/@p_zb23" xmlDataType="decimal"/>
    </xmlCellPr>
  </singleXmlCell>
  <singleXmlCell id="79" r="D15" connectionId="0">
    <xmlCellPr id="1" uniqueName="p_sl5_z">
      <xmlPr mapId="3" xpath="/Pisemnost/DPHDP3/Veta1/@p_sl5_z" xmlDataType="decimal"/>
    </xmlCellPr>
  </singleXmlCell>
  <singleXmlCell id="80" r="D8" connectionId="0">
    <xmlCellPr id="1" uniqueName="p_sl5_e">
      <xmlPr mapId="3" xpath="/Pisemnost/DPHDP3/Veta1/@p_sl5_e" xmlDataType="decimal"/>
    </xmlCellPr>
  </singleXmlCell>
  <singleXmlCell id="81" r="D14" connectionId="0">
    <xmlCellPr id="1" uniqueName="p_sl23_z">
      <xmlPr mapId="3" xpath="/Pisemnost/DPHDP3/Veta1/@p_sl23_z" xmlDataType="decimal"/>
    </xmlCellPr>
  </singleXmlCell>
  <singleXmlCell id="82" r="D7" connectionId="0">
    <xmlCellPr id="1" uniqueName="p_sl23_e">
      <xmlPr mapId="3" xpath="/Pisemnost/DPHDP3/Veta1/@p_sl23_e" xmlDataType="decimal"/>
    </xmlCellPr>
  </singleXmlCell>
  <singleXmlCell id="83" r="D11" connectionId="0">
    <xmlCellPr id="1" uniqueName="p_dop_nrg">
      <xmlPr mapId="3" xpath="/Pisemnost/DPHDP3/Veta1/@p_dop_nrg" xmlDataType="decimal"/>
    </xmlCellPr>
  </singleXmlCell>
  <singleXmlCell id="84" r="D4" connectionId="0">
    <xmlCellPr id="1" uniqueName="obrat5">
      <xmlPr mapId="3" xpath="/Pisemnost/DPHDP3/Veta1/@obrat5" xmlDataType="decimal"/>
    </xmlCellPr>
  </singleXmlCell>
  <singleXmlCell id="85" r="D3" connectionId="0">
    <xmlCellPr id="1" uniqueName="obrat23">
      <xmlPr mapId="3" xpath="/Pisemnost/DPHDP3/Veta1/@obrat23" xmlDataType="decimal"/>
    </xmlCellPr>
  </singleXmlCell>
  <singleXmlCell id="86" r="D10" connectionId="0">
    <xmlCellPr id="1" uniqueName="dov_zb5">
      <xmlPr mapId="3" xpath="/Pisemnost/DPHDP3/Veta1/@dov_zb5" xmlDataType="decimal"/>
    </xmlCellPr>
  </singleXmlCell>
  <singleXmlCell id="87" r="D9" connectionId="0">
    <xmlCellPr id="1" uniqueName="dov_zb23">
      <xmlPr mapId="3" xpath="/Pisemnost/DPHDP3/Veta1/@dov_zb23" xmlDataType="decimal"/>
    </xmlCellPr>
  </singleXmlCell>
  <singleXmlCell id="88" r="H13" connectionId="0">
    <xmlCellPr id="1" uniqueName="dan_rpren5">
      <xmlPr mapId="3" xpath="/Pisemnost/DPHDP3/Veta1/@dan_rpren5" xmlDataType="decimal"/>
    </xmlCellPr>
  </singleXmlCell>
  <singleXmlCell id="89" r="H12" connectionId="0">
    <xmlCellPr id="1" uniqueName="dan_rpren23">
      <xmlPr mapId="3" xpath="/Pisemnost/DPHDP3/Veta1/@dan_rpren23" xmlDataType="decimal"/>
    </xmlCellPr>
  </singleXmlCell>
  <singleXmlCell id="90" r="H6" connectionId="0">
    <xmlCellPr id="1" uniqueName="dan_pzb5">
      <xmlPr mapId="3" xpath="/Pisemnost/DPHDP3/Veta1/@dan_pzb5" xmlDataType="decimal"/>
    </xmlCellPr>
  </singleXmlCell>
  <singleXmlCell id="91" r="H5" connectionId="0">
    <xmlCellPr id="1" uniqueName="dan_pzb23">
      <xmlPr mapId="3" xpath="/Pisemnost/DPHDP3/Veta1/@dan_pzb23" xmlDataType="decimal"/>
    </xmlCellPr>
  </singleXmlCell>
  <singleXmlCell id="92" r="H15" connectionId="0">
    <xmlCellPr id="1" uniqueName="dan_psl5_z">
      <xmlPr mapId="3" xpath="/Pisemnost/DPHDP3/Veta1/@dan_psl5_z" xmlDataType="decimal"/>
    </xmlCellPr>
  </singleXmlCell>
  <singleXmlCell id="93" r="H8" connectionId="0">
    <xmlCellPr id="1" uniqueName="dan_psl5_e">
      <xmlPr mapId="3" xpath="/Pisemnost/DPHDP3/Veta1/@dan_psl5_e" xmlDataType="decimal"/>
    </xmlCellPr>
  </singleXmlCell>
  <singleXmlCell id="94" r="H14" connectionId="0">
    <xmlCellPr id="1" uniqueName="dan_psl23_z">
      <xmlPr mapId="3" xpath="/Pisemnost/DPHDP3/Veta1/@dan_psl23_z" xmlDataType="decimal"/>
    </xmlCellPr>
  </singleXmlCell>
  <singleXmlCell id="95" r="H7" connectionId="0">
    <xmlCellPr id="1" uniqueName="dan_psl23_e">
      <xmlPr mapId="3" xpath="/Pisemnost/DPHDP3/Veta1/@dan_psl23_e" xmlDataType="decimal"/>
    </xmlCellPr>
  </singleXmlCell>
  <singleXmlCell id="96" r="H11" connectionId="0">
    <xmlCellPr id="1" uniqueName="dan_pdop_nrg">
      <xmlPr mapId="3" xpath="/Pisemnost/DPHDP3/Veta1/@dan_pdop_nrg" xmlDataType="decimal"/>
    </xmlCellPr>
  </singleXmlCell>
  <singleXmlCell id="97" r="H10" connectionId="0">
    <xmlCellPr id="1" uniqueName="dan_dzb5">
      <xmlPr mapId="3" xpath="/Pisemnost/DPHDP3/Veta1/@dan_dzb5" xmlDataType="decimal"/>
    </xmlCellPr>
  </singleXmlCell>
  <singleXmlCell id="98" r="H9" connectionId="0">
    <xmlCellPr id="1" uniqueName="dan_dzb23">
      <xmlPr mapId="3" xpath="/Pisemnost/DPHDP3/Veta1/@dan_dzb23" xmlDataType="decimal"/>
    </xmlCellPr>
  </singleXmlCell>
  <singleXmlCell id="99" r="H4" connectionId="0">
    <xmlCellPr id="1" uniqueName="dan5">
      <xmlPr mapId="3" xpath="/Pisemnost/DPHDP3/Veta1/@dan5" xmlDataType="decimal"/>
    </xmlCellPr>
  </singleXmlCell>
  <singleXmlCell id="100" r="H3" connectionId="0">
    <xmlCellPr id="1" uniqueName="dan23">
      <xmlPr mapId="3" xpath="/Pisemnost/DPHDP3/Veta1/@dan23" xmlDataType="decimal"/>
    </xmlCellPr>
  </singleXmlCell>
</singleXmlCells>
</file>

<file path=xl/tables/tableSingleCells4.xml><?xml version="1.0" encoding="utf-8"?>
<singleXmlCells xmlns="http://schemas.openxmlformats.org/spreadsheetml/2006/main">
  <singleXmlCell id="6" r="B3" connectionId="0">
    <xmlCellPr id="1" uniqueName="dapdph_forma">
      <xmlPr mapId="3" xpath="/Pisemnost/DPHDP3/VetaD/@dapdph_forma" xmlDataType="string"/>
    </xmlCellPr>
  </singleXmlCell>
  <singleXmlCell id="7" r="B4" connectionId="0">
    <xmlCellPr id="1" uniqueName="typ_platce">
      <xmlPr mapId="3" xpath="/Pisemnost/DPHDP3/VetaD/@typ_platce" xmlDataType="string"/>
    </xmlCellPr>
  </singleXmlCell>
  <singleXmlCell id="9" r="B2" connectionId="0">
    <xmlCellPr id="1" uniqueName="typ_ds">
      <xmlPr mapId="3" xpath="/Pisemnost/DPHDP3/VetaP/@typ_ds" xmlDataType="string"/>
    </xmlCellPr>
  </singleXmlCell>
  <singleXmlCell id="12" r="B5" connectionId="0">
    <xmlCellPr id="1" uniqueName="d_poddp">
      <xmlPr mapId="3" xpath="/Pisemnost/DPHDP3/VetaD/@d_poddp" xmlDataType="string"/>
    </xmlCellPr>
  </singleXmlCell>
  <singleXmlCell id="13" r="B6" connectionId="0">
    <xmlCellPr id="1" uniqueName="c_ufo">
      <xmlPr mapId="3" xpath="/Pisemnost/DPHDP3/VetaP/@c_ufo" xmlDataType="decimal"/>
    </xmlCellPr>
  </singleXmlCell>
  <singleXmlCell id="14" r="B7" connectionId="0">
    <xmlCellPr id="1" uniqueName="c_pracufo">
      <xmlPr mapId="3" xpath="/Pisemnost/DPHDP3/VetaP/@c_pracufo" xmlDataType="decimal"/>
    </xmlCellPr>
  </singleXmlCell>
  <singleXmlCell id="16" r="B8" connectionId="0">
    <xmlCellPr id="1" uniqueName="dic">
      <xmlPr mapId="3" xpath="/Pisemnost/DPHDP3/VetaP/@dic" xmlDataType="string"/>
    </xmlCellPr>
  </singleXmlCell>
  <singleXmlCell id="18" r="B9" connectionId="0">
    <xmlCellPr id="1" uniqueName="c_okec">
      <xmlPr mapId="3" xpath="/Pisemnost/DPHDP3/VetaD/@c_okec" xmlDataType="decimal"/>
    </xmlCellPr>
  </singleXmlCell>
  <singleXmlCell id="10" r="B10" connectionId="0">
    <xmlCellPr id="1" uniqueName="dokument">
      <xmlPr mapId="3" xpath="/Pisemnost/DPHDP3/VetaD/@dokument" xmlDataType="anyType"/>
    </xmlCellPr>
  </singleXmlCell>
  <singleXmlCell id="15" r="B11" connectionId="0">
    <xmlCellPr id="1" uniqueName="k_uladis">
      <xmlPr mapId="3" xpath="/Pisemnost/DPHDP3/VetaD/@k_uladis" xmlDataType="anyType"/>
    </xmlCellPr>
  </singleXmlCell>
  <singleXmlCell id="1" r="B12" connectionId="0">
    <xmlCellPr id="1" uniqueName="d_zjist">
      <xmlPr mapId="3" xpath="/Pisemnost/DPHDP3/VetaD/@d_zjist" xmlDataType="string"/>
    </xmlCellPr>
  </singleXmlCell>
  <singleXmlCell id="17" r="B15" connectionId="0">
    <xmlCellPr id="1" uniqueName="zast_ic">
      <xmlPr mapId="3" xpath="/Pisemnost/DPHDP3/VetaP/@zast_ic" xmlDataType="string"/>
    </xmlCellPr>
  </singleXmlCell>
  <singleXmlCell id="5" r="B13" connectionId="0">
    <xmlCellPr id="1" uniqueName="c_pop">
      <xmlPr mapId="3" xpath="/Pisemnost/DPHDP3/VetaP/@c_pop" xmlDataType="decimal"/>
    </xmlCellPr>
  </singleXmlCell>
  <singleXmlCell id="19" r="B14" connectionId="0">
    <xmlCellPr id="1" uniqueName="c_orient">
      <xmlPr mapId="3" xpath="/Pisemnost/DPHDP3/VetaP/@c_orient" xmlDataType="string"/>
    </xmlCellPr>
  </singleXmlCell>
  <singleXmlCell id="20" r="B17" connectionId="0">
    <xmlCellPr id="1" uniqueName="zast_ev_cislo">
      <xmlPr mapId="3" xpath="/Pisemnost/DPHDP3/VetaP/@zast_ev_cislo" xmlDataType="string"/>
    </xmlCellPr>
  </singleXmlCell>
  <singleXmlCell id="21" r="B16" connectionId="0">
    <xmlCellPr id="1" uniqueName="zast_dat_nar">
      <xmlPr mapId="3" xpath="/Pisemnost/DPHDP3/VetaP/@zast_dat_nar" xmlDataType="string"/>
    </xmlCellPr>
  </singleXmlCell>
  <singleXmlCell id="22" r="B18" connectionId="0">
    <xmlCellPr id="1" uniqueName="zdobd_do">
      <xmlPr mapId="3" xpath="/Pisemnost/DPHDP3/VetaD/@zdobd_do" xmlDataType="string"/>
    </xmlCellPr>
  </singleXmlCell>
  <singleXmlCell id="23" r="B19" connectionId="0">
    <xmlCellPr id="1" uniqueName="zdobd_od">
      <xmlPr mapId="3" xpath="/Pisemnost/DPHDP3/VetaD/@zdobd_od" xmlDataType="string"/>
    </xmlCellPr>
  </singleXmlCell>
  <singleXmlCell id="3" r="B20" connectionId="0">
    <xmlCellPr id="1" uniqueName="trans">
      <xmlPr mapId="3" xpath="/Pisemnost/DPHDP3/VetaD/@trans" xmlDataType="string"/>
    </xmlCellPr>
  </singleXmlCell>
  <singleXmlCell id="24" r="B21" connectionId="0">
    <xmlCellPr id="1" uniqueName="vypor_odp">
      <xmlPr mapId="3" xpath="/Pisemnost/DPHDP3/Veta5/@vypor_odp" xmlDataType="decimal"/>
    </xmlCellPr>
  </singleXmlCell>
  <singleXmlCell id="25" r="B22" connectionId="0">
    <xmlCellPr id="1" uniqueName="uprav_odp">
      <xmlPr mapId="3" xpath="/Pisemnost/DPHDP3/Veta6/@uprav_odp" xmlDataType="decimal"/>
    </xmlCellPr>
  </singleXmlCell>
  <singleXmlCell id="11" r="B23" connectionId="0">
    <xmlCellPr id="1" uniqueName="zast_typ">
      <xmlPr mapId="3" xpath="/Pisemnost/DPHDP3/VetaP/@zast_typ" xmlDataType="string"/>
    </xmlCellPr>
  </singleXmlCell>
  <singleXmlCell id="49" r="B24" connectionId="0">
    <xmlCellPr id="1" uniqueName="opr_jmeno">
      <xmlPr mapId="3" xpath="/Pisemnost/DPHDP3/VetaP/@opr_jmeno" xmlDataType="string"/>
    </xmlCellPr>
  </singleXmlCell>
  <singleXmlCell id="101" r="B25" connectionId="0">
    <xmlCellPr id="1" uniqueName="opr_prijmeni">
      <xmlPr mapId="3" xpath="/Pisemnost/DPHDP3/VetaP/@opr_prijmeni" xmlDataType="string"/>
    </xmlCellPr>
  </singleXmlCell>
  <singleXmlCell id="102" r="B26" connectionId="0">
    <xmlCellPr id="1" uniqueName="opr_postaveni">
      <xmlPr mapId="3" xpath="/Pisemnost/DPHDP3/VetaP/@opr_postaveni" xmlDataType="string"/>
    </xmlCellPr>
  </singleXmlCell>
  <singleXmlCell id="103" r="B27" connectionId="0">
    <xmlCellPr id="1" uniqueName="zast_jmeno">
      <xmlPr mapId="3" xpath="/Pisemnost/DPHDP3/VetaP/@zast_jmeno" xmlDataType="string"/>
    </xmlCellPr>
  </singleXmlCell>
  <singleXmlCell id="104" r="B28" connectionId="0">
    <xmlCellPr id="1" uniqueName="zast_prijmeni">
      <xmlPr mapId="3" xpath="/Pisemnost/DPHDP3/VetaP/@zast_prijmeni" xmlDataType="string"/>
    </xmlCellPr>
  </singleXmlCell>
  <singleXmlCell id="26" r="B29" connectionId="0">
    <xmlCellPr id="1" uniqueName="zast_nazev">
      <xmlPr mapId="3" xpath="/Pisemnost/DPHDP3/VetaP/@zast_nazev" xmlDataType="string"/>
    </xmlCellPr>
  </singleXmlCell>
</singleXmlCell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comments" Target="../comments2.xml" /><Relationship Id="rId2" Type="http://schemas.openxmlformats.org/officeDocument/2006/relationships/tableSingleCells" Target="../tables/tableSingleCells1.xml" /><Relationship Id="rId3" Type="http://schemas.openxmlformats.org/officeDocument/2006/relationships/vmlDrawing" Target="../drawings/vmlDrawing1.vml" /><Relationship Id="rId4"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hyperlink" Target="https://adisepo.mfcr.cz/adistc/adis/idpr_epo/epo2/spol/soubor_vyber.faces" TargetMode="External" /><Relationship Id="rId2"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tableSingleCells" Target="../tables/tableSingleCells2.xml" /><Relationship Id="rId3" Type="http://schemas.openxmlformats.org/officeDocument/2006/relationships/vmlDrawing" Target="../drawings/vmlDrawing2.vml" /><Relationship Id="rId4"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tableSingleCells" Target="../tables/tableSingleCells3.xml" /><Relationship Id="rId2"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tableSingleCells" Target="../tables/tableSingleCells4.xml" /><Relationship Id="rId2"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M99"/>
  <sheetViews>
    <sheetView tabSelected="1" workbookViewId="0" topLeftCell="A1">
      <selection pane="topLeft" activeCell="A21" sqref="A21:K23"/>
    </sheetView>
  </sheetViews>
  <sheetFormatPr defaultRowHeight="12.75"/>
  <cols>
    <col min="12" max="12" width="9.142857142857142" style="2"/>
    <col min="13" max="13" width="90.71428571428571" style="2" customWidth="1"/>
    <col min="14" max="31" width="9.142857142857142" style="2"/>
    <col min="269" max="269" width="90.71428571428571" customWidth="1"/>
    <col min="525" max="525" width="90.71428571428571" customWidth="1"/>
    <col min="781" max="781" width="90.71428571428571" customWidth="1"/>
    <col min="1037" max="1037" width="90.71428571428571" customWidth="1"/>
    <col min="1293" max="1293" width="90.71428571428571" customWidth="1"/>
    <col min="1549" max="1549" width="90.71428571428571" customWidth="1"/>
    <col min="1805" max="1805" width="90.71428571428571" customWidth="1"/>
    <col min="2061" max="2061" width="90.71428571428571" customWidth="1"/>
    <col min="2317" max="2317" width="90.71428571428571" customWidth="1"/>
    <col min="2573" max="2573" width="90.71428571428571" customWidth="1"/>
    <col min="2829" max="2829" width="90.71428571428571" customWidth="1"/>
    <col min="3085" max="3085" width="90.71428571428571" customWidth="1"/>
    <col min="3341" max="3341" width="90.71428571428571" customWidth="1"/>
    <col min="3597" max="3597" width="90.71428571428571" customWidth="1"/>
    <col min="3853" max="3853" width="90.71428571428571" customWidth="1"/>
    <col min="4109" max="4109" width="90.71428571428571" customWidth="1"/>
    <col min="4365" max="4365" width="90.71428571428571" customWidth="1"/>
    <col min="4621" max="4621" width="90.71428571428571" customWidth="1"/>
    <col min="4877" max="4877" width="90.71428571428571" customWidth="1"/>
    <col min="5133" max="5133" width="90.71428571428571" customWidth="1"/>
    <col min="5389" max="5389" width="90.71428571428571" customWidth="1"/>
    <col min="5645" max="5645" width="90.71428571428571" customWidth="1"/>
    <col min="5901" max="5901" width="90.71428571428571" customWidth="1"/>
    <col min="6157" max="6157" width="90.71428571428571" customWidth="1"/>
    <col min="6413" max="6413" width="90.71428571428571" customWidth="1"/>
    <col min="6669" max="6669" width="90.71428571428571" customWidth="1"/>
    <col min="6925" max="6925" width="90.71428571428571" customWidth="1"/>
    <col min="7181" max="7181" width="90.71428571428571" customWidth="1"/>
    <col min="7437" max="7437" width="90.71428571428571" customWidth="1"/>
    <col min="7693" max="7693" width="90.71428571428571" customWidth="1"/>
    <col min="7949" max="7949" width="90.71428571428571" customWidth="1"/>
    <col min="8205" max="8205" width="90.71428571428571" customWidth="1"/>
    <col min="8461" max="8461" width="90.71428571428571" customWidth="1"/>
    <col min="8717" max="8717" width="90.71428571428571" customWidth="1"/>
    <col min="8973" max="8973" width="90.71428571428571" customWidth="1"/>
    <col min="9229" max="9229" width="90.71428571428571" customWidth="1"/>
    <col min="9485" max="9485" width="90.71428571428571" customWidth="1"/>
    <col min="9741" max="9741" width="90.71428571428571" customWidth="1"/>
    <col min="9997" max="9997" width="90.71428571428571" customWidth="1"/>
    <col min="10253" max="10253" width="90.71428571428571" customWidth="1"/>
    <col min="10509" max="10509" width="90.71428571428571" customWidth="1"/>
    <col min="10765" max="10765" width="90.71428571428571" customWidth="1"/>
    <col min="11021" max="11021" width="90.71428571428571" customWidth="1"/>
    <col min="11277" max="11277" width="90.71428571428571" customWidth="1"/>
    <col min="11533" max="11533" width="90.71428571428571" customWidth="1"/>
    <col min="11789" max="11789" width="90.71428571428571" customWidth="1"/>
    <col min="12045" max="12045" width="90.71428571428571" customWidth="1"/>
    <col min="12301" max="12301" width="90.71428571428571" customWidth="1"/>
    <col min="12557" max="12557" width="90.71428571428571" customWidth="1"/>
    <col min="12813" max="12813" width="90.71428571428571" customWidth="1"/>
    <col min="13069" max="13069" width="90.71428571428571" customWidth="1"/>
    <col min="13325" max="13325" width="90.71428571428571" customWidth="1"/>
    <col min="13581" max="13581" width="90.71428571428571" customWidth="1"/>
    <col min="13837" max="13837" width="90.71428571428571" customWidth="1"/>
    <col min="14093" max="14093" width="90.71428571428571" customWidth="1"/>
    <col min="14349" max="14349" width="90.71428571428571" customWidth="1"/>
    <col min="14605" max="14605" width="90.71428571428571" customWidth="1"/>
    <col min="14861" max="14861" width="90.71428571428571" customWidth="1"/>
    <col min="15117" max="15117" width="90.71428571428571" customWidth="1"/>
    <col min="15373" max="15373" width="90.71428571428571" customWidth="1"/>
    <col min="15629" max="15629" width="90.71428571428571" customWidth="1"/>
    <col min="15885" max="15885" width="90.71428571428571" customWidth="1"/>
    <col min="16141" max="16141" width="90.71428571428571" customWidth="1"/>
  </cols>
  <sheetData>
    <row r="1" spans="1:13" ht="12.75">
      <c r="A1" s="155"/>
      <c r="B1" s="155"/>
      <c r="C1" s="155"/>
      <c r="D1" s="155"/>
      <c r="E1" s="155"/>
      <c r="F1" s="155"/>
      <c r="G1" s="155"/>
      <c r="H1" s="155"/>
      <c r="I1" s="155"/>
      <c r="J1" s="155"/>
      <c r="K1" s="155"/>
      <c r="M1" s="202" t="s">
        <v>575</v>
      </c>
    </row>
    <row r="2" spans="1:13" ht="12.75">
      <c r="A2" s="155"/>
      <c r="B2" s="155"/>
      <c r="C2" s="155"/>
      <c r="D2" s="155"/>
      <c r="E2" s="155"/>
      <c r="F2" s="155"/>
      <c r="G2" s="155"/>
      <c r="H2" s="155"/>
      <c r="I2" s="155"/>
      <c r="J2" s="155"/>
      <c r="K2" s="155"/>
      <c r="M2" s="202"/>
    </row>
    <row r="3" spans="1:13" ht="12.75">
      <c r="A3" s="155"/>
      <c r="B3" s="155"/>
      <c r="C3" s="155"/>
      <c r="D3" s="155"/>
      <c r="E3" s="155"/>
      <c r="F3" s="155"/>
      <c r="G3" s="155"/>
      <c r="H3" s="155"/>
      <c r="I3" s="155"/>
      <c r="J3" s="155"/>
      <c r="K3" s="155"/>
      <c r="M3" s="202"/>
    </row>
    <row r="4" spans="1:13" ht="12.75">
      <c r="A4" s="155"/>
      <c r="B4" s="155"/>
      <c r="C4" s="155"/>
      <c r="D4" s="155"/>
      <c r="E4" s="155"/>
      <c r="F4" s="155"/>
      <c r="G4" s="155"/>
      <c r="H4" s="155"/>
      <c r="I4" s="155"/>
      <c r="J4" s="155"/>
      <c r="K4" s="155"/>
      <c r="M4" s="156" t="s">
        <v>576</v>
      </c>
    </row>
    <row r="5" spans="1:13" ht="12.75">
      <c r="A5" s="155"/>
      <c r="B5" s="155"/>
      <c r="C5" s="155"/>
      <c r="D5" s="155"/>
      <c r="E5" s="155"/>
      <c r="F5" s="155"/>
      <c r="G5" s="155"/>
      <c r="H5" s="155"/>
      <c r="I5" s="155"/>
      <c r="J5" s="155"/>
      <c r="K5" s="155"/>
      <c r="M5" s="191" t="s">
        <v>591</v>
      </c>
    </row>
    <row r="6" spans="1:13" ht="12.75">
      <c r="A6" s="155"/>
      <c r="B6" s="155"/>
      <c r="C6" s="155"/>
      <c r="D6" s="155"/>
      <c r="E6" s="155"/>
      <c r="F6" s="155"/>
      <c r="G6" s="155"/>
      <c r="H6" s="155"/>
      <c r="I6" s="155"/>
      <c r="J6" s="155"/>
      <c r="K6" s="155"/>
      <c r="M6" s="191"/>
    </row>
    <row r="7" spans="1:13" ht="12.75">
      <c r="A7" s="155"/>
      <c r="B7" s="155"/>
      <c r="C7" s="155"/>
      <c r="D7" s="155"/>
      <c r="E7" s="155"/>
      <c r="F7" s="155"/>
      <c r="G7" s="155"/>
      <c r="H7" s="155"/>
      <c r="I7" s="155"/>
      <c r="J7" s="155"/>
      <c r="K7" s="155"/>
      <c r="M7" s="191"/>
    </row>
    <row r="8" spans="1:13" ht="12.75">
      <c r="A8" s="205" t="s">
        <v>2371</v>
      </c>
      <c r="B8" s="205"/>
      <c r="C8" s="205"/>
      <c r="D8" s="205"/>
      <c r="E8" s="205"/>
      <c r="F8" s="205"/>
      <c r="G8" s="205"/>
      <c r="H8" s="205"/>
      <c r="I8" s="205"/>
      <c r="J8" s="205"/>
      <c r="K8" s="205"/>
      <c r="M8" s="191"/>
    </row>
    <row r="9" spans="1:13" ht="12.75">
      <c r="A9" s="205"/>
      <c r="B9" s="205"/>
      <c r="C9" s="205"/>
      <c r="D9" s="205"/>
      <c r="E9" s="205"/>
      <c r="F9" s="205"/>
      <c r="G9" s="205"/>
      <c r="H9" s="205"/>
      <c r="I9" s="205"/>
      <c r="J9" s="205"/>
      <c r="K9" s="205"/>
      <c r="M9" s="196"/>
    </row>
    <row r="10" spans="1:13" ht="12.75">
      <c r="A10" s="205"/>
      <c r="B10" s="205"/>
      <c r="C10" s="205"/>
      <c r="D10" s="205"/>
      <c r="E10" s="205"/>
      <c r="F10" s="205"/>
      <c r="G10" s="205"/>
      <c r="H10" s="205"/>
      <c r="I10" s="205"/>
      <c r="J10" s="205"/>
      <c r="K10" s="205"/>
      <c r="M10" s="196"/>
    </row>
    <row r="11" spans="1:11" ht="12.75">
      <c r="A11" s="205"/>
      <c r="B11" s="205"/>
      <c r="C11" s="205"/>
      <c r="D11" s="205"/>
      <c r="E11" s="205"/>
      <c r="F11" s="205"/>
      <c r="G11" s="205"/>
      <c r="H11" s="205"/>
      <c r="I11" s="205"/>
      <c r="J11" s="205"/>
      <c r="K11" s="205"/>
    </row>
    <row r="12" spans="1:13" ht="12.75">
      <c r="A12" s="206"/>
      <c r="B12" s="206"/>
      <c r="C12" s="206"/>
      <c r="D12" s="206"/>
      <c r="E12" s="206"/>
      <c r="F12" s="206"/>
      <c r="G12" s="206"/>
      <c r="H12" s="206"/>
      <c r="I12" s="206"/>
      <c r="J12" s="206"/>
      <c r="K12" s="206"/>
      <c r="M12" s="156" t="s">
        <v>577</v>
      </c>
    </row>
    <row r="13" spans="1:13" ht="63.75">
      <c r="A13" s="203" t="s">
        <v>548</v>
      </c>
      <c r="B13" s="203"/>
      <c r="C13" s="203"/>
      <c r="D13" s="203"/>
      <c r="E13" s="203"/>
      <c r="F13" s="203"/>
      <c r="G13" s="203"/>
      <c r="H13" s="203"/>
      <c r="I13" s="203"/>
      <c r="J13" s="203"/>
      <c r="K13" s="203"/>
      <c r="M13" s="157" t="s">
        <v>578</v>
      </c>
    </row>
    <row r="14" spans="1:13" ht="12.75">
      <c r="A14" s="155"/>
      <c r="B14" s="155"/>
      <c r="C14" s="155"/>
      <c r="D14" s="155"/>
      <c r="E14" s="155"/>
      <c r="F14" s="155"/>
      <c r="G14" s="155"/>
      <c r="H14" s="155"/>
      <c r="I14" s="155"/>
      <c r="J14" s="155"/>
      <c r="K14" s="155"/>
      <c r="M14" s="156" t="s">
        <v>579</v>
      </c>
    </row>
    <row r="15" spans="1:13" ht="30">
      <c r="A15" s="203"/>
      <c r="B15" s="203"/>
      <c r="C15" s="203"/>
      <c r="D15" s="203"/>
      <c r="E15" s="203"/>
      <c r="F15" s="203"/>
      <c r="G15" s="203"/>
      <c r="H15" s="203"/>
      <c r="I15" s="203"/>
      <c r="J15" s="203"/>
      <c r="K15" s="203"/>
      <c r="M15" s="191" t="s">
        <v>580</v>
      </c>
    </row>
    <row r="16" spans="1:13" ht="18">
      <c r="A16" s="204" t="s">
        <v>2415</v>
      </c>
      <c r="B16" s="204"/>
      <c r="C16" s="204"/>
      <c r="D16" s="204"/>
      <c r="E16" s="204"/>
      <c r="F16" s="204"/>
      <c r="G16" s="204"/>
      <c r="H16" s="204"/>
      <c r="I16" s="204"/>
      <c r="J16" s="204"/>
      <c r="K16" s="204"/>
      <c r="M16" s="191"/>
    </row>
    <row r="17" spans="1:13" ht="18">
      <c r="A17" s="204" t="s">
        <v>2401</v>
      </c>
      <c r="B17" s="204"/>
      <c r="C17" s="204"/>
      <c r="D17" s="204"/>
      <c r="E17" s="204"/>
      <c r="F17" s="204"/>
      <c r="G17" s="204"/>
      <c r="H17" s="204"/>
      <c r="I17" s="204"/>
      <c r="J17" s="204"/>
      <c r="K17" s="204"/>
      <c r="M17" s="191"/>
    </row>
    <row r="18" spans="1:13" ht="18" customHeight="1">
      <c r="A18" s="193" t="s">
        <v>2397</v>
      </c>
      <c r="B18" s="193"/>
      <c r="C18" s="193"/>
      <c r="D18" s="193"/>
      <c r="E18" s="193"/>
      <c r="F18" s="193"/>
      <c r="G18" s="193"/>
      <c r="H18" s="193"/>
      <c r="I18" s="193"/>
      <c r="J18" s="193"/>
      <c r="K18" s="193"/>
      <c r="M18" s="196"/>
    </row>
    <row r="19" spans="1:13" ht="18" customHeight="1">
      <c r="A19" s="207"/>
      <c r="B19" s="207"/>
      <c r="C19" s="207"/>
      <c r="D19" s="207"/>
      <c r="E19" s="207"/>
      <c r="F19" s="207"/>
      <c r="G19" s="207"/>
      <c r="H19" s="207"/>
      <c r="I19" s="207"/>
      <c r="J19" s="207"/>
      <c r="K19" s="207"/>
      <c r="M19" s="156" t="s">
        <v>581</v>
      </c>
    </row>
    <row r="20" spans="1:13" ht="36" customHeight="1">
      <c r="A20" s="194"/>
      <c r="B20" s="195"/>
      <c r="C20" s="195"/>
      <c r="D20" s="195"/>
      <c r="E20" s="195"/>
      <c r="F20" s="195"/>
      <c r="G20" s="195"/>
      <c r="H20" s="195"/>
      <c r="I20" s="195"/>
      <c r="J20" s="195"/>
      <c r="K20" s="195"/>
      <c r="M20" s="191" t="s">
        <v>586</v>
      </c>
    </row>
    <row r="21" spans="1:13" ht="36" customHeight="1">
      <c r="A21" s="193" t="s">
        <v>2398</v>
      </c>
      <c r="B21" s="196"/>
      <c r="C21" s="196"/>
      <c r="D21" s="196"/>
      <c r="E21" s="196"/>
      <c r="F21" s="196"/>
      <c r="G21" s="196"/>
      <c r="H21" s="196"/>
      <c r="I21" s="196"/>
      <c r="J21" s="196"/>
      <c r="K21" s="196"/>
      <c r="M21" s="191"/>
    </row>
    <row r="22" spans="1:13" ht="18" customHeight="1">
      <c r="A22" s="196"/>
      <c r="B22" s="196"/>
      <c r="C22" s="196"/>
      <c r="D22" s="196"/>
      <c r="E22" s="196"/>
      <c r="F22" s="196"/>
      <c r="G22" s="196"/>
      <c r="H22" s="196"/>
      <c r="I22" s="196"/>
      <c r="J22" s="196"/>
      <c r="K22" s="196"/>
      <c r="M22" s="196"/>
    </row>
    <row r="23" spans="1:13" ht="13.5" customHeight="1">
      <c r="A23" s="196"/>
      <c r="B23" s="196"/>
      <c r="C23" s="196"/>
      <c r="D23" s="196"/>
      <c r="E23" s="196"/>
      <c r="F23" s="196"/>
      <c r="G23" s="196"/>
      <c r="H23" s="196"/>
      <c r="I23" s="196"/>
      <c r="J23" s="196"/>
      <c r="K23" s="196"/>
      <c r="M23" s="156" t="s">
        <v>587</v>
      </c>
    </row>
    <row r="24" spans="1:13" ht="36" customHeight="1">
      <c r="A24" s="190"/>
      <c r="B24" s="190"/>
      <c r="C24" s="190"/>
      <c r="D24" s="190"/>
      <c r="E24" s="190"/>
      <c r="F24" s="190"/>
      <c r="G24" s="190"/>
      <c r="H24" s="190"/>
      <c r="I24" s="190"/>
      <c r="J24" s="190"/>
      <c r="K24" s="190"/>
      <c r="M24" s="191" t="s">
        <v>588</v>
      </c>
    </row>
    <row r="25" spans="1:13" ht="36" customHeight="1">
      <c r="A25" s="193" t="s">
        <v>2399</v>
      </c>
      <c r="B25" s="193"/>
      <c r="C25" s="193"/>
      <c r="D25" s="193"/>
      <c r="E25" s="193"/>
      <c r="F25" s="193"/>
      <c r="G25" s="193"/>
      <c r="H25" s="193"/>
      <c r="I25" s="193"/>
      <c r="J25" s="193"/>
      <c r="K25" s="193"/>
      <c r="M25" s="192"/>
    </row>
    <row r="26" spans="1:13" ht="12.75">
      <c r="A26" s="155"/>
      <c r="B26" s="155"/>
      <c r="C26" s="155"/>
      <c r="D26" s="155"/>
      <c r="E26" s="155"/>
      <c r="F26" s="155"/>
      <c r="G26" s="155"/>
      <c r="H26" s="155"/>
      <c r="I26" s="155"/>
      <c r="J26" s="155"/>
      <c r="K26" s="155"/>
      <c r="M26" s="158" t="s">
        <v>589</v>
      </c>
    </row>
    <row r="27" spans="1:13" ht="18" customHeight="1">
      <c r="A27" s="193"/>
      <c r="B27" s="193"/>
      <c r="C27" s="193"/>
      <c r="D27" s="193"/>
      <c r="E27" s="193"/>
      <c r="F27" s="193"/>
      <c r="G27" s="193"/>
      <c r="H27" s="193"/>
      <c r="I27" s="193"/>
      <c r="J27" s="193"/>
      <c r="K27" s="193"/>
      <c r="M27" s="191" t="s">
        <v>590</v>
      </c>
    </row>
    <row r="28" spans="1:13" ht="18" customHeight="1">
      <c r="A28" s="193" t="s">
        <v>2400</v>
      </c>
      <c r="B28" s="193"/>
      <c r="C28" s="193"/>
      <c r="D28" s="193"/>
      <c r="E28" s="193"/>
      <c r="F28" s="193"/>
      <c r="G28" s="193"/>
      <c r="H28" s="193"/>
      <c r="I28" s="193"/>
      <c r="J28" s="193"/>
      <c r="K28" s="193"/>
      <c r="M28" s="197"/>
    </row>
    <row r="29" spans="1:13" ht="18" customHeight="1">
      <c r="A29" s="198" t="str">
        <f>+IF(A88=2,HYPERLINK("http://business.center.cz/business/sablony/s8-priznani-k-dani-z-pridane-hodnoty-dph.aspx"),IF(A88=3,HYPERLINK("http://www.podnikatel.cz/formulare/kategorie/dph/"),HYPERLINK("http://business.center.cz/business/sablony/s8-priznani-k-dani-z-pridane-hodnoty-dph.aspx")))</f>
        <v>http://business.center.cz/business/sablony/s8-priznani-k-dani-z-pridane-hodnoty-dph.aspx</v>
      </c>
      <c r="B29" s="199"/>
      <c r="C29" s="199"/>
      <c r="D29" s="199"/>
      <c r="E29" s="199"/>
      <c r="F29" s="199"/>
      <c r="G29" s="199"/>
      <c r="H29" s="199"/>
      <c r="I29" s="199"/>
      <c r="J29" s="199"/>
      <c r="K29" s="199"/>
      <c r="M29" s="197"/>
    </row>
    <row r="30" spans="1:13" ht="18" customHeight="1">
      <c r="A30" s="155"/>
      <c r="B30" s="155"/>
      <c r="C30" s="155"/>
      <c r="D30" s="155"/>
      <c r="E30" s="155"/>
      <c r="F30" s="155"/>
      <c r="G30" s="155"/>
      <c r="H30" s="155"/>
      <c r="I30" s="155"/>
      <c r="J30" s="155"/>
      <c r="K30" s="155"/>
      <c r="M30" s="197"/>
    </row>
    <row r="31" spans="1:13" ht="18" customHeight="1">
      <c r="A31" s="193"/>
      <c r="B31" s="193"/>
      <c r="C31" s="193"/>
      <c r="D31" s="193"/>
      <c r="E31" s="193"/>
      <c r="F31" s="193"/>
      <c r="G31" s="193"/>
      <c r="H31" s="193"/>
      <c r="I31" s="193"/>
      <c r="J31" s="193"/>
      <c r="K31" s="193"/>
      <c r="M31" s="197"/>
    </row>
    <row r="32" spans="1:13" ht="15.75" customHeight="1">
      <c r="A32" s="198"/>
      <c r="B32" s="199"/>
      <c r="C32" s="199"/>
      <c r="D32" s="199"/>
      <c r="E32" s="199"/>
      <c r="F32" s="199"/>
      <c r="G32" s="199"/>
      <c r="H32" s="199"/>
      <c r="I32" s="199"/>
      <c r="J32" s="199"/>
      <c r="K32" s="199"/>
      <c r="M32" s="197"/>
    </row>
    <row r="33" spans="1:13" ht="15">
      <c r="A33" s="200"/>
      <c r="B33" s="201"/>
      <c r="C33" s="201"/>
      <c r="D33" s="201"/>
      <c r="E33" s="201"/>
      <c r="F33" s="201"/>
      <c r="G33" s="201"/>
      <c r="H33" s="201"/>
      <c r="I33" s="201"/>
      <c r="J33" s="201"/>
      <c r="K33" s="201"/>
      <c r="M33" s="197"/>
    </row>
    <row r="34" spans="1:13" ht="12.75">
      <c r="A34" s="155"/>
      <c r="B34" s="155"/>
      <c r="C34" s="155"/>
      <c r="D34" s="155"/>
      <c r="E34" s="155"/>
      <c r="F34" s="155"/>
      <c r="G34" s="155"/>
      <c r="H34" s="155"/>
      <c r="I34" s="155"/>
      <c r="J34" s="155"/>
      <c r="K34" s="155"/>
      <c r="M34" s="197"/>
    </row>
    <row r="35" spans="1:13" ht="12.75">
      <c r="A35" s="155"/>
      <c r="B35" s="155"/>
      <c r="C35" s="155"/>
      <c r="D35" s="155"/>
      <c r="E35" s="155"/>
      <c r="F35" s="155"/>
      <c r="G35" s="155"/>
      <c r="H35" s="155"/>
      <c r="I35" s="155"/>
      <c r="J35" s="155"/>
      <c r="K35" s="155"/>
      <c r="M35" s="197"/>
    </row>
    <row r="36" spans="1:11" ht="12.75">
      <c r="A36" s="2"/>
      <c r="B36" s="2"/>
      <c r="C36" s="2"/>
      <c r="D36" s="2"/>
      <c r="E36" s="2"/>
      <c r="F36" s="2"/>
      <c r="G36" s="2"/>
      <c r="H36" s="2"/>
      <c r="I36" s="2"/>
      <c r="J36" s="2"/>
      <c r="K36" s="2"/>
    </row>
    <row r="37" spans="1:11" ht="12.75">
      <c r="A37" s="2"/>
      <c r="B37" s="2"/>
      <c r="C37" s="2"/>
      <c r="D37" s="2"/>
      <c r="E37" s="2"/>
      <c r="F37" s="2"/>
      <c r="G37" s="2"/>
      <c r="H37" s="2"/>
      <c r="I37" s="2"/>
      <c r="J37" s="2"/>
      <c r="K37" s="2"/>
    </row>
    <row r="38" spans="1:11" ht="12.75">
      <c r="A38" s="2"/>
      <c r="B38" s="2"/>
      <c r="C38" s="2"/>
      <c r="D38" s="2"/>
      <c r="E38" s="2"/>
      <c r="F38" s="2"/>
      <c r="G38" s="2"/>
      <c r="H38" s="2"/>
      <c r="I38" s="2"/>
      <c r="J38" s="2"/>
      <c r="K38" s="2"/>
    </row>
    <row r="39" spans="1:11" ht="12.75">
      <c r="A39" s="2"/>
      <c r="B39" s="2"/>
      <c r="C39" s="2"/>
      <c r="D39" s="2"/>
      <c r="E39" s="2"/>
      <c r="F39" s="2"/>
      <c r="G39" s="2"/>
      <c r="H39" s="2"/>
      <c r="I39" s="2"/>
      <c r="J39" s="2"/>
      <c r="K39" s="2"/>
    </row>
    <row r="40" spans="1:11" ht="12.75">
      <c r="A40" s="2"/>
      <c r="B40" s="2"/>
      <c r="C40" s="2"/>
      <c r="D40" s="2"/>
      <c r="E40" s="2"/>
      <c r="F40" s="2"/>
      <c r="G40" s="2"/>
      <c r="H40" s="2"/>
      <c r="I40" s="2"/>
      <c r="J40" s="2"/>
      <c r="K40" s="2"/>
    </row>
    <row r="41" s="2" customFormat="1" ht="12.75"/>
    <row r="42" s="2" customFormat="1" ht="12.75"/>
    <row r="43" s="2" customFormat="1" ht="12.75"/>
    <row r="44" s="2" customFormat="1" ht="12.75"/>
    <row r="45" s="2" customFormat="1" ht="12.75"/>
    <row r="46" s="2" customFormat="1" ht="12.75"/>
    <row r="47" s="2" customFormat="1" ht="12.75"/>
    <row r="48" s="2" customFormat="1" ht="12.75"/>
    <row r="49" s="2" customFormat="1" ht="12.75"/>
    <row r="50" s="2" customFormat="1" ht="12.75"/>
    <row r="51" s="2" customFormat="1" ht="12.75"/>
    <row r="52" s="2" customFormat="1" ht="12.75"/>
    <row r="53" s="2" customFormat="1" ht="12.75"/>
    <row r="54" s="2" customFormat="1" ht="12.75"/>
    <row r="55" s="2" customFormat="1" ht="12.75"/>
    <row r="56" s="2" customFormat="1" ht="12.75"/>
    <row r="57" s="2" customFormat="1" ht="12.75"/>
    <row r="58" s="2" customFormat="1" ht="12.75"/>
    <row r="59" s="2" customFormat="1" ht="12.75"/>
    <row r="60" s="2" customFormat="1" ht="12.75"/>
    <row r="61" s="2" customFormat="1" ht="12.75"/>
    <row r="62" s="2" customFormat="1" ht="12.75"/>
    <row r="63" s="2" customFormat="1" ht="12.75"/>
    <row r="64" s="2" customFormat="1" ht="12.75"/>
    <row r="65" s="2" customFormat="1" ht="12.75"/>
    <row r="66" s="2" customFormat="1" ht="12.75"/>
    <row r="67" s="2" customFormat="1" ht="12.75"/>
    <row r="68" s="2" customFormat="1" ht="12.75"/>
    <row r="69" s="2" customFormat="1" ht="12.75"/>
    <row r="70" s="2" customFormat="1" ht="12.75"/>
    <row r="71" s="2" customFormat="1" ht="12.75"/>
    <row r="72" s="2" customFormat="1" ht="12.75"/>
    <row r="73" s="2" customFormat="1" ht="12.75"/>
    <row r="74" s="2" customFormat="1" ht="12.75"/>
    <row r="75" s="2" customFormat="1" ht="12.75"/>
    <row r="76" s="2" customFormat="1" ht="12.75"/>
    <row r="77" s="2" customFormat="1" ht="12.75"/>
    <row r="78" s="2" customFormat="1" ht="12.75"/>
    <row r="79" s="2" customFormat="1" ht="12.75"/>
    <row r="80" s="2" customFormat="1" ht="12.75"/>
    <row r="81" s="2" customFormat="1" ht="12.75"/>
    <row r="82" s="2" customFormat="1" ht="12.75"/>
    <row r="83" s="2" customFormat="1" ht="12.75"/>
    <row r="84" s="2" customFormat="1" ht="12.75"/>
    <row r="85" s="2" customFormat="1" ht="12.75"/>
    <row r="86" s="2" customFormat="1" ht="12.75"/>
    <row r="87" s="2" customFormat="1" ht="12.75"/>
    <row r="88" s="2" customFormat="1" ht="12.75"/>
    <row r="89" s="2" customFormat="1" ht="12.75"/>
    <row r="90" s="2" customFormat="1" ht="12.75"/>
    <row r="91" spans="1:1" s="2" customFormat="1" ht="12.75">
      <c r="A91" s="9">
        <v>1.0</v>
      </c>
    </row>
    <row r="92" spans="1:1" s="2" customFormat="1" ht="12.75">
      <c r="A92" s="2" t="s">
        <v>2402</v>
      </c>
    </row>
    <row r="93" s="2" customFormat="1" ht="12.75"/>
    <row r="94" s="2" customFormat="1" ht="12.75"/>
    <row r="95" s="2" customFormat="1" ht="12.75"/>
    <row r="96" s="2" customFormat="1" ht="12.75"/>
    <row r="97" s="2" customFormat="1" ht="12.75"/>
    <row r="98" s="2" customFormat="1" ht="12.75"/>
    <row r="99" spans="1:1" s="2" customFormat="1" ht="12.75">
      <c r="A99" s="7">
        <v>1</v>
      </c>
    </row>
    <row r="100" s="2" customFormat="1" ht="12.75"/>
    <row r="101" s="2" customFormat="1" ht="12.75"/>
    <row r="102" s="2" customFormat="1" ht="12.75"/>
    <row r="103" s="2" customFormat="1" ht="12.75"/>
    <row r="104" s="2" customFormat="1" ht="12.75"/>
    <row r="105" s="2" customFormat="1" ht="12.75"/>
    <row r="106" s="2" customFormat="1" ht="12.75"/>
    <row r="107" s="2" customFormat="1" ht="12.75"/>
    <row r="108" s="2" customFormat="1" ht="12.75"/>
    <row r="109" s="2" customFormat="1" ht="12.75"/>
    <row r="110" s="2" customFormat="1" ht="12.75"/>
    <row r="111" s="2" customFormat="1" ht="12.75"/>
    <row r="112" s="2" customFormat="1" ht="12.75"/>
    <row r="113" s="2" customFormat="1" ht="12.75"/>
    <row r="114" s="2" customFormat="1" ht="12.75"/>
    <row r="115" s="2" customFormat="1" ht="12.75"/>
    <row r="116" s="2" customFormat="1" ht="12.75"/>
    <row r="117" s="2" customFormat="1" ht="12.75"/>
    <row r="118" s="2" customFormat="1" ht="12.75"/>
    <row r="119" s="2" customFormat="1" ht="12.75"/>
    <row r="120" s="2" customFormat="1" ht="12.75"/>
    <row r="121" s="2" customFormat="1" ht="12.75"/>
    <row r="122" s="2" customFormat="1" ht="12.75"/>
    <row r="123" s="2" customFormat="1" ht="12.75"/>
    <row r="124" s="2" customFormat="1" ht="12.75"/>
    <row r="125" s="2" customFormat="1" ht="12.75"/>
    <row r="126" s="2" customFormat="1" ht="12.75"/>
    <row r="127" s="2" customFormat="1" ht="12.75"/>
    <row r="128" s="2" customFormat="1" ht="12.75"/>
    <row r="129" s="2" customFormat="1" ht="12.75"/>
    <row r="130" s="2" customFormat="1" ht="12.75"/>
    <row r="131" s="2" customFormat="1" ht="12.75"/>
    <row r="132" s="2" customFormat="1" ht="12.75"/>
    <row r="133" s="2" customFormat="1" ht="12.75"/>
    <row r="134" s="2" customFormat="1" ht="12.75"/>
    <row r="135" s="2" customFormat="1" ht="12.75"/>
    <row r="136" s="2" customFormat="1" ht="12.75"/>
    <row r="137" s="2" customFormat="1" ht="12.75"/>
    <row r="138" s="2" customFormat="1" ht="12.75"/>
    <row r="139" s="2" customFormat="1" ht="12.75"/>
    <row r="140" s="2" customFormat="1" ht="12.75"/>
    <row r="141" s="2" customFormat="1" ht="12.75"/>
    <row r="142" s="2" customFormat="1" ht="12.75"/>
    <row r="143" s="2" customFormat="1" ht="12.75"/>
    <row r="144" s="2" customFormat="1" ht="12.75"/>
    <row r="145" s="2" customFormat="1" ht="12.75"/>
    <row r="146" s="2" customFormat="1" ht="12.75"/>
    <row r="147" s="2" customFormat="1" ht="12.75"/>
    <row r="148" s="2" customFormat="1" ht="12.75"/>
    <row r="149" s="2" customFormat="1" ht="12.75"/>
    <row r="150" s="2" customFormat="1" ht="12.75"/>
    <row r="151" s="2" customFormat="1" ht="12.75"/>
    <row r="152" s="2" customFormat="1" ht="12.75"/>
    <row r="153" s="2" customFormat="1" ht="12.75"/>
    <row r="154" s="2" customFormat="1" ht="12.75"/>
    <row r="155" s="2" customFormat="1" ht="12.75"/>
    <row r="156" s="2" customFormat="1" ht="12.75"/>
    <row r="157" s="2" customFormat="1" ht="12.75"/>
    <row r="158" s="2" customFormat="1" ht="12.75"/>
    <row r="159" s="2" customFormat="1" ht="12.75"/>
    <row r="160" s="2" customFormat="1" ht="12.75"/>
    <row r="161" s="2" customFormat="1" ht="12.75"/>
    <row r="162" s="2" customFormat="1" ht="12.75"/>
    <row r="163" s="2" customFormat="1" ht="12.75"/>
    <row r="164" s="2" customFormat="1" ht="12.75"/>
    <row r="165" s="2" customFormat="1" ht="12.75"/>
    <row r="166" s="2" customFormat="1" ht="12.75"/>
    <row r="167" s="2" customFormat="1" ht="12.75"/>
    <row r="168" s="2" customFormat="1" ht="12.75"/>
    <row r="169" s="2" customFormat="1" ht="12.75"/>
    <row r="170" s="2" customFormat="1" ht="12.75"/>
  </sheetData>
  <sheetProtection password="EF65" sheet="1" objects="1" scenarios="1"/>
  <mergeCells count="22">
    <mergeCell ref="M1:M3"/>
    <mergeCell ref="M5:M10"/>
    <mergeCell ref="A13:K13"/>
    <mergeCell ref="A15:K15"/>
    <mergeCell ref="M15:M18"/>
    <mergeCell ref="A16:K16"/>
    <mergeCell ref="A17:K17"/>
    <mergeCell ref="A8:K12"/>
    <mergeCell ref="A18:K19"/>
    <mergeCell ref="A27:K27"/>
    <mergeCell ref="M27:M35"/>
    <mergeCell ref="A28:K28"/>
    <mergeCell ref="A29:K29"/>
    <mergeCell ref="A31:K31"/>
    <mergeCell ref="A32:K32"/>
    <mergeCell ref="A33:K33"/>
    <mergeCell ref="A24:K24"/>
    <mergeCell ref="M24:M25"/>
    <mergeCell ref="A25:K25"/>
    <mergeCell ref="A20:K20"/>
    <mergeCell ref="M20:M22"/>
    <mergeCell ref="A21:K23"/>
  </mergeCells>
  <printOptions horizontalCentered="1" verticalCentered="1"/>
  <pageMargins left="0.3937007874015748" right="0.3937007874015748" top="0.984251968503937" bottom="0.984251968503937" header="0.5118110236220472" footer="0.5118110236220472"/>
  <pageSetup orientation="portrait" paperSize="9" scale="91" r:id="rId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AK217"/>
  <sheetViews>
    <sheetView workbookViewId="0" topLeftCell="A1">
      <selection pane="topLeft" activeCell="D2" sqref="D2"/>
    </sheetView>
  </sheetViews>
  <sheetFormatPr defaultRowHeight="12.75"/>
  <cols>
    <col min="1" max="1" width="28.142857142857142" style="83" customWidth="1"/>
    <col min="2" max="2" width="65.71428571428571" style="83" customWidth="1"/>
    <col min="3" max="3" width="3" style="83" customWidth="1"/>
    <col min="4" max="4" width="65.71428571428571" style="83" customWidth="1"/>
    <col min="5" max="5" width="28.285714285714285" style="83" customWidth="1"/>
    <col min="6" max="37" width="9.142857142857142" style="84"/>
  </cols>
  <sheetData>
    <row r="1" spans="1:37" s="10" customFormat="1" ht="18">
      <c r="A1" s="210" t="s">
        <v>592</v>
      </c>
      <c r="B1" s="211"/>
      <c r="C1" s="211"/>
      <c r="D1" s="211"/>
      <c r="E1" s="211"/>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row>
    <row r="2" spans="1:37" s="10" customFormat="1" ht="18">
      <c r="A2" s="45"/>
      <c r="B2" s="47" t="s">
        <v>593</v>
      </c>
      <c r="C2" s="48"/>
      <c r="D2" s="102" t="s">
        <v>1387</v>
      </c>
      <c r="E2" s="49"/>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row>
    <row r="3" spans="1:37" s="10" customFormat="1" ht="15.95" customHeight="1">
      <c r="A3" s="50"/>
      <c r="B3" s="51" t="s">
        <v>594</v>
      </c>
      <c r="C3" s="52"/>
      <c r="D3" s="51" t="s">
        <v>595</v>
      </c>
      <c r="E3" s="13"/>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row>
    <row r="4" spans="1:37" s="10" customFormat="1" ht="15.95" customHeight="1">
      <c r="A4" s="53" t="s">
        <v>521</v>
      </c>
      <c r="B4" s="100"/>
      <c r="C4" s="54"/>
      <c r="D4" s="212"/>
      <c r="E4" s="52" t="s">
        <v>596</v>
      </c>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row>
    <row r="5" spans="1:37" s="10" customFormat="1" ht="15.95" customHeight="1">
      <c r="A5" s="53" t="s">
        <v>520</v>
      </c>
      <c r="B5" s="101"/>
      <c r="C5" s="56"/>
      <c r="D5" s="213"/>
      <c r="E5" s="52"/>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row>
    <row r="6" spans="1:37" s="10" customFormat="1" ht="15.95" customHeight="1">
      <c r="A6" s="53" t="s">
        <v>597</v>
      </c>
      <c r="B6" s="55"/>
      <c r="C6" s="56"/>
      <c r="D6" s="213"/>
      <c r="E6" s="52"/>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row>
    <row r="7" spans="1:37" s="10" customFormat="1" ht="15.95" customHeight="1">
      <c r="A7" s="53" t="s">
        <v>598</v>
      </c>
      <c r="B7" s="101"/>
      <c r="C7" s="56"/>
      <c r="D7" s="57"/>
      <c r="E7" s="52" t="s">
        <v>599</v>
      </c>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row>
    <row r="8" spans="1:37" s="10" customFormat="1" ht="15.95" customHeight="1">
      <c r="A8" s="53" t="s">
        <v>600</v>
      </c>
      <c r="B8" s="58"/>
      <c r="C8" s="56"/>
      <c r="D8" s="57"/>
      <c r="E8" s="52"/>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row>
    <row r="9" spans="1:37" s="10" customFormat="1" ht="15.95" customHeight="1">
      <c r="A9" s="53" t="s">
        <v>601</v>
      </c>
      <c r="B9" s="59"/>
      <c r="C9" s="56"/>
      <c r="D9" s="57"/>
      <c r="E9" s="52"/>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row>
    <row r="10" spans="1:37" s="10" customFormat="1" ht="15.95" customHeight="1">
      <c r="A10" s="53" t="s">
        <v>602</v>
      </c>
      <c r="B10" s="59"/>
      <c r="C10" s="56"/>
      <c r="D10" s="60"/>
      <c r="E10" s="52" t="s">
        <v>602</v>
      </c>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row>
    <row r="11" spans="1:37" s="10" customFormat="1" ht="15.95" customHeight="1">
      <c r="A11" s="53" t="s">
        <v>603</v>
      </c>
      <c r="B11" s="59"/>
      <c r="C11" s="56"/>
      <c r="D11" s="57"/>
      <c r="E11" s="52"/>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row>
    <row r="12" spans="1:37" s="10" customFormat="1" ht="15.95" customHeight="1">
      <c r="A12" s="53"/>
      <c r="B12" s="214" t="s">
        <v>604</v>
      </c>
      <c r="C12" s="215"/>
      <c r="D12" s="216"/>
      <c r="E12" s="52"/>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row>
    <row r="13" spans="1:37" s="10" customFormat="1" ht="15.95" customHeight="1">
      <c r="A13" s="159" t="s">
        <v>654</v>
      </c>
      <c r="B13" s="61"/>
      <c r="C13" s="62"/>
      <c r="D13" s="63"/>
      <c r="E13" s="64" t="s">
        <v>605</v>
      </c>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row>
    <row r="14" spans="1:37" s="10" customFormat="1" ht="15.95" customHeight="1">
      <c r="A14" s="159" t="s">
        <v>655</v>
      </c>
      <c r="B14" s="61"/>
      <c r="C14" s="56"/>
      <c r="D14" s="63"/>
      <c r="E14" s="52" t="s">
        <v>606</v>
      </c>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row>
    <row r="15" spans="1:37" s="10" customFormat="1" ht="15.95" customHeight="1">
      <c r="A15" s="66" t="s">
        <v>607</v>
      </c>
      <c r="B15" s="61"/>
      <c r="C15" s="56"/>
      <c r="D15" s="63"/>
      <c r="E15" s="52" t="s">
        <v>608</v>
      </c>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row>
    <row r="16" spans="1:37" s="10" customFormat="1" ht="15.95" customHeight="1">
      <c r="A16" s="53" t="s">
        <v>609</v>
      </c>
      <c r="B16" s="61"/>
      <c r="C16" s="56"/>
      <c r="D16" s="63"/>
      <c r="E16" s="52" t="s">
        <v>598</v>
      </c>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row>
    <row r="17" spans="1:37" s="10" customFormat="1" ht="15.95" customHeight="1">
      <c r="A17" s="53" t="s">
        <v>610</v>
      </c>
      <c r="B17" s="118"/>
      <c r="C17" s="56"/>
      <c r="D17" s="63"/>
      <c r="E17" s="52" t="s">
        <v>611</v>
      </c>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row>
    <row r="18" spans="1:37" s="10" customFormat="1" ht="15.95" customHeight="1">
      <c r="A18" s="53" t="s">
        <v>612</v>
      </c>
      <c r="B18" s="61"/>
      <c r="C18" s="56"/>
      <c r="D18" s="63"/>
      <c r="E18" s="52"/>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row>
    <row r="19" spans="1:37" s="10" customFormat="1" ht="15.95" customHeight="1">
      <c r="A19" s="53" t="s">
        <v>613</v>
      </c>
      <c r="B19" s="67"/>
      <c r="C19" s="62"/>
      <c r="D19" s="63"/>
      <c r="E19" s="64" t="s">
        <v>614</v>
      </c>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row>
    <row r="20" spans="1:37" s="10" customFormat="1" ht="15.95" customHeight="1">
      <c r="A20" s="53" t="s">
        <v>615</v>
      </c>
      <c r="B20" s="61"/>
      <c r="C20" s="56"/>
      <c r="D20" s="63"/>
      <c r="E20" s="52" t="s">
        <v>606</v>
      </c>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row>
    <row r="21" spans="1:37" s="10" customFormat="1" ht="15.95" customHeight="1">
      <c r="A21" s="53" t="s">
        <v>616</v>
      </c>
      <c r="B21" s="61"/>
      <c r="C21" s="56"/>
      <c r="D21" s="63"/>
      <c r="E21" s="52" t="s">
        <v>608</v>
      </c>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row>
    <row r="22" spans="1:37" s="10" customFormat="1" ht="15.95" customHeight="1">
      <c r="A22" s="53"/>
      <c r="B22" s="61"/>
      <c r="C22" s="56"/>
      <c r="D22" s="63"/>
      <c r="E22" s="52" t="s">
        <v>598</v>
      </c>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row>
    <row r="23" spans="1:37" s="10" customFormat="1" ht="15.95" customHeight="1">
      <c r="A23" s="66" t="s">
        <v>617</v>
      </c>
      <c r="B23" s="61"/>
      <c r="C23" s="56"/>
      <c r="D23" s="68"/>
      <c r="E23" s="52" t="s">
        <v>618</v>
      </c>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row>
    <row r="24" spans="1:37" s="10" customFormat="1" ht="15.95" customHeight="1">
      <c r="A24" s="53"/>
      <c r="B24" s="61"/>
      <c r="C24" s="56"/>
      <c r="D24" s="63"/>
      <c r="E24" s="52" t="s">
        <v>619</v>
      </c>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row>
    <row r="25" spans="1:37" s="10" customFormat="1" ht="15.95" customHeight="1">
      <c r="A25" s="53" t="s">
        <v>618</v>
      </c>
      <c r="B25" s="69"/>
      <c r="C25" s="56"/>
      <c r="D25" s="70"/>
      <c r="E25" s="52" t="s">
        <v>610</v>
      </c>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row>
    <row r="26" spans="1:37" s="10" customFormat="1" ht="15.95" customHeight="1">
      <c r="A26" s="53" t="s">
        <v>620</v>
      </c>
      <c r="B26" s="69"/>
      <c r="C26" s="56"/>
      <c r="D26" s="63"/>
      <c r="E26" s="52" t="s">
        <v>612</v>
      </c>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row>
    <row r="27" spans="1:37" s="10" customFormat="1" ht="15.95" customHeight="1">
      <c r="A27" s="53" t="s">
        <v>621</v>
      </c>
      <c r="B27" s="119"/>
      <c r="C27" s="56"/>
      <c r="D27" s="71"/>
      <c r="E27" s="52" t="s">
        <v>613</v>
      </c>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row>
    <row r="28" spans="1:37" s="10" customFormat="1" ht="15.95" customHeight="1">
      <c r="A28" s="53" t="s">
        <v>2372</v>
      </c>
      <c r="B28" s="61"/>
      <c r="C28" s="56"/>
      <c r="D28" s="63"/>
      <c r="E28" s="52"/>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row>
    <row r="29" spans="1:37" s="10" customFormat="1" ht="15.95" customHeight="1">
      <c r="A29" s="159" t="s">
        <v>622</v>
      </c>
      <c r="B29" s="217"/>
      <c r="C29" s="62"/>
      <c r="D29" s="63"/>
      <c r="E29" s="64" t="s">
        <v>540</v>
      </c>
      <c r="F29" s="46"/>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row>
    <row r="30" spans="1:37" s="10" customFormat="1" ht="15.95" customHeight="1">
      <c r="A30" s="159"/>
      <c r="B30" s="217"/>
      <c r="C30" s="56"/>
      <c r="D30" s="63"/>
      <c r="E30" s="52" t="s">
        <v>606</v>
      </c>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row>
    <row r="31" spans="1:37" s="10" customFormat="1" ht="15.95" customHeight="1">
      <c r="A31" s="66" t="s">
        <v>623</v>
      </c>
      <c r="B31" s="61"/>
      <c r="C31" s="56"/>
      <c r="D31" s="63"/>
      <c r="E31" s="52" t="s">
        <v>608</v>
      </c>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row>
    <row r="32" spans="1:37" s="10" customFormat="1" ht="15.95" customHeight="1">
      <c r="A32" s="53" t="s">
        <v>624</v>
      </c>
      <c r="B32" s="67"/>
      <c r="C32" s="56"/>
      <c r="D32" s="63"/>
      <c r="E32" s="52" t="s">
        <v>598</v>
      </c>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row>
    <row r="33" spans="1:37" s="10" customFormat="1" ht="15.95" customHeight="1">
      <c r="A33" s="53" t="s">
        <v>625</v>
      </c>
      <c r="B33" s="67"/>
      <c r="C33" s="56"/>
      <c r="D33" s="68"/>
      <c r="E33" s="52" t="s">
        <v>618</v>
      </c>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row>
    <row r="34" spans="1:37" s="10" customFormat="1" ht="15.95" customHeight="1">
      <c r="A34" s="53" t="s">
        <v>626</v>
      </c>
      <c r="B34" s="61"/>
      <c r="C34" s="56"/>
      <c r="D34" s="68"/>
      <c r="E34" s="52" t="s">
        <v>627</v>
      </c>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row>
    <row r="35" spans="1:37" s="10" customFormat="1" ht="15.95" customHeight="1">
      <c r="A35" s="53"/>
      <c r="B35" s="61"/>
      <c r="C35" s="56"/>
      <c r="D35" s="72"/>
      <c r="E35" s="52" t="s">
        <v>621</v>
      </c>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row>
    <row r="36" spans="1:37" s="10" customFormat="1" ht="15.95" customHeight="1">
      <c r="A36" s="53"/>
      <c r="B36" s="73"/>
      <c r="C36" s="74"/>
      <c r="D36" s="75"/>
      <c r="E36" s="52"/>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row>
    <row r="37" spans="1:37" s="10" customFormat="1" ht="12.75">
      <c r="A37" s="218" t="s">
        <v>628</v>
      </c>
      <c r="B37" s="211"/>
      <c r="C37" s="211"/>
      <c r="D37" s="211"/>
      <c r="E37" s="211"/>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row>
    <row r="38" spans="1:37" s="10" customFormat="1" ht="12.75">
      <c r="A38" s="76"/>
      <c r="B38" s="77" t="s">
        <v>631</v>
      </c>
      <c r="C38" s="52"/>
      <c r="D38" s="219" t="s">
        <v>630</v>
      </c>
      <c r="E38" s="220"/>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row>
    <row r="39" spans="1:37" s="10" customFormat="1" ht="12.75">
      <c r="A39" s="78"/>
      <c r="B39" s="79" t="s">
        <v>629</v>
      </c>
      <c r="C39" s="52"/>
      <c r="D39" s="80" t="s">
        <v>632</v>
      </c>
      <c r="E39" s="52"/>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row>
    <row r="40" spans="1:37" s="10" customFormat="1" ht="12.75">
      <c r="A40" s="81"/>
      <c r="B40" s="82" t="s">
        <v>633</v>
      </c>
      <c r="C40" s="52"/>
      <c r="D40" s="52"/>
      <c r="E40" s="52"/>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row>
    <row r="41" spans="1:37" s="10" customFormat="1" ht="12.75">
      <c r="A41" s="209" t="s">
        <v>547</v>
      </c>
      <c r="B41" s="209"/>
      <c r="C41" s="209"/>
      <c r="D41" s="209"/>
      <c r="E41" s="65"/>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row>
    <row r="43" spans="1:1" s="84" customFormat="1" ht="12.75">
      <c r="A43" s="85"/>
    </row>
    <row r="44" spans="1:5" s="84" customFormat="1" ht="12.75">
      <c r="A44" s="208"/>
      <c r="B44" s="197"/>
      <c r="C44" s="197"/>
      <c r="D44" s="197"/>
      <c r="E44" s="197"/>
    </row>
    <row r="45" s="84" customFormat="1" ht="12.75"/>
    <row r="46" s="84" customFormat="1" ht="12.75"/>
    <row r="47" s="84" customFormat="1" ht="12.75"/>
    <row r="48" s="84" customFormat="1" ht="12.75"/>
    <row r="49" s="84" customFormat="1" ht="12.75"/>
    <row r="50" s="84" customFormat="1" ht="12.75"/>
    <row r="51" s="84" customFormat="1" ht="12.75"/>
    <row r="52" spans="1:1" s="84" customFormat="1" ht="12.75">
      <c r="A52" s="85"/>
    </row>
    <row r="53" s="84" customFormat="1" ht="12.75"/>
    <row r="54" s="84" customFormat="1" ht="12.75"/>
    <row r="55" s="84" customFormat="1" ht="12.75"/>
    <row r="56" s="84" customFormat="1" ht="12.75"/>
    <row r="57" s="84" customFormat="1" ht="12.75"/>
    <row r="58" s="84" customFormat="1" ht="12.75"/>
    <row r="59" s="84" customFormat="1" ht="12.75"/>
    <row r="60" s="84" customFormat="1" ht="12.75"/>
    <row r="61" s="84" customFormat="1" ht="12.75"/>
    <row r="62" s="84" customFormat="1" ht="12.75"/>
    <row r="63" s="84" customFormat="1" ht="12.75"/>
    <row r="64" s="84" customFormat="1" ht="12.75"/>
    <row r="65" s="84" customFormat="1" ht="12.75"/>
    <row r="66" s="84" customFormat="1" ht="12.75"/>
    <row r="67" s="84" customFormat="1" ht="12.75"/>
    <row r="68" s="84" customFormat="1" ht="12.75"/>
    <row r="69" s="84" customFormat="1" ht="12.75"/>
    <row r="70" s="84" customFormat="1" ht="12.75"/>
    <row r="71" s="84" customFormat="1" ht="12.75"/>
    <row r="72" s="84" customFormat="1" ht="12.75"/>
    <row r="73" s="84" customFormat="1" ht="12.75"/>
    <row r="74" s="84" customFormat="1" ht="12.75"/>
    <row r="75" s="84" customFormat="1" ht="12.75"/>
    <row r="76" s="84" customFormat="1" ht="12.75"/>
    <row r="77" s="84" customFormat="1" ht="12.75"/>
    <row r="78" s="84" customFormat="1" ht="12.75"/>
    <row r="79" s="84" customFormat="1" ht="12.75"/>
    <row r="80" s="84" customFormat="1" ht="12.75"/>
    <row r="81" s="84" customFormat="1" ht="12.75"/>
    <row r="82" s="84" customFormat="1" ht="12.75"/>
    <row r="83" s="84" customFormat="1" ht="12.75"/>
    <row r="84" s="84" customFormat="1" ht="12.75"/>
    <row r="85" s="84" customFormat="1" ht="12.75"/>
    <row r="86" s="84" customFormat="1" ht="12.75"/>
    <row r="87" s="84" customFormat="1" ht="12.75"/>
    <row r="88" s="84" customFormat="1" ht="12.75"/>
    <row r="89" s="84" customFormat="1" ht="12.75"/>
    <row r="90" s="84" customFormat="1" ht="12.75"/>
    <row r="91" s="84" customFormat="1" ht="12.75"/>
    <row r="92" s="84" customFormat="1" ht="12.75"/>
    <row r="93" s="84" customFormat="1" ht="12.75"/>
    <row r="94" s="84" customFormat="1" ht="12.75"/>
    <row r="95" s="84" customFormat="1" ht="12.75"/>
    <row r="96" s="84" customFormat="1" ht="12.75"/>
    <row r="97" s="84" customFormat="1" ht="12.75"/>
    <row r="98" s="84" customFormat="1" ht="12.75"/>
    <row r="99" s="84" customFormat="1" ht="12.75"/>
    <row r="100" s="84" customFormat="1" ht="12.75"/>
    <row r="101" s="84" customFormat="1" ht="12.75"/>
    <row r="102" s="84" customFormat="1" ht="12.75"/>
    <row r="103" s="84" customFormat="1" ht="12.75"/>
    <row r="104" s="84" customFormat="1" ht="12.75"/>
    <row r="105" s="84" customFormat="1" ht="12.75"/>
    <row r="106" s="84" customFormat="1" ht="12.75"/>
    <row r="107" s="84" customFormat="1" ht="12.75"/>
    <row r="108" s="84" customFormat="1" ht="12.75"/>
    <row r="109" s="84" customFormat="1" ht="12.75"/>
    <row r="110" s="84" customFormat="1" ht="12.75"/>
    <row r="111" s="84" customFormat="1" ht="12.75"/>
    <row r="112" s="84" customFormat="1" ht="12.75"/>
    <row r="113" s="84" customFormat="1" ht="12.75"/>
    <row r="114" s="84" customFormat="1" ht="12.75"/>
    <row r="115" s="84" customFormat="1" ht="12.75"/>
    <row r="116" s="84" customFormat="1" ht="12.75"/>
    <row r="117" s="84" customFormat="1" ht="12.75"/>
    <row r="118" s="84" customFormat="1" ht="12.75"/>
    <row r="119" s="84" customFormat="1" ht="12.75"/>
    <row r="120" s="84" customFormat="1" ht="12.75"/>
    <row r="121" s="84" customFormat="1" ht="12.75"/>
    <row r="122" s="84" customFormat="1" ht="12.75"/>
    <row r="123" s="84" customFormat="1" ht="12.75"/>
    <row r="124" s="84" customFormat="1" ht="12.75"/>
    <row r="125" s="84" customFormat="1" ht="12.75"/>
    <row r="126" s="84" customFormat="1" ht="12.75"/>
    <row r="127" s="84" customFormat="1" ht="12.75"/>
    <row r="128" s="84" customFormat="1" ht="12.75"/>
    <row r="129" s="84" customFormat="1" ht="12.75"/>
    <row r="130" s="84" customFormat="1" ht="12.75"/>
    <row r="131" s="84" customFormat="1" ht="12.75"/>
    <row r="132" s="84" customFormat="1" ht="12.75"/>
    <row r="133" s="84" customFormat="1" ht="12.75"/>
    <row r="134" s="84" customFormat="1" ht="12.75"/>
    <row r="135" s="84" customFormat="1" ht="12.75"/>
    <row r="136" s="84" customFormat="1" ht="12.75"/>
    <row r="137" s="84" customFormat="1" ht="12.75"/>
    <row r="138" s="84" customFormat="1" ht="12.75"/>
    <row r="139" s="84" customFormat="1" ht="12.75"/>
    <row r="140" s="84" customFormat="1" ht="12.75"/>
    <row r="141" s="84" customFormat="1" ht="12.75"/>
    <row r="142" s="84" customFormat="1" ht="12.75"/>
    <row r="143" s="84" customFormat="1" ht="12.75"/>
    <row r="144" s="84" customFormat="1" ht="12.75"/>
    <row r="145" s="84" customFormat="1" ht="12.75"/>
    <row r="146" s="84" customFormat="1" ht="12.75"/>
    <row r="147" s="84" customFormat="1" ht="12.75"/>
    <row r="148" s="84" customFormat="1" ht="12.75"/>
    <row r="149" s="84" customFormat="1" ht="12.75"/>
    <row r="150" s="84" customFormat="1" ht="12.75"/>
    <row r="151" s="84" customFormat="1" ht="12.75"/>
    <row r="152" s="84" customFormat="1" ht="12.75"/>
    <row r="153" s="84" customFormat="1" ht="12.75"/>
    <row r="154" s="84" customFormat="1" ht="12.75"/>
    <row r="155" s="84" customFormat="1" ht="12.75"/>
    <row r="156" s="84" customFormat="1" ht="12.75"/>
    <row r="157" s="84" customFormat="1" ht="12.75"/>
    <row r="158" s="84" customFormat="1" ht="12.75"/>
    <row r="159" s="84" customFormat="1" ht="12.75"/>
    <row r="160" s="84" customFormat="1" ht="12.75"/>
    <row r="161" s="84" customFormat="1" ht="12.75"/>
    <row r="162" s="84" customFormat="1" ht="12.75"/>
    <row r="163" s="84" customFormat="1" ht="12.75"/>
    <row r="164" s="84" customFormat="1" ht="12.75"/>
    <row r="165" s="84" customFormat="1" ht="12.75"/>
    <row r="166" s="84" customFormat="1" ht="12.75"/>
    <row r="167" s="84" customFormat="1" ht="12.75"/>
    <row r="168" s="84" customFormat="1" ht="12.75"/>
    <row r="169" s="84" customFormat="1" ht="12.75"/>
    <row r="170" s="84" customFormat="1" ht="12.75"/>
    <row r="171" s="84" customFormat="1" ht="12.75"/>
    <row r="172" s="84" customFormat="1" ht="12.75"/>
    <row r="173" s="84" customFormat="1" ht="12.75"/>
    <row r="174" s="84" customFormat="1" ht="12.75"/>
    <row r="175" s="84" customFormat="1" ht="12.75"/>
    <row r="176" s="84" customFormat="1" ht="12.75"/>
    <row r="177" s="84" customFormat="1" ht="12.75"/>
    <row r="178" s="84" customFormat="1" ht="12.75"/>
    <row r="179" s="84" customFormat="1" ht="12.75"/>
    <row r="180" s="84" customFormat="1" ht="12.75"/>
    <row r="181" s="84" customFormat="1" ht="12.75"/>
    <row r="182" s="84" customFormat="1" ht="12.75"/>
    <row r="183" s="84" customFormat="1" ht="12.75"/>
    <row r="184" s="84" customFormat="1" ht="12.75"/>
    <row r="185" s="84" customFormat="1" ht="12.75"/>
    <row r="186" s="84" customFormat="1" ht="12.75"/>
    <row r="187" s="84" customFormat="1" ht="12.75"/>
    <row r="188" s="84" customFormat="1" ht="12.75"/>
    <row r="189" s="84" customFormat="1" ht="12.75"/>
    <row r="190" s="84" customFormat="1" ht="12.75"/>
    <row r="191" s="84" customFormat="1" ht="12.75"/>
    <row r="192" s="84" customFormat="1" ht="12.75"/>
    <row r="193" s="84" customFormat="1" ht="12.75"/>
    <row r="194" s="84" customFormat="1" ht="12.75"/>
    <row r="195" s="84" customFormat="1" ht="12.75"/>
    <row r="196" s="84" customFormat="1" ht="12.75"/>
    <row r="197" s="84" customFormat="1" ht="12.75"/>
    <row r="198" s="84" customFormat="1" ht="12.75"/>
    <row r="199" s="84" customFormat="1" ht="12.75"/>
    <row r="200" s="84" customFormat="1" ht="12.75"/>
    <row r="201" s="84" customFormat="1" ht="12.75"/>
    <row r="202" s="84" customFormat="1" ht="12.75"/>
    <row r="203" s="84" customFormat="1" ht="12.75"/>
    <row r="204" s="84" customFormat="1" ht="12.75"/>
    <row r="205" s="84" customFormat="1" ht="12.75"/>
    <row r="206" s="84" customFormat="1" ht="12.75"/>
    <row r="207" s="84" customFormat="1" ht="12.75"/>
    <row r="208" s="84" customFormat="1" ht="12.75"/>
    <row r="209" s="84" customFormat="1" ht="12.75"/>
    <row r="210" s="84" customFormat="1" ht="12.75"/>
    <row r="211" s="84" customFormat="1" ht="12.75"/>
    <row r="212" s="84" customFormat="1" ht="12.75"/>
    <row r="213" s="84" customFormat="1" ht="12.75"/>
    <row r="214" s="84" customFormat="1" ht="12.75"/>
    <row r="215" s="84" customFormat="1" ht="12.75"/>
    <row r="216" s="84" customFormat="1" ht="12.75"/>
    <row r="217" spans="1:5" s="84" customFormat="1" ht="12.75">
      <c r="A217" s="83"/>
      <c r="B217" s="83"/>
      <c r="C217" s="83"/>
      <c r="D217" s="83"/>
      <c r="E217" s="83"/>
    </row>
  </sheetData>
  <sheetProtection algorithmName="SHA-512" hashValue="nqDL7GHRMkvrh4kU5VZtYNb/O+lXobxBXwiA4m2rMB9/ABcAR0Amvcwm7cOStRoUQ/OWfJNN3ygcMd3Pm/6Qxw==" saltValue="JwaxuH/cfFxqSSvTVU3MPw==" spinCount="100000" sheet="1" objects="1" scenarios="1"/>
  <mergeCells count="8">
    <mergeCell ref="A44:E44"/>
    <mergeCell ref="A41:D41"/>
    <mergeCell ref="A1:E1"/>
    <mergeCell ref="D4:D6"/>
    <mergeCell ref="B12:D12"/>
    <mergeCell ref="B29:B30"/>
    <mergeCell ref="A37:E37"/>
    <mergeCell ref="D38:E38"/>
  </mergeCells>
  <dataValidations count="3">
    <dataValidation type="list" allowBlank="1" showInputMessage="1" errorTitle="Neplatný předmět podnikání" error="Vyberte předmět podnikání z rozbalovacího seznamu." sqref="B29:B30">
      <formula1>validation_list</formula1>
    </dataValidation>
    <dataValidation type="list" allowBlank="1" showInputMessage="1" errorTitle="Územní pracoviště neexistuje" error="Vyberte územní pracoviště ze seznamu." sqref="B14">
      <formula1>validation_list2</formula1>
    </dataValidation>
    <dataValidation type="list" allowBlank="1" showInputMessage="1" showErrorMessage="1" errorTitle="Tento finanční úřad neexistuje" error="Vyberte finanční úřad z rozbalovacího seznamu." sqref="B13">
      <formula1>financni_urady</formula1>
    </dataValidation>
  </dataValidations>
  <printOptions horizontalCentered="1" verticalCentered="1"/>
  <pageMargins left="0.1968503937007874" right="0.1968503937007874" top="0.3937007874015748" bottom="0.3937007874015748" header="0.5118110236220472" footer="0.5118110236220472"/>
  <pageSetup orientation="landscape" paperSize="9" scale="77" r:id="rId4"/>
  <headerFooter alignWithMargins="0"/>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B21"/>
  <sheetViews>
    <sheetView workbookViewId="0" topLeftCell="A1">
      <selection pane="topLeft" activeCell="B2" sqref="B2"/>
    </sheetView>
  </sheetViews>
  <sheetFormatPr defaultRowHeight="12.75"/>
  <cols>
    <col min="1" max="1" width="4" customWidth="1"/>
    <col min="2" max="2" width="100.71428571428571" customWidth="1"/>
    <col min="3" max="42" width="9.142857142857142" style="160"/>
  </cols>
  <sheetData>
    <row r="1" spans="1:2" ht="18">
      <c r="A1" s="221" t="s">
        <v>1371</v>
      </c>
      <c r="B1" s="197"/>
    </row>
    <row r="2" spans="1:2" ht="12.75">
      <c r="A2" s="161"/>
      <c r="B2" s="161"/>
    </row>
    <row r="3" spans="1:2" ht="30">
      <c r="A3" s="162" t="s">
        <v>1376</v>
      </c>
      <c r="B3" s="163" t="s">
        <v>2381</v>
      </c>
    </row>
    <row r="4" spans="1:2" ht="29.25">
      <c r="A4" s="162" t="s">
        <v>1372</v>
      </c>
      <c r="B4" s="164" t="s">
        <v>2394</v>
      </c>
    </row>
    <row r="5" spans="1:2" ht="29.25">
      <c r="A5" s="162" t="s">
        <v>1377</v>
      </c>
      <c r="B5" s="164" t="s">
        <v>2376</v>
      </c>
    </row>
    <row r="6" spans="1:2" ht="15">
      <c r="A6" s="162"/>
      <c r="B6" s="165" t="s">
        <v>1373</v>
      </c>
    </row>
    <row r="7" spans="1:2" ht="15">
      <c r="A7" s="162"/>
      <c r="B7" s="165" t="s">
        <v>1374</v>
      </c>
    </row>
    <row r="8" spans="1:2" ht="29.25">
      <c r="A8" s="162"/>
      <c r="B8" s="164" t="s">
        <v>1375</v>
      </c>
    </row>
    <row r="9" spans="1:2" ht="86.25">
      <c r="A9" s="162"/>
      <c r="B9" s="164" t="s">
        <v>2382</v>
      </c>
    </row>
    <row r="10" spans="1:2" ht="29.25">
      <c r="A10" s="162" t="s">
        <v>1378</v>
      </c>
      <c r="B10" s="176" t="s">
        <v>2383</v>
      </c>
    </row>
    <row r="11" spans="1:2" ht="59.25">
      <c r="A11" s="162" t="s">
        <v>2384</v>
      </c>
      <c r="B11" s="164" t="s">
        <v>2395</v>
      </c>
    </row>
    <row r="12" spans="1:2" ht="15">
      <c r="A12" s="162" t="s">
        <v>1381</v>
      </c>
      <c r="B12" s="164" t="s">
        <v>2373</v>
      </c>
    </row>
    <row r="13" spans="1:2" ht="15">
      <c r="A13" s="162"/>
      <c r="B13" s="166" t="s">
        <v>1379</v>
      </c>
    </row>
    <row r="14" spans="1:2" ht="42.75">
      <c r="A14" s="162"/>
      <c r="B14" s="167" t="s">
        <v>1380</v>
      </c>
    </row>
    <row r="15" spans="1:2" ht="14.25">
      <c r="A15" s="162" t="s">
        <v>2385</v>
      </c>
      <c r="B15" s="167" t="s">
        <v>1382</v>
      </c>
    </row>
    <row r="16" spans="1:2" ht="14.25">
      <c r="A16" s="162"/>
      <c r="B16" s="167" t="s">
        <v>1383</v>
      </c>
    </row>
    <row r="17" spans="1:2" ht="28.5">
      <c r="A17" s="162"/>
      <c r="B17" s="167" t="s">
        <v>2377</v>
      </c>
    </row>
    <row r="18" spans="1:2" ht="12.75">
      <c r="A18" s="161"/>
      <c r="B18" s="161"/>
    </row>
    <row r="19" spans="1:2" ht="15.75">
      <c r="A19" s="161"/>
      <c r="B19" s="168" t="s">
        <v>1384</v>
      </c>
    </row>
    <row r="20" spans="1:2" ht="14.25">
      <c r="A20" s="161"/>
      <c r="B20" s="169" t="s">
        <v>1386</v>
      </c>
    </row>
    <row r="21" spans="1:2" ht="14.25">
      <c r="A21" s="161"/>
      <c r="B21" s="169" t="s">
        <v>1385</v>
      </c>
    </row>
    <row r="22" s="160" customFormat="1" ht="12.75"/>
    <row r="23" s="160" customFormat="1" ht="12.75"/>
    <row r="24" s="160" customFormat="1" ht="12.75"/>
    <row r="25" s="160" customFormat="1" ht="12.75"/>
    <row r="26" s="160" customFormat="1" ht="12.75"/>
    <row r="27" s="160" customFormat="1" ht="12.75"/>
    <row r="28" s="160" customFormat="1" ht="12.75"/>
    <row r="29" s="160" customFormat="1" ht="12.75"/>
    <row r="30" s="160" customFormat="1" ht="12.75"/>
    <row r="31" s="160" customFormat="1" ht="12.75"/>
    <row r="32" s="160" customFormat="1" ht="12.75"/>
    <row r="33" s="160" customFormat="1" ht="12.75"/>
    <row r="34" s="160" customFormat="1" ht="12.75"/>
    <row r="35" s="160" customFormat="1" ht="12.75"/>
    <row r="36" s="160" customFormat="1" ht="12.75"/>
    <row r="37" s="160" customFormat="1" ht="12.75"/>
    <row r="38" s="160" customFormat="1" ht="12.75"/>
    <row r="39" s="160" customFormat="1" ht="12.75"/>
    <row r="40" s="160" customFormat="1" ht="12.75"/>
    <row r="41" s="160" customFormat="1" ht="12.75"/>
    <row r="42" s="160" customFormat="1" ht="12.75"/>
    <row r="43" s="160" customFormat="1" ht="12.75"/>
    <row r="44" s="160" customFormat="1" ht="12.75"/>
    <row r="45" s="160" customFormat="1" ht="12.75"/>
    <row r="46" s="160" customFormat="1" ht="12.75"/>
    <row r="47" s="160" customFormat="1" ht="12.75"/>
    <row r="48" s="160" customFormat="1" ht="12.75"/>
    <row r="49" s="160" customFormat="1" ht="12.75"/>
    <row r="50" s="160" customFormat="1" ht="12.75"/>
    <row r="51" s="160" customFormat="1" ht="12.75"/>
    <row r="52" s="160" customFormat="1" ht="12.75"/>
    <row r="53" s="160" customFormat="1" ht="12.75"/>
    <row r="54" s="160" customFormat="1" ht="12.75"/>
    <row r="55" s="160" customFormat="1" ht="12.75"/>
    <row r="56" s="160" customFormat="1" ht="12.75"/>
    <row r="57" s="160" customFormat="1" ht="12.75"/>
    <row r="58" s="160" customFormat="1" ht="12.75"/>
    <row r="59" s="160" customFormat="1" ht="12.75"/>
    <row r="60" s="160" customFormat="1" ht="12.75"/>
    <row r="61" s="160" customFormat="1" ht="12.75"/>
    <row r="62" s="160" customFormat="1" ht="12.75"/>
    <row r="63" s="160" customFormat="1" ht="12.75"/>
    <row r="64" s="160" customFormat="1" ht="12.75"/>
    <row r="65" s="160" customFormat="1" ht="12.75"/>
    <row r="66" s="160" customFormat="1" ht="12.75"/>
    <row r="67" s="160" customFormat="1" ht="12.75"/>
    <row r="68" s="160" customFormat="1" ht="12.75"/>
    <row r="69" s="160" customFormat="1" ht="12.75"/>
    <row r="70" s="160" customFormat="1" ht="12.75"/>
    <row r="71" s="160" customFormat="1" ht="12.75"/>
    <row r="72" s="160" customFormat="1" ht="12.75"/>
    <row r="73" s="160" customFormat="1" ht="12.75"/>
    <row r="74" s="160" customFormat="1" ht="12.75"/>
    <row r="75" s="160" customFormat="1" ht="12.75"/>
    <row r="76" s="160" customFormat="1" ht="12.75"/>
    <row r="77" s="160" customFormat="1" ht="12.75"/>
    <row r="78" s="160" customFormat="1" ht="12.75"/>
    <row r="79" s="160" customFormat="1" ht="12.75"/>
    <row r="80" s="160" customFormat="1" ht="12.75"/>
    <row r="81" s="160" customFormat="1" ht="12.75"/>
    <row r="82" s="160" customFormat="1" ht="12.75"/>
    <row r="83" s="160" customFormat="1" ht="12.75"/>
    <row r="84" s="160" customFormat="1" ht="12.75"/>
    <row r="85" s="160" customFormat="1" ht="12.75"/>
    <row r="86" s="160" customFormat="1" ht="12.75"/>
    <row r="87" s="160" customFormat="1" ht="12.75"/>
    <row r="88" s="160" customFormat="1" ht="12.75"/>
    <row r="89" s="160" customFormat="1" ht="12.75"/>
    <row r="90" s="160" customFormat="1" ht="12.75"/>
    <row r="91" s="160" customFormat="1" ht="12.75"/>
    <row r="92" s="160" customFormat="1" ht="12.75"/>
    <row r="93" s="160" customFormat="1" ht="12.75"/>
    <row r="94" s="160" customFormat="1" ht="12.75"/>
    <row r="95" s="160" customFormat="1" ht="12.75"/>
    <row r="96" s="160" customFormat="1" ht="12.75"/>
    <row r="97" s="160" customFormat="1" ht="12.75"/>
    <row r="98" s="160" customFormat="1" ht="12.75"/>
    <row r="99" s="160" customFormat="1" ht="12.75"/>
    <row r="100" s="160" customFormat="1" ht="12.75"/>
    <row r="101" s="160" customFormat="1" ht="12.75"/>
    <row r="102" s="160" customFormat="1" ht="12.75"/>
    <row r="103" s="160" customFormat="1" ht="12.75"/>
    <row r="104" s="160" customFormat="1" ht="12.75"/>
    <row r="105" s="160" customFormat="1" ht="12.75"/>
    <row r="106" s="160" customFormat="1" ht="12.75"/>
    <row r="107" s="160" customFormat="1" ht="12.75"/>
    <row r="108" s="160" customFormat="1" ht="12.75"/>
    <row r="109" s="160" customFormat="1" ht="12.75"/>
    <row r="110" s="160" customFormat="1" ht="12.75"/>
    <row r="111" s="160" customFormat="1" ht="12.75"/>
    <row r="112" s="160" customFormat="1" ht="12.75"/>
    <row r="113" s="160" customFormat="1" ht="12.75"/>
    <row r="114" s="160" customFormat="1" ht="12.75"/>
    <row r="115" s="160" customFormat="1" ht="12.75"/>
    <row r="116" s="160" customFormat="1" ht="12.75"/>
    <row r="117" s="160" customFormat="1" ht="12.75"/>
    <row r="118" s="160" customFormat="1" ht="12.75"/>
    <row r="119" s="160" customFormat="1" ht="12.75"/>
    <row r="120" s="160" customFormat="1" ht="12.75"/>
    <row r="121" s="160" customFormat="1" ht="12.75"/>
    <row r="122" s="160" customFormat="1" ht="12.75"/>
    <row r="123" s="160" customFormat="1" ht="12.75"/>
    <row r="124" s="160" customFormat="1" ht="12.75"/>
    <row r="125" s="160" customFormat="1" ht="12.75"/>
    <row r="126" s="160" customFormat="1" ht="12.75"/>
    <row r="127" s="160" customFormat="1" ht="12.75"/>
    <row r="128" s="160" customFormat="1" ht="12.75"/>
    <row r="129" s="160" customFormat="1" ht="12.75"/>
    <row r="130" s="160" customFormat="1" ht="12.75"/>
    <row r="131" s="160" customFormat="1" ht="12.75"/>
    <row r="132" s="160" customFormat="1" ht="12.75"/>
    <row r="133" s="160" customFormat="1" ht="12.75"/>
    <row r="134" s="160" customFormat="1" ht="12.75"/>
    <row r="135" s="160" customFormat="1" ht="12.75"/>
    <row r="136" s="160" customFormat="1" ht="12.75"/>
    <row r="137" s="160" customFormat="1" ht="12.75"/>
    <row r="138" s="160" customFormat="1" ht="12.75"/>
    <row r="139" s="160" customFormat="1" ht="12.75"/>
    <row r="140" s="160" customFormat="1" ht="12.75"/>
    <row r="141" s="160" customFormat="1" ht="12.75"/>
    <row r="142" s="160" customFormat="1" ht="12.75"/>
    <row r="143" s="160" customFormat="1" ht="12.75"/>
    <row r="144" s="160" customFormat="1" ht="12.75"/>
    <row r="145" s="160" customFormat="1" ht="12.75"/>
    <row r="146" s="160" customFormat="1" ht="12.75"/>
    <row r="147" s="160" customFormat="1" ht="12.75"/>
    <row r="148" s="160" customFormat="1" ht="12.75"/>
    <row r="149" s="160" customFormat="1" ht="12.75"/>
    <row r="150" s="160" customFormat="1" ht="12.75"/>
    <row r="151" s="160" customFormat="1" ht="12.75"/>
    <row r="152" s="160" customFormat="1" ht="12.75"/>
    <row r="153" s="160" customFormat="1" ht="12.75"/>
    <row r="154" s="160" customFormat="1" ht="12.75"/>
    <row r="155" s="160" customFormat="1" ht="12.75"/>
    <row r="156" s="160" customFormat="1" ht="12.75"/>
    <row r="157" s="160" customFormat="1" ht="12.75"/>
    <row r="158" s="160" customFormat="1" ht="12.75"/>
    <row r="159" s="160" customFormat="1" ht="12.75"/>
    <row r="160" s="160" customFormat="1" ht="12.75"/>
    <row r="161" s="160" customFormat="1" ht="12.75"/>
    <row r="162" s="160" customFormat="1" ht="12.75"/>
    <row r="163" s="160" customFormat="1" ht="12.75"/>
    <row r="164" s="160" customFormat="1" ht="12.75"/>
    <row r="165" s="160" customFormat="1" ht="12.75"/>
    <row r="166" s="160" customFormat="1" ht="12.75"/>
    <row r="167" s="160" customFormat="1" ht="12.75"/>
    <row r="168" s="160" customFormat="1" ht="12.75"/>
    <row r="169" s="160" customFormat="1" ht="12.75"/>
    <row r="170" s="160" customFormat="1" ht="12.75"/>
    <row r="171" s="160" customFormat="1" ht="12.75"/>
    <row r="172" s="160" customFormat="1" ht="12.75"/>
    <row r="173" s="160" customFormat="1" ht="12.75"/>
    <row r="174" s="160" customFormat="1" ht="12.75"/>
    <row r="175" s="160" customFormat="1" ht="12.75"/>
    <row r="176" s="160" customFormat="1" ht="12.75"/>
    <row r="177" s="160" customFormat="1" ht="12.75"/>
    <row r="178" s="160" customFormat="1" ht="12.75"/>
    <row r="179" s="160" customFormat="1" ht="12.75"/>
    <row r="180" s="160" customFormat="1" ht="12.75"/>
    <row r="181" s="160" customFormat="1" ht="12.75"/>
    <row r="182" s="160" customFormat="1" ht="12.75"/>
    <row r="183" s="160" customFormat="1" ht="12.75"/>
    <row r="184" s="160" customFormat="1" ht="12.75"/>
    <row r="185" s="160" customFormat="1" ht="12.75"/>
    <row r="186" s="160" customFormat="1" ht="12.75"/>
    <row r="187" s="160" customFormat="1" ht="12.75"/>
    <row r="188" s="160" customFormat="1" ht="12.75"/>
    <row r="189" s="160" customFormat="1" ht="12.75"/>
    <row r="190" s="160" customFormat="1" ht="12.75"/>
    <row r="191" s="160" customFormat="1" ht="12.75"/>
    <row r="192" s="160" customFormat="1" ht="12.75"/>
    <row r="193" s="160" customFormat="1" ht="12.75"/>
    <row r="194" s="160" customFormat="1" ht="12.75"/>
    <row r="195" s="160" customFormat="1" ht="12.75"/>
    <row r="196" s="160" customFormat="1" ht="12.75"/>
    <row r="197" s="160" customFormat="1" ht="12.75"/>
    <row r="198" s="160" customFormat="1" ht="12.75"/>
    <row r="199" s="160" customFormat="1" ht="12.75"/>
    <row r="200" s="160" customFormat="1" ht="12.75"/>
    <row r="201" s="160" customFormat="1" ht="12.75"/>
    <row r="202" s="160" customFormat="1" ht="12.75"/>
    <row r="203" s="160" customFormat="1" ht="12.75"/>
    <row r="204" s="160" customFormat="1" ht="12.75"/>
    <row r="205" s="160" customFormat="1" ht="12.75"/>
    <row r="206" s="160" customFormat="1" ht="12.75"/>
    <row r="207" s="160" customFormat="1" ht="12.75"/>
    <row r="208" s="160" customFormat="1" ht="12.75"/>
    <row r="209" s="160" customFormat="1" ht="12.75"/>
    <row r="210" s="160" customFormat="1" ht="12.75"/>
    <row r="211" s="160" customFormat="1" ht="12.75"/>
    <row r="212" s="160" customFormat="1" ht="12.75"/>
    <row r="213" s="160" customFormat="1" ht="12.75"/>
    <row r="214" s="160" customFormat="1" ht="12.75"/>
    <row r="215" s="160" customFormat="1" ht="12.75"/>
    <row r="216" s="160" customFormat="1" ht="12.75"/>
    <row r="217" s="160" customFormat="1" ht="12.75"/>
    <row r="218" s="160" customFormat="1" ht="12.75"/>
    <row r="219" s="160" customFormat="1" ht="12.75"/>
    <row r="220" s="160" customFormat="1" ht="12.75"/>
    <row r="221" s="160" customFormat="1" ht="12.75"/>
    <row r="222" s="160" customFormat="1" ht="12.75"/>
    <row r="223" s="160" customFormat="1" ht="12.75"/>
    <row r="224" s="160" customFormat="1" ht="12.75"/>
    <row r="225" s="160" customFormat="1" ht="12.75"/>
    <row r="226" s="160" customFormat="1" ht="12.75"/>
    <row r="227" s="160" customFormat="1" ht="12.75"/>
    <row r="228" s="160" customFormat="1" ht="12.75"/>
    <row r="229" s="160" customFormat="1" ht="12.75"/>
    <row r="230" s="160" customFormat="1" ht="12.75"/>
    <row r="231" s="160" customFormat="1" ht="12.75"/>
    <row r="232" s="160" customFormat="1" ht="12.75"/>
    <row r="233" s="160" customFormat="1" ht="12.75"/>
    <row r="234" s="160" customFormat="1" ht="12.75"/>
    <row r="235" s="160" customFormat="1" ht="12.75"/>
    <row r="236" s="160" customFormat="1" ht="12.75"/>
    <row r="237" s="160" customFormat="1" ht="12.75"/>
    <row r="238" s="160" customFormat="1" ht="12.75"/>
  </sheetData>
  <sheetProtection algorithmName="SHA-512" hashValue="G+D3Ne3Jl8Ubs5RfhhI7ROSAMt87gC7hPNmffNqdqU63sBMKtYxaQLx8+VdAMDfMEKwa24wvotpsKXlMYqzIVA==" saltValue="1qXtuVzauKyWD/ysYwNLXw==" spinCount="100000" sheet="1" objects="1" scenarios="1"/>
  <mergeCells count="1">
    <mergeCell ref="A1:B1"/>
  </mergeCells>
  <hyperlinks>
    <hyperlink ref="B13" r:id="rId1" display="https://adisepo.mfcr.cz/adistc/adis/idpr_epo/epo2/spol/soubor_vyber.faces"/>
  </hyperlinks>
  <pageMargins left="0.3937007874015748" right="0.3937007874015748" top="0.3937007874015748" bottom="0.3937007874015748" header="0.31496062992125984" footer="0.31496062992125984"/>
  <pageSetup orientation="portrait" paperSize="9" scale="96"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R222"/>
  <sheetViews>
    <sheetView showZeros="0" workbookViewId="0" topLeftCell="A1">
      <selection pane="topLeft" activeCell="A3" sqref="A3:P3"/>
    </sheetView>
  </sheetViews>
  <sheetFormatPr defaultColWidth="9.144285714285713" defaultRowHeight="12.75"/>
  <cols>
    <col min="1" max="1" width="10.285714285714286" style="2" customWidth="1"/>
    <col min="2" max="3" width="3.7142857142857144" style="2" customWidth="1"/>
    <col min="4" max="4" width="10.285714285714286" style="2" customWidth="1"/>
    <col min="5" max="6" width="3.7142857142857144" style="2" customWidth="1"/>
    <col min="7" max="7" width="10.285714285714286" style="2" customWidth="1"/>
    <col min="8" max="8" width="3.7142857142857144" style="2" customWidth="1"/>
    <col min="9" max="9" width="4.428571428571429" style="2" customWidth="1"/>
    <col min="10" max="10" width="10.285714285714286" style="2" customWidth="1"/>
    <col min="11" max="11" width="7.428571428571429" style="2" customWidth="1"/>
    <col min="12" max="12" width="3.7142857142857144" style="2" customWidth="1"/>
    <col min="13" max="13" width="10.285714285714286" style="2" customWidth="1"/>
    <col min="14" max="14" width="10.857142857142858" style="2" customWidth="1"/>
    <col min="15" max="15" width="5.714285714285714" style="2" customWidth="1"/>
    <col min="16" max="16" width="10.285714285714286" style="2" customWidth="1"/>
    <col min="17" max="17" width="9.142857142857142" style="2"/>
    <col min="18" max="18" width="11.285714285714286" style="2" bestFit="1" customWidth="1"/>
    <col min="19" max="16384" width="9.142857142857142" style="2"/>
  </cols>
  <sheetData>
    <row r="1" spans="1:16" ht="12" customHeight="1">
      <c r="A1" s="317" t="s">
        <v>523</v>
      </c>
      <c r="B1" s="318"/>
      <c r="C1" s="318"/>
      <c r="D1" s="318"/>
      <c r="E1" s="318"/>
      <c r="F1" s="318"/>
      <c r="G1" s="318"/>
      <c r="H1" s="319"/>
      <c r="I1" s="319"/>
      <c r="J1" s="319"/>
      <c r="K1" s="319"/>
      <c r="L1" s="319"/>
      <c r="M1" s="319"/>
      <c r="N1" s="319"/>
      <c r="O1" s="319"/>
      <c r="P1" s="320"/>
    </row>
    <row r="2" spans="1:16" ht="12" customHeight="1">
      <c r="A2" s="326" t="s">
        <v>574</v>
      </c>
      <c r="B2" s="327"/>
      <c r="C2" s="327"/>
      <c r="D2" s="327"/>
      <c r="E2" s="327"/>
      <c r="F2" s="327"/>
      <c r="G2" s="327"/>
      <c r="H2" s="328"/>
      <c r="I2" s="328"/>
      <c r="J2" s="328"/>
      <c r="K2" s="328"/>
      <c r="L2" s="328"/>
      <c r="M2" s="328"/>
      <c r="N2" s="328"/>
      <c r="O2" s="328"/>
      <c r="P2" s="329"/>
    </row>
    <row r="3" spans="1:16" ht="15" customHeight="1">
      <c r="A3" s="332" t="s">
        <v>524</v>
      </c>
      <c r="B3" s="333"/>
      <c r="C3" s="333"/>
      <c r="D3" s="333"/>
      <c r="E3" s="333"/>
      <c r="F3" s="333"/>
      <c r="G3" s="333"/>
      <c r="H3" s="296"/>
      <c r="I3" s="296"/>
      <c r="J3" s="296"/>
      <c r="K3" s="296"/>
      <c r="L3" s="296"/>
      <c r="M3" s="296"/>
      <c r="N3" s="296"/>
      <c r="O3" s="296"/>
      <c r="P3" s="297"/>
    </row>
    <row r="4" spans="1:17" ht="12" customHeight="1">
      <c r="A4" s="282" t="s">
        <v>2403</v>
      </c>
      <c r="B4" s="343"/>
      <c r="C4" s="343"/>
      <c r="D4" s="343"/>
      <c r="E4" s="343"/>
      <c r="F4" s="343"/>
      <c r="G4" s="343"/>
      <c r="H4" s="296"/>
      <c r="I4" s="296"/>
      <c r="J4" s="296"/>
      <c r="K4" s="296"/>
      <c r="L4" s="296"/>
      <c r="M4" s="296"/>
      <c r="N4" s="296"/>
      <c r="O4" s="296"/>
      <c r="P4" s="297"/>
      <c r="Q4" s="4"/>
    </row>
    <row r="5" spans="1:17" ht="18" customHeight="1">
      <c r="A5" s="284">
        <f>+ZAKL_DATA!B13</f>
        <v>0.0</v>
      </c>
      <c r="B5" s="285"/>
      <c r="C5" s="285"/>
      <c r="D5" s="285"/>
      <c r="E5" s="285"/>
      <c r="F5" s="285"/>
      <c r="G5" s="286"/>
      <c r="H5" s="287"/>
      <c r="I5" s="287"/>
      <c r="J5" s="288"/>
      <c r="K5" s="334" t="s">
        <v>634</v>
      </c>
      <c r="L5" s="335"/>
      <c r="M5" s="335"/>
      <c r="N5" s="335"/>
      <c r="O5" s="335"/>
      <c r="P5" s="336"/>
      <c r="Q5" s="4"/>
    </row>
    <row r="6" spans="1:17" ht="12" customHeight="1">
      <c r="A6" s="282" t="s">
        <v>656</v>
      </c>
      <c r="B6" s="283"/>
      <c r="C6" s="283"/>
      <c r="D6" s="283"/>
      <c r="E6" s="283"/>
      <c r="F6" s="283"/>
      <c r="G6" s="283"/>
      <c r="H6" s="287"/>
      <c r="I6" s="287"/>
      <c r="J6" s="288"/>
      <c r="K6" s="337"/>
      <c r="L6" s="296"/>
      <c r="M6" s="296"/>
      <c r="N6" s="296"/>
      <c r="O6" s="296"/>
      <c r="P6" s="297"/>
      <c r="Q6" s="4"/>
    </row>
    <row r="7" spans="1:17" ht="18" customHeight="1">
      <c r="A7" s="284">
        <f>+ZAKL_DATA!B14</f>
        <v>0.0</v>
      </c>
      <c r="B7" s="285"/>
      <c r="C7" s="285"/>
      <c r="D7" s="285"/>
      <c r="E7" s="285"/>
      <c r="F7" s="285"/>
      <c r="G7" s="286"/>
      <c r="H7" s="287"/>
      <c r="I7" s="287"/>
      <c r="J7" s="288"/>
      <c r="K7" s="337"/>
      <c r="L7" s="296"/>
      <c r="M7" s="296"/>
      <c r="N7" s="296"/>
      <c r="O7" s="296"/>
      <c r="P7" s="297"/>
      <c r="Q7" s="4"/>
    </row>
    <row r="8" spans="1:17" ht="12" customHeight="1">
      <c r="A8" s="282" t="s">
        <v>515</v>
      </c>
      <c r="B8" s="283"/>
      <c r="C8" s="283"/>
      <c r="D8" s="283"/>
      <c r="E8" s="283"/>
      <c r="F8" s="283"/>
      <c r="G8" s="283"/>
      <c r="H8" s="287"/>
      <c r="I8" s="287"/>
      <c r="J8" s="288"/>
      <c r="K8" s="338"/>
      <c r="L8" s="296"/>
      <c r="M8" s="296"/>
      <c r="N8" s="296"/>
      <c r="O8" s="296"/>
      <c r="P8" s="297"/>
      <c r="Q8" s="4"/>
    </row>
    <row r="9" spans="1:17" ht="18" customHeight="1">
      <c r="A9" s="323" t="str">
        <f>+ZAKL_DATA!D2</f>
        <v>CZ</v>
      </c>
      <c r="B9" s="324"/>
      <c r="C9" s="324"/>
      <c r="D9" s="324"/>
      <c r="E9" s="324"/>
      <c r="F9" s="324"/>
      <c r="G9" s="325"/>
      <c r="H9" s="287"/>
      <c r="I9" s="287"/>
      <c r="J9" s="288"/>
      <c r="K9" s="338"/>
      <c r="L9" s="296"/>
      <c r="M9" s="296"/>
      <c r="N9" s="296"/>
      <c r="O9" s="296"/>
      <c r="P9" s="297"/>
      <c r="Q9" s="4"/>
    </row>
    <row r="10" spans="1:17" ht="12" customHeight="1">
      <c r="A10" s="344" t="s">
        <v>2404</v>
      </c>
      <c r="B10" s="247"/>
      <c r="C10" s="247"/>
      <c r="D10" s="247"/>
      <c r="E10" s="247"/>
      <c r="F10" s="247"/>
      <c r="G10" s="247"/>
      <c r="H10" s="287"/>
      <c r="I10" s="287"/>
      <c r="J10" s="288"/>
      <c r="K10" s="338"/>
      <c r="L10" s="296"/>
      <c r="M10" s="296"/>
      <c r="N10" s="296"/>
      <c r="O10" s="296"/>
      <c r="P10" s="297"/>
      <c r="Q10" s="4"/>
    </row>
    <row r="11" spans="1:17" ht="18" customHeight="1">
      <c r="A11" s="284" t="str">
        <f>+MID(A9,3,15)</f>
        <v/>
      </c>
      <c r="B11" s="285"/>
      <c r="C11" s="285"/>
      <c r="D11" s="285"/>
      <c r="E11" s="285"/>
      <c r="F11" s="285"/>
      <c r="G11" s="286"/>
      <c r="H11" s="183"/>
      <c r="I11" s="183"/>
      <c r="J11" s="183"/>
      <c r="K11" s="338"/>
      <c r="L11" s="296"/>
      <c r="M11" s="296"/>
      <c r="N11" s="296"/>
      <c r="O11" s="296"/>
      <c r="P11" s="297"/>
      <c r="Q11" s="4"/>
    </row>
    <row r="12" spans="1:17" ht="3" customHeight="1">
      <c r="A12" s="131"/>
      <c r="B12" s="183"/>
      <c r="C12" s="183"/>
      <c r="D12" s="183"/>
      <c r="E12" s="183"/>
      <c r="F12" s="183"/>
      <c r="G12" s="183"/>
      <c r="H12" s="183"/>
      <c r="I12" s="183"/>
      <c r="J12" s="183"/>
      <c r="K12" s="338"/>
      <c r="L12" s="296"/>
      <c r="M12" s="296"/>
      <c r="N12" s="296"/>
      <c r="O12" s="296"/>
      <c r="P12" s="297"/>
      <c r="Q12" s="4"/>
    </row>
    <row r="13" spans="1:18" ht="15" customHeight="1">
      <c r="A13" s="132" t="s">
        <v>525</v>
      </c>
      <c r="B13" s="88" t="s">
        <v>539</v>
      </c>
      <c r="C13" s="127"/>
      <c r="D13" s="87" t="s">
        <v>528</v>
      </c>
      <c r="E13" s="88"/>
      <c r="F13" s="127"/>
      <c r="G13" s="87" t="s">
        <v>527</v>
      </c>
      <c r="H13" s="88"/>
      <c r="I13" s="287"/>
      <c r="J13" s="296"/>
      <c r="K13" s="338"/>
      <c r="L13" s="296"/>
      <c r="M13" s="296"/>
      <c r="N13" s="296"/>
      <c r="O13" s="296"/>
      <c r="P13" s="297"/>
      <c r="R13" s="2" t="str">
        <f>IF(AND(OR(EXACT("X",B13),EXACT("x",B13)),OR(EXACT("X",E13),EXACT("x",E13))),"CHYBA - Přiznání může být buď řádné, nebo dodatečné, nikoli obojí zároveň!"," ")</f>
        <v xml:space="preserve"> </v>
      </c>
    </row>
    <row r="14" spans="1:16" ht="3" customHeight="1">
      <c r="A14" s="342"/>
      <c r="B14" s="345"/>
      <c r="C14" s="345"/>
      <c r="D14" s="345"/>
      <c r="E14" s="345"/>
      <c r="F14" s="345"/>
      <c r="G14" s="345"/>
      <c r="H14" s="345"/>
      <c r="I14" s="296"/>
      <c r="J14" s="296"/>
      <c r="K14" s="338"/>
      <c r="L14" s="296"/>
      <c r="M14" s="296"/>
      <c r="N14" s="296"/>
      <c r="O14" s="296"/>
      <c r="P14" s="297"/>
    </row>
    <row r="15" spans="1:16" ht="24.75" customHeight="1">
      <c r="A15" s="346" t="s">
        <v>529</v>
      </c>
      <c r="B15" s="347"/>
      <c r="C15" s="347"/>
      <c r="D15" s="347"/>
      <c r="E15" s="283"/>
      <c r="F15" s="354"/>
      <c r="G15" s="355"/>
      <c r="H15" s="355"/>
      <c r="I15" s="356"/>
      <c r="J15" s="128"/>
      <c r="K15" s="339"/>
      <c r="L15" s="340"/>
      <c r="M15" s="340"/>
      <c r="N15" s="340"/>
      <c r="O15" s="340"/>
      <c r="P15" s="341"/>
    </row>
    <row r="16" spans="1:16" ht="5.1" customHeight="1">
      <c r="A16" s="342"/>
      <c r="B16" s="296"/>
      <c r="C16" s="296"/>
      <c r="D16" s="296"/>
      <c r="E16" s="296"/>
      <c r="F16" s="296"/>
      <c r="G16" s="296"/>
      <c r="H16" s="296"/>
      <c r="I16" s="296"/>
      <c r="J16" s="296"/>
      <c r="K16" s="296"/>
      <c r="L16" s="296"/>
      <c r="M16" s="296"/>
      <c r="N16" s="296"/>
      <c r="O16" s="296"/>
      <c r="P16" s="297"/>
    </row>
    <row r="17" spans="1:16" ht="15" customHeight="1">
      <c r="A17" s="282" t="s">
        <v>642</v>
      </c>
      <c r="B17" s="296"/>
      <c r="C17" s="296"/>
      <c r="D17" s="296"/>
      <c r="E17" s="97"/>
      <c r="F17" s="98">
        <v>0.0</v>
      </c>
      <c r="G17" s="330"/>
      <c r="H17" s="287"/>
      <c r="I17" s="287"/>
      <c r="J17" s="287"/>
      <c r="K17" s="287"/>
      <c r="L17" s="287"/>
      <c r="M17" s="287"/>
      <c r="N17" s="287"/>
      <c r="O17" s="287"/>
      <c r="P17" s="331"/>
    </row>
    <row r="18" spans="1:16" ht="24.95" customHeight="1">
      <c r="A18" s="321" t="s">
        <v>516</v>
      </c>
      <c r="B18" s="322"/>
      <c r="C18" s="322"/>
      <c r="D18" s="322"/>
      <c r="E18" s="322"/>
      <c r="F18" s="322"/>
      <c r="G18" s="322"/>
      <c r="H18" s="234"/>
      <c r="I18" s="234"/>
      <c r="J18" s="234"/>
      <c r="K18" s="234"/>
      <c r="L18" s="234"/>
      <c r="M18" s="234"/>
      <c r="N18" s="234"/>
      <c r="O18" s="234"/>
      <c r="P18" s="235"/>
    </row>
    <row r="19" spans="1:16" ht="15" customHeight="1">
      <c r="A19" s="233" t="s">
        <v>517</v>
      </c>
      <c r="B19" s="231"/>
      <c r="C19" s="231"/>
      <c r="D19" s="231"/>
      <c r="E19" s="231"/>
      <c r="F19" s="231"/>
      <c r="G19" s="231"/>
      <c r="H19" s="234"/>
      <c r="I19" s="234"/>
      <c r="J19" s="234"/>
      <c r="K19" s="234"/>
      <c r="L19" s="234"/>
      <c r="M19" s="234"/>
      <c r="N19" s="234"/>
      <c r="O19" s="234"/>
      <c r="P19" s="235"/>
    </row>
    <row r="20" spans="1:16" ht="5.1" customHeight="1">
      <c r="A20" s="233"/>
      <c r="B20" s="231"/>
      <c r="C20" s="231"/>
      <c r="D20" s="231"/>
      <c r="E20" s="231"/>
      <c r="F20" s="231"/>
      <c r="G20" s="231"/>
      <c r="H20" s="234"/>
      <c r="I20" s="234"/>
      <c r="J20" s="234"/>
      <c r="K20" s="234"/>
      <c r="L20" s="234"/>
      <c r="M20" s="234"/>
      <c r="N20" s="234"/>
      <c r="O20" s="234"/>
      <c r="P20" s="235"/>
    </row>
    <row r="21" spans="1:18" ht="18" customHeight="1">
      <c r="A21" s="241" t="s">
        <v>2405</v>
      </c>
      <c r="B21" s="236"/>
      <c r="C21" s="236"/>
      <c r="D21" s="236"/>
      <c r="E21" s="236"/>
      <c r="F21" s="236"/>
      <c r="G21" s="236"/>
      <c r="H21" s="236"/>
      <c r="I21" s="236"/>
      <c r="J21" s="99">
        <v>1.0</v>
      </c>
      <c r="K21" s="231" t="s">
        <v>518</v>
      </c>
      <c r="L21" s="232"/>
      <c r="M21" s="99"/>
      <c r="N21" s="181" t="s">
        <v>519</v>
      </c>
      <c r="O21" s="229">
        <v>2016.0</v>
      </c>
      <c r="P21" s="230"/>
      <c r="R21" s="2" t="str">
        <f>+IF((J21&gt;12),"CHYBA-Měsíční zdaňovací období musí mít hodnotu mezi 1 a 12 !"," ")</f>
        <v xml:space="preserve"> </v>
      </c>
    </row>
    <row r="22" spans="1:16" ht="5.1" customHeight="1">
      <c r="A22" s="233"/>
      <c r="B22" s="231"/>
      <c r="C22" s="231"/>
      <c r="D22" s="231"/>
      <c r="E22" s="231"/>
      <c r="F22" s="231"/>
      <c r="G22" s="231"/>
      <c r="H22" s="234"/>
      <c r="I22" s="234"/>
      <c r="J22" s="234"/>
      <c r="K22" s="234"/>
      <c r="L22" s="234"/>
      <c r="M22" s="234"/>
      <c r="N22" s="234"/>
      <c r="O22" s="234"/>
      <c r="P22" s="235"/>
    </row>
    <row r="23" spans="1:18" ht="18" customHeight="1">
      <c r="A23" s="241" t="s">
        <v>549</v>
      </c>
      <c r="B23" s="236"/>
      <c r="C23" s="236"/>
      <c r="D23" s="236"/>
      <c r="E23" s="236"/>
      <c r="F23" s="236"/>
      <c r="G23" s="236"/>
      <c r="H23" s="236"/>
      <c r="I23" s="236"/>
      <c r="J23" s="103"/>
      <c r="K23" s="236" t="s">
        <v>550</v>
      </c>
      <c r="L23" s="237"/>
      <c r="M23" s="103"/>
      <c r="N23" s="238"/>
      <c r="O23" s="239"/>
      <c r="P23" s="240"/>
      <c r="R23" s="2" t="str">
        <f>+IF((M21&gt;4),"CHYBA-Čtvrtletní zdaňovací období musí mít hodnotu mezi 1 a 4 !"," ")</f>
        <v xml:space="preserve"> </v>
      </c>
    </row>
    <row r="24" spans="1:16" ht="5.1" customHeight="1">
      <c r="A24" s="133"/>
      <c r="B24" s="129"/>
      <c r="C24" s="129"/>
      <c r="D24" s="129"/>
      <c r="E24" s="129"/>
      <c r="F24" s="129"/>
      <c r="G24" s="129"/>
      <c r="H24" s="127"/>
      <c r="I24" s="127"/>
      <c r="J24" s="127"/>
      <c r="K24" s="127"/>
      <c r="L24" s="127"/>
      <c r="M24" s="127"/>
      <c r="N24" s="127"/>
      <c r="O24" s="127"/>
      <c r="P24" s="134"/>
    </row>
    <row r="25" spans="1:18" ht="18" customHeight="1">
      <c r="A25" s="244" t="s">
        <v>2406</v>
      </c>
      <c r="B25" s="245"/>
      <c r="C25" s="245"/>
      <c r="D25" s="89" t="s">
        <v>539</v>
      </c>
      <c r="E25" s="246" t="s">
        <v>658</v>
      </c>
      <c r="F25" s="245"/>
      <c r="G25" s="245"/>
      <c r="H25" s="245"/>
      <c r="I25" s="245"/>
      <c r="J25" s="89"/>
      <c r="K25" s="246" t="s">
        <v>641</v>
      </c>
      <c r="L25" s="353"/>
      <c r="M25" s="353"/>
      <c r="N25" s="353"/>
      <c r="O25" s="353"/>
      <c r="P25" s="135"/>
      <c r="R25" s="2" t="str">
        <f>+IF((M21*J21&gt;0.1),"CHYBA-Vyplnit lze buď měsíční, nebo čtvrtletní zdaňovací období, nikoli obě zároveň !"," ")</f>
        <v xml:space="preserve"> </v>
      </c>
    </row>
    <row r="26" spans="1:18" ht="18" customHeight="1">
      <c r="A26" s="244" t="s">
        <v>657</v>
      </c>
      <c r="B26" s="245"/>
      <c r="C26" s="245"/>
      <c r="D26" s="89"/>
      <c r="E26" s="246" t="s">
        <v>635</v>
      </c>
      <c r="F26" s="245"/>
      <c r="G26" s="245"/>
      <c r="H26" s="245"/>
      <c r="I26" s="245"/>
      <c r="J26" s="89"/>
      <c r="K26" s="360" t="s">
        <v>551</v>
      </c>
      <c r="L26" s="353"/>
      <c r="M26" s="353"/>
      <c r="N26" s="353"/>
      <c r="O26" s="353"/>
      <c r="P26" s="135"/>
      <c r="R26" s="2" t="str">
        <f>IF(ISBLANK(P26)," ",IF(OR(EXACT("Q",P26),EXACT("M",P26))," ","CHYBA - Položka Kód zdaňovacího období následujícího roku musí ít hodnotu M nebo Q ! "))</f>
        <v xml:space="preserve"> </v>
      </c>
    </row>
    <row r="27" spans="1:16" ht="5.1" customHeight="1">
      <c r="A27" s="133"/>
      <c r="B27" s="129"/>
      <c r="C27" s="129"/>
      <c r="D27" s="129"/>
      <c r="E27" s="129"/>
      <c r="F27" s="129"/>
      <c r="G27" s="129"/>
      <c r="H27" s="127"/>
      <c r="I27" s="127"/>
      <c r="J27" s="127"/>
      <c r="K27" s="127"/>
      <c r="L27" s="127"/>
      <c r="M27" s="127"/>
      <c r="N27" s="127"/>
      <c r="O27" s="127"/>
      <c r="P27" s="134"/>
    </row>
    <row r="28" spans="1:16" ht="15" customHeight="1">
      <c r="A28" s="351" t="s">
        <v>2408</v>
      </c>
      <c r="B28" s="296"/>
      <c r="C28" s="296"/>
      <c r="D28" s="296"/>
      <c r="E28" s="296"/>
      <c r="F28" s="296"/>
      <c r="G28" s="296"/>
      <c r="H28" s="296"/>
      <c r="I28" s="296"/>
      <c r="J28" s="296"/>
      <c r="K28" s="296"/>
      <c r="L28" s="296"/>
      <c r="M28" s="296"/>
      <c r="N28" s="296"/>
      <c r="O28" s="296"/>
      <c r="P28" s="297"/>
    </row>
    <row r="29" spans="1:16" ht="18" customHeight="1">
      <c r="A29" s="226">
        <f>+ZAKL_DATA!D4</f>
        <v>0.0</v>
      </c>
      <c r="B29" s="357"/>
      <c r="C29" s="357"/>
      <c r="D29" s="357"/>
      <c r="E29" s="357"/>
      <c r="F29" s="357"/>
      <c r="G29" s="357"/>
      <c r="H29" s="357"/>
      <c r="I29" s="357"/>
      <c r="J29" s="357"/>
      <c r="K29" s="357"/>
      <c r="L29" s="358"/>
      <c r="M29" s="358"/>
      <c r="N29" s="358"/>
      <c r="O29" s="358"/>
      <c r="P29" s="359"/>
    </row>
    <row r="30" spans="1:16" ht="9" customHeight="1">
      <c r="A30" s="348"/>
      <c r="B30" s="349"/>
      <c r="C30" s="349"/>
      <c r="D30" s="349"/>
      <c r="E30" s="349"/>
      <c r="F30" s="349"/>
      <c r="G30" s="349"/>
      <c r="H30" s="349"/>
      <c r="I30" s="349"/>
      <c r="J30" s="349"/>
      <c r="K30" s="349"/>
      <c r="L30" s="349"/>
      <c r="M30" s="349"/>
      <c r="N30" s="349"/>
      <c r="O30" s="349"/>
      <c r="P30" s="350"/>
    </row>
    <row r="31" spans="1:16" ht="18" customHeight="1">
      <c r="A31" s="278"/>
      <c r="B31" s="279"/>
      <c r="C31" s="279"/>
      <c r="D31" s="279"/>
      <c r="E31" s="279"/>
      <c r="F31" s="279"/>
      <c r="G31" s="279"/>
      <c r="H31" s="279"/>
      <c r="I31" s="279"/>
      <c r="J31" s="279"/>
      <c r="K31" s="352"/>
      <c r="L31" s="128"/>
      <c r="M31" s="361">
        <f>+ZAKL_DATA!D7</f>
        <v>0.0</v>
      </c>
      <c r="N31" s="279"/>
      <c r="O31" s="279"/>
      <c r="P31" s="362"/>
    </row>
    <row r="32" spans="1:16" ht="5.1" customHeight="1">
      <c r="A32" s="351"/>
      <c r="B32" s="296"/>
      <c r="C32" s="296"/>
      <c r="D32" s="296"/>
      <c r="E32" s="296"/>
      <c r="F32" s="296"/>
      <c r="G32" s="296"/>
      <c r="H32" s="296"/>
      <c r="I32" s="296"/>
      <c r="J32" s="296"/>
      <c r="K32" s="296"/>
      <c r="L32" s="296"/>
      <c r="M32" s="296"/>
      <c r="N32" s="296"/>
      <c r="O32" s="296"/>
      <c r="P32" s="297"/>
    </row>
    <row r="33" spans="1:16" s="5" customFormat="1" ht="15" customHeight="1">
      <c r="A33" s="243" t="s">
        <v>2407</v>
      </c>
      <c r="B33" s="222"/>
      <c r="C33" s="222"/>
      <c r="D33" s="222"/>
      <c r="E33" s="222"/>
      <c r="F33" s="222"/>
      <c r="G33" s="222"/>
      <c r="H33" s="222"/>
      <c r="I33" s="222"/>
      <c r="J33" s="222" t="s">
        <v>521</v>
      </c>
      <c r="K33" s="222"/>
      <c r="L33" s="222"/>
      <c r="M33" s="222"/>
      <c r="N33" s="222"/>
      <c r="O33" s="222" t="s">
        <v>526</v>
      </c>
      <c r="P33" s="223"/>
    </row>
    <row r="34" spans="1:16" ht="18" customHeight="1">
      <c r="A34" s="226">
        <f>+ZAKL_DATA!B5</f>
        <v>0.0</v>
      </c>
      <c r="B34" s="227"/>
      <c r="C34" s="227"/>
      <c r="D34" s="227"/>
      <c r="E34" s="227"/>
      <c r="F34" s="227"/>
      <c r="G34" s="228"/>
      <c r="H34" s="247"/>
      <c r="I34" s="248"/>
      <c r="J34" s="242">
        <f>+ZAKL_DATA!B4</f>
        <v>0.0</v>
      </c>
      <c r="K34" s="227"/>
      <c r="L34" s="227"/>
      <c r="M34" s="228"/>
      <c r="N34" s="182"/>
      <c r="O34" s="224">
        <f>+ZAKL_DATA!B7</f>
        <v>0.0</v>
      </c>
      <c r="P34" s="225"/>
    </row>
    <row r="35" spans="1:16" ht="5.1" customHeight="1">
      <c r="A35" s="371" t="s">
        <v>2409</v>
      </c>
      <c r="B35" s="296"/>
      <c r="C35" s="296"/>
      <c r="D35" s="296"/>
      <c r="E35" s="296"/>
      <c r="F35" s="296"/>
      <c r="G35" s="296"/>
      <c r="H35" s="296"/>
      <c r="I35" s="296"/>
      <c r="J35" s="296"/>
      <c r="K35" s="296"/>
      <c r="L35" s="296"/>
      <c r="M35" s="296"/>
      <c r="N35" s="296"/>
      <c r="O35" s="296"/>
      <c r="P35" s="297"/>
    </row>
    <row r="36" spans="1:16" ht="15" customHeight="1">
      <c r="A36" s="372"/>
      <c r="B36" s="296"/>
      <c r="C36" s="296"/>
      <c r="D36" s="296"/>
      <c r="E36" s="296"/>
      <c r="F36" s="296"/>
      <c r="G36" s="296"/>
      <c r="H36" s="296"/>
      <c r="I36" s="296"/>
      <c r="J36" s="296"/>
      <c r="K36" s="296"/>
      <c r="L36" s="296"/>
      <c r="M36" s="296"/>
      <c r="N36" s="296"/>
      <c r="O36" s="296"/>
      <c r="P36" s="297"/>
    </row>
    <row r="37" spans="1:16" s="5" customFormat="1" ht="15" customHeight="1">
      <c r="A37" s="375" t="s">
        <v>542</v>
      </c>
      <c r="B37" s="376"/>
      <c r="C37" s="376"/>
      <c r="D37" s="376"/>
      <c r="E37" s="376"/>
      <c r="F37" s="376"/>
      <c r="G37" s="376"/>
      <c r="H37" s="376"/>
      <c r="I37" s="187"/>
      <c r="J37" s="376" t="s">
        <v>543</v>
      </c>
      <c r="K37" s="376"/>
      <c r="L37" s="187"/>
      <c r="M37" s="376" t="s">
        <v>544</v>
      </c>
      <c r="N37" s="376"/>
      <c r="O37" s="376"/>
      <c r="P37" s="377"/>
    </row>
    <row r="38" spans="1:16" ht="18" customHeight="1">
      <c r="A38" s="226">
        <f>+ZAKL_DATA!B18</f>
        <v>0.0</v>
      </c>
      <c r="B38" s="396"/>
      <c r="C38" s="396"/>
      <c r="D38" s="396"/>
      <c r="E38" s="396"/>
      <c r="F38" s="396"/>
      <c r="G38" s="396"/>
      <c r="H38" s="397"/>
      <c r="I38" s="90"/>
      <c r="J38" s="242">
        <f>+ZAKL_DATA!B19</f>
        <v>0.0</v>
      </c>
      <c r="K38" s="387"/>
      <c r="L38" s="90"/>
      <c r="M38" s="378">
        <f>+ZAKL_DATA!B25</f>
        <v>0.0</v>
      </c>
      <c r="N38" s="303"/>
      <c r="O38" s="303"/>
      <c r="P38" s="304"/>
    </row>
    <row r="39" spans="1:16" ht="15" customHeight="1">
      <c r="A39" s="375" t="s">
        <v>552</v>
      </c>
      <c r="B39" s="296"/>
      <c r="C39" s="296"/>
      <c r="D39" s="296"/>
      <c r="E39" s="296"/>
      <c r="F39" s="296"/>
      <c r="G39" s="296"/>
      <c r="H39" s="296"/>
      <c r="I39" s="296"/>
      <c r="J39" s="296"/>
      <c r="K39" s="296"/>
      <c r="L39" s="187"/>
      <c r="M39" s="186"/>
      <c r="N39" s="373" t="s">
        <v>636</v>
      </c>
      <c r="O39" s="373"/>
      <c r="P39" s="374"/>
    </row>
    <row r="40" spans="1:16" ht="18" customHeight="1">
      <c r="A40" s="226">
        <f>+ZAKL_DATA!B16</f>
        <v>0.0</v>
      </c>
      <c r="B40" s="227"/>
      <c r="C40" s="227"/>
      <c r="D40" s="227"/>
      <c r="E40" s="227"/>
      <c r="F40" s="227"/>
      <c r="G40" s="227"/>
      <c r="H40" s="227"/>
      <c r="I40" s="227"/>
      <c r="J40" s="227"/>
      <c r="K40" s="227"/>
      <c r="L40" s="379"/>
      <c r="M40" s="90"/>
      <c r="N40" s="380">
        <f>+ZAKL_DATA!B17</f>
        <v>0.0</v>
      </c>
      <c r="O40" s="381"/>
      <c r="P40" s="382"/>
    </row>
    <row r="41" spans="1:16" ht="15" customHeight="1">
      <c r="A41" s="375" t="s">
        <v>650</v>
      </c>
      <c r="B41" s="296"/>
      <c r="C41" s="296"/>
      <c r="D41" s="296"/>
      <c r="E41" s="296"/>
      <c r="F41" s="296"/>
      <c r="G41" s="296"/>
      <c r="H41" s="296"/>
      <c r="I41" s="296"/>
      <c r="J41" s="296"/>
      <c r="K41" s="296"/>
      <c r="L41" s="187"/>
      <c r="M41" s="376" t="s">
        <v>545</v>
      </c>
      <c r="N41" s="376"/>
      <c r="O41" s="376"/>
      <c r="P41" s="377"/>
    </row>
    <row r="42" spans="1:16" ht="18" customHeight="1">
      <c r="A42" s="395">
        <f>+ZAKL_DATA!B27</f>
        <v>0.0</v>
      </c>
      <c r="B42" s="227"/>
      <c r="C42" s="227"/>
      <c r="D42" s="227"/>
      <c r="E42" s="227"/>
      <c r="F42" s="227"/>
      <c r="G42" s="227"/>
      <c r="H42" s="227"/>
      <c r="I42" s="227"/>
      <c r="J42" s="227"/>
      <c r="K42" s="228"/>
      <c r="L42" s="90"/>
      <c r="M42" s="392">
        <f>+ZAKL_DATA!B20</f>
        <v>0.0</v>
      </c>
      <c r="N42" s="393"/>
      <c r="O42" s="393"/>
      <c r="P42" s="394"/>
    </row>
    <row r="43" spans="1:16" ht="15" customHeight="1">
      <c r="A43" s="301" t="s">
        <v>637</v>
      </c>
      <c r="B43" s="296"/>
      <c r="C43" s="296"/>
      <c r="D43" s="296"/>
      <c r="E43" s="296"/>
      <c r="F43" s="296"/>
      <c r="G43" s="296"/>
      <c r="H43" s="296"/>
      <c r="I43" s="296"/>
      <c r="J43" s="296"/>
      <c r="K43" s="296"/>
      <c r="L43" s="296"/>
      <c r="M43" s="296"/>
      <c r="N43" s="296"/>
      <c r="O43" s="296"/>
      <c r="P43" s="297"/>
    </row>
    <row r="44" spans="1:16" ht="18" customHeight="1">
      <c r="A44" s="284">
        <f>ZAKL_DATA!B29</f>
        <v>0.0</v>
      </c>
      <c r="B44" s="285"/>
      <c r="C44" s="285"/>
      <c r="D44" s="285"/>
      <c r="E44" s="285"/>
      <c r="F44" s="285"/>
      <c r="G44" s="285"/>
      <c r="H44" s="285"/>
      <c r="I44" s="285"/>
      <c r="J44" s="285"/>
      <c r="K44" s="285"/>
      <c r="L44" s="390"/>
      <c r="M44" s="390"/>
      <c r="N44" s="390"/>
      <c r="O44" s="390"/>
      <c r="P44" s="391"/>
    </row>
    <row r="45" spans="1:16" ht="5.1" customHeight="1" thickBot="1">
      <c r="A45" s="348"/>
      <c r="B45" s="349"/>
      <c r="C45" s="349"/>
      <c r="D45" s="349"/>
      <c r="E45" s="349"/>
      <c r="F45" s="349"/>
      <c r="G45" s="349"/>
      <c r="H45" s="349"/>
      <c r="I45" s="349"/>
      <c r="J45" s="349"/>
      <c r="K45" s="349"/>
      <c r="L45" s="349"/>
      <c r="M45" s="349"/>
      <c r="N45" s="349"/>
      <c r="O45" s="349"/>
      <c r="P45" s="350"/>
    </row>
    <row r="46" spans="1:16" ht="15.75">
      <c r="A46" s="388" t="s">
        <v>553</v>
      </c>
      <c r="B46" s="389"/>
      <c r="C46" s="389"/>
      <c r="D46" s="389"/>
      <c r="E46" s="389"/>
      <c r="F46" s="389"/>
      <c r="G46" s="389"/>
      <c r="H46" s="268"/>
      <c r="I46" s="268"/>
      <c r="J46" s="268"/>
      <c r="K46" s="268"/>
      <c r="L46" s="268"/>
      <c r="M46" s="268"/>
      <c r="N46" s="268"/>
      <c r="O46" s="268"/>
      <c r="P46" s="269"/>
    </row>
    <row r="47" spans="1:16" ht="24.95" customHeight="1" thickBot="1">
      <c r="A47" s="383" t="s">
        <v>651</v>
      </c>
      <c r="B47" s="384"/>
      <c r="C47" s="384"/>
      <c r="D47" s="384"/>
      <c r="E47" s="384"/>
      <c r="F47" s="384"/>
      <c r="G47" s="384"/>
      <c r="H47" s="385"/>
      <c r="I47" s="385"/>
      <c r="J47" s="385"/>
      <c r="K47" s="385"/>
      <c r="L47" s="385"/>
      <c r="M47" s="385"/>
      <c r="N47" s="385"/>
      <c r="O47" s="385"/>
      <c r="P47" s="386"/>
    </row>
    <row r="48" spans="1:16" ht="12.95" customHeight="1">
      <c r="A48" s="365" t="s">
        <v>2411</v>
      </c>
      <c r="B48" s="366"/>
      <c r="C48" s="366"/>
      <c r="D48" s="366"/>
      <c r="E48" s="369" t="s">
        <v>2410</v>
      </c>
      <c r="F48" s="369"/>
      <c r="G48" s="369"/>
      <c r="H48" s="366"/>
      <c r="I48" s="366"/>
      <c r="J48" s="366"/>
      <c r="K48" s="366"/>
      <c r="L48" s="366"/>
      <c r="M48" s="366"/>
      <c r="N48" s="366"/>
      <c r="O48" s="366"/>
      <c r="P48" s="370"/>
    </row>
    <row r="49" spans="1:16" ht="15" customHeight="1">
      <c r="A49" s="188"/>
      <c r="B49" s="121"/>
      <c r="C49" s="121"/>
      <c r="D49" s="121"/>
      <c r="E49" s="367" t="s">
        <v>2386</v>
      </c>
      <c r="F49" s="368"/>
      <c r="G49" s="121"/>
      <c r="H49" s="121"/>
      <c r="I49" s="121"/>
      <c r="J49" s="121"/>
      <c r="K49" s="121"/>
      <c r="L49" s="121"/>
      <c r="M49" s="121"/>
      <c r="N49" s="121"/>
      <c r="O49" s="121"/>
      <c r="P49" s="86"/>
    </row>
    <row r="50" spans="1:16" ht="12.95" customHeight="1">
      <c r="A50" s="301" t="s">
        <v>2416</v>
      </c>
      <c r="B50" s="296"/>
      <c r="C50" s="296"/>
      <c r="D50" s="296"/>
      <c r="E50" s="296"/>
      <c r="F50" s="296"/>
      <c r="G50" s="296"/>
      <c r="H50" s="296"/>
      <c r="I50" s="296"/>
      <c r="J50" s="296"/>
      <c r="K50" s="296"/>
      <c r="L50" s="296"/>
      <c r="M50" s="296"/>
      <c r="N50" s="296"/>
      <c r="O50" s="296"/>
      <c r="P50" s="297"/>
    </row>
    <row r="51" spans="1:16" ht="18" customHeight="1">
      <c r="A51" s="226" t="str">
        <f>+CONCATENATE(ZAKL_DATA!D20," ",ZAKL_DATA!D21," ",ZAKL_DATA!D22)</f>
        <v xml:space="preserve">  </v>
      </c>
      <c r="B51" s="227"/>
      <c r="C51" s="227"/>
      <c r="D51" s="227"/>
      <c r="E51" s="227"/>
      <c r="F51" s="227"/>
      <c r="G51" s="227"/>
      <c r="H51" s="227"/>
      <c r="I51" s="227"/>
      <c r="J51" s="227"/>
      <c r="K51" s="227"/>
      <c r="L51" s="363"/>
      <c r="M51" s="363"/>
      <c r="N51" s="363"/>
      <c r="O51" s="363"/>
      <c r="P51" s="364"/>
    </row>
    <row r="52" spans="1:16" ht="12.95" customHeight="1">
      <c r="A52" s="301" t="s">
        <v>638</v>
      </c>
      <c r="B52" s="296"/>
      <c r="C52" s="296"/>
      <c r="D52" s="296"/>
      <c r="E52" s="296"/>
      <c r="F52" s="296"/>
      <c r="G52" s="296"/>
      <c r="H52" s="296"/>
      <c r="I52" s="296"/>
      <c r="J52" s="296"/>
      <c r="K52" s="296"/>
      <c r="L52" s="296"/>
      <c r="M52" s="296"/>
      <c r="N52" s="296"/>
      <c r="O52" s="296"/>
      <c r="P52" s="297"/>
    </row>
    <row r="53" spans="1:16" ht="18" customHeight="1">
      <c r="A53" s="226" t="s">
        <v>2393</v>
      </c>
      <c r="B53" s="227"/>
      <c r="C53" s="227"/>
      <c r="D53" s="227"/>
      <c r="E53" s="227"/>
      <c r="F53" s="227"/>
      <c r="G53" s="227"/>
      <c r="H53" s="227"/>
      <c r="I53" s="227"/>
      <c r="J53" s="227"/>
      <c r="K53" s="227"/>
      <c r="L53" s="363"/>
      <c r="M53" s="363"/>
      <c r="N53" s="363"/>
      <c r="O53" s="363"/>
      <c r="P53" s="364"/>
    </row>
    <row r="54" spans="1:16" ht="12.95" customHeight="1">
      <c r="A54" s="262" t="s">
        <v>2412</v>
      </c>
      <c r="B54" s="263"/>
      <c r="C54" s="263"/>
      <c r="D54" s="263"/>
      <c r="E54" s="263"/>
      <c r="F54" s="263"/>
      <c r="G54" s="264"/>
      <c r="H54" s="265"/>
      <c r="I54" s="265"/>
      <c r="J54" s="265"/>
      <c r="K54" s="265"/>
      <c r="L54" s="265"/>
      <c r="M54" s="265"/>
      <c r="N54" s="265"/>
      <c r="O54" s="265"/>
      <c r="P54" s="266"/>
    </row>
    <row r="55" spans="1:16" ht="12.95" customHeight="1">
      <c r="A55" s="262" t="s">
        <v>2413</v>
      </c>
      <c r="B55" s="263"/>
      <c r="C55" s="263"/>
      <c r="D55" s="263"/>
      <c r="E55" s="263"/>
      <c r="F55" s="263"/>
      <c r="G55" s="264"/>
      <c r="H55" s="265"/>
      <c r="I55" s="265"/>
      <c r="J55" s="265"/>
      <c r="K55" s="265"/>
      <c r="L55" s="265"/>
      <c r="M55" s="265"/>
      <c r="N55" s="265"/>
      <c r="O55" s="265"/>
      <c r="P55" s="266"/>
    </row>
    <row r="56" spans="1:16" ht="12.95" customHeight="1">
      <c r="A56" s="277" t="s">
        <v>639</v>
      </c>
      <c r="B56" s="263"/>
      <c r="C56" s="263"/>
      <c r="D56" s="263"/>
      <c r="E56" s="263"/>
      <c r="F56" s="263"/>
      <c r="G56" s="264"/>
      <c r="H56" s="265"/>
      <c r="I56" s="265"/>
      <c r="J56" s="265"/>
      <c r="K56" s="265"/>
      <c r="L56" s="265"/>
      <c r="M56" s="265"/>
      <c r="N56" s="265"/>
      <c r="O56" s="265"/>
      <c r="P56" s="266"/>
    </row>
    <row r="57" spans="1:16" ht="18" customHeight="1">
      <c r="A57" s="278" t="str">
        <f>+CONCATENATE(ZAKL_DATA!D14," ",ZAKL_DATA!D15," ",ZAKL_DATA!D16," - ",ZAKL_DATA!D17)</f>
        <v xml:space="preserve">   - </v>
      </c>
      <c r="B57" s="279"/>
      <c r="C57" s="279"/>
      <c r="D57" s="279"/>
      <c r="E57" s="279"/>
      <c r="F57" s="279"/>
      <c r="G57" s="279"/>
      <c r="H57" s="279"/>
      <c r="I57" s="279"/>
      <c r="J57" s="279"/>
      <c r="K57" s="279"/>
      <c r="L57" s="280"/>
      <c r="M57" s="280"/>
      <c r="N57" s="280"/>
      <c r="O57" s="280"/>
      <c r="P57" s="281"/>
    </row>
    <row r="58" spans="1:16" ht="4.5" customHeight="1" thickBot="1">
      <c r="A58" s="274"/>
      <c r="B58" s="275"/>
      <c r="C58" s="275"/>
      <c r="D58" s="275"/>
      <c r="E58" s="275"/>
      <c r="F58" s="275"/>
      <c r="G58" s="275"/>
      <c r="H58" s="275"/>
      <c r="I58" s="275"/>
      <c r="J58" s="275"/>
      <c r="K58" s="275"/>
      <c r="L58" s="275"/>
      <c r="M58" s="275"/>
      <c r="N58" s="275"/>
      <c r="O58" s="275"/>
      <c r="P58" s="276"/>
    </row>
    <row r="59" spans="1:16" ht="4.5" customHeight="1" thickBot="1">
      <c r="A59" s="267"/>
      <c r="B59" s="268"/>
      <c r="C59" s="268"/>
      <c r="D59" s="268"/>
      <c r="E59" s="268"/>
      <c r="F59" s="268"/>
      <c r="G59" s="268"/>
      <c r="H59" s="268"/>
      <c r="I59" s="268"/>
      <c r="J59" s="268"/>
      <c r="K59" s="268"/>
      <c r="L59" s="268"/>
      <c r="M59" s="268"/>
      <c r="N59" s="268"/>
      <c r="O59" s="268"/>
      <c r="P59" s="269"/>
    </row>
    <row r="60" spans="1:16" ht="15" customHeight="1">
      <c r="A60" s="270" t="s">
        <v>643</v>
      </c>
      <c r="B60" s="271"/>
      <c r="C60" s="271"/>
      <c r="D60" s="271"/>
      <c r="E60" s="271"/>
      <c r="F60" s="271"/>
      <c r="G60" s="271"/>
      <c r="H60" s="271"/>
      <c r="I60" s="271"/>
      <c r="J60" s="271"/>
      <c r="K60" s="271"/>
      <c r="L60" s="271"/>
      <c r="M60" s="271"/>
      <c r="N60" s="271"/>
      <c r="O60" s="271"/>
      <c r="P60" s="272"/>
    </row>
    <row r="61" spans="1:16" ht="24" customHeight="1">
      <c r="A61" s="282" t="s">
        <v>522</v>
      </c>
      <c r="B61" s="296"/>
      <c r="C61" s="296"/>
      <c r="D61" s="296"/>
      <c r="E61" s="273" t="s">
        <v>554</v>
      </c>
      <c r="F61" s="273"/>
      <c r="G61" s="273"/>
      <c r="H61" s="273"/>
      <c r="I61" s="273"/>
      <c r="J61" s="273"/>
      <c r="K61" s="273"/>
      <c r="L61" s="91"/>
      <c r="M61" s="311" t="s">
        <v>640</v>
      </c>
      <c r="N61" s="311"/>
      <c r="O61" s="311"/>
      <c r="P61" s="312"/>
    </row>
    <row r="62" spans="1:16" ht="14.1" customHeight="1">
      <c r="A62" s="258">
        <f ca="1">+TODAY()</f>
        <v>42628.0</v>
      </c>
      <c r="B62" s="259"/>
      <c r="C62" s="260"/>
      <c r="D62" s="184"/>
      <c r="E62" s="249"/>
      <c r="F62" s="250"/>
      <c r="G62" s="250"/>
      <c r="H62" s="250"/>
      <c r="I62" s="250"/>
      <c r="J62" s="250"/>
      <c r="K62" s="308"/>
      <c r="L62" s="261"/>
      <c r="M62" s="249"/>
      <c r="N62" s="250"/>
      <c r="O62" s="250"/>
      <c r="P62" s="251"/>
    </row>
    <row r="63" spans="1:16" ht="18" customHeight="1">
      <c r="A63" s="313"/>
      <c r="B63" s="314"/>
      <c r="C63" s="315"/>
      <c r="D63" s="315"/>
      <c r="E63" s="252"/>
      <c r="F63" s="253"/>
      <c r="G63" s="253"/>
      <c r="H63" s="253"/>
      <c r="I63" s="253"/>
      <c r="J63" s="253"/>
      <c r="K63" s="309"/>
      <c r="L63" s="261"/>
      <c r="M63" s="252"/>
      <c r="N63" s="253"/>
      <c r="O63" s="253"/>
      <c r="P63" s="254"/>
    </row>
    <row r="64" spans="1:16" ht="14.1" customHeight="1">
      <c r="A64" s="316"/>
      <c r="B64" s="315"/>
      <c r="C64" s="315"/>
      <c r="D64" s="315"/>
      <c r="E64" s="255"/>
      <c r="F64" s="256"/>
      <c r="G64" s="256"/>
      <c r="H64" s="256"/>
      <c r="I64" s="256"/>
      <c r="J64" s="256"/>
      <c r="K64" s="310"/>
      <c r="L64" s="261"/>
      <c r="M64" s="255"/>
      <c r="N64" s="256"/>
      <c r="O64" s="256"/>
      <c r="P64" s="257"/>
    </row>
    <row r="65" spans="1:16" ht="5.1" customHeight="1" thickBot="1">
      <c r="A65" s="292"/>
      <c r="B65" s="293"/>
      <c r="C65" s="293"/>
      <c r="D65" s="293"/>
      <c r="E65" s="293"/>
      <c r="F65" s="293"/>
      <c r="G65" s="293"/>
      <c r="H65" s="293"/>
      <c r="I65" s="293"/>
      <c r="J65" s="293"/>
      <c r="K65" s="293"/>
      <c r="L65" s="293"/>
      <c r="M65" s="293"/>
      <c r="N65" s="293"/>
      <c r="O65" s="293"/>
      <c r="P65" s="294"/>
    </row>
    <row r="66" spans="1:16" ht="5.1" customHeight="1">
      <c r="A66" s="131"/>
      <c r="B66" s="183"/>
      <c r="C66" s="183"/>
      <c r="D66" s="183"/>
      <c r="E66" s="183"/>
      <c r="F66" s="183"/>
      <c r="G66" s="183"/>
      <c r="H66" s="183"/>
      <c r="I66" s="183"/>
      <c r="J66" s="183"/>
      <c r="K66" s="183"/>
      <c r="L66" s="183"/>
      <c r="M66" s="183"/>
      <c r="N66" s="183"/>
      <c r="O66" s="183"/>
      <c r="P66" s="185"/>
    </row>
    <row r="67" spans="1:16" ht="15" customHeight="1">
      <c r="A67" s="301" t="s">
        <v>2414</v>
      </c>
      <c r="B67" s="296"/>
      <c r="C67" s="296"/>
      <c r="D67" s="305" t="str">
        <f>+CONCATENATE(ZAKL_DATA!D31," ",ZAKL_DATA!D30," ",ZAKL_DATA!D32)</f>
        <v xml:space="preserve">  </v>
      </c>
      <c r="E67" s="306"/>
      <c r="F67" s="306"/>
      <c r="G67" s="306"/>
      <c r="H67" s="306"/>
      <c r="I67" s="306"/>
      <c r="J67" s="306"/>
      <c r="K67" s="306"/>
      <c r="L67" s="307"/>
      <c r="M67" s="130" t="s">
        <v>541</v>
      </c>
      <c r="N67" s="302">
        <f>+ZAKL_DATA!D33</f>
        <v>0.0</v>
      </c>
      <c r="O67" s="303"/>
      <c r="P67" s="304"/>
    </row>
    <row r="68" spans="1:16" ht="12.75">
      <c r="A68" s="298" t="s">
        <v>547</v>
      </c>
      <c r="B68" s="299"/>
      <c r="C68" s="299"/>
      <c r="D68" s="299"/>
      <c r="E68" s="299"/>
      <c r="F68" s="299"/>
      <c r="G68" s="299"/>
      <c r="H68" s="299"/>
      <c r="I68" s="299"/>
      <c r="J68" s="299"/>
      <c r="K68" s="299"/>
      <c r="L68" s="299"/>
      <c r="M68" s="299"/>
      <c r="N68" s="299"/>
      <c r="O68" s="299"/>
      <c r="P68" s="300"/>
    </row>
    <row r="69" spans="1:16" ht="12.75">
      <c r="A69" s="298">
        <f>+ZAKL_DATA!A44</f>
        <v>0.0</v>
      </c>
      <c r="B69" s="299"/>
      <c r="C69" s="299"/>
      <c r="D69" s="299"/>
      <c r="E69" s="299"/>
      <c r="F69" s="299"/>
      <c r="G69" s="299"/>
      <c r="H69" s="299"/>
      <c r="I69" s="299"/>
      <c r="J69" s="299"/>
      <c r="K69" s="299"/>
      <c r="L69" s="299"/>
      <c r="M69" s="299"/>
      <c r="N69" s="299"/>
      <c r="O69" s="299"/>
      <c r="P69" s="300"/>
    </row>
    <row r="70" spans="1:16" ht="12.75">
      <c r="A70" s="295" t="s">
        <v>2415</v>
      </c>
      <c r="B70" s="296"/>
      <c r="C70" s="296"/>
      <c r="D70" s="296"/>
      <c r="E70" s="296"/>
      <c r="F70" s="296"/>
      <c r="G70" s="296"/>
      <c r="H70" s="296"/>
      <c r="I70" s="296"/>
      <c r="J70" s="296"/>
      <c r="K70" s="296"/>
      <c r="L70" s="296"/>
      <c r="M70" s="296"/>
      <c r="N70" s="296"/>
      <c r="O70" s="296"/>
      <c r="P70" s="297"/>
    </row>
    <row r="71" spans="1:16" ht="9.95" customHeight="1" thickBot="1">
      <c r="A71" s="289">
        <v>1.0</v>
      </c>
      <c r="B71" s="290"/>
      <c r="C71" s="290"/>
      <c r="D71" s="290"/>
      <c r="E71" s="290"/>
      <c r="F71" s="290"/>
      <c r="G71" s="290"/>
      <c r="H71" s="290"/>
      <c r="I71" s="290"/>
      <c r="J71" s="290"/>
      <c r="K71" s="290"/>
      <c r="L71" s="290"/>
      <c r="M71" s="290"/>
      <c r="N71" s="290"/>
      <c r="O71" s="290"/>
      <c r="P71" s="291"/>
    </row>
    <row r="73" ht="12.6" customHeight="1"/>
    <row r="222" spans="1:1" ht="12.75">
      <c r="A222" s="9"/>
    </row>
  </sheetData>
  <sheetProtection algorithmName="SHA-512" hashValue="wJiDk+dbdouipaxYJuaNUGV8Z0Km8+WpKTOQmfMeZ3q/ntqlGE2cKiX9WlNELfT2iPBi5G5ubpKcaToNtsvmog==" saltValue="dwOPM4hLi79+hpmyZ2T+bw==" spinCount="100000" sheet="1" objects="1" scenarios="1"/>
  <mergeCells count="99">
    <mergeCell ref="A47:P47"/>
    <mergeCell ref="J38:K38"/>
    <mergeCell ref="J37:K37"/>
    <mergeCell ref="A46:P46"/>
    <mergeCell ref="A44:P44"/>
    <mergeCell ref="A45:P45"/>
    <mergeCell ref="A43:P43"/>
    <mergeCell ref="M42:P42"/>
    <mergeCell ref="A42:K42"/>
    <mergeCell ref="A38:H38"/>
    <mergeCell ref="A35:P36"/>
    <mergeCell ref="N39:P39"/>
    <mergeCell ref="A41:K41"/>
    <mergeCell ref="M41:P41"/>
    <mergeCell ref="M38:P38"/>
    <mergeCell ref="A40:L40"/>
    <mergeCell ref="A39:K39"/>
    <mergeCell ref="A37:H37"/>
    <mergeCell ref="N40:P40"/>
    <mergeCell ref="M37:P37"/>
    <mergeCell ref="A53:P53"/>
    <mergeCell ref="A48:D48"/>
    <mergeCell ref="E49:F49"/>
    <mergeCell ref="A51:P51"/>
    <mergeCell ref="A50:P50"/>
    <mergeCell ref="A52:P52"/>
    <mergeCell ref="E48:P48"/>
    <mergeCell ref="A20:P20"/>
    <mergeCell ref="A15:E15"/>
    <mergeCell ref="A30:P30"/>
    <mergeCell ref="A32:P32"/>
    <mergeCell ref="A31:K31"/>
    <mergeCell ref="K25:O25"/>
    <mergeCell ref="F15:I15"/>
    <mergeCell ref="A28:P28"/>
    <mergeCell ref="A29:P29"/>
    <mergeCell ref="A26:C26"/>
    <mergeCell ref="K26:O26"/>
    <mergeCell ref="E26:I26"/>
    <mergeCell ref="M31:P31"/>
    <mergeCell ref="A1:P1"/>
    <mergeCell ref="A18:P18"/>
    <mergeCell ref="A19:P19"/>
    <mergeCell ref="A9:G9"/>
    <mergeCell ref="A5:G5"/>
    <mergeCell ref="A11:G11"/>
    <mergeCell ref="A2:P2"/>
    <mergeCell ref="A17:D17"/>
    <mergeCell ref="G17:P17"/>
    <mergeCell ref="A3:P3"/>
    <mergeCell ref="K5:P15"/>
    <mergeCell ref="A16:P16"/>
    <mergeCell ref="A4:P4"/>
    <mergeCell ref="A10:G10"/>
    <mergeCell ref="I13:J14"/>
    <mergeCell ref="A14:H14"/>
    <mergeCell ref="A8:G8"/>
    <mergeCell ref="A6:G6"/>
    <mergeCell ref="A7:G7"/>
    <mergeCell ref="H5:J10"/>
    <mergeCell ref="A71:P71"/>
    <mergeCell ref="A65:P65"/>
    <mergeCell ref="A70:P70"/>
    <mergeCell ref="A69:P69"/>
    <mergeCell ref="A68:P68"/>
    <mergeCell ref="A67:C67"/>
    <mergeCell ref="N67:P67"/>
    <mergeCell ref="D67:L67"/>
    <mergeCell ref="E62:K64"/>
    <mergeCell ref="A61:D61"/>
    <mergeCell ref="M61:P61"/>
    <mergeCell ref="A63:D64"/>
    <mergeCell ref="M62:P64"/>
    <mergeCell ref="A62:C62"/>
    <mergeCell ref="L62:L64"/>
    <mergeCell ref="A54:P54"/>
    <mergeCell ref="A59:P59"/>
    <mergeCell ref="A60:P60"/>
    <mergeCell ref="E61:K61"/>
    <mergeCell ref="A58:P58"/>
    <mergeCell ref="A55:P55"/>
    <mergeCell ref="A56:P56"/>
    <mergeCell ref="A57:P57"/>
    <mergeCell ref="O33:P33"/>
    <mergeCell ref="O34:P34"/>
    <mergeCell ref="A34:G34"/>
    <mergeCell ref="O21:P21"/>
    <mergeCell ref="K21:L21"/>
    <mergeCell ref="A22:P22"/>
    <mergeCell ref="K23:L23"/>
    <mergeCell ref="N23:P23"/>
    <mergeCell ref="A21:I21"/>
    <mergeCell ref="A23:I23"/>
    <mergeCell ref="J34:M34"/>
    <mergeCell ref="A33:I33"/>
    <mergeCell ref="J33:N33"/>
    <mergeCell ref="A25:C25"/>
    <mergeCell ref="E25:I25"/>
    <mergeCell ref="H34:I34"/>
  </mergeCells>
  <conditionalFormatting sqref="J21">
    <cfRule type="cellIs" priority="2" dxfId="0" operator="greaterThan">
      <formula>12</formula>
    </cfRule>
  </conditionalFormatting>
  <conditionalFormatting sqref="M21">
    <cfRule type="cellIs" priority="1" dxfId="0" operator="greaterThan">
      <formula>4</formula>
    </cfRule>
  </conditionalFormatting>
  <printOptions horizontalCentered="1" verticalCentered="1"/>
  <pageMargins left="0.3937007874015748" right="0.3937007874015748" top="0.3937007874015748" bottom="0.3937007874015748" header="0.5118110236220472" footer="0.5118110236220472"/>
  <pageSetup horizontalDpi="300" verticalDpi="300" orientation="portrait" paperSize="9" scale="84" r:id="rId4"/>
  <headerFooter alignWithMargins="0"/>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I136"/>
  <sheetViews>
    <sheetView showZeros="0" workbookViewId="0" topLeftCell="A1">
      <selection pane="topLeft" activeCell="D2" sqref="D2:G2"/>
    </sheetView>
  </sheetViews>
  <sheetFormatPr defaultColWidth="9.144285714285713" defaultRowHeight="12.75"/>
  <cols>
    <col min="1" max="1" width="54" style="13" customWidth="1"/>
    <col min="2" max="2" width="9.571428571428571" style="13" customWidth="1"/>
    <col min="3" max="3" width="5" style="16" customWidth="1"/>
    <col min="4" max="4" width="11.285714285714286" style="10" customWidth="1"/>
    <col min="5" max="5" width="4.285714285714286" style="10" customWidth="1"/>
    <col min="6" max="6" width="5.714285714285714" style="10" bestFit="1" customWidth="1"/>
    <col min="7" max="7" width="4.285714285714286" style="10" customWidth="1"/>
    <col min="8" max="8" width="7.714285714285714" style="10" customWidth="1"/>
    <col min="9" max="9" width="14.714285714285714" style="10" customWidth="1"/>
    <col min="10" max="53" width="9.142857142857142" style="11"/>
    <col min="54" max="16384" width="9.142857142857142" style="10"/>
  </cols>
  <sheetData>
    <row r="1" spans="1:9" ht="18" customHeight="1" thickBot="1">
      <c r="A1" s="436" t="s">
        <v>555</v>
      </c>
      <c r="B1" s="402"/>
      <c r="C1" s="402"/>
      <c r="D1" s="402"/>
      <c r="E1" s="402"/>
      <c r="F1" s="402"/>
      <c r="G1" s="402"/>
      <c r="H1" s="402"/>
      <c r="I1" s="403"/>
    </row>
    <row r="2" spans="1:9" ht="18" customHeight="1">
      <c r="A2" s="468" t="s">
        <v>556</v>
      </c>
      <c r="B2" s="469"/>
      <c r="C2" s="17" t="s">
        <v>546</v>
      </c>
      <c r="D2" s="460" t="s">
        <v>530</v>
      </c>
      <c r="E2" s="462"/>
      <c r="F2" s="463"/>
      <c r="G2" s="464"/>
      <c r="H2" s="460" t="s">
        <v>531</v>
      </c>
      <c r="I2" s="461"/>
    </row>
    <row r="3" spans="1:9" ht="18" customHeight="1">
      <c r="A3" s="466" t="s">
        <v>2417</v>
      </c>
      <c r="B3" s="25" t="s">
        <v>557</v>
      </c>
      <c r="C3" s="18">
        <v>1.0</v>
      </c>
      <c r="D3" s="398"/>
      <c r="E3" s="414"/>
      <c r="F3" s="414"/>
      <c r="G3" s="415"/>
      <c r="H3" s="398"/>
      <c r="I3" s="399"/>
    </row>
    <row r="4" spans="1:9" ht="18" customHeight="1">
      <c r="A4" s="467"/>
      <c r="B4" s="26" t="s">
        <v>558</v>
      </c>
      <c r="C4" s="18">
        <v>2.0</v>
      </c>
      <c r="D4" s="398"/>
      <c r="E4" s="414"/>
      <c r="F4" s="414"/>
      <c r="G4" s="415"/>
      <c r="H4" s="398"/>
      <c r="I4" s="399"/>
    </row>
    <row r="5" spans="1:9" ht="18" customHeight="1">
      <c r="A5" s="450" t="s">
        <v>2421</v>
      </c>
      <c r="B5" s="27" t="s">
        <v>557</v>
      </c>
      <c r="C5" s="19">
        <v>3.0</v>
      </c>
      <c r="D5" s="398"/>
      <c r="E5" s="414"/>
      <c r="F5" s="414"/>
      <c r="G5" s="415"/>
      <c r="H5" s="398"/>
      <c r="I5" s="399"/>
    </row>
    <row r="6" spans="1:9" ht="18" customHeight="1">
      <c r="A6" s="465"/>
      <c r="B6" s="27" t="s">
        <v>558</v>
      </c>
      <c r="C6" s="19">
        <v>4.0</v>
      </c>
      <c r="D6" s="398"/>
      <c r="E6" s="414"/>
      <c r="F6" s="414"/>
      <c r="G6" s="415"/>
      <c r="H6" s="398"/>
      <c r="I6" s="399"/>
    </row>
    <row r="7" spans="1:9" ht="18" customHeight="1">
      <c r="A7" s="420" t="s">
        <v>644</v>
      </c>
      <c r="B7" s="27" t="s">
        <v>557</v>
      </c>
      <c r="C7" s="19">
        <v>5.0</v>
      </c>
      <c r="D7" s="398"/>
      <c r="E7" s="414"/>
      <c r="F7" s="414"/>
      <c r="G7" s="415"/>
      <c r="H7" s="398"/>
      <c r="I7" s="399"/>
    </row>
    <row r="8" spans="1:9" ht="18" customHeight="1">
      <c r="A8" s="451"/>
      <c r="B8" s="27" t="s">
        <v>558</v>
      </c>
      <c r="C8" s="19">
        <v>6.0</v>
      </c>
      <c r="D8" s="398">
        <v>0.0</v>
      </c>
      <c r="E8" s="414"/>
      <c r="F8" s="414"/>
      <c r="G8" s="415"/>
      <c r="H8" s="398">
        <v>0.0</v>
      </c>
      <c r="I8" s="399"/>
    </row>
    <row r="9" spans="1:9" ht="18" customHeight="1">
      <c r="A9" s="450" t="s">
        <v>2418</v>
      </c>
      <c r="B9" s="27" t="s">
        <v>557</v>
      </c>
      <c r="C9" s="19">
        <v>7.0</v>
      </c>
      <c r="D9" s="398"/>
      <c r="E9" s="414"/>
      <c r="F9" s="414"/>
      <c r="G9" s="415"/>
      <c r="H9" s="398"/>
      <c r="I9" s="399"/>
    </row>
    <row r="10" spans="1:9" ht="18" customHeight="1">
      <c r="A10" s="451"/>
      <c r="B10" s="27" t="s">
        <v>558</v>
      </c>
      <c r="C10" s="19">
        <v>8.0</v>
      </c>
      <c r="D10" s="398"/>
      <c r="E10" s="414"/>
      <c r="F10" s="414"/>
      <c r="G10" s="415"/>
      <c r="H10" s="398"/>
      <c r="I10" s="399"/>
    </row>
    <row r="11" spans="1:9" ht="18" customHeight="1">
      <c r="A11" s="452" t="s">
        <v>2419</v>
      </c>
      <c r="B11" s="453"/>
      <c r="C11" s="19">
        <v>9.0</v>
      </c>
      <c r="D11" s="398"/>
      <c r="E11" s="414"/>
      <c r="F11" s="414"/>
      <c r="G11" s="415"/>
      <c r="H11" s="398"/>
      <c r="I11" s="399"/>
    </row>
    <row r="12" spans="1:9" ht="18" customHeight="1">
      <c r="A12" s="420" t="s">
        <v>2420</v>
      </c>
      <c r="B12" s="27" t="s">
        <v>557</v>
      </c>
      <c r="C12" s="19">
        <v>10.0</v>
      </c>
      <c r="D12" s="398"/>
      <c r="E12" s="414"/>
      <c r="F12" s="414"/>
      <c r="G12" s="415"/>
      <c r="H12" s="398"/>
      <c r="I12" s="399"/>
    </row>
    <row r="13" spans="1:9" ht="18" customHeight="1">
      <c r="A13" s="421"/>
      <c r="B13" s="28" t="s">
        <v>558</v>
      </c>
      <c r="C13" s="20">
        <v>11.0</v>
      </c>
      <c r="D13" s="412"/>
      <c r="E13" s="418"/>
      <c r="F13" s="418"/>
      <c r="G13" s="419"/>
      <c r="H13" s="412"/>
      <c r="I13" s="413"/>
    </row>
    <row r="14" spans="1:9" ht="18" customHeight="1">
      <c r="A14" s="420" t="s">
        <v>2422</v>
      </c>
      <c r="B14" s="27" t="s">
        <v>557</v>
      </c>
      <c r="C14" s="19">
        <v>12.0</v>
      </c>
      <c r="D14" s="398"/>
      <c r="E14" s="414"/>
      <c r="F14" s="414"/>
      <c r="G14" s="415"/>
      <c r="H14" s="398"/>
      <c r="I14" s="399"/>
    </row>
    <row r="15" spans="1:9" ht="18" customHeight="1" thickBot="1">
      <c r="A15" s="421"/>
      <c r="B15" s="28" t="s">
        <v>558</v>
      </c>
      <c r="C15" s="20">
        <v>13.0</v>
      </c>
      <c r="D15" s="412">
        <v>0.0</v>
      </c>
      <c r="E15" s="418"/>
      <c r="F15" s="418"/>
      <c r="G15" s="419"/>
      <c r="H15" s="412">
        <v>0.0</v>
      </c>
      <c r="I15" s="413"/>
    </row>
    <row r="16" spans="1:9" ht="18" customHeight="1" thickBot="1">
      <c r="A16" s="400" t="s">
        <v>652</v>
      </c>
      <c r="B16" s="401"/>
      <c r="C16" s="401"/>
      <c r="D16" s="401"/>
      <c r="E16" s="401"/>
      <c r="F16" s="401"/>
      <c r="G16" s="422"/>
      <c r="H16" s="416" t="s">
        <v>559</v>
      </c>
      <c r="I16" s="417"/>
    </row>
    <row r="17" spans="1:9" ht="18" customHeight="1">
      <c r="A17" s="447" t="s">
        <v>2423</v>
      </c>
      <c r="B17" s="448"/>
      <c r="C17" s="448"/>
      <c r="D17" s="448"/>
      <c r="E17" s="448"/>
      <c r="F17" s="449"/>
      <c r="G17" s="124">
        <v>20.0</v>
      </c>
      <c r="H17" s="407">
        <v>0.0</v>
      </c>
      <c r="I17" s="408"/>
    </row>
    <row r="18" spans="1:9" ht="18" customHeight="1">
      <c r="A18" s="409" t="s">
        <v>659</v>
      </c>
      <c r="B18" s="410"/>
      <c r="C18" s="410"/>
      <c r="D18" s="410"/>
      <c r="E18" s="410"/>
      <c r="F18" s="411"/>
      <c r="G18" s="122">
        <v>21.0</v>
      </c>
      <c r="H18" s="398">
        <v>0.0</v>
      </c>
      <c r="I18" s="404"/>
    </row>
    <row r="19" spans="1:9" ht="18" customHeight="1">
      <c r="A19" s="409" t="s">
        <v>2424</v>
      </c>
      <c r="B19" s="410"/>
      <c r="C19" s="410"/>
      <c r="D19" s="410"/>
      <c r="E19" s="410"/>
      <c r="F19" s="411"/>
      <c r="G19" s="122">
        <v>22.0</v>
      </c>
      <c r="H19" s="398">
        <v>0.0</v>
      </c>
      <c r="I19" s="404"/>
    </row>
    <row r="20" spans="1:9" ht="18" customHeight="1">
      <c r="A20" s="409" t="s">
        <v>2425</v>
      </c>
      <c r="B20" s="410"/>
      <c r="C20" s="410"/>
      <c r="D20" s="410"/>
      <c r="E20" s="410"/>
      <c r="F20" s="411"/>
      <c r="G20" s="122">
        <v>23.0</v>
      </c>
      <c r="H20" s="398">
        <v>0.0</v>
      </c>
      <c r="I20" s="404"/>
    </row>
    <row r="21" spans="1:9" ht="18" customHeight="1">
      <c r="A21" s="409" t="s">
        <v>2426</v>
      </c>
      <c r="B21" s="410"/>
      <c r="C21" s="410"/>
      <c r="D21" s="410"/>
      <c r="E21" s="410"/>
      <c r="F21" s="411"/>
      <c r="G21" s="122">
        <v>24.0</v>
      </c>
      <c r="H21" s="398">
        <v>0.0</v>
      </c>
      <c r="I21" s="404"/>
    </row>
    <row r="22" spans="1:9" ht="18" customHeight="1">
      <c r="A22" s="409" t="s">
        <v>2427</v>
      </c>
      <c r="B22" s="430"/>
      <c r="C22" s="430"/>
      <c r="D22" s="430"/>
      <c r="E22" s="430"/>
      <c r="F22" s="431"/>
      <c r="G22" s="92">
        <v>25.0</v>
      </c>
      <c r="H22" s="398">
        <v>0.0</v>
      </c>
      <c r="I22" s="404"/>
    </row>
    <row r="23" spans="1:9" ht="18" customHeight="1" thickBot="1">
      <c r="A23" s="473" t="s">
        <v>2428</v>
      </c>
      <c r="B23" s="474"/>
      <c r="C23" s="474"/>
      <c r="D23" s="474"/>
      <c r="E23" s="474"/>
      <c r="F23" s="475"/>
      <c r="G23" s="123">
        <v>26.0</v>
      </c>
      <c r="H23" s="405"/>
      <c r="I23" s="406"/>
    </row>
    <row r="24" spans="1:9" ht="18" customHeight="1" thickBot="1">
      <c r="A24" s="400" t="s">
        <v>560</v>
      </c>
      <c r="B24" s="401"/>
      <c r="C24" s="401"/>
      <c r="D24" s="401"/>
      <c r="E24" s="401"/>
      <c r="F24" s="401"/>
      <c r="G24" s="401"/>
      <c r="H24" s="402"/>
      <c r="I24" s="403"/>
    </row>
    <row r="25" spans="1:9" ht="18" customHeight="1">
      <c r="A25" s="425" t="s">
        <v>2429</v>
      </c>
      <c r="B25" s="426"/>
      <c r="C25" s="426"/>
      <c r="D25" s="428" t="s">
        <v>562</v>
      </c>
      <c r="E25" s="426"/>
      <c r="F25" s="426"/>
      <c r="G25" s="124">
        <v>30.0</v>
      </c>
      <c r="H25" s="434">
        <v>0.0</v>
      </c>
      <c r="I25" s="435"/>
    </row>
    <row r="26" spans="1:9" ht="18" customHeight="1">
      <c r="A26" s="427"/>
      <c r="B26" s="245"/>
      <c r="C26" s="245"/>
      <c r="D26" s="429" t="s">
        <v>561</v>
      </c>
      <c r="E26" s="245"/>
      <c r="F26" s="245"/>
      <c r="G26" s="122">
        <v>31.0</v>
      </c>
      <c r="H26" s="432">
        <v>0.0</v>
      </c>
      <c r="I26" s="433"/>
    </row>
    <row r="27" spans="1:9" ht="18" customHeight="1">
      <c r="A27" s="472" t="s">
        <v>645</v>
      </c>
      <c r="B27" s="245"/>
      <c r="C27" s="245"/>
      <c r="D27" s="245"/>
      <c r="E27" s="245"/>
      <c r="F27" s="245"/>
      <c r="G27" s="122">
        <v>32.0</v>
      </c>
      <c r="H27" s="432"/>
      <c r="I27" s="433"/>
    </row>
    <row r="28" spans="1:9" ht="18" customHeight="1">
      <c r="A28" s="476" t="s">
        <v>2430</v>
      </c>
      <c r="B28" s="245"/>
      <c r="C28" s="245"/>
      <c r="D28" s="429" t="s">
        <v>646</v>
      </c>
      <c r="E28" s="245"/>
      <c r="F28" s="245"/>
      <c r="G28" s="122">
        <v>33.0</v>
      </c>
      <c r="H28" s="432">
        <v>0.0</v>
      </c>
      <c r="I28" s="433"/>
    </row>
    <row r="29" spans="1:9" ht="18" customHeight="1" thickBot="1">
      <c r="A29" s="477"/>
      <c r="B29" s="424"/>
      <c r="C29" s="424"/>
      <c r="D29" s="423" t="s">
        <v>647</v>
      </c>
      <c r="E29" s="424"/>
      <c r="F29" s="424"/>
      <c r="G29" s="123">
        <v>34.0</v>
      </c>
      <c r="H29" s="470">
        <v>0.0</v>
      </c>
      <c r="I29" s="471"/>
    </row>
    <row r="30" spans="1:9" ht="18" customHeight="1" thickBot="1">
      <c r="A30" s="445" t="s">
        <v>567</v>
      </c>
      <c r="B30" s="402"/>
      <c r="C30" s="446"/>
      <c r="D30" s="442" t="s">
        <v>530</v>
      </c>
      <c r="E30" s="444"/>
      <c r="F30" s="442" t="s">
        <v>564</v>
      </c>
      <c r="G30" s="443"/>
      <c r="H30" s="444"/>
      <c r="I30" s="21" t="s">
        <v>563</v>
      </c>
    </row>
    <row r="31" spans="1:9" ht="18" customHeight="1">
      <c r="A31" s="458" t="s">
        <v>565</v>
      </c>
      <c r="B31" s="25" t="s">
        <v>557</v>
      </c>
      <c r="C31" s="22">
        <v>40.0</v>
      </c>
      <c r="D31" s="454"/>
      <c r="E31" s="456"/>
      <c r="F31" s="454"/>
      <c r="G31" s="455"/>
      <c r="H31" s="456"/>
      <c r="I31" s="30"/>
    </row>
    <row r="32" spans="1:9" ht="18" customHeight="1">
      <c r="A32" s="459"/>
      <c r="B32" s="26" t="s">
        <v>558</v>
      </c>
      <c r="C32" s="23">
        <v>41.0</v>
      </c>
      <c r="D32" s="454"/>
      <c r="E32" s="456"/>
      <c r="F32" s="454"/>
      <c r="G32" s="455"/>
      <c r="H32" s="456"/>
      <c r="I32" s="30"/>
    </row>
    <row r="33" spans="1:9" ht="18" customHeight="1">
      <c r="A33" s="457" t="s">
        <v>566</v>
      </c>
      <c r="B33" s="431"/>
      <c r="C33" s="14">
        <v>42.0</v>
      </c>
      <c r="D33" s="454"/>
      <c r="E33" s="456"/>
      <c r="F33" s="454"/>
      <c r="G33" s="455"/>
      <c r="H33" s="456"/>
      <c r="I33" s="30"/>
    </row>
    <row r="34" spans="1:9" ht="18" customHeight="1">
      <c r="A34" s="486" t="s">
        <v>648</v>
      </c>
      <c r="B34" s="29" t="s">
        <v>557</v>
      </c>
      <c r="C34" s="14">
        <v>43.0</v>
      </c>
      <c r="D34" s="454">
        <f>+D5+D7+D9+D11+D12+D14</f>
        <v>0.0</v>
      </c>
      <c r="E34" s="456"/>
      <c r="F34" s="454">
        <f>+H5+H7+H9+H11+H12+H14</f>
        <v>0.0</v>
      </c>
      <c r="G34" s="455"/>
      <c r="H34" s="456"/>
      <c r="I34" s="30">
        <v>0.0</v>
      </c>
    </row>
    <row r="35" spans="1:9" ht="18" customHeight="1">
      <c r="A35" s="487"/>
      <c r="B35" s="27" t="s">
        <v>558</v>
      </c>
      <c r="C35" s="24">
        <v>44.0</v>
      </c>
      <c r="D35" s="454">
        <f>+D6+D8+D10+D15+D13</f>
        <v>0.0</v>
      </c>
      <c r="E35" s="456"/>
      <c r="F35" s="454">
        <f>+H6+H8+H10+H15+H13</f>
        <v>0.0</v>
      </c>
      <c r="G35" s="455"/>
      <c r="H35" s="456"/>
      <c r="I35" s="30">
        <v>0.0</v>
      </c>
    </row>
    <row r="36" spans="1:9" ht="18" customHeight="1">
      <c r="A36" s="452" t="s">
        <v>660</v>
      </c>
      <c r="B36" s="508"/>
      <c r="C36" s="14">
        <v>45.0</v>
      </c>
      <c r="D36" s="484"/>
      <c r="E36" s="485"/>
      <c r="F36" s="454">
        <v>0.0</v>
      </c>
      <c r="G36" s="455"/>
      <c r="H36" s="456"/>
      <c r="I36" s="30">
        <v>0.0</v>
      </c>
    </row>
    <row r="37" spans="1:9" ht="18" customHeight="1" thickBot="1">
      <c r="A37" s="488" t="s">
        <v>2431</v>
      </c>
      <c r="B37" s="489"/>
      <c r="C37" s="93">
        <v>46.0</v>
      </c>
      <c r="D37" s="490"/>
      <c r="E37" s="491"/>
      <c r="F37" s="492">
        <f>+SUM(F31:H36)</f>
        <v>0.0</v>
      </c>
      <c r="G37" s="493"/>
      <c r="H37" s="494"/>
      <c r="I37" s="94">
        <f>+SUM(I31:I36)</f>
        <v>0.0</v>
      </c>
    </row>
    <row r="38" spans="1:9" ht="18" customHeight="1" thickBot="1">
      <c r="A38" s="495" t="s">
        <v>2378</v>
      </c>
      <c r="B38" s="496"/>
      <c r="C38" s="95">
        <v>47.0</v>
      </c>
      <c r="D38" s="497">
        <v>0.0</v>
      </c>
      <c r="E38" s="498"/>
      <c r="F38" s="497">
        <v>0.0</v>
      </c>
      <c r="G38" s="499"/>
      <c r="H38" s="498"/>
      <c r="I38" s="96">
        <v>0.0</v>
      </c>
    </row>
    <row r="39" spans="1:9" ht="18" customHeight="1" thickBot="1">
      <c r="A39" s="400" t="s">
        <v>568</v>
      </c>
      <c r="B39" s="401"/>
      <c r="C39" s="401"/>
      <c r="D39" s="401"/>
      <c r="E39" s="401"/>
      <c r="F39" s="401"/>
      <c r="G39" s="401"/>
      <c r="H39" s="402"/>
      <c r="I39" s="403"/>
    </row>
    <row r="40" spans="1:9" ht="18" customHeight="1">
      <c r="A40" s="503" t="s">
        <v>569</v>
      </c>
      <c r="B40" s="504"/>
      <c r="C40" s="14">
        <v>50.0</v>
      </c>
      <c r="D40" s="500">
        <v>0.0</v>
      </c>
      <c r="E40" s="501"/>
      <c r="F40" s="502"/>
      <c r="G40" s="505"/>
      <c r="H40" s="506"/>
      <c r="I40" s="507"/>
    </row>
    <row r="41" spans="1:9" ht="18" customHeight="1">
      <c r="A41" s="531" t="s">
        <v>2432</v>
      </c>
      <c r="B41" s="532"/>
      <c r="C41" s="520">
        <v>51.0</v>
      </c>
      <c r="D41" s="537" t="s">
        <v>570</v>
      </c>
      <c r="E41" s="538"/>
      <c r="F41" s="538"/>
      <c r="G41" s="539" t="s">
        <v>571</v>
      </c>
      <c r="H41" s="540"/>
      <c r="I41" s="541"/>
    </row>
    <row r="42" spans="1:9" ht="18" customHeight="1">
      <c r="A42" s="533"/>
      <c r="B42" s="534"/>
      <c r="C42" s="521"/>
      <c r="D42" s="478">
        <v>0.0</v>
      </c>
      <c r="E42" s="478"/>
      <c r="F42" s="478"/>
      <c r="G42" s="478">
        <v>0.0</v>
      </c>
      <c r="H42" s="478"/>
      <c r="I42" s="479"/>
    </row>
    <row r="43" spans="1:9" ht="18" customHeight="1">
      <c r="A43" s="522" t="s">
        <v>2434</v>
      </c>
      <c r="B43" s="530"/>
      <c r="C43" s="14">
        <v>52.0</v>
      </c>
      <c r="D43" s="535" t="s">
        <v>649</v>
      </c>
      <c r="E43" s="536"/>
      <c r="F43" s="175"/>
      <c r="G43" s="482" t="s">
        <v>572</v>
      </c>
      <c r="H43" s="483"/>
      <c r="I43" s="31">
        <f>+ROUND(I37*F43/100,0)</f>
        <v>0.0</v>
      </c>
    </row>
    <row r="44" spans="1:9" ht="18" customHeight="1" thickBot="1">
      <c r="A44" s="522" t="s">
        <v>2433</v>
      </c>
      <c r="B44" s="431"/>
      <c r="C44" s="14">
        <v>53.0</v>
      </c>
      <c r="D44" s="523" t="s">
        <v>653</v>
      </c>
      <c r="E44" s="524"/>
      <c r="F44" s="175"/>
      <c r="G44" s="480" t="s">
        <v>573</v>
      </c>
      <c r="H44" s="481"/>
      <c r="I44" s="31">
        <v>0.0</v>
      </c>
    </row>
    <row r="45" spans="1:9" ht="18" customHeight="1" thickBot="1">
      <c r="A45" s="400" t="s">
        <v>2435</v>
      </c>
      <c r="B45" s="401"/>
      <c r="C45" s="401"/>
      <c r="D45" s="401"/>
      <c r="E45" s="401"/>
      <c r="F45" s="401"/>
      <c r="G45" s="401"/>
      <c r="H45" s="402"/>
      <c r="I45" s="403"/>
    </row>
    <row r="46" spans="1:9" ht="18" customHeight="1">
      <c r="A46" s="437" t="s">
        <v>2436</v>
      </c>
      <c r="B46" s="438"/>
      <c r="C46" s="438"/>
      <c r="D46" s="438"/>
      <c r="E46" s="438"/>
      <c r="F46" s="439"/>
      <c r="G46" s="122">
        <v>60.0</v>
      </c>
      <c r="H46" s="440">
        <v>0.0</v>
      </c>
      <c r="I46" s="441"/>
    </row>
    <row r="47" spans="1:9" ht="18" customHeight="1">
      <c r="A47" s="437" t="s">
        <v>2437</v>
      </c>
      <c r="B47" s="438"/>
      <c r="C47" s="438"/>
      <c r="D47" s="438"/>
      <c r="E47" s="438"/>
      <c r="F47" s="439"/>
      <c r="G47" s="122">
        <v>61.0</v>
      </c>
      <c r="H47" s="440">
        <v>0.0</v>
      </c>
      <c r="I47" s="441"/>
    </row>
    <row r="48" spans="1:9" ht="18" customHeight="1">
      <c r="A48" s="515" t="s">
        <v>2438</v>
      </c>
      <c r="B48" s="516"/>
      <c r="C48" s="516"/>
      <c r="D48" s="516"/>
      <c r="E48" s="516"/>
      <c r="F48" s="517"/>
      <c r="G48" s="32">
        <v>62.0</v>
      </c>
      <c r="H48" s="440">
        <f>IF(SUM(D3:G15)+SUM(H17:I23)&gt;400000,T("LIMIT"),+SUM(H3:I15)-H47)</f>
        <v>0.0</v>
      </c>
      <c r="I48" s="441"/>
    </row>
    <row r="49" spans="1:9" ht="18" customHeight="1">
      <c r="A49" s="515" t="s">
        <v>2439</v>
      </c>
      <c r="B49" s="516"/>
      <c r="C49" s="516"/>
      <c r="D49" s="516"/>
      <c r="E49" s="516"/>
      <c r="F49" s="517"/>
      <c r="G49" s="32">
        <v>63.0</v>
      </c>
      <c r="H49" s="518">
        <f>IF(SUM(D3:G15)+SUM(H17:I23)&gt;400000,T("LIMIT"),+F37+I43+I44+H46)</f>
        <v>0.0</v>
      </c>
      <c r="I49" s="519"/>
    </row>
    <row r="50" spans="1:9" ht="18" customHeight="1">
      <c r="A50" s="515" t="s">
        <v>2440</v>
      </c>
      <c r="B50" s="516"/>
      <c r="C50" s="516"/>
      <c r="D50" s="516"/>
      <c r="E50" s="516"/>
      <c r="F50" s="517"/>
      <c r="G50" s="32">
        <v>64.0</v>
      </c>
      <c r="H50" s="518">
        <f>+IF(H52=0,IF(H48&gt;H49,+H48-H49,0),0)</f>
        <v>0.0</v>
      </c>
      <c r="I50" s="519"/>
    </row>
    <row r="51" spans="1:9" ht="18" customHeight="1">
      <c r="A51" s="515" t="s">
        <v>2441</v>
      </c>
      <c r="B51" s="516"/>
      <c r="C51" s="516"/>
      <c r="D51" s="516"/>
      <c r="E51" s="516"/>
      <c r="F51" s="517"/>
      <c r="G51" s="32">
        <v>65.0</v>
      </c>
      <c r="H51" s="518">
        <f>+IF(H52=0,IF(H48&lt;H49,-H48+H49,0),0)</f>
        <v>0.0</v>
      </c>
      <c r="I51" s="519"/>
    </row>
    <row r="52" spans="1:9" ht="18" customHeight="1" thickBot="1">
      <c r="A52" s="525" t="s">
        <v>2442</v>
      </c>
      <c r="B52" s="526"/>
      <c r="C52" s="526"/>
      <c r="D52" s="526"/>
      <c r="E52" s="526"/>
      <c r="F52" s="527"/>
      <c r="G52" s="123">
        <v>66.0</v>
      </c>
      <c r="H52" s="528">
        <f>+IF(OR(EXACT("X",'DPH1'!E13),EXACT("x",'DPH1'!E13)),+H48-H49,0)</f>
        <v>0.0</v>
      </c>
      <c r="I52" s="529"/>
    </row>
    <row r="53" spans="1:9" ht="15" customHeight="1">
      <c r="A53" s="512" t="str">
        <f>+'DPH1'!A68</f>
        <v>Formulář zpracovala ASPEKT HM, daňová, účetní a auditorská kancelář, www.danovapriznani.cz, business.center.cz</v>
      </c>
      <c r="B53" s="513"/>
      <c r="C53" s="513"/>
      <c r="D53" s="513"/>
      <c r="E53" s="513"/>
      <c r="F53" s="513"/>
      <c r="G53" s="513"/>
      <c r="H53" s="513"/>
      <c r="I53" s="514"/>
    </row>
    <row r="54" spans="1:9" ht="13.5" thickBot="1">
      <c r="A54" s="509">
        <v>2.0</v>
      </c>
      <c r="B54" s="510"/>
      <c r="C54" s="510"/>
      <c r="D54" s="510"/>
      <c r="E54" s="510"/>
      <c r="F54" s="510"/>
      <c r="G54" s="510"/>
      <c r="H54" s="510"/>
      <c r="I54" s="511"/>
    </row>
    <row r="55" spans="1:9" ht="12.75">
      <c r="A55" s="12"/>
      <c r="B55" s="12"/>
      <c r="C55" s="15"/>
      <c r="D55" s="11"/>
      <c r="E55" s="11"/>
      <c r="F55" s="11"/>
      <c r="G55" s="11"/>
      <c r="H55" s="11"/>
      <c r="I55" s="11"/>
    </row>
    <row r="56" spans="1:9" ht="12.75">
      <c r="A56" s="12"/>
      <c r="B56" s="12"/>
      <c r="C56" s="15"/>
      <c r="D56" s="11"/>
      <c r="E56" s="11"/>
      <c r="F56" s="11"/>
      <c r="G56" s="11"/>
      <c r="H56" s="11"/>
      <c r="I56" s="11"/>
    </row>
    <row r="57" spans="1:9" ht="12.75">
      <c r="A57" s="12"/>
      <c r="B57" s="12"/>
      <c r="C57" s="15"/>
      <c r="D57" s="11"/>
      <c r="E57" s="11"/>
      <c r="F57" s="11"/>
      <c r="G57" s="11"/>
      <c r="H57" s="11"/>
      <c r="I57" s="11"/>
    </row>
    <row r="58" spans="1:9" ht="12.75">
      <c r="A58" s="12"/>
      <c r="B58" s="12"/>
      <c r="C58" s="15"/>
      <c r="D58" s="11"/>
      <c r="E58" s="11"/>
      <c r="F58" s="11"/>
      <c r="G58" s="11"/>
      <c r="H58" s="11"/>
      <c r="I58" s="11"/>
    </row>
    <row r="59" spans="1:9" ht="12.75">
      <c r="A59" s="12"/>
      <c r="B59" s="12"/>
      <c r="C59" s="15"/>
      <c r="D59" s="11"/>
      <c r="E59" s="11"/>
      <c r="F59" s="11"/>
      <c r="G59" s="11"/>
      <c r="H59" s="11"/>
      <c r="I59" s="11"/>
    </row>
    <row r="60" spans="1:9" ht="12.75">
      <c r="A60" s="12"/>
      <c r="B60" s="12"/>
      <c r="C60" s="15"/>
      <c r="D60" s="11"/>
      <c r="E60" s="11"/>
      <c r="F60" s="11"/>
      <c r="G60" s="11"/>
      <c r="H60" s="11"/>
      <c r="I60" s="11"/>
    </row>
    <row r="61" spans="1:9" ht="12.75">
      <c r="A61" s="12"/>
      <c r="B61" s="12"/>
      <c r="C61" s="15"/>
      <c r="D61" s="11"/>
      <c r="E61" s="11"/>
      <c r="F61" s="11"/>
      <c r="G61" s="11"/>
      <c r="H61" s="11"/>
      <c r="I61" s="11"/>
    </row>
    <row r="62" spans="1:9" ht="12.75">
      <c r="A62" s="12"/>
      <c r="B62" s="12"/>
      <c r="C62" s="15"/>
      <c r="D62" s="11"/>
      <c r="E62" s="11"/>
      <c r="F62" s="11"/>
      <c r="G62" s="11"/>
      <c r="H62" s="11"/>
      <c r="I62" s="11"/>
    </row>
    <row r="63" spans="1:9" ht="12.75">
      <c r="A63" s="12"/>
      <c r="B63" s="12"/>
      <c r="C63" s="15"/>
      <c r="D63" s="11"/>
      <c r="E63" s="11"/>
      <c r="F63" s="11"/>
      <c r="G63" s="11"/>
      <c r="H63" s="11"/>
      <c r="I63" s="11"/>
    </row>
    <row r="64" spans="1:9" ht="12.75">
      <c r="A64" s="12"/>
      <c r="B64" s="12"/>
      <c r="C64" s="15"/>
      <c r="D64" s="11"/>
      <c r="E64" s="11"/>
      <c r="F64" s="11"/>
      <c r="G64" s="11"/>
      <c r="H64" s="11"/>
      <c r="I64" s="11"/>
    </row>
    <row r="65" spans="1:9" ht="12.75">
      <c r="A65" s="12"/>
      <c r="B65" s="12"/>
      <c r="C65" s="15"/>
      <c r="D65" s="11"/>
      <c r="E65" s="11"/>
      <c r="F65" s="11"/>
      <c r="G65" s="11"/>
      <c r="H65" s="11"/>
      <c r="I65" s="11"/>
    </row>
    <row r="66" spans="1:9" ht="12.75">
      <c r="A66" s="12"/>
      <c r="B66" s="12"/>
      <c r="C66" s="15"/>
      <c r="D66" s="11"/>
      <c r="E66" s="11"/>
      <c r="F66" s="11"/>
      <c r="G66" s="11"/>
      <c r="H66" s="11"/>
      <c r="I66" s="11"/>
    </row>
    <row r="67" spans="1:9" ht="12.75">
      <c r="A67" s="12"/>
      <c r="B67" s="12"/>
      <c r="C67" s="15"/>
      <c r="D67" s="11"/>
      <c r="E67" s="11"/>
      <c r="F67" s="11"/>
      <c r="G67" s="11"/>
      <c r="H67" s="11"/>
      <c r="I67" s="11"/>
    </row>
    <row r="68" spans="1:9" ht="12.75">
      <c r="A68" s="12"/>
      <c r="B68" s="12"/>
      <c r="C68" s="15"/>
      <c r="D68" s="11"/>
      <c r="E68" s="11"/>
      <c r="F68" s="11"/>
      <c r="G68" s="11"/>
      <c r="H68" s="11"/>
      <c r="I68" s="11"/>
    </row>
    <row r="69" spans="1:9" ht="12.75">
      <c r="A69" s="12"/>
      <c r="B69" s="12"/>
      <c r="C69" s="15"/>
      <c r="D69" s="11"/>
      <c r="E69" s="11"/>
      <c r="F69" s="11"/>
      <c r="G69" s="11"/>
      <c r="H69" s="11"/>
      <c r="I69" s="11"/>
    </row>
    <row r="70" spans="1:9" ht="12.75">
      <c r="A70" s="12"/>
      <c r="B70" s="12"/>
      <c r="C70" s="15"/>
      <c r="D70" s="11"/>
      <c r="E70" s="11"/>
      <c r="F70" s="11"/>
      <c r="G70" s="11"/>
      <c r="H70" s="11"/>
      <c r="I70" s="11"/>
    </row>
    <row r="71" spans="1:9" ht="12.75">
      <c r="A71" s="12"/>
      <c r="B71" s="12"/>
      <c r="C71" s="15"/>
      <c r="D71" s="11"/>
      <c r="E71" s="11"/>
      <c r="F71" s="11"/>
      <c r="G71" s="11"/>
      <c r="H71" s="11"/>
      <c r="I71" s="11"/>
    </row>
    <row r="72" spans="1:9" ht="12.75">
      <c r="A72" s="12"/>
      <c r="B72" s="12"/>
      <c r="C72" s="15"/>
      <c r="D72" s="11"/>
      <c r="E72" s="11"/>
      <c r="F72" s="11"/>
      <c r="G72" s="11"/>
      <c r="H72" s="11"/>
      <c r="I72" s="11"/>
    </row>
    <row r="73" spans="1:9" ht="12.75">
      <c r="A73" s="12"/>
      <c r="B73" s="12"/>
      <c r="C73" s="15"/>
      <c r="D73" s="11"/>
      <c r="E73" s="11"/>
      <c r="F73" s="11"/>
      <c r="G73" s="11"/>
      <c r="H73" s="11"/>
      <c r="I73" s="11"/>
    </row>
    <row r="74" spans="1:9" ht="12.75">
      <c r="A74" s="12"/>
      <c r="B74" s="12"/>
      <c r="C74" s="15"/>
      <c r="D74" s="11"/>
      <c r="E74" s="11"/>
      <c r="F74" s="11"/>
      <c r="G74" s="11"/>
      <c r="H74" s="11"/>
      <c r="I74" s="11"/>
    </row>
    <row r="75" spans="1:9" ht="12.75">
      <c r="A75" s="12"/>
      <c r="B75" s="12"/>
      <c r="C75" s="15"/>
      <c r="D75" s="11"/>
      <c r="E75" s="11"/>
      <c r="F75" s="11"/>
      <c r="G75" s="11"/>
      <c r="H75" s="11"/>
      <c r="I75" s="11"/>
    </row>
    <row r="76" spans="1:9" ht="12.75">
      <c r="A76" s="12"/>
      <c r="B76" s="12"/>
      <c r="C76" s="15"/>
      <c r="D76" s="11"/>
      <c r="E76" s="11"/>
      <c r="F76" s="11"/>
      <c r="G76" s="11"/>
      <c r="H76" s="11"/>
      <c r="I76" s="11"/>
    </row>
    <row r="77" spans="1:9" ht="12.75">
      <c r="A77" s="12"/>
      <c r="B77" s="12"/>
      <c r="C77" s="15"/>
      <c r="D77" s="11"/>
      <c r="E77" s="11"/>
      <c r="F77" s="11"/>
      <c r="G77" s="11"/>
      <c r="H77" s="11"/>
      <c r="I77" s="11"/>
    </row>
    <row r="78" spans="1:9" ht="12.75">
      <c r="A78" s="12"/>
      <c r="B78" s="12"/>
      <c r="C78" s="15"/>
      <c r="D78" s="11"/>
      <c r="E78" s="11"/>
      <c r="F78" s="11"/>
      <c r="G78" s="11"/>
      <c r="H78" s="11"/>
      <c r="I78" s="11"/>
    </row>
    <row r="79" spans="1:9" ht="12.75">
      <c r="A79" s="12"/>
      <c r="B79" s="12"/>
      <c r="C79" s="15"/>
      <c r="D79" s="11"/>
      <c r="E79" s="11"/>
      <c r="F79" s="11"/>
      <c r="G79" s="11"/>
      <c r="H79" s="11"/>
      <c r="I79" s="11"/>
    </row>
    <row r="80" spans="1:9" ht="12.75">
      <c r="A80" s="12"/>
      <c r="B80" s="12"/>
      <c r="C80" s="15"/>
      <c r="D80" s="11"/>
      <c r="E80" s="11"/>
      <c r="F80" s="11"/>
      <c r="G80" s="11"/>
      <c r="H80" s="11"/>
      <c r="I80" s="11"/>
    </row>
    <row r="81" spans="1:3" s="11" customFormat="1" ht="12.75">
      <c r="A81" s="12"/>
      <c r="B81" s="12"/>
      <c r="C81" s="15"/>
    </row>
    <row r="82" spans="1:3" s="11" customFormat="1" ht="12.75">
      <c r="A82" s="12"/>
      <c r="B82" s="12"/>
      <c r="C82" s="15"/>
    </row>
    <row r="83" spans="1:3" s="11" customFormat="1" ht="12.75">
      <c r="A83" s="12"/>
      <c r="B83" s="12"/>
      <c r="C83" s="15"/>
    </row>
    <row r="84" spans="1:3" s="11" customFormat="1" ht="12.75">
      <c r="A84" s="12"/>
      <c r="B84" s="12"/>
      <c r="C84" s="15"/>
    </row>
    <row r="85" spans="1:3" s="11" customFormat="1" ht="12.75">
      <c r="A85" s="12"/>
      <c r="B85" s="12"/>
      <c r="C85" s="15"/>
    </row>
    <row r="86" spans="1:3" s="11" customFormat="1" ht="12.75">
      <c r="A86" s="12"/>
      <c r="B86" s="12"/>
      <c r="C86" s="15"/>
    </row>
    <row r="87" spans="1:3" s="11" customFormat="1" ht="12.75">
      <c r="A87" s="12"/>
      <c r="B87" s="12"/>
      <c r="C87" s="15"/>
    </row>
    <row r="88" spans="1:3" s="11" customFormat="1" ht="12.75">
      <c r="A88" s="12"/>
      <c r="B88" s="12"/>
      <c r="C88" s="15"/>
    </row>
    <row r="89" spans="1:3" s="11" customFormat="1" ht="12.75">
      <c r="A89" s="12"/>
      <c r="B89" s="12"/>
      <c r="C89" s="15"/>
    </row>
    <row r="90" spans="1:3" s="11" customFormat="1" ht="12.75">
      <c r="A90" s="12"/>
      <c r="B90" s="12"/>
      <c r="C90" s="15"/>
    </row>
    <row r="91" spans="1:3" s="11" customFormat="1" ht="12.75">
      <c r="A91" s="12"/>
      <c r="B91" s="12"/>
      <c r="C91" s="15"/>
    </row>
    <row r="92" spans="1:3" s="11" customFormat="1" ht="12.75">
      <c r="A92" s="12"/>
      <c r="B92" s="12"/>
      <c r="C92" s="15"/>
    </row>
    <row r="93" spans="1:3" s="11" customFormat="1" ht="12.75">
      <c r="A93" s="12"/>
      <c r="B93" s="12"/>
      <c r="C93" s="15"/>
    </row>
    <row r="94" spans="1:3" s="11" customFormat="1" ht="12.75">
      <c r="A94" s="12"/>
      <c r="B94" s="12"/>
      <c r="C94" s="15"/>
    </row>
    <row r="95" spans="1:3" s="11" customFormat="1" ht="12.75">
      <c r="A95" s="12"/>
      <c r="B95" s="12"/>
      <c r="C95" s="15"/>
    </row>
    <row r="96" spans="1:3" s="11" customFormat="1" ht="12.75">
      <c r="A96" s="12"/>
      <c r="B96" s="12"/>
      <c r="C96" s="15"/>
    </row>
    <row r="97" spans="1:3" s="11" customFormat="1" ht="12.75">
      <c r="A97" s="12"/>
      <c r="B97" s="12"/>
      <c r="C97" s="15"/>
    </row>
    <row r="98" spans="1:3" s="11" customFormat="1" ht="12.75">
      <c r="A98" s="12"/>
      <c r="B98" s="12"/>
      <c r="C98" s="15"/>
    </row>
    <row r="99" spans="1:3" s="11" customFormat="1" ht="12.75">
      <c r="A99" s="12"/>
      <c r="B99" s="12"/>
      <c r="C99" s="15"/>
    </row>
    <row r="100" spans="1:3" s="11" customFormat="1" ht="12.75">
      <c r="A100" s="12"/>
      <c r="B100" s="12"/>
      <c r="C100" s="15"/>
    </row>
    <row r="101" spans="1:3" s="11" customFormat="1" ht="12.75">
      <c r="A101" s="12"/>
      <c r="B101" s="12"/>
      <c r="C101" s="15"/>
    </row>
    <row r="102" spans="1:3" s="11" customFormat="1" ht="12.75">
      <c r="A102" s="12"/>
      <c r="B102" s="12"/>
      <c r="C102" s="15"/>
    </row>
    <row r="103" spans="1:3" s="11" customFormat="1" ht="12.75">
      <c r="A103" s="12"/>
      <c r="B103" s="12"/>
      <c r="C103" s="15"/>
    </row>
    <row r="104" spans="1:3" s="11" customFormat="1" ht="12.75">
      <c r="A104" s="12"/>
      <c r="B104" s="12"/>
      <c r="C104" s="15"/>
    </row>
    <row r="105" spans="1:3" s="11" customFormat="1" ht="12.75">
      <c r="A105" s="12"/>
      <c r="B105" s="12"/>
      <c r="C105" s="15"/>
    </row>
    <row r="106" spans="1:3" s="11" customFormat="1" ht="12.75">
      <c r="A106" s="12"/>
      <c r="B106" s="12"/>
      <c r="C106" s="15"/>
    </row>
    <row r="107" spans="1:3" s="11" customFormat="1" ht="12.75">
      <c r="A107" s="12"/>
      <c r="B107" s="12"/>
      <c r="C107" s="15"/>
    </row>
    <row r="108" spans="1:3" s="11" customFormat="1" ht="12.75">
      <c r="A108" s="12"/>
      <c r="B108" s="12"/>
      <c r="C108" s="15"/>
    </row>
    <row r="109" spans="1:3" s="11" customFormat="1" ht="12.75">
      <c r="A109" s="12"/>
      <c r="B109" s="12"/>
      <c r="C109" s="15"/>
    </row>
    <row r="110" spans="1:3" s="11" customFormat="1" ht="12.75">
      <c r="A110" s="12"/>
      <c r="B110" s="12"/>
      <c r="C110" s="15"/>
    </row>
    <row r="111" spans="1:3" s="11" customFormat="1" ht="12.75">
      <c r="A111" s="12"/>
      <c r="B111" s="12"/>
      <c r="C111" s="15"/>
    </row>
    <row r="112" spans="1:3" s="11" customFormat="1" ht="12.75">
      <c r="A112" s="12"/>
      <c r="B112" s="12"/>
      <c r="C112" s="15"/>
    </row>
    <row r="113" spans="1:3" s="11" customFormat="1" ht="12.75">
      <c r="A113" s="12"/>
      <c r="B113" s="12"/>
      <c r="C113" s="15"/>
    </row>
    <row r="114" spans="1:3" s="11" customFormat="1" ht="12.75">
      <c r="A114" s="12"/>
      <c r="B114" s="12"/>
      <c r="C114" s="15"/>
    </row>
    <row r="115" spans="1:3" s="11" customFormat="1" ht="12.75">
      <c r="A115" s="12"/>
      <c r="B115" s="12"/>
      <c r="C115" s="15"/>
    </row>
    <row r="116" spans="1:3" s="11" customFormat="1" ht="12.75">
      <c r="A116" s="12"/>
      <c r="B116" s="12"/>
      <c r="C116" s="15"/>
    </row>
    <row r="117" spans="1:3" s="11" customFormat="1" ht="12.75">
      <c r="A117" s="12"/>
      <c r="B117" s="12"/>
      <c r="C117" s="15"/>
    </row>
    <row r="118" spans="1:3" s="11" customFormat="1" ht="12.75">
      <c r="A118" s="12"/>
      <c r="B118" s="12"/>
      <c r="C118" s="15"/>
    </row>
    <row r="119" spans="1:3" s="11" customFormat="1" ht="12.75">
      <c r="A119" s="12"/>
      <c r="B119" s="12"/>
      <c r="C119" s="15"/>
    </row>
    <row r="120" spans="1:3" s="11" customFormat="1" ht="12.75">
      <c r="A120" s="12"/>
      <c r="B120" s="12"/>
      <c r="C120" s="15"/>
    </row>
    <row r="121" spans="1:3" s="11" customFormat="1" ht="12.75">
      <c r="A121" s="12"/>
      <c r="B121" s="12"/>
      <c r="C121" s="15"/>
    </row>
    <row r="122" spans="1:3" s="11" customFormat="1" ht="12.75">
      <c r="A122" s="12"/>
      <c r="B122" s="12"/>
      <c r="C122" s="15"/>
    </row>
    <row r="123" spans="1:3" s="11" customFormat="1" ht="12.75">
      <c r="A123" s="12"/>
      <c r="B123" s="12"/>
      <c r="C123" s="15"/>
    </row>
    <row r="124" spans="1:3" s="11" customFormat="1" ht="12.75">
      <c r="A124" s="12"/>
      <c r="B124" s="12"/>
      <c r="C124" s="15"/>
    </row>
    <row r="125" spans="1:3" s="11" customFormat="1" ht="12.75">
      <c r="A125" s="12"/>
      <c r="B125" s="12"/>
      <c r="C125" s="15"/>
    </row>
    <row r="126" spans="1:3" s="11" customFormat="1" ht="12.75">
      <c r="A126" s="12"/>
      <c r="B126" s="12"/>
      <c r="C126" s="15"/>
    </row>
    <row r="127" spans="1:3" s="11" customFormat="1" ht="12.75">
      <c r="A127" s="12"/>
      <c r="B127" s="12"/>
      <c r="C127" s="15"/>
    </row>
    <row r="128" spans="1:3" s="11" customFormat="1" ht="12.75">
      <c r="A128" s="12"/>
      <c r="B128" s="12"/>
      <c r="C128" s="15"/>
    </row>
    <row r="129" spans="1:3" s="11" customFormat="1" ht="12.75">
      <c r="A129" s="12"/>
      <c r="B129" s="12"/>
      <c r="C129" s="15"/>
    </row>
    <row r="130" spans="1:3" s="11" customFormat="1" ht="12.75">
      <c r="A130" s="12"/>
      <c r="B130" s="12"/>
      <c r="C130" s="15"/>
    </row>
    <row r="131" spans="1:3" s="11" customFormat="1" ht="12.75">
      <c r="A131" s="12"/>
      <c r="B131" s="12"/>
      <c r="C131" s="15"/>
    </row>
    <row r="132" spans="1:3" s="11" customFormat="1" ht="12.75">
      <c r="A132" s="12"/>
      <c r="B132" s="12"/>
      <c r="C132" s="15"/>
    </row>
    <row r="133" spans="1:3" s="11" customFormat="1" ht="12.75">
      <c r="A133" s="12"/>
      <c r="B133" s="12"/>
      <c r="C133" s="15"/>
    </row>
    <row r="134" spans="1:3" s="11" customFormat="1" ht="12.75">
      <c r="A134" s="12"/>
      <c r="B134" s="12"/>
      <c r="C134" s="15"/>
    </row>
    <row r="135" spans="1:3" s="11" customFormat="1" ht="12.75">
      <c r="A135" s="12"/>
      <c r="B135" s="12"/>
      <c r="C135" s="15"/>
    </row>
    <row r="136" spans="1:3" s="11" customFormat="1" ht="12.75" thickBot="1">
      <c r="A136" s="12"/>
      <c r="B136" s="12"/>
      <c r="C136" s="15"/>
    </row>
  </sheetData>
  <sheetProtection algorithmName="SHA-512" hashValue="ZhZcJztY7HdTdsMyPophMiWH2xIu98YwcYeCve8fnVhgE8pDOCtHNUOJYZ7mFblWUmPQD9BSQj+I8V3nFfJFdw==" saltValue="Pb8bpyrkZqdGLMMhuhEI8A==" spinCount="100000" sheet="1" objects="1" scenarios="1"/>
  <mergeCells count="124">
    <mergeCell ref="A45:I45"/>
    <mergeCell ref="H47:I47"/>
    <mergeCell ref="A54:I54"/>
    <mergeCell ref="A53:I53"/>
    <mergeCell ref="A47:F47"/>
    <mergeCell ref="A49:F49"/>
    <mergeCell ref="A51:F51"/>
    <mergeCell ref="H51:I51"/>
    <mergeCell ref="C41:C42"/>
    <mergeCell ref="D42:F42"/>
    <mergeCell ref="H50:I50"/>
    <mergeCell ref="A44:B44"/>
    <mergeCell ref="D44:E44"/>
    <mergeCell ref="A52:F52"/>
    <mergeCell ref="H52:I52"/>
    <mergeCell ref="A50:F50"/>
    <mergeCell ref="A43:B43"/>
    <mergeCell ref="A41:B42"/>
    <mergeCell ref="H49:I49"/>
    <mergeCell ref="D43:E43"/>
    <mergeCell ref="D41:F41"/>
    <mergeCell ref="G41:I41"/>
    <mergeCell ref="A48:F48"/>
    <mergeCell ref="H48:I48"/>
    <mergeCell ref="G42:I42"/>
    <mergeCell ref="G44:H44"/>
    <mergeCell ref="G43:H43"/>
    <mergeCell ref="D36:E36"/>
    <mergeCell ref="F36:H36"/>
    <mergeCell ref="A34:A35"/>
    <mergeCell ref="A39:I39"/>
    <mergeCell ref="A37:B37"/>
    <mergeCell ref="D37:E37"/>
    <mergeCell ref="F37:H37"/>
    <mergeCell ref="A38:B38"/>
    <mergeCell ref="D38:E38"/>
    <mergeCell ref="F38:H38"/>
    <mergeCell ref="D40:F40"/>
    <mergeCell ref="F35:H35"/>
    <mergeCell ref="A40:B40"/>
    <mergeCell ref="D35:E35"/>
    <mergeCell ref="G40:I40"/>
    <mergeCell ref="A36:B36"/>
    <mergeCell ref="H2:I2"/>
    <mergeCell ref="D2:G2"/>
    <mergeCell ref="D3:G3"/>
    <mergeCell ref="H3:I3"/>
    <mergeCell ref="D31:E31"/>
    <mergeCell ref="D34:E34"/>
    <mergeCell ref="F34:H34"/>
    <mergeCell ref="A5:A6"/>
    <mergeCell ref="D5:G5"/>
    <mergeCell ref="D4:G4"/>
    <mergeCell ref="H5:I5"/>
    <mergeCell ref="H6:I6"/>
    <mergeCell ref="A3:A4"/>
    <mergeCell ref="A2:B2"/>
    <mergeCell ref="A7:A8"/>
    <mergeCell ref="D8:G8"/>
    <mergeCell ref="H29:I29"/>
    <mergeCell ref="A27:F27"/>
    <mergeCell ref="D32:E32"/>
    <mergeCell ref="F32:H32"/>
    <mergeCell ref="H28:I28"/>
    <mergeCell ref="A23:F23"/>
    <mergeCell ref="A28:C29"/>
    <mergeCell ref="D28:F28"/>
    <mergeCell ref="A1:I1"/>
    <mergeCell ref="A46:F46"/>
    <mergeCell ref="H46:I46"/>
    <mergeCell ref="D12:G12"/>
    <mergeCell ref="H12:I12"/>
    <mergeCell ref="D14:G14"/>
    <mergeCell ref="F30:H30"/>
    <mergeCell ref="D30:E30"/>
    <mergeCell ref="A30:C30"/>
    <mergeCell ref="A17:F17"/>
    <mergeCell ref="A9:A10"/>
    <mergeCell ref="A11:B11"/>
    <mergeCell ref="H10:I10"/>
    <mergeCell ref="H14:I14"/>
    <mergeCell ref="D10:G10"/>
    <mergeCell ref="D11:G11"/>
    <mergeCell ref="D7:G7"/>
    <mergeCell ref="H7:I7"/>
    <mergeCell ref="D6:G6"/>
    <mergeCell ref="F31:H31"/>
    <mergeCell ref="D33:E33"/>
    <mergeCell ref="F33:H33"/>
    <mergeCell ref="A33:B33"/>
    <mergeCell ref="A31:A32"/>
    <mergeCell ref="D29:F29"/>
    <mergeCell ref="A25:C26"/>
    <mergeCell ref="D25:F25"/>
    <mergeCell ref="D26:F26"/>
    <mergeCell ref="A21:F21"/>
    <mergeCell ref="A22:F22"/>
    <mergeCell ref="H27:I27"/>
    <mergeCell ref="H25:I25"/>
    <mergeCell ref="H26:I26"/>
    <mergeCell ref="H8:I8"/>
    <mergeCell ref="H4:I4"/>
    <mergeCell ref="A24:I24"/>
    <mergeCell ref="H18:I18"/>
    <mergeCell ref="H21:I21"/>
    <mergeCell ref="H23:I23"/>
    <mergeCell ref="H22:I22"/>
    <mergeCell ref="H19:I19"/>
    <mergeCell ref="H20:I20"/>
    <mergeCell ref="H17:I17"/>
    <mergeCell ref="A20:F20"/>
    <mergeCell ref="H15:I15"/>
    <mergeCell ref="D9:G9"/>
    <mergeCell ref="H11:I11"/>
    <mergeCell ref="H9:I9"/>
    <mergeCell ref="H13:I13"/>
    <mergeCell ref="H16:I16"/>
    <mergeCell ref="A18:F18"/>
    <mergeCell ref="A19:F19"/>
    <mergeCell ref="D15:G15"/>
    <mergeCell ref="A14:A15"/>
    <mergeCell ref="A16:G16"/>
    <mergeCell ref="A12:A13"/>
    <mergeCell ref="D13:G13"/>
  </mergeCells>
  <printOptions horizontalCentered="1" verticalCentered="1"/>
  <pageMargins left="0.3937007874015748" right="0.3937007874015748" top="0.3937007874015748" bottom="0.3937007874015748" header="0.5118110236220472" footer="0.5118110236220472"/>
  <pageSetup horizontalDpi="144" verticalDpi="144" orientation="portrait" paperSize="9" scale="83" r:id="rId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H101"/>
  <sheetViews>
    <sheetView workbookViewId="0" topLeftCell="A1">
      <selection pane="topLeft" activeCell="A23" sqref="A23:G23"/>
    </sheetView>
  </sheetViews>
  <sheetFormatPr defaultRowHeight="12.75"/>
  <cols>
    <col min="1" max="1" width="7.571428571428571" style="1" customWidth="1"/>
    <col min="2" max="4" width="15.714285714285714" customWidth="1"/>
    <col min="5" max="7" width="15.714285714285714" style="2" customWidth="1"/>
    <col min="8" max="8" width="114.28571428571429" style="2" bestFit="1" customWidth="1"/>
    <col min="9" max="48" width="9.142857142857142" style="2"/>
  </cols>
  <sheetData>
    <row r="1" spans="1:7" ht="16.5" thickBot="1">
      <c r="A1" s="545"/>
      <c r="B1" s="545"/>
      <c r="C1" s="545"/>
      <c r="D1" s="545"/>
      <c r="E1" s="545"/>
      <c r="F1" s="545"/>
      <c r="G1" s="545"/>
    </row>
    <row r="2" spans="1:7" ht="27" customHeight="1">
      <c r="A2" s="35" t="s">
        <v>532</v>
      </c>
      <c r="B2" s="36" t="s">
        <v>530</v>
      </c>
      <c r="C2" s="37" t="s">
        <v>533</v>
      </c>
      <c r="D2" s="37" t="s">
        <v>534</v>
      </c>
      <c r="E2" s="36" t="s">
        <v>535</v>
      </c>
      <c r="F2" s="37" t="s">
        <v>536</v>
      </c>
      <c r="G2" s="38" t="s">
        <v>537</v>
      </c>
    </row>
    <row r="3" spans="1:7" ht="18" customHeight="1">
      <c r="A3" s="41">
        <v>1.0</v>
      </c>
      <c r="B3" s="33">
        <f>+'DPH2'!D3</f>
        <v>0.0</v>
      </c>
      <c r="C3" s="33">
        <f>+'DPH2'!H3</f>
        <v>0.0</v>
      </c>
      <c r="D3" s="43">
        <v>0.21</v>
      </c>
      <c r="E3" s="33">
        <f>ROUND(+B3*D3,0)</f>
        <v>0.0</v>
      </c>
      <c r="F3" s="33">
        <f>+C3-E3</f>
        <v>0.0</v>
      </c>
      <c r="G3" s="39">
        <f t="shared" si="0" ref="G3:G17">IF((OR(ABS(F3)&gt;15,ABS(F3)&gt;ABS(B3*0.001))),0,1)</f>
        <v>1.0</v>
      </c>
    </row>
    <row r="4" spans="1:8" ht="18" customHeight="1">
      <c r="A4" s="41">
        <v>2.0</v>
      </c>
      <c r="B4" s="33">
        <f>+'DPH2'!D4</f>
        <v>0.0</v>
      </c>
      <c r="C4" s="33">
        <f>+'DPH2'!H4</f>
        <v>0.0</v>
      </c>
      <c r="D4" s="43">
        <v>0.15</v>
      </c>
      <c r="E4" s="33">
        <f>ROUND(+B4*D4,0)</f>
        <v>0.0</v>
      </c>
      <c r="F4" s="33">
        <f t="shared" si="1" ref="F4:F17">+C4-E4</f>
        <v>0.0</v>
      </c>
      <c r="G4" s="39">
        <f t="shared" si="0"/>
        <v>1.0</v>
      </c>
      <c r="H4" s="11" t="str">
        <f>IF(G4=0,T($A$26)," ")</f>
        <v xml:space="preserve"> </v>
      </c>
    </row>
    <row r="5" spans="1:7" ht="18" customHeight="1">
      <c r="A5" s="41">
        <v>3.0</v>
      </c>
      <c r="B5" s="33">
        <f>+'DPH2'!D5</f>
        <v>0.0</v>
      </c>
      <c r="C5" s="33">
        <f>+'DPH2'!H5</f>
        <v>0.0</v>
      </c>
      <c r="D5" s="43">
        <v>0.21</v>
      </c>
      <c r="E5" s="33">
        <f>ROUND(+B5*D5,0)</f>
        <v>0.0</v>
      </c>
      <c r="F5" s="33">
        <f t="shared" si="1"/>
        <v>0.0</v>
      </c>
      <c r="G5" s="39">
        <f t="shared" si="0"/>
        <v>1.0</v>
      </c>
    </row>
    <row r="6" spans="1:8" ht="18" customHeight="1">
      <c r="A6" s="41">
        <v>4.0</v>
      </c>
      <c r="B6" s="33">
        <f>+'DPH2'!D6</f>
        <v>0.0</v>
      </c>
      <c r="C6" s="33">
        <f>+'DPH2'!H6</f>
        <v>0.0</v>
      </c>
      <c r="D6" s="43">
        <v>0.15</v>
      </c>
      <c r="E6" s="33">
        <f t="shared" si="2" ref="E6:E19">ROUND(+B6*D6,0)</f>
        <v>0.0</v>
      </c>
      <c r="F6" s="33">
        <f t="shared" si="1"/>
        <v>0.0</v>
      </c>
      <c r="G6" s="39">
        <f t="shared" si="0"/>
        <v>1.0</v>
      </c>
      <c r="H6" s="11" t="str">
        <f>IF(G6=0,T($A$26)," ")</f>
        <v xml:space="preserve"> </v>
      </c>
    </row>
    <row r="7" spans="1:7" ht="18" customHeight="1">
      <c r="A7" s="41">
        <v>5.0</v>
      </c>
      <c r="B7" s="33">
        <f>+'DPH2'!D7</f>
        <v>0.0</v>
      </c>
      <c r="C7" s="33">
        <f>+'DPH2'!H7</f>
        <v>0.0</v>
      </c>
      <c r="D7" s="43">
        <v>0.21</v>
      </c>
      <c r="E7" s="33">
        <f t="shared" si="2"/>
        <v>0.0</v>
      </c>
      <c r="F7" s="33">
        <f t="shared" si="1"/>
        <v>0.0</v>
      </c>
      <c r="G7" s="39">
        <f t="shared" si="0"/>
        <v>1.0</v>
      </c>
    </row>
    <row r="8" spans="1:8" ht="18" customHeight="1">
      <c r="A8" s="41">
        <v>6.0</v>
      </c>
      <c r="B8" s="33">
        <f>+'DPH2'!D8</f>
        <v>0.0</v>
      </c>
      <c r="C8" s="33">
        <f>+'DPH2'!H8</f>
        <v>0.0</v>
      </c>
      <c r="D8" s="43">
        <v>0.15</v>
      </c>
      <c r="E8" s="33">
        <f t="shared" si="2"/>
        <v>0.0</v>
      </c>
      <c r="F8" s="33">
        <f t="shared" si="1"/>
        <v>0.0</v>
      </c>
      <c r="G8" s="39">
        <f t="shared" si="0"/>
        <v>1.0</v>
      </c>
      <c r="H8" s="11" t="str">
        <f>IF(G8=0,T($A$26)," ")</f>
        <v xml:space="preserve"> </v>
      </c>
    </row>
    <row r="9" spans="1:7" ht="18" customHeight="1">
      <c r="A9" s="41">
        <v>7.0</v>
      </c>
      <c r="B9" s="33">
        <f>+'DPH2'!D9</f>
        <v>0.0</v>
      </c>
      <c r="C9" s="33">
        <f>+'DPH2'!H9</f>
        <v>0.0</v>
      </c>
      <c r="D9" s="43">
        <v>0.21</v>
      </c>
      <c r="E9" s="33">
        <f t="shared" si="2"/>
        <v>0.0</v>
      </c>
      <c r="F9" s="33">
        <f t="shared" si="1"/>
        <v>0.0</v>
      </c>
      <c r="G9" s="39">
        <f t="shared" si="0"/>
        <v>1.0</v>
      </c>
    </row>
    <row r="10" spans="1:8" ht="18" customHeight="1">
      <c r="A10" s="41">
        <v>8.0</v>
      </c>
      <c r="B10" s="33">
        <f>+'DPH2'!D10</f>
        <v>0.0</v>
      </c>
      <c r="C10" s="33">
        <f>+'DPH2'!H10</f>
        <v>0.0</v>
      </c>
      <c r="D10" s="43">
        <v>0.15</v>
      </c>
      <c r="E10" s="33">
        <f t="shared" si="2"/>
        <v>0.0</v>
      </c>
      <c r="F10" s="33">
        <f t="shared" si="1"/>
        <v>0.0</v>
      </c>
      <c r="G10" s="39">
        <f t="shared" si="0"/>
        <v>1.0</v>
      </c>
      <c r="H10" s="11" t="str">
        <f>IF(G10=0,T($A$26)," ")</f>
        <v xml:space="preserve"> </v>
      </c>
    </row>
    <row r="11" spans="1:7" ht="18" customHeight="1">
      <c r="A11" s="41">
        <v>9.0</v>
      </c>
      <c r="B11" s="33">
        <f>+'DPH2'!D11</f>
        <v>0.0</v>
      </c>
      <c r="C11" s="33">
        <f>+'DPH2'!H11</f>
        <v>0.0</v>
      </c>
      <c r="D11" s="43">
        <v>0.21</v>
      </c>
      <c r="E11" s="33">
        <f t="shared" si="2"/>
        <v>0.0</v>
      </c>
      <c r="F11" s="33">
        <f t="shared" si="1"/>
        <v>0.0</v>
      </c>
      <c r="G11" s="39">
        <f t="shared" si="0"/>
        <v>1.0</v>
      </c>
    </row>
    <row r="12" spans="1:7" ht="18" customHeight="1">
      <c r="A12" s="41">
        <v>10.0</v>
      </c>
      <c r="B12" s="33">
        <f>+'DPH2'!D12</f>
        <v>0.0</v>
      </c>
      <c r="C12" s="33">
        <f>+'DPH2'!H12</f>
        <v>0.0</v>
      </c>
      <c r="D12" s="43">
        <v>0.21</v>
      </c>
      <c r="E12" s="33">
        <f t="shared" si="2"/>
        <v>0.0</v>
      </c>
      <c r="F12" s="33">
        <f>+C12-E12</f>
        <v>0.0</v>
      </c>
      <c r="G12" s="39">
        <f>IF((OR(ABS(F12)&gt;15,ABS(F12)&gt;ABS(B12*0.001))),0,1)</f>
        <v>1.0</v>
      </c>
    </row>
    <row r="13" spans="1:8" ht="18" customHeight="1">
      <c r="A13" s="41">
        <v>11.0</v>
      </c>
      <c r="B13" s="33">
        <f>+'DPH2'!D13</f>
        <v>0.0</v>
      </c>
      <c r="C13" s="33">
        <f>+'DPH2'!H13</f>
        <v>0.0</v>
      </c>
      <c r="D13" s="43">
        <v>0.15</v>
      </c>
      <c r="E13" s="33">
        <f t="shared" si="2"/>
        <v>0.0</v>
      </c>
      <c r="F13" s="33">
        <f>+C13-E13</f>
        <v>0.0</v>
      </c>
      <c r="G13" s="39">
        <f>IF((OR(ABS(F13)&gt;15,ABS(F13)&gt;ABS(B13*0.001))),0,1)</f>
        <v>1.0</v>
      </c>
      <c r="H13" s="11" t="str">
        <f>IF(G13=0,T($A$26)," ")</f>
        <v xml:space="preserve"> </v>
      </c>
    </row>
    <row r="14" spans="1:7" ht="18" customHeight="1">
      <c r="A14" s="41">
        <v>12.0</v>
      </c>
      <c r="B14" s="33">
        <f>+'DPH2'!D14</f>
        <v>0.0</v>
      </c>
      <c r="C14" s="33">
        <f>+'DPH2'!H14</f>
        <v>0.0</v>
      </c>
      <c r="D14" s="43">
        <v>0.21</v>
      </c>
      <c r="E14" s="33">
        <f t="shared" si="2"/>
        <v>0.0</v>
      </c>
      <c r="F14" s="33">
        <f>+C14-E14</f>
        <v>0.0</v>
      </c>
      <c r="G14" s="39">
        <f>IF((OR(ABS(F14)&gt;15,ABS(F14)&gt;ABS(B14*0.001))),0,1)</f>
        <v>1.0</v>
      </c>
    </row>
    <row r="15" spans="1:8" ht="18" customHeight="1">
      <c r="A15" s="41">
        <v>13.0</v>
      </c>
      <c r="B15" s="33">
        <f>+'DPH2'!D15</f>
        <v>0.0</v>
      </c>
      <c r="C15" s="33">
        <f>+'DPH2'!H15</f>
        <v>0.0</v>
      </c>
      <c r="D15" s="43">
        <v>0.15</v>
      </c>
      <c r="E15" s="33">
        <f t="shared" si="2"/>
        <v>0.0</v>
      </c>
      <c r="F15" s="33">
        <f>+C15-E15</f>
        <v>0.0</v>
      </c>
      <c r="G15" s="39">
        <f>IF((OR(ABS(F15)&gt;15,ABS(F15)&gt;ABS(B15*0.001))),0,1)</f>
        <v>1.0</v>
      </c>
      <c r="H15" s="11" t="str">
        <f>IF(G15=0,T($A$26)," ")</f>
        <v xml:space="preserve"> </v>
      </c>
    </row>
    <row r="16" spans="1:7" ht="18" customHeight="1">
      <c r="A16" s="41">
        <v>40.0</v>
      </c>
      <c r="B16" s="33">
        <f>+'DPH2'!D31</f>
        <v>0.0</v>
      </c>
      <c r="C16" s="33">
        <f>+'DPH2'!F31+'DPH2'!I31</f>
        <v>0.0</v>
      </c>
      <c r="D16" s="43">
        <v>0.21</v>
      </c>
      <c r="E16" s="33">
        <f t="shared" si="2"/>
        <v>0.0</v>
      </c>
      <c r="F16" s="33">
        <f t="shared" si="1"/>
        <v>0.0</v>
      </c>
      <c r="G16" s="39">
        <f t="shared" si="0"/>
        <v>1.0</v>
      </c>
    </row>
    <row r="17" spans="1:8" ht="18" customHeight="1">
      <c r="A17" s="41">
        <v>41.0</v>
      </c>
      <c r="B17" s="33">
        <f>+'DPH2'!D32</f>
        <v>0.0</v>
      </c>
      <c r="C17" s="33">
        <f>+'DPH2'!F32+'DPH2'!I32</f>
        <v>0.0</v>
      </c>
      <c r="D17" s="43">
        <v>0.15</v>
      </c>
      <c r="E17" s="33">
        <f t="shared" si="2"/>
        <v>0.0</v>
      </c>
      <c r="F17" s="33">
        <f t="shared" si="1"/>
        <v>0.0</v>
      </c>
      <c r="G17" s="39">
        <f t="shared" si="0"/>
        <v>1.0</v>
      </c>
      <c r="H17" s="11" t="str">
        <f>IF(G17=0,T($A$26)," ")</f>
        <v xml:space="preserve"> </v>
      </c>
    </row>
    <row r="18" spans="1:7" ht="18" customHeight="1">
      <c r="A18" s="41">
        <v>43.0</v>
      </c>
      <c r="B18" s="33">
        <f>+'DPH2'!D34</f>
        <v>0.0</v>
      </c>
      <c r="C18" s="33">
        <f>+'DPH2'!F34+'DPH2'!I34</f>
        <v>0.0</v>
      </c>
      <c r="D18" s="43">
        <v>0.21</v>
      </c>
      <c r="E18" s="33">
        <f t="shared" si="2"/>
        <v>0.0</v>
      </c>
      <c r="F18" s="33">
        <f>+C18-E18</f>
        <v>0.0</v>
      </c>
      <c r="G18" s="39">
        <f>IF((OR(ABS(F18)&gt;15,ABS(F18)&gt;ABS(B18*0.001))),0,1)</f>
        <v>1.0</v>
      </c>
    </row>
    <row r="19" spans="1:8" ht="18" customHeight="1" thickBot="1">
      <c r="A19" s="42">
        <v>44.0</v>
      </c>
      <c r="B19" s="34">
        <f>+'DPH2'!D35</f>
        <v>0.0</v>
      </c>
      <c r="C19" s="34">
        <f>+'DPH2'!F35+'DPH2'!I35</f>
        <v>0.0</v>
      </c>
      <c r="D19" s="44">
        <v>0.15</v>
      </c>
      <c r="E19" s="34">
        <f t="shared" si="2"/>
        <v>0.0</v>
      </c>
      <c r="F19" s="34">
        <f>+C19-E19</f>
        <v>0.0</v>
      </c>
      <c r="G19" s="40">
        <f>IF((OR(ABS(F19)&gt;15,ABS(F19)&gt;ABS(B19*0.001))),0,1)</f>
        <v>1.0</v>
      </c>
      <c r="H19" s="11" t="str">
        <f>IF(G19=0,T($A$26)," ")</f>
        <v xml:space="preserve"> </v>
      </c>
    </row>
    <row r="20" spans="1:7" ht="14.25" customHeight="1">
      <c r="A20" s="6"/>
      <c r="B20" s="7"/>
      <c r="C20" s="7"/>
      <c r="D20" s="7"/>
      <c r="E20" s="7"/>
      <c r="F20" s="7"/>
      <c r="G20" s="7"/>
    </row>
    <row r="21" spans="1:7" ht="12.75" hidden="1">
      <c r="A21" s="6"/>
      <c r="B21" s="7"/>
      <c r="C21" s="7"/>
      <c r="D21" s="7"/>
      <c r="E21" s="7"/>
      <c r="F21" s="7"/>
      <c r="G21" s="7">
        <f>PRODUCT(G3:G20)</f>
        <v>1.0</v>
      </c>
    </row>
    <row r="22" spans="1:7" ht="13.5" thickBot="1">
      <c r="A22" s="6"/>
      <c r="B22" s="7"/>
      <c r="C22" s="7"/>
      <c r="D22" s="7"/>
      <c r="E22" s="7"/>
      <c r="F22" s="7"/>
      <c r="G22" s="7"/>
    </row>
    <row r="23" spans="1:7" ht="21" customHeight="1" thickTop="1" thickBot="1">
      <c r="A23" s="542" t="str">
        <f>IF(G21=1,T(A24),T(A25))</f>
        <v>Daňové přiznání je ve všech kontrolovaných bodech v pořádku.</v>
      </c>
      <c r="B23" s="543"/>
      <c r="C23" s="543"/>
      <c r="D23" s="543"/>
      <c r="E23" s="543"/>
      <c r="F23" s="543"/>
      <c r="G23" s="544"/>
    </row>
    <row r="24" spans="1:7" ht="9.75" customHeight="1" hidden="1" thickTop="1">
      <c r="A24" s="8" t="s">
        <v>538</v>
      </c>
      <c r="B24" s="7"/>
      <c r="C24" s="7"/>
      <c r="D24" s="7"/>
      <c r="E24" s="7"/>
      <c r="F24" s="7"/>
      <c r="G24" s="7"/>
    </row>
    <row r="25" spans="1:7" ht="11.25" customHeight="1" hidden="1">
      <c r="A25" s="8" t="s">
        <v>2379</v>
      </c>
      <c r="B25" s="7"/>
      <c r="C25" s="7"/>
      <c r="D25" s="7"/>
      <c r="E25" s="7"/>
      <c r="F25" s="7"/>
      <c r="G25" s="7"/>
    </row>
    <row r="26" spans="1:7" ht="11.25" customHeight="1" hidden="1">
      <c r="A26" s="8" t="s">
        <v>2380</v>
      </c>
      <c r="B26" s="7"/>
      <c r="C26" s="7"/>
      <c r="D26" s="7"/>
      <c r="E26" s="7"/>
      <c r="F26" s="7"/>
      <c r="G26" s="7"/>
    </row>
    <row r="27" spans="1:7" ht="12.75" hidden="1">
      <c r="A27" s="6"/>
      <c r="B27" s="7"/>
      <c r="C27" s="7"/>
      <c r="D27" s="7"/>
      <c r="E27" s="7"/>
      <c r="F27" s="7"/>
      <c r="G27" s="7"/>
    </row>
    <row r="28" spans="1:7" ht="13.5">
      <c r="A28" s="6"/>
      <c r="B28" s="7"/>
      <c r="C28" s="7"/>
      <c r="D28" s="7"/>
      <c r="E28" s="7"/>
      <c r="F28" s="7"/>
      <c r="G28" s="7"/>
    </row>
    <row r="29" spans="1:7" ht="12.75">
      <c r="A29" s="6"/>
      <c r="B29" s="7"/>
      <c r="C29" s="7"/>
      <c r="D29" s="7"/>
      <c r="E29" s="7"/>
      <c r="F29" s="7"/>
      <c r="G29" s="7"/>
    </row>
    <row r="30" spans="1:7" ht="12.75">
      <c r="A30" s="6"/>
      <c r="B30" s="7"/>
      <c r="C30" s="7"/>
      <c r="D30" s="7"/>
      <c r="E30" s="7"/>
      <c r="F30" s="7"/>
      <c r="G30" s="7"/>
    </row>
    <row r="31" spans="1:7" ht="12.75">
      <c r="A31" s="6"/>
      <c r="B31" s="7"/>
      <c r="C31" s="7"/>
      <c r="D31" s="7"/>
      <c r="E31" s="7"/>
      <c r="F31" s="7"/>
      <c r="G31" s="7"/>
    </row>
    <row r="32" spans="1:7" ht="12.75">
      <c r="A32" s="6"/>
      <c r="B32" s="7"/>
      <c r="C32" s="7"/>
      <c r="D32" s="7"/>
      <c r="E32" s="7"/>
      <c r="F32" s="7"/>
      <c r="G32" s="7"/>
    </row>
    <row r="33" spans="1:4" ht="12.75">
      <c r="A33" s="3"/>
      <c r="B33" s="2"/>
      <c r="C33" s="2"/>
      <c r="D33" s="2"/>
    </row>
    <row r="34" spans="1:4" ht="12.75">
      <c r="A34" s="3"/>
      <c r="B34" s="2"/>
      <c r="C34" s="2"/>
      <c r="D34" s="2"/>
    </row>
    <row r="35" spans="1:4" ht="12.75">
      <c r="A35" s="3"/>
      <c r="B35" s="2"/>
      <c r="C35" s="2"/>
      <c r="D35" s="2"/>
    </row>
    <row r="36" spans="1:4" ht="12.75">
      <c r="A36" s="3"/>
      <c r="B36" s="2"/>
      <c r="C36" s="2"/>
      <c r="D36" s="2"/>
    </row>
    <row r="37" spans="1:4" ht="12.75">
      <c r="A37" s="3"/>
      <c r="B37" s="2"/>
      <c r="C37" s="2"/>
      <c r="D37" s="2"/>
    </row>
    <row r="38" spans="1:4" ht="12.75">
      <c r="A38" s="3"/>
      <c r="B38" s="2"/>
      <c r="C38" s="2"/>
      <c r="D38" s="2"/>
    </row>
    <row r="39" spans="1:4" ht="12.75">
      <c r="A39" s="3"/>
      <c r="B39" s="2"/>
      <c r="C39" s="2"/>
      <c r="D39" s="2"/>
    </row>
    <row r="40" spans="1:4" ht="12.75">
      <c r="A40" s="3"/>
      <c r="B40" s="2"/>
      <c r="C40" s="2"/>
      <c r="D40" s="2"/>
    </row>
    <row r="41" spans="1:4" ht="12.75">
      <c r="A41" s="3"/>
      <c r="B41" s="2"/>
      <c r="C41" s="2"/>
      <c r="D41" s="2"/>
    </row>
    <row r="42" spans="1:4" ht="12.75">
      <c r="A42" s="3"/>
      <c r="B42" s="2"/>
      <c r="C42" s="2"/>
      <c r="D42" s="2"/>
    </row>
    <row r="43" spans="1:4" ht="12.75">
      <c r="A43" s="3"/>
      <c r="B43" s="2"/>
      <c r="C43" s="2"/>
      <c r="D43" s="2"/>
    </row>
    <row r="44" spans="1:4" ht="12.75">
      <c r="A44" s="3"/>
      <c r="B44" s="2"/>
      <c r="C44" s="2"/>
      <c r="D44" s="2"/>
    </row>
    <row r="45" spans="1:4" ht="12.75">
      <c r="A45" s="3"/>
      <c r="B45" s="2"/>
      <c r="C45" s="2"/>
      <c r="D45" s="2"/>
    </row>
    <row r="46" spans="1:4" ht="12.75">
      <c r="A46" s="3"/>
      <c r="B46" s="2"/>
      <c r="C46" s="2"/>
      <c r="D46" s="2"/>
    </row>
    <row r="47" spans="1:4" ht="12.75">
      <c r="A47" s="3"/>
      <c r="B47" s="2"/>
      <c r="C47" s="2"/>
      <c r="D47" s="2"/>
    </row>
    <row r="48" spans="1:4" ht="12.75">
      <c r="A48" s="3"/>
      <c r="B48" s="2"/>
      <c r="C48" s="2"/>
      <c r="D48" s="2"/>
    </row>
    <row r="49" spans="1:4" ht="12.75">
      <c r="A49" s="3"/>
      <c r="B49" s="2"/>
      <c r="C49" s="2"/>
      <c r="D49" s="2"/>
    </row>
    <row r="50" spans="1:4" ht="12.75">
      <c r="A50" s="3"/>
      <c r="B50" s="2"/>
      <c r="C50" s="2"/>
      <c r="D50" s="2"/>
    </row>
    <row r="51" spans="1:4" ht="12.75">
      <c r="A51" s="3"/>
      <c r="B51" s="2"/>
      <c r="C51" s="2"/>
      <c r="D51" s="2"/>
    </row>
    <row r="52" spans="1:4" ht="12.75">
      <c r="A52" s="3"/>
      <c r="B52" s="2"/>
      <c r="C52" s="2"/>
      <c r="D52" s="2"/>
    </row>
    <row r="53" spans="1:4" ht="12.75">
      <c r="A53" s="3"/>
      <c r="B53" s="2"/>
      <c r="C53" s="2"/>
      <c r="D53" s="2"/>
    </row>
    <row r="54" spans="1:4" ht="12.75">
      <c r="A54" s="3"/>
      <c r="B54" s="2"/>
      <c r="C54" s="2"/>
      <c r="D54" s="2"/>
    </row>
    <row r="55" spans="1:4" ht="12.75">
      <c r="A55" s="3"/>
      <c r="B55" s="2"/>
      <c r="C55" s="2"/>
      <c r="D55" s="2"/>
    </row>
    <row r="56" spans="1:4" ht="12.75">
      <c r="A56" s="3"/>
      <c r="B56" s="2"/>
      <c r="C56" s="2"/>
      <c r="D56" s="2"/>
    </row>
    <row r="57" spans="1:4" ht="12.75">
      <c r="A57" s="3"/>
      <c r="B57" s="2"/>
      <c r="C57" s="2"/>
      <c r="D57" s="2"/>
    </row>
    <row r="58" spans="1:4" ht="12.75">
      <c r="A58" s="3"/>
      <c r="B58" s="2"/>
      <c r="C58" s="2"/>
      <c r="D58" s="2"/>
    </row>
    <row r="59" spans="1:4" ht="12.75">
      <c r="A59" s="3"/>
      <c r="B59" s="2"/>
      <c r="C59" s="2"/>
      <c r="D59" s="2"/>
    </row>
    <row r="60" spans="1:4" ht="12.75">
      <c r="A60" s="3"/>
      <c r="B60" s="2"/>
      <c r="C60" s="2"/>
      <c r="D60" s="2"/>
    </row>
    <row r="61" spans="1:4" ht="12.75">
      <c r="A61" s="3"/>
      <c r="B61" s="2"/>
      <c r="C61" s="2"/>
      <c r="D61" s="2"/>
    </row>
    <row r="62" spans="1:4" ht="12.75">
      <c r="A62" s="3"/>
      <c r="B62" s="2"/>
      <c r="C62" s="2"/>
      <c r="D62" s="2"/>
    </row>
    <row r="63" spans="1:4" ht="12.75">
      <c r="A63" s="3"/>
      <c r="B63" s="2"/>
      <c r="C63" s="2"/>
      <c r="D63" s="2"/>
    </row>
    <row r="64" spans="1:4" ht="12.75">
      <c r="A64" s="3"/>
      <c r="B64" s="2"/>
      <c r="C64" s="2"/>
      <c r="D64" s="2"/>
    </row>
    <row r="65" spans="1:1" s="2" customFormat="1" ht="12.75">
      <c r="A65" s="3"/>
    </row>
    <row r="66" spans="1:1" s="2" customFormat="1" ht="12.75">
      <c r="A66" s="3"/>
    </row>
    <row r="67" spans="1:1" s="2" customFormat="1" ht="12.75">
      <c r="A67" s="3"/>
    </row>
    <row r="68" spans="1:1" s="2" customFormat="1" ht="12.75">
      <c r="A68" s="3"/>
    </row>
    <row r="69" spans="1:1" s="2" customFormat="1" ht="12.75">
      <c r="A69" s="3"/>
    </row>
    <row r="70" spans="1:1" s="2" customFormat="1" ht="12.75">
      <c r="A70" s="3"/>
    </row>
    <row r="71" spans="1:1" s="2" customFormat="1" ht="12.75">
      <c r="A71" s="3"/>
    </row>
    <row r="72" spans="1:1" s="2" customFormat="1" ht="12.75">
      <c r="A72" s="3"/>
    </row>
    <row r="73" spans="1:1" s="2" customFormat="1" ht="12.75">
      <c r="A73" s="3"/>
    </row>
    <row r="74" spans="1:1" s="2" customFormat="1" ht="12.75">
      <c r="A74" s="3"/>
    </row>
    <row r="75" spans="1:1" s="2" customFormat="1" ht="12.75">
      <c r="A75" s="3"/>
    </row>
    <row r="76" spans="1:1" s="2" customFormat="1" ht="12.75">
      <c r="A76" s="3"/>
    </row>
    <row r="77" spans="1:1" s="2" customFormat="1" ht="12.75">
      <c r="A77" s="3"/>
    </row>
    <row r="78" spans="1:1" s="2" customFormat="1" ht="12.75">
      <c r="A78" s="3"/>
    </row>
    <row r="79" spans="1:1" s="2" customFormat="1" ht="12.75">
      <c r="A79" s="3"/>
    </row>
    <row r="80" spans="1:1" s="2" customFormat="1" ht="12.75">
      <c r="A80" s="3"/>
    </row>
    <row r="81" spans="1:1" s="2" customFormat="1" ht="12.75">
      <c r="A81" s="3"/>
    </row>
    <row r="82" spans="1:1" s="2" customFormat="1" ht="12.75">
      <c r="A82" s="3"/>
    </row>
    <row r="83" spans="1:1" s="2" customFormat="1" ht="12.75">
      <c r="A83" s="3"/>
    </row>
    <row r="84" spans="1:1" s="2" customFormat="1" ht="12.75">
      <c r="A84" s="3"/>
    </row>
    <row r="85" spans="1:1" s="2" customFormat="1" ht="12.75">
      <c r="A85" s="3"/>
    </row>
    <row r="86" spans="1:1" s="2" customFormat="1" ht="12.75">
      <c r="A86" s="3"/>
    </row>
    <row r="87" spans="1:1" s="2" customFormat="1" ht="12.75">
      <c r="A87" s="3"/>
    </row>
    <row r="88" spans="1:1" s="2" customFormat="1" ht="12.75">
      <c r="A88" s="3"/>
    </row>
    <row r="89" spans="1:1" s="2" customFormat="1" ht="12.75">
      <c r="A89" s="3"/>
    </row>
    <row r="90" spans="1:1" s="2" customFormat="1" ht="12.75">
      <c r="A90" s="3"/>
    </row>
    <row r="91" spans="1:1" s="2" customFormat="1" ht="12.75">
      <c r="A91" s="3"/>
    </row>
    <row r="92" spans="1:1" s="2" customFormat="1" ht="12.75">
      <c r="A92" s="3"/>
    </row>
    <row r="93" spans="1:1" s="2" customFormat="1" ht="12.75">
      <c r="A93" s="3"/>
    </row>
    <row r="94" spans="1:1" s="2" customFormat="1" ht="12.75">
      <c r="A94" s="3"/>
    </row>
    <row r="95" spans="1:1" s="2" customFormat="1" ht="12.75">
      <c r="A95" s="3"/>
    </row>
    <row r="96" spans="1:1" s="2" customFormat="1" ht="12.75">
      <c r="A96" s="3"/>
    </row>
    <row r="97" spans="1:1" s="2" customFormat="1" ht="12.75">
      <c r="A97" s="3"/>
    </row>
    <row r="98" spans="1:1" s="2" customFormat="1" ht="12.75">
      <c r="A98" s="3"/>
    </row>
    <row r="99" spans="1:1" s="2" customFormat="1" ht="12.75">
      <c r="A99" s="3"/>
    </row>
    <row r="100" spans="1:1" s="2" customFormat="1" ht="12.75">
      <c r="A100" s="3"/>
    </row>
    <row r="101" spans="1:1" s="2" customFormat="1" ht="12.75" thickBot="1">
      <c r="A101" s="3"/>
    </row>
  </sheetData>
  <sheetProtection algorithmName="SHA-512" hashValue="QqQsgfSOvE7CshOl5TNZ4AjMsRHNQG/5Rx9PLNEU0JYGQDWuj4EmOzC2jw8yRC42PycfoXWKjM8/LHrDpIRvqg==" saltValue="LrKNlSKJPly5CETznL6zSA==" spinCount="100000" sheet="1" objects="1" scenarios="1"/>
  <mergeCells count="2">
    <mergeCell ref="A23:G23"/>
    <mergeCell ref="A1:G1"/>
  </mergeCells>
  <printOptions horizontalCentered="1"/>
  <pageMargins left="0.3937007874015748" right="0.3937007874015748" top="0.984251968503937" bottom="0.984251968503937" header="0.5118110236220472" footer="0.5118110236220472"/>
  <pageSetup orientation="landscape" paperSize="9" scale="65"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2:F62"/>
  <sheetViews>
    <sheetView workbookViewId="0" topLeftCell="A7">
      <selection pane="topLeft" activeCell="B35" sqref="B35"/>
    </sheetView>
  </sheetViews>
  <sheetFormatPr defaultRowHeight="12.75"/>
  <cols>
    <col min="1" max="1" width="13" customWidth="1"/>
    <col min="2" max="2" width="19.142857142857142" style="113" customWidth="1"/>
    <col min="3" max="3" width="22.142857142857142" customWidth="1"/>
    <col min="6" max="6" width="10.142857142857142" bestFit="1" customWidth="1"/>
    <col min="8" max="8" width="11.428571428571429" bestFit="1" customWidth="1"/>
  </cols>
  <sheetData>
    <row r="2" spans="1:2" ht="12.75">
      <c r="A2" t="s">
        <v>661</v>
      </c>
      <c r="B2" s="115" t="str">
        <f>IF(LEN(ZAKL_DATA!B4)&gt;LEN(ZAKL_DATA!D4),"F","P")</f>
        <v>P</v>
      </c>
    </row>
    <row r="3" spans="1:2" ht="12.75">
      <c r="A3" t="s">
        <v>662</v>
      </c>
      <c r="B3" s="114" t="s">
        <v>2369</v>
      </c>
    </row>
    <row r="4" spans="1:2" ht="12.75">
      <c r="A4" t="s">
        <v>663</v>
      </c>
      <c r="B4" s="114" t="str">
        <f>IF('DPH1'!D25="X","P",IF('DPH1'!D26="X","S",IF('DPH1'!J25="X","I","")))</f>
        <v>P</v>
      </c>
    </row>
    <row r="5" spans="1:2" ht="12.75">
      <c r="A5" t="s">
        <v>664</v>
      </c>
      <c r="B5" s="115" t="str">
        <f>TEXT('DPH1'!A62,"dd.mm.rrrr")</f>
        <v>15.09.2016</v>
      </c>
    </row>
    <row r="6" spans="1:6" ht="12.75">
      <c r="A6" t="s">
        <v>883</v>
      </c>
      <c r="B6" s="113" t="e">
        <f>VLOOKUP(ZAKL_DATA!B13,'Finanční úřady'!B2:C17,2,FALSE)</f>
        <v>#N/A</v>
      </c>
      <c r="F6" s="104"/>
    </row>
    <row r="7" spans="1:2" ht="12.75">
      <c r="A7" t="s">
        <v>884</v>
      </c>
      <c r="B7" s="113" t="e">
        <f>VLOOKUP('DPH1'!A7,'Finanční úřady'!E2:F204,2,FALSE)</f>
        <v>#N/A</v>
      </c>
    </row>
    <row r="8" spans="1:2" ht="12.75">
      <c r="A8" t="s">
        <v>885</v>
      </c>
      <c r="B8" s="115" t="str">
        <f>RIGHT(ZAKL_DATA!D2,LEN(ZAKL_DATA!D2)-2)</f>
        <v/>
      </c>
    </row>
    <row r="9" spans="1:2" ht="12.75">
      <c r="A9" t="s">
        <v>514</v>
      </c>
      <c r="B9" s="136" t="e">
        <f>VLOOKUP(ZAKL_DATA!B29,'Obory činnosti'!B2:C1742,2,FALSE)</f>
        <v>#N/A</v>
      </c>
    </row>
    <row r="10" spans="1:2" ht="12.75">
      <c r="A10" t="s">
        <v>1270</v>
      </c>
      <c r="B10" s="117" t="s">
        <v>1271</v>
      </c>
    </row>
    <row r="11" spans="1:6" ht="12.75">
      <c r="A11" t="s">
        <v>1272</v>
      </c>
      <c r="B11" s="116" t="s">
        <v>533</v>
      </c>
      <c r="F11" s="104"/>
    </row>
    <row r="12" spans="1:2" ht="12.75">
      <c r="A12" t="s">
        <v>582</v>
      </c>
      <c r="B12" s="114" t="str">
        <f>IF('DPH1'!F15&lt;&gt;"",TEXT('DPH1'!F15,"dd.mm.rrrr"),"")</f>
        <v/>
      </c>
    </row>
    <row r="13" spans="1:2" ht="12.75">
      <c r="A13" t="s">
        <v>584</v>
      </c>
      <c r="B13" s="113">
        <f>IF(ISERR(FIND("/",ZAKL_DATA!B17)),ZAKL_DATA!B17,LEFT(ZAKL_DATA!B17,(FIND("/",ZAKL_DATA!B17)-1)))</f>
        <v>0.0</v>
      </c>
    </row>
    <row r="14" spans="1:2" ht="12.75">
      <c r="A14" t="s">
        <v>585</v>
      </c>
      <c r="B14" s="115" t="str">
        <f>IF(ISERR(FIND("/",ZAKL_DATA!B17)),"",RIGHT(ZAKL_DATA!B17,LEN(ZAKL_DATA!B17)-(FIND("/",ZAKL_DATA!B17))))</f>
        <v/>
      </c>
    </row>
    <row r="15" spans="1:2" ht="12.75">
      <c r="A15" t="s">
        <v>583</v>
      </c>
      <c r="B15" s="115" t="str">
        <f>IF(AND(LEN('DPH1'!A53)&lt;9,LEN('DPH1'!A53)&gt;5),'DPH1'!A53,"")</f>
        <v/>
      </c>
    </row>
    <row r="16" spans="1:2" ht="12.75">
      <c r="A16" t="s">
        <v>1367</v>
      </c>
      <c r="B16" s="114" t="str">
        <f>IF(NOT(ISERR(DATEVALUE('DPH1'!A53))),'DPH1'!A53,"")</f>
        <v/>
      </c>
    </row>
    <row r="17" spans="1:2" ht="12.75">
      <c r="A17" t="s">
        <v>1368</v>
      </c>
      <c r="B17" s="114" t="str">
        <f>IF(AND(LEN('DPH1'!A53)&gt;0,LEN('DPH1'!A53)&lt;6),'DPH1'!A53,"")</f>
        <v>1234</v>
      </c>
    </row>
    <row r="18" spans="1:2" ht="12.75">
      <c r="A18" s="154" t="s">
        <v>1369</v>
      </c>
      <c r="B18" s="115" t="str">
        <f>IF('DPH1'!M23&lt;&gt;"",TEXT('DPH1'!M23,"dd.mm.rrrr"),"")</f>
        <v/>
      </c>
    </row>
    <row r="19" spans="1:2" ht="12.75">
      <c r="A19" s="154" t="s">
        <v>1370</v>
      </c>
      <c r="B19" s="115" t="str">
        <f>IF('DPH1'!J23&lt;&gt;"",TEXT('DPH1'!J23,"dd.mm.rrrr"),"")</f>
        <v/>
      </c>
    </row>
    <row r="20" spans="1:2" ht="12.75">
      <c r="A20" t="s">
        <v>2370</v>
      </c>
      <c r="B20" s="115" t="str">
        <f>IF('DPH1'!P25="X","N","A")</f>
        <v>A</v>
      </c>
    </row>
    <row r="21" spans="1:2" ht="12.75">
      <c r="A21" t="s">
        <v>2374</v>
      </c>
      <c r="B21" s="113" t="str">
        <f>IF('DPH2'!I44=0,"",'DPH2'!I44)</f>
        <v/>
      </c>
    </row>
    <row r="22" spans="1:2" ht="12.75">
      <c r="A22" t="s">
        <v>2375</v>
      </c>
      <c r="B22" s="113" t="str">
        <f>IF('DPH2'!H46=0,"",'DPH2'!H46)</f>
        <v/>
      </c>
    </row>
    <row r="23" spans="1:2" ht="12.75">
      <c r="A23" t="s">
        <v>2387</v>
      </c>
      <c r="B23" s="115" t="str">
        <f>IF('DPH1'!E49="4c","P",IF(OR('DPH1'!E49="4b",'DPH1'!E49="4a"),"F",""))</f>
        <v>F</v>
      </c>
    </row>
    <row r="24" spans="1:2" ht="12.75">
      <c r="A24" t="s">
        <v>2388</v>
      </c>
      <c r="B24" s="114" t="str">
        <f>IF(AND(ZAKL_DATA!D4&lt;&gt;"",ZAKL_DATA!D14&lt;&gt;"",'DPH1'!E49&lt;&gt;"4a",'DPH1'!E49&lt;&gt;"4b"),ZAKL_DATA!D14,"")</f>
        <v/>
      </c>
    </row>
    <row r="25" spans="1:2" ht="12.75">
      <c r="A25" s="177" t="s">
        <v>2389</v>
      </c>
      <c r="B25" s="172" t="str">
        <f>IF(AND(ZAKL_DATA!D4&lt;&gt;"",ZAKL_DATA!D15&lt;&gt;"",'DPH1'!E49&lt;&gt;"4a",'DPH1'!E49&lt;&gt;"4b"),ZAKL_DATA!D15,"")</f>
        <v/>
      </c>
    </row>
    <row r="26" spans="1:2" ht="12.75">
      <c r="A26" s="177" t="s">
        <v>2390</v>
      </c>
      <c r="B26" s="179" t="str">
        <f>IF(AND(ZAKL_DATA!D4&lt;&gt;"",ZAKL_DATA!D17&lt;&gt;"",'DPH1'!E49&lt;&gt;"4a",'DPH1'!E49&lt;&gt;"4b"),ZAKL_DATA!D17,"")</f>
        <v/>
      </c>
    </row>
    <row r="27" spans="1:3" ht="12.75">
      <c r="A27" s="177" t="s">
        <v>2391</v>
      </c>
      <c r="B27" s="189" t="str">
        <f>IF(AND(OR(B16&lt;&gt;"",B17&lt;&gt;""),ZAKL_DATA!D20&lt;&gt;""),ZAKL_DATA!D20,"")</f>
        <v/>
      </c>
      <c r="C27" s="178"/>
    </row>
    <row r="28" spans="1:3" ht="12.75">
      <c r="A28" s="177" t="s">
        <v>2392</v>
      </c>
      <c r="B28" s="189" t="str">
        <f>IF(AND(OR(B16&lt;&gt;"",B17&lt;&gt;""),ZAKL_DATA!D20&lt;&gt;""),ZAKL_DATA!D21,"")</f>
        <v/>
      </c>
      <c r="C28" s="178"/>
    </row>
    <row r="29" spans="1:3" ht="12.75">
      <c r="A29" s="177" t="s">
        <v>2396</v>
      </c>
      <c r="B29" s="180" t="str">
        <f>IF(AND('DPH1'!E49="4c",'DPH1'!A51&lt;&gt;""),'DPH1'!A51,"")</f>
        <v/>
      </c>
      <c r="C29" s="178"/>
    </row>
    <row r="30" spans="1:3" ht="12.75">
      <c r="A30" s="177"/>
      <c r="B30" s="180" t="str">
        <f>IF(AND(ZAKL_DATA!D4&lt;&gt;"",ZAKL_DATA!D16&lt;&gt;"",'DPH1'!E49&lt;&gt;"4a",'DPH1'!E49&lt;&gt;"4b"),ZAKL_DATA!D16,"")</f>
        <v/>
      </c>
      <c r="C30" s="178"/>
    </row>
    <row r="31" spans="3:3" ht="12.75">
      <c r="C31" s="177"/>
    </row>
    <row r="32" spans="1:3" ht="12.75">
      <c r="A32" s="177"/>
      <c r="B32"/>
      <c r="C32" s="177"/>
    </row>
    <row r="33" spans="1:3" ht="12.75">
      <c r="A33" s="177"/>
      <c r="B33"/>
      <c r="C33" s="177"/>
    </row>
    <row r="34" spans="1:3" ht="12.75">
      <c r="A34" s="177"/>
      <c r="B34"/>
      <c r="C34" s="177"/>
    </row>
    <row r="35" spans="1:3" ht="12.75">
      <c r="A35" s="177"/>
      <c r="B35"/>
      <c r="C35" s="177"/>
    </row>
    <row r="36" spans="1:3" ht="12.75">
      <c r="A36" s="177"/>
      <c r="B36"/>
      <c r="C36" s="177"/>
    </row>
    <row r="37" spans="1:3" ht="12.75">
      <c r="A37" s="177"/>
      <c r="B37"/>
      <c r="C37" s="177"/>
    </row>
    <row r="62" spans="1:1" ht="12.75">
      <c r="A62" s="104">
        <f ca="1">+TODAY()</f>
        <v>42628.0</v>
      </c>
    </row>
  </sheetData>
  <pageMargins left="0.7" right="0.7" top="0.787401575" bottom="0.787401575" header="0.3" footer="0.3"/>
  <pageSetup orientation="portrait" paperSize="9"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I1742"/>
  <sheetViews>
    <sheetView workbookViewId="0" topLeftCell="B1">
      <selection pane="topLeft" activeCell="C2" sqref="C2"/>
    </sheetView>
  </sheetViews>
  <sheetFormatPr defaultRowHeight="12.75"/>
  <cols>
    <col min="1" max="1" width="5" bestFit="1" customWidth="1"/>
    <col min="2" max="2" width="68.14285714285714" bestFit="1" customWidth="1"/>
    <col min="3" max="3" width="7" style="120" bestFit="1" customWidth="1"/>
    <col min="4" max="4" width="53" customWidth="1"/>
    <col min="5" max="5" width="68.14285714285714" bestFit="1" customWidth="1"/>
    <col min="6" max="6" width="20" bestFit="1" customWidth="1"/>
    <col min="7" max="7" width="11.285714285714286" bestFit="1" customWidth="1"/>
    <col min="8" max="8" width="17.285714285714285" customWidth="1"/>
  </cols>
  <sheetData>
    <row r="1" spans="2:4" ht="12.75">
      <c r="B1" s="138" t="s">
        <v>887</v>
      </c>
      <c r="C1" s="137" t="s">
        <v>886</v>
      </c>
      <c r="D1">
        <f>COUNTIF(E2:E991,"?*")</f>
        <v>990.0</v>
      </c>
    </row>
    <row r="2" spans="1:9" ht="12.75">
      <c r="A2" s="140">
        <f>IF(ISNUMBER(SEARCH(ZAKL_DATA!$B$29,B2)),MAX($A$1:A1)+1,0)</f>
        <v>1.0</v>
      </c>
      <c r="B2" s="139" t="s">
        <v>888</v>
      </c>
      <c r="C2" s="170" t="s">
        <v>1388</v>
      </c>
      <c r="D2" t="str">
        <f ca="1">OFFSET($E$2,,,COUNTIF($E$2:$E$991,"?*"))</f>
        <v>Rostlinná a živočišná výroba, myslivost a související činnosti</v>
      </c>
      <c r="E2" t="str">
        <f>IFERROR(VLOOKUP(ROWS($E$2:E2),$A$2:$B$991,2,0),"")</f>
        <v>Rostlinná a živočišná výroba, myslivost a související činnosti</v>
      </c>
      <c r="H2" s="172"/>
      <c r="I2" s="174"/>
    </row>
    <row r="3" spans="1:9" ht="12.75">
      <c r="A3" s="140">
        <f>IF(ISNUMBER(SEARCH(ZAKL_DATA!$B$29,B3)),MAX($A$1:A2)+1,0)</f>
        <v>2.0</v>
      </c>
      <c r="B3" s="139" t="s">
        <v>889</v>
      </c>
      <c r="C3" s="170" t="s">
        <v>1389</v>
      </c>
      <c r="E3" t="str">
        <f>IFERROR(VLOOKUP(ROWS($E$2:E3),$A$2:$B$991,2,0),"")</f>
        <v>Lesnictví a těžba dřeva</v>
      </c>
      <c r="H3" s="172"/>
      <c r="I3" s="174"/>
    </row>
    <row r="4" spans="1:9" ht="12.75">
      <c r="A4" s="140">
        <f>IF(ISNUMBER(SEARCH(ZAKL_DATA!$B$29,B4)),MAX($A$1:A3)+1,0)</f>
        <v>3.0</v>
      </c>
      <c r="B4" s="139" t="s">
        <v>890</v>
      </c>
      <c r="C4" s="170" t="s">
        <v>1390</v>
      </c>
      <c r="E4" t="str">
        <f>IFERROR(VLOOKUP(ROWS($E$2:E4),$A$2:$B$991,2,0),"")</f>
        <v>Rybolov a akvakultura</v>
      </c>
      <c r="H4" s="172"/>
      <c r="I4" s="174"/>
    </row>
    <row r="5" spans="1:9" ht="12.75">
      <c r="A5" s="140">
        <f>IF(ISNUMBER(SEARCH(ZAKL_DATA!$B$29,B5)),MAX($A$1:A4)+1,0)</f>
        <v>4.0</v>
      </c>
      <c r="B5" s="139" t="s">
        <v>891</v>
      </c>
      <c r="C5" s="170" t="s">
        <v>1391</v>
      </c>
      <c r="E5" t="str">
        <f>IFERROR(VLOOKUP(ROWS($E$2:E5),$A$2:$B$991,2,0),"")</f>
        <v>Těžba a úprava černého a hnědého uhlí</v>
      </c>
      <c r="H5" s="172"/>
      <c r="I5" s="174"/>
    </row>
    <row r="6" spans="1:9" ht="12.75">
      <c r="A6" s="140">
        <f>IF(ISNUMBER(SEARCH(ZAKL_DATA!$B$29,B6)),MAX($A$1:A5)+1,0)</f>
        <v>5.0</v>
      </c>
      <c r="B6" s="139" t="s">
        <v>892</v>
      </c>
      <c r="C6" s="170" t="s">
        <v>1392</v>
      </c>
      <c r="E6" t="str">
        <f>IFERROR(VLOOKUP(ROWS($E$2:E6),$A$2:$B$991,2,0),"")</f>
        <v>Těžba ropy a zemního plynu</v>
      </c>
      <c r="H6" s="172"/>
      <c r="I6" s="174"/>
    </row>
    <row r="7" spans="1:9" ht="12.75">
      <c r="A7" s="140">
        <f>IF(ISNUMBER(SEARCH(ZAKL_DATA!$B$29,B7)),MAX($A$1:A6)+1,0)</f>
        <v>6.0</v>
      </c>
      <c r="B7" s="139" t="s">
        <v>893</v>
      </c>
      <c r="C7" s="170" t="s">
        <v>1393</v>
      </c>
      <c r="E7" t="str">
        <f>IFERROR(VLOOKUP(ROWS($E$2:E7),$A$2:$B$991,2,0),"")</f>
        <v>Těžba a úprava rud</v>
      </c>
      <c r="H7" s="172"/>
      <c r="I7" s="174"/>
    </row>
    <row r="8" spans="1:9" ht="12.75">
      <c r="A8" s="140">
        <f>IF(ISNUMBER(SEARCH(ZAKL_DATA!$B$29,B8)),MAX($A$1:A7)+1,0)</f>
        <v>7.0</v>
      </c>
      <c r="B8" s="139" t="s">
        <v>894</v>
      </c>
      <c r="C8" s="170" t="s">
        <v>1394</v>
      </c>
      <c r="E8" t="str">
        <f>IFERROR(VLOOKUP(ROWS($E$2:E8),$A$2:$B$991,2,0),"")</f>
        <v>Ostatní těžba a dobývání</v>
      </c>
      <c r="H8" s="172"/>
      <c r="I8" s="174"/>
    </row>
    <row r="9" spans="1:9" ht="12.75">
      <c r="A9" s="140">
        <f>IF(ISNUMBER(SEARCH(ZAKL_DATA!$B$29,B9)),MAX($A$1:A8)+1,0)</f>
        <v>8.0</v>
      </c>
      <c r="B9" s="139" t="s">
        <v>895</v>
      </c>
      <c r="C9" s="170" t="s">
        <v>1395</v>
      </c>
      <c r="E9" t="str">
        <f>IFERROR(VLOOKUP(ROWS($E$2:E9),$A$2:$B$991,2,0),"")</f>
        <v>Podpůrné činnosti při těžbě</v>
      </c>
      <c r="H9" s="172"/>
      <c r="I9" s="174"/>
    </row>
    <row r="10" spans="1:9" ht="12.75">
      <c r="A10" s="140">
        <f>IF(ISNUMBER(SEARCH(ZAKL_DATA!$B$29,B10)),MAX($A$1:A9)+1,0)</f>
        <v>9.0</v>
      </c>
      <c r="B10" s="139" t="s">
        <v>896</v>
      </c>
      <c r="C10" s="170" t="s">
        <v>1396</v>
      </c>
      <c r="E10" t="str">
        <f>IFERROR(VLOOKUP(ROWS($E$2:E10),$A$2:$B$991,2,0),"")</f>
        <v>Výroba potravinářských výrobků</v>
      </c>
      <c r="H10" s="172"/>
      <c r="I10" s="174"/>
    </row>
    <row r="11" spans="1:9" ht="12.75">
      <c r="A11" s="140">
        <f>IF(ISNUMBER(SEARCH(ZAKL_DATA!$B$29,B11)),MAX($A$1:A10)+1,0)</f>
        <v>10.0</v>
      </c>
      <c r="B11" s="139" t="s">
        <v>897</v>
      </c>
      <c r="C11" s="170" t="s">
        <v>1397</v>
      </c>
      <c r="E11" t="str">
        <f>IFERROR(VLOOKUP(ROWS($E$2:E11),$A$2:$B$991,2,0),"")</f>
        <v>Výroba nápojů</v>
      </c>
      <c r="H11" s="172"/>
      <c r="I11" s="174"/>
    </row>
    <row r="12" spans="1:9" ht="12.75">
      <c r="A12" s="140">
        <f>IF(ISNUMBER(SEARCH(ZAKL_DATA!$B$29,B12)),MAX($A$1:A11)+1,0)</f>
        <v>11.0</v>
      </c>
      <c r="B12" s="139" t="s">
        <v>976</v>
      </c>
      <c r="C12" s="170" t="s">
        <v>1398</v>
      </c>
      <c r="E12" t="str">
        <f>IFERROR(VLOOKUP(ROWS($E$2:E12),$A$2:$B$991,2,0),"")</f>
        <v>Pěstování plodin jiných než trvalých</v>
      </c>
      <c r="H12" s="172"/>
      <c r="I12" s="174"/>
    </row>
    <row r="13" spans="1:9" ht="12.75">
      <c r="A13" s="140">
        <f>IF(ISNUMBER(SEARCH(ZAKL_DATA!$B$29,B13)),MAX($A$1:A12)+1,0)</f>
        <v>12.0</v>
      </c>
      <c r="B13" s="139" t="s">
        <v>898</v>
      </c>
      <c r="C13" s="170" t="s">
        <v>1399</v>
      </c>
      <c r="E13" t="str">
        <f>IFERROR(VLOOKUP(ROWS($E$2:E13),$A$2:$B$991,2,0),"")</f>
        <v>Výroba tabákových výrobků</v>
      </c>
      <c r="H13" s="172"/>
      <c r="I13" s="174"/>
    </row>
    <row r="14" spans="1:9" ht="12.75">
      <c r="A14" s="140">
        <f>IF(ISNUMBER(SEARCH(ZAKL_DATA!$B$29,B14)),MAX($A$1:A13)+1,0)</f>
        <v>13.0</v>
      </c>
      <c r="B14" s="139" t="s">
        <v>977</v>
      </c>
      <c r="C14" s="170" t="s">
        <v>1400</v>
      </c>
      <c r="E14" t="str">
        <f>IFERROR(VLOOKUP(ROWS($E$2:E14),$A$2:$B$991,2,0),"")</f>
        <v>Pěstování trvalých plodin</v>
      </c>
      <c r="H14" s="172"/>
      <c r="I14" s="174"/>
    </row>
    <row r="15" spans="1:9" ht="12.75">
      <c r="A15" s="140">
        <f>IF(ISNUMBER(SEARCH(ZAKL_DATA!$B$29,B15)),MAX($A$1:A14)+1,0)</f>
        <v>14.0</v>
      </c>
      <c r="B15" s="139" t="s">
        <v>899</v>
      </c>
      <c r="C15" s="170" t="s">
        <v>1401</v>
      </c>
      <c r="E15" t="str">
        <f>IFERROR(VLOOKUP(ROWS($E$2:E15),$A$2:$B$991,2,0),"")</f>
        <v>Výroba textilií</v>
      </c>
      <c r="H15" s="172"/>
      <c r="I15" s="174"/>
    </row>
    <row r="16" spans="1:9" ht="12.75">
      <c r="A16" s="140">
        <f>IF(ISNUMBER(SEARCH(ZAKL_DATA!$B$29,B16)),MAX($A$1:A15)+1,0)</f>
        <v>15.0</v>
      </c>
      <c r="B16" s="139" t="s">
        <v>978</v>
      </c>
      <c r="C16" s="170" t="s">
        <v>1402</v>
      </c>
      <c r="E16" t="str">
        <f>IFERROR(VLOOKUP(ROWS($E$2:E16),$A$2:$B$991,2,0),"")</f>
        <v>Množení rostlin</v>
      </c>
      <c r="H16" s="172"/>
      <c r="I16" s="174"/>
    </row>
    <row r="17" spans="1:9" ht="12.75">
      <c r="A17" s="140">
        <f>IF(ISNUMBER(SEARCH(ZAKL_DATA!$B$29,B17)),MAX($A$1:A16)+1,0)</f>
        <v>16.0</v>
      </c>
      <c r="B17" s="139" t="s">
        <v>900</v>
      </c>
      <c r="C17" s="170" t="s">
        <v>1403</v>
      </c>
      <c r="E17" t="str">
        <f>IFERROR(VLOOKUP(ROWS($E$2:E17),$A$2:$B$991,2,0),"")</f>
        <v>Výroba oděvů</v>
      </c>
      <c r="H17" s="172"/>
      <c r="I17" s="174"/>
    </row>
    <row r="18" spans="1:9" ht="12.75">
      <c r="A18" s="140">
        <f>IF(ISNUMBER(SEARCH(ZAKL_DATA!$B$29,B18)),MAX($A$1:A17)+1,0)</f>
        <v>17.0</v>
      </c>
      <c r="B18" s="139" t="s">
        <v>979</v>
      </c>
      <c r="C18" s="170" t="s">
        <v>1404</v>
      </c>
      <c r="E18" t="str">
        <f>IFERROR(VLOOKUP(ROWS($E$2:E18),$A$2:$B$991,2,0),"")</f>
        <v>živočišná výroba</v>
      </c>
      <c r="H18" s="172"/>
      <c r="I18" s="174"/>
    </row>
    <row r="19" spans="1:9" ht="12.75">
      <c r="A19" s="140">
        <f>IF(ISNUMBER(SEARCH(ZAKL_DATA!$B$29,B19)),MAX($A$1:A18)+1,0)</f>
        <v>18.0</v>
      </c>
      <c r="B19" s="139" t="s">
        <v>901</v>
      </c>
      <c r="C19" s="170" t="s">
        <v>1405</v>
      </c>
      <c r="E19" t="str">
        <f>IFERROR(VLOOKUP(ROWS($E$2:E19),$A$2:$B$991,2,0),"")</f>
        <v>Výroba usní a souvisejících výrobků</v>
      </c>
      <c r="H19" s="172"/>
      <c r="I19" s="174"/>
    </row>
    <row r="20" spans="1:9" ht="12.75">
      <c r="A20" s="140">
        <f>IF(ISNUMBER(SEARCH(ZAKL_DATA!$B$29,B20)),MAX($A$1:A19)+1,0)</f>
        <v>19.0</v>
      </c>
      <c r="B20" s="139" t="s">
        <v>980</v>
      </c>
      <c r="C20" s="170" t="s">
        <v>1406</v>
      </c>
      <c r="E20" t="str">
        <f>IFERROR(VLOOKUP(ROWS($E$2:E20),$A$2:$B$991,2,0),"")</f>
        <v>Smíšené hospodářství</v>
      </c>
      <c r="H20" s="172"/>
      <c r="I20" s="174"/>
    </row>
    <row r="21" spans="1:9" ht="12.75">
      <c r="A21" s="140">
        <f>IF(ISNUMBER(SEARCH(ZAKL_DATA!$B$29,B21)),MAX($A$1:A20)+1,0)</f>
        <v>20.0</v>
      </c>
      <c r="B21" s="139" t="s">
        <v>902</v>
      </c>
      <c r="C21" s="170" t="s">
        <v>1407</v>
      </c>
      <c r="E21" t="str">
        <f>IFERROR(VLOOKUP(ROWS($E$2:E21),$A$2:$B$991,2,0),"")</f>
        <v>Zprac.dřeva,výroba dřevěných,korkových,proutěných a slam.výr.,kromě nábytku</v>
      </c>
      <c r="H21" s="172"/>
      <c r="I21" s="174"/>
    </row>
    <row r="22" spans="1:9" ht="12.75">
      <c r="A22" s="140">
        <f>IF(ISNUMBER(SEARCH(ZAKL_DATA!$B$29,B22)),MAX($A$1:A21)+1,0)</f>
        <v>21.0</v>
      </c>
      <c r="B22" s="139" t="s">
        <v>981</v>
      </c>
      <c r="C22" s="170" t="s">
        <v>1408</v>
      </c>
      <c r="E22" t="str">
        <f>IFERROR(VLOOKUP(ROWS($E$2:E22),$A$2:$B$991,2,0),"")</f>
        <v>Podpůrné činnosti pro zemědělství a posklizňové činnosti</v>
      </c>
      <c r="H22" s="172"/>
      <c r="I22" s="174"/>
    </row>
    <row r="23" spans="1:9" ht="12.75">
      <c r="A23" s="140">
        <f>IF(ISNUMBER(SEARCH(ZAKL_DATA!$B$29,B23)),MAX($A$1:A22)+1,0)</f>
        <v>22.0</v>
      </c>
      <c r="B23" s="139" t="s">
        <v>903</v>
      </c>
      <c r="C23" s="170" t="s">
        <v>1409</v>
      </c>
      <c r="E23" t="str">
        <f>IFERROR(VLOOKUP(ROWS($E$2:E23),$A$2:$B$991,2,0),"")</f>
        <v>Výroba papíru a výrobků z papíru</v>
      </c>
      <c r="H23" s="172"/>
      <c r="I23" s="174"/>
    </row>
    <row r="24" spans="1:9" ht="12.75">
      <c r="A24" s="140">
        <f>IF(ISNUMBER(SEARCH(ZAKL_DATA!$B$29,B24)),MAX($A$1:A23)+1,0)</f>
        <v>23.0</v>
      </c>
      <c r="B24" s="139" t="s">
        <v>982</v>
      </c>
      <c r="C24" s="170" t="s">
        <v>1410</v>
      </c>
      <c r="E24" t="str">
        <f>IFERROR(VLOOKUP(ROWS($E$2:E24),$A$2:$B$991,2,0),"")</f>
        <v>Lov a odchyt divokých zvířat a související činnosti</v>
      </c>
      <c r="H24" s="172"/>
      <c r="I24" s="174"/>
    </row>
    <row r="25" spans="1:9" ht="12.75">
      <c r="A25" s="140">
        <f>IF(ISNUMBER(SEARCH(ZAKL_DATA!$B$29,B25)),MAX($A$1:A24)+1,0)</f>
        <v>24.0</v>
      </c>
      <c r="B25" s="139" t="s">
        <v>904</v>
      </c>
      <c r="C25" s="170" t="s">
        <v>1411</v>
      </c>
      <c r="E25" t="str">
        <f>IFERROR(VLOOKUP(ROWS($E$2:E25),$A$2:$B$991,2,0),"")</f>
        <v>Tisk a rozmnožování nahraných nosičů</v>
      </c>
      <c r="H25" s="172"/>
      <c r="I25" s="174"/>
    </row>
    <row r="26" spans="1:9" ht="12.75">
      <c r="A26" s="140">
        <f>IF(ISNUMBER(SEARCH(ZAKL_DATA!$B$29,B26)),MAX($A$1:A25)+1,0)</f>
        <v>25.0</v>
      </c>
      <c r="B26" s="139" t="s">
        <v>905</v>
      </c>
      <c r="C26" s="170" t="s">
        <v>1412</v>
      </c>
      <c r="E26" t="str">
        <f>IFERROR(VLOOKUP(ROWS($E$2:E26),$A$2:$B$991,2,0),"")</f>
        <v>Výroba koksu a rafinovaných ropných produktů</v>
      </c>
      <c r="H26" s="172"/>
      <c r="I26" s="174"/>
    </row>
    <row r="27" spans="1:9" ht="12.75">
      <c r="A27" s="140">
        <f>IF(ISNUMBER(SEARCH(ZAKL_DATA!$B$29,B27)),MAX($A$1:A26)+1,0)</f>
        <v>26.0</v>
      </c>
      <c r="B27" s="139" t="s">
        <v>906</v>
      </c>
      <c r="C27" s="170" t="s">
        <v>1413</v>
      </c>
      <c r="E27" t="str">
        <f>IFERROR(VLOOKUP(ROWS($E$2:E27),$A$2:$B$991,2,0),"")</f>
        <v>Výroba chemických látek a chemických přípravků</v>
      </c>
      <c r="H27" s="172"/>
      <c r="I27" s="174"/>
    </row>
    <row r="28" spans="1:9" ht="12.75">
      <c r="A28" s="140">
        <f>IF(ISNUMBER(SEARCH(ZAKL_DATA!$B$29,B28)),MAX($A$1:A27)+1,0)</f>
        <v>27.0</v>
      </c>
      <c r="B28" s="139" t="s">
        <v>907</v>
      </c>
      <c r="C28" s="170" t="s">
        <v>1414</v>
      </c>
      <c r="E28" t="str">
        <f>IFERROR(VLOOKUP(ROWS($E$2:E28),$A$2:$B$991,2,0),"")</f>
        <v>Výroba základních farmaceutických výrobků a farmaceutických přípravků</v>
      </c>
      <c r="H28" s="172"/>
      <c r="I28" s="174"/>
    </row>
    <row r="29" spans="1:9" ht="12.75">
      <c r="A29" s="140">
        <f>IF(ISNUMBER(SEARCH(ZAKL_DATA!$B$29,B29)),MAX($A$1:A28)+1,0)</f>
        <v>28.0</v>
      </c>
      <c r="B29" s="139" t="s">
        <v>983</v>
      </c>
      <c r="C29" s="170" t="s">
        <v>1415</v>
      </c>
      <c r="E29" t="str">
        <f>IFERROR(VLOOKUP(ROWS($E$2:E29),$A$2:$B$991,2,0),"")</f>
        <v>Lesní hospodářství a jiné činnosti v oblasti lesnictví</v>
      </c>
      <c r="H29" s="172"/>
      <c r="I29" s="174"/>
    </row>
    <row r="30" spans="1:9" ht="12.75">
      <c r="A30" s="140">
        <f>IF(ISNUMBER(SEARCH(ZAKL_DATA!$B$29,B30)),MAX($A$1:A29)+1,0)</f>
        <v>29.0</v>
      </c>
      <c r="B30" s="139" t="s">
        <v>908</v>
      </c>
      <c r="C30" s="170" t="s">
        <v>1416</v>
      </c>
      <c r="E30" t="str">
        <f>IFERROR(VLOOKUP(ROWS($E$2:E30),$A$2:$B$991,2,0),"")</f>
        <v>Výroba pryžových a plastových výrobků</v>
      </c>
      <c r="H30" s="172"/>
      <c r="I30" s="174"/>
    </row>
    <row r="31" spans="1:9" ht="12.75">
      <c r="A31" s="140">
        <f>IF(ISNUMBER(SEARCH(ZAKL_DATA!$B$29,B31)),MAX($A$1:A30)+1,0)</f>
        <v>30.0</v>
      </c>
      <c r="B31" s="139" t="s">
        <v>984</v>
      </c>
      <c r="C31" s="170" t="s">
        <v>1417</v>
      </c>
      <c r="E31" t="str">
        <f>IFERROR(VLOOKUP(ROWS($E$2:E31),$A$2:$B$991,2,0),"")</f>
        <v>Těžba dřeva</v>
      </c>
      <c r="H31" s="172"/>
      <c r="I31" s="174"/>
    </row>
    <row r="32" spans="1:9" ht="12.75">
      <c r="A32" s="140">
        <f>IF(ISNUMBER(SEARCH(ZAKL_DATA!$B$29,B32)),MAX($A$1:A31)+1,0)</f>
        <v>31.0</v>
      </c>
      <c r="B32" s="139" t="s">
        <v>909</v>
      </c>
      <c r="C32" s="170" t="s">
        <v>1418</v>
      </c>
      <c r="E32" t="str">
        <f>IFERROR(VLOOKUP(ROWS($E$2:E32),$A$2:$B$991,2,0),"")</f>
        <v>Výroba ostatních nekovových minerálních výrobků</v>
      </c>
      <c r="H32" s="172"/>
      <c r="I32" s="174"/>
    </row>
    <row r="33" spans="1:9" ht="12.75">
      <c r="A33" s="140">
        <f>IF(ISNUMBER(SEARCH(ZAKL_DATA!$B$29,B33)),MAX($A$1:A32)+1,0)</f>
        <v>32.0</v>
      </c>
      <c r="B33" s="139" t="s">
        <v>985</v>
      </c>
      <c r="C33" s="170" t="s">
        <v>1419</v>
      </c>
      <c r="E33" t="str">
        <f>IFERROR(VLOOKUP(ROWS($E$2:E33),$A$2:$B$991,2,0),"")</f>
        <v>Sběr a získávání volně rostoucích plodů a materiálů, kromě dřeva</v>
      </c>
      <c r="H33" s="172"/>
      <c r="I33" s="174"/>
    </row>
    <row r="34" spans="1:9" ht="12.75">
      <c r="A34" s="140">
        <f>IF(ISNUMBER(SEARCH(ZAKL_DATA!$B$29,B34)),MAX($A$1:A33)+1,0)</f>
        <v>33.0</v>
      </c>
      <c r="B34" s="139" t="s">
        <v>910</v>
      </c>
      <c r="C34" s="170" t="s">
        <v>1420</v>
      </c>
      <c r="E34" t="str">
        <f>IFERROR(VLOOKUP(ROWS($E$2:E34),$A$2:$B$991,2,0),"")</f>
        <v>Výroba základních kovů, hutní zpracování kovů; slévárenství</v>
      </c>
      <c r="H34" s="172"/>
      <c r="I34" s="174"/>
    </row>
    <row r="35" spans="1:9" ht="12.75">
      <c r="A35" s="140">
        <f>IF(ISNUMBER(SEARCH(ZAKL_DATA!$B$29,B35)),MAX($A$1:A34)+1,0)</f>
        <v>34.0</v>
      </c>
      <c r="B35" s="139" t="s">
        <v>986</v>
      </c>
      <c r="C35" s="170" t="s">
        <v>1421</v>
      </c>
      <c r="E35" t="str">
        <f>IFERROR(VLOOKUP(ROWS($E$2:E35),$A$2:$B$991,2,0),"")</f>
        <v>Podpůrné činnosti pro lesnictví</v>
      </c>
      <c r="H35" s="172"/>
      <c r="I35" s="174"/>
    </row>
    <row r="36" spans="1:9" ht="12.75">
      <c r="A36" s="140">
        <f>IF(ISNUMBER(SEARCH(ZAKL_DATA!$B$29,B36)),MAX($A$1:A35)+1,0)</f>
        <v>35.0</v>
      </c>
      <c r="B36" s="139" t="s">
        <v>911</v>
      </c>
      <c r="C36" s="170" t="s">
        <v>1422</v>
      </c>
      <c r="E36" t="str">
        <f>IFERROR(VLOOKUP(ROWS($E$2:E36),$A$2:$B$991,2,0),"")</f>
        <v>Výroba kovových konstrukcí a kovodělných výrobků, kromě strojů a zařízení</v>
      </c>
      <c r="H36" s="172"/>
      <c r="I36" s="174"/>
    </row>
    <row r="37" spans="1:9" ht="12.75">
      <c r="A37" s="140">
        <f>IF(ISNUMBER(SEARCH(ZAKL_DATA!$B$29,B37)),MAX($A$1:A36)+1,0)</f>
        <v>36.0</v>
      </c>
      <c r="B37" s="139" t="s">
        <v>912</v>
      </c>
      <c r="C37" s="170" t="s">
        <v>1423</v>
      </c>
      <c r="E37" t="str">
        <f>IFERROR(VLOOKUP(ROWS($E$2:E37),$A$2:$B$991,2,0),"")</f>
        <v>Výroba počítačů, elektronických a optických přístrojů a zařízení</v>
      </c>
      <c r="H37" s="172"/>
      <c r="I37" s="174"/>
    </row>
    <row r="38" spans="1:9" ht="12.75">
      <c r="A38" s="140">
        <f>IF(ISNUMBER(SEARCH(ZAKL_DATA!$B$29,B38)),MAX($A$1:A37)+1,0)</f>
        <v>37.0</v>
      </c>
      <c r="B38" s="139" t="s">
        <v>913</v>
      </c>
      <c r="C38" s="170" t="s">
        <v>1424</v>
      </c>
      <c r="E38" t="str">
        <f>IFERROR(VLOOKUP(ROWS($E$2:E38),$A$2:$B$991,2,0),"")</f>
        <v>Výroba elektrických zařízení</v>
      </c>
      <c r="H38" s="172"/>
      <c r="I38" s="174"/>
    </row>
    <row r="39" spans="1:9" ht="12.75">
      <c r="A39" s="140">
        <f>IF(ISNUMBER(SEARCH(ZAKL_DATA!$B$29,B39)),MAX($A$1:A38)+1,0)</f>
        <v>38.0</v>
      </c>
      <c r="B39" s="139" t="s">
        <v>914</v>
      </c>
      <c r="C39" s="170" t="s">
        <v>1425</v>
      </c>
      <c r="E39" t="str">
        <f>IFERROR(VLOOKUP(ROWS($E$2:E39),$A$2:$B$991,2,0),"")</f>
        <v>Výroba strojů a zařízení j. n.</v>
      </c>
      <c r="H39" s="172"/>
      <c r="I39" s="174"/>
    </row>
    <row r="40" spans="1:9" ht="12.75">
      <c r="A40" s="140">
        <f>IF(ISNUMBER(SEARCH(ZAKL_DATA!$B$29,B40)),MAX($A$1:A39)+1,0)</f>
        <v>39.0</v>
      </c>
      <c r="B40" s="139" t="s">
        <v>915</v>
      </c>
      <c r="C40" s="170" t="s">
        <v>1426</v>
      </c>
      <c r="E40" t="str">
        <f>IFERROR(VLOOKUP(ROWS($E$2:E40),$A$2:$B$991,2,0),"")</f>
        <v>Výroba motorových vozidel (kromě motocyklů), přívěsů a návěsů</v>
      </c>
      <c r="H40" s="172"/>
      <c r="I40" s="174"/>
    </row>
    <row r="41" spans="1:9" ht="12.75">
      <c r="A41" s="140">
        <f>IF(ISNUMBER(SEARCH(ZAKL_DATA!$B$29,B41)),MAX($A$1:A40)+1,0)</f>
        <v>40.0</v>
      </c>
      <c r="B41" s="139" t="s">
        <v>916</v>
      </c>
      <c r="C41" s="170" t="s">
        <v>1427</v>
      </c>
      <c r="E41" t="str">
        <f>IFERROR(VLOOKUP(ROWS($E$2:E41),$A$2:$B$991,2,0),"")</f>
        <v>Výroba ostatních dopravních prostředků a zařízení</v>
      </c>
      <c r="H41" s="172"/>
      <c r="I41" s="174"/>
    </row>
    <row r="42" spans="1:9" ht="12.75">
      <c r="A42" s="140">
        <f>IF(ISNUMBER(SEARCH(ZAKL_DATA!$B$29,B42)),MAX($A$1:A41)+1,0)</f>
        <v>41.0</v>
      </c>
      <c r="B42" s="139" t="s">
        <v>917</v>
      </c>
      <c r="C42" s="170" t="s">
        <v>1428</v>
      </c>
      <c r="E42" t="str">
        <f>IFERROR(VLOOKUP(ROWS($E$2:E42),$A$2:$B$991,2,0),"")</f>
        <v>Výroba nábytku</v>
      </c>
      <c r="H42" s="172"/>
      <c r="I42" s="174"/>
    </row>
    <row r="43" spans="1:9" ht="12.75">
      <c r="A43" s="140">
        <f>IF(ISNUMBER(SEARCH(ZAKL_DATA!$B$29,B43)),MAX($A$1:A42)+1,0)</f>
        <v>42.0</v>
      </c>
      <c r="B43" s="139" t="s">
        <v>987</v>
      </c>
      <c r="C43" s="170" t="s">
        <v>1429</v>
      </c>
      <c r="E43" t="str">
        <f>IFERROR(VLOOKUP(ROWS($E$2:E43),$A$2:$B$991,2,0),"")</f>
        <v>Rybolov</v>
      </c>
      <c r="H43" s="172"/>
      <c r="I43" s="174"/>
    </row>
    <row r="44" spans="1:9" ht="12.75">
      <c r="A44" s="140">
        <f>IF(ISNUMBER(SEARCH(ZAKL_DATA!$B$29,B44)),MAX($A$1:A43)+1,0)</f>
        <v>43.0</v>
      </c>
      <c r="B44" s="139" t="s">
        <v>918</v>
      </c>
      <c r="C44" s="170" t="s">
        <v>1430</v>
      </c>
      <c r="E44" t="str">
        <f>IFERROR(VLOOKUP(ROWS($E$2:E44),$A$2:$B$991,2,0),"")</f>
        <v>Ostatní zpracovatelský průmysl</v>
      </c>
      <c r="H44" s="172"/>
      <c r="I44" s="174"/>
    </row>
    <row r="45" spans="1:9" ht="12.75">
      <c r="A45" s="140">
        <f>IF(ISNUMBER(SEARCH(ZAKL_DATA!$B$29,B45)),MAX($A$1:A44)+1,0)</f>
        <v>44.0</v>
      </c>
      <c r="B45" s="139" t="s">
        <v>988</v>
      </c>
      <c r="C45" s="170" t="s">
        <v>1431</v>
      </c>
      <c r="E45" t="str">
        <f>IFERROR(VLOOKUP(ROWS($E$2:E45),$A$2:$B$991,2,0),"")</f>
        <v>Akvakultura</v>
      </c>
      <c r="H45" s="172"/>
      <c r="I45" s="174"/>
    </row>
    <row r="46" spans="1:9" ht="12.75">
      <c r="A46" s="140">
        <f>IF(ISNUMBER(SEARCH(ZAKL_DATA!$B$29,B46)),MAX($A$1:A45)+1,0)</f>
        <v>45.0</v>
      </c>
      <c r="B46" s="139" t="s">
        <v>919</v>
      </c>
      <c r="C46" s="170" t="s">
        <v>1432</v>
      </c>
      <c r="E46" t="str">
        <f>IFERROR(VLOOKUP(ROWS($E$2:E46),$A$2:$B$991,2,0),"")</f>
        <v>Opravy a instalace strojů a zařízení</v>
      </c>
      <c r="H46" s="172"/>
      <c r="I46" s="174"/>
    </row>
    <row r="47" spans="1:9" ht="12.75">
      <c r="A47" s="140">
        <f>IF(ISNUMBER(SEARCH(ZAKL_DATA!$B$29,B47)),MAX($A$1:A46)+1,0)</f>
        <v>46.0</v>
      </c>
      <c r="B47" s="139" t="s">
        <v>920</v>
      </c>
      <c r="C47" s="170" t="s">
        <v>1433</v>
      </c>
      <c r="E47" t="str">
        <f>IFERROR(VLOOKUP(ROWS($E$2:E47),$A$2:$B$991,2,0),"")</f>
        <v>Výroba a rozvod elektřiny, plynu, tepla a klimatizovaného vzduchu</v>
      </c>
      <c r="H47" s="172"/>
      <c r="I47" s="174"/>
    </row>
    <row r="48" spans="1:9" ht="12.75">
      <c r="A48" s="140">
        <f>IF(ISNUMBER(SEARCH(ZAKL_DATA!$B$29,B48)),MAX($A$1:A47)+1,0)</f>
        <v>47.0</v>
      </c>
      <c r="B48" s="139" t="s">
        <v>921</v>
      </c>
      <c r="C48" s="170" t="s">
        <v>1434</v>
      </c>
      <c r="E48" t="str">
        <f>IFERROR(VLOOKUP(ROWS($E$2:E48),$A$2:$B$991,2,0),"")</f>
        <v>Shromažďování, úprava a rozvod vody</v>
      </c>
      <c r="H48" s="172"/>
      <c r="I48" s="174"/>
    </row>
    <row r="49" spans="1:9" ht="12.75">
      <c r="A49" s="140">
        <f>IF(ISNUMBER(SEARCH(ZAKL_DATA!$B$29,B49)),MAX($A$1:A48)+1,0)</f>
        <v>48.0</v>
      </c>
      <c r="B49" s="139" t="s">
        <v>922</v>
      </c>
      <c r="C49" s="170" t="s">
        <v>1435</v>
      </c>
      <c r="E49" t="str">
        <f>IFERROR(VLOOKUP(ROWS($E$2:E49),$A$2:$B$991,2,0),"")</f>
        <v>Činnosti související s odpadními vodami</v>
      </c>
      <c r="H49" s="172"/>
      <c r="I49" s="174"/>
    </row>
    <row r="50" spans="1:9" ht="12.75">
      <c r="A50" s="140">
        <f>IF(ISNUMBER(SEARCH(ZAKL_DATA!$B$29,B50)),MAX($A$1:A49)+1,0)</f>
        <v>49.0</v>
      </c>
      <c r="B50" s="139" t="s">
        <v>923</v>
      </c>
      <c r="C50" s="170" t="s">
        <v>1436</v>
      </c>
      <c r="E50" t="str">
        <f>IFERROR(VLOOKUP(ROWS($E$2:E50),$A$2:$B$991,2,0),"")</f>
        <v>Shromažďování,sběr a odstraňování odpadů,úprava odpadů k dalšímu využití</v>
      </c>
      <c r="H50" s="172"/>
      <c r="I50" s="174"/>
    </row>
    <row r="51" spans="1:9" ht="12.75">
      <c r="A51" s="140">
        <f>IF(ISNUMBER(SEARCH(ZAKL_DATA!$B$29,B51)),MAX($A$1:A50)+1,0)</f>
        <v>50.0</v>
      </c>
      <c r="B51" s="139" t="s">
        <v>924</v>
      </c>
      <c r="C51" s="170" t="s">
        <v>1437</v>
      </c>
      <c r="E51" t="str">
        <f>IFERROR(VLOOKUP(ROWS($E$2:E51),$A$2:$B$991,2,0),"")</f>
        <v>Sanace a jiné činnosti související s odpady</v>
      </c>
      <c r="H51" s="172"/>
      <c r="I51" s="174"/>
    </row>
    <row r="52" spans="1:9" ht="12.75">
      <c r="A52" s="140">
        <f>IF(ISNUMBER(SEARCH(ZAKL_DATA!$B$29,B52)),MAX($A$1:A51)+1,0)</f>
        <v>51.0</v>
      </c>
      <c r="B52" s="139" t="s">
        <v>925</v>
      </c>
      <c r="C52" s="170" t="s">
        <v>1438</v>
      </c>
      <c r="E52" t="str">
        <f>IFERROR(VLOOKUP(ROWS($E$2:E52),$A$2:$B$991,2,0),"")</f>
        <v>Výstavba budov</v>
      </c>
      <c r="H52" s="172"/>
      <c r="I52" s="174"/>
    </row>
    <row r="53" spans="1:9" ht="12.75">
      <c r="A53" s="140">
        <f>IF(ISNUMBER(SEARCH(ZAKL_DATA!$B$29,B53)),MAX($A$1:A52)+1,0)</f>
        <v>52.0</v>
      </c>
      <c r="B53" s="139" t="s">
        <v>926</v>
      </c>
      <c r="C53" s="170" t="s">
        <v>1439</v>
      </c>
      <c r="E53" t="str">
        <f>IFERROR(VLOOKUP(ROWS($E$2:E53),$A$2:$B$991,2,0),"")</f>
        <v>Inženýrské stavitelství</v>
      </c>
      <c r="H53" s="172"/>
      <c r="I53" s="174"/>
    </row>
    <row r="54" spans="1:9" ht="12.75">
      <c r="A54" s="140">
        <f>IF(ISNUMBER(SEARCH(ZAKL_DATA!$B$29,B54)),MAX($A$1:A53)+1,0)</f>
        <v>53.0</v>
      </c>
      <c r="B54" s="139" t="s">
        <v>927</v>
      </c>
      <c r="C54" s="170" t="s">
        <v>1440</v>
      </c>
      <c r="E54" t="str">
        <f>IFERROR(VLOOKUP(ROWS($E$2:E54),$A$2:$B$991,2,0),"")</f>
        <v>Specializované stavební činnosti</v>
      </c>
      <c r="H54" s="172"/>
      <c r="I54" s="174"/>
    </row>
    <row r="55" spans="1:9" ht="12.75">
      <c r="A55" s="140">
        <f>IF(ISNUMBER(SEARCH(ZAKL_DATA!$B$29,B55)),MAX($A$1:A54)+1,0)</f>
        <v>54.0</v>
      </c>
      <c r="B55" s="139" t="s">
        <v>928</v>
      </c>
      <c r="C55" s="170" t="s">
        <v>1441</v>
      </c>
      <c r="E55" t="str">
        <f>IFERROR(VLOOKUP(ROWS($E$2:E55),$A$2:$B$991,2,0),"")</f>
        <v>Velkoobchod, maloobchod a opravy motorových vozidel</v>
      </c>
      <c r="H55" s="172"/>
      <c r="I55" s="174"/>
    </row>
    <row r="56" spans="1:9" ht="12.75">
      <c r="A56" s="140">
        <f>IF(ISNUMBER(SEARCH(ZAKL_DATA!$B$29,B56)),MAX($A$1:A55)+1,0)</f>
        <v>55.0</v>
      </c>
      <c r="B56" s="139" t="s">
        <v>929</v>
      </c>
      <c r="C56" s="170" t="s">
        <v>1442</v>
      </c>
      <c r="E56" t="str">
        <f>IFERROR(VLOOKUP(ROWS($E$2:E56),$A$2:$B$991,2,0),"")</f>
        <v>Velkoobchod, kromě motorových vozidel</v>
      </c>
      <c r="H56" s="172"/>
      <c r="I56" s="174"/>
    </row>
    <row r="57" spans="1:9" ht="12.75">
      <c r="A57" s="140">
        <f>IF(ISNUMBER(SEARCH(ZAKL_DATA!$B$29,B57)),MAX($A$1:A56)+1,0)</f>
        <v>56.0</v>
      </c>
      <c r="B57" s="139" t="s">
        <v>930</v>
      </c>
      <c r="C57" s="170" t="s">
        <v>1443</v>
      </c>
      <c r="E57" t="str">
        <f>IFERROR(VLOOKUP(ROWS($E$2:E57),$A$2:$B$991,2,0),"")</f>
        <v>Maloobchod, kromě motorových vozidel</v>
      </c>
      <c r="H57" s="172"/>
      <c r="I57" s="174"/>
    </row>
    <row r="58" spans="1:9" ht="12.75">
      <c r="A58" s="140">
        <f>IF(ISNUMBER(SEARCH(ZAKL_DATA!$B$29,B58)),MAX($A$1:A57)+1,0)</f>
        <v>57.0</v>
      </c>
      <c r="B58" s="139" t="s">
        <v>931</v>
      </c>
      <c r="C58" s="170" t="s">
        <v>1444</v>
      </c>
      <c r="E58" t="str">
        <f>IFERROR(VLOOKUP(ROWS($E$2:E58),$A$2:$B$991,2,0),"")</f>
        <v>Pozemní a potrubní doprava</v>
      </c>
      <c r="H58" s="172"/>
      <c r="I58" s="174"/>
    </row>
    <row r="59" spans="1:9" ht="12.75">
      <c r="A59" s="140">
        <f>IF(ISNUMBER(SEARCH(ZAKL_DATA!$B$29,B59)),MAX($A$1:A58)+1,0)</f>
        <v>58.0</v>
      </c>
      <c r="B59" s="139" t="s">
        <v>932</v>
      </c>
      <c r="C59" s="170" t="s">
        <v>1445</v>
      </c>
      <c r="E59" t="str">
        <f>IFERROR(VLOOKUP(ROWS($E$2:E59),$A$2:$B$991,2,0),"")</f>
        <v>Vodní doprava</v>
      </c>
      <c r="H59" s="172"/>
      <c r="I59" s="174"/>
    </row>
    <row r="60" spans="1:9" ht="12.75">
      <c r="A60" s="140">
        <f>IF(ISNUMBER(SEARCH(ZAKL_DATA!$B$29,B60)),MAX($A$1:A59)+1,0)</f>
        <v>59.0</v>
      </c>
      <c r="B60" s="139" t="s">
        <v>933</v>
      </c>
      <c r="C60" s="170" t="s">
        <v>1446</v>
      </c>
      <c r="E60" t="str">
        <f>IFERROR(VLOOKUP(ROWS($E$2:E60),$A$2:$B$991,2,0),"")</f>
        <v>Letecká doprava</v>
      </c>
      <c r="H60" s="172"/>
      <c r="I60" s="174"/>
    </row>
    <row r="61" spans="1:9" ht="12.75">
      <c r="A61" s="140">
        <f>IF(ISNUMBER(SEARCH(ZAKL_DATA!$B$29,B61)),MAX($A$1:A60)+1,0)</f>
        <v>60.0</v>
      </c>
      <c r="B61" s="139" t="s">
        <v>989</v>
      </c>
      <c r="C61" s="170" t="s">
        <v>1447</v>
      </c>
      <c r="E61" t="str">
        <f>IFERROR(VLOOKUP(ROWS($E$2:E61),$A$2:$B$991,2,0),"")</f>
        <v>Těžba a úprava černého uhlí</v>
      </c>
      <c r="H61" s="172"/>
      <c r="I61" s="174"/>
    </row>
    <row r="62" spans="1:9" ht="12.75">
      <c r="A62" s="140">
        <f>IF(ISNUMBER(SEARCH(ZAKL_DATA!$B$29,B62)),MAX($A$1:A61)+1,0)</f>
        <v>61.0</v>
      </c>
      <c r="B62" s="139" t="s">
        <v>934</v>
      </c>
      <c r="C62" s="170" t="s">
        <v>1448</v>
      </c>
      <c r="E62" t="str">
        <f>IFERROR(VLOOKUP(ROWS($E$2:E62),$A$2:$B$991,2,0),"")</f>
        <v>Skladování a vedlejší činnosti v dopravě</v>
      </c>
      <c r="H62" s="172"/>
      <c r="I62" s="174"/>
    </row>
    <row r="63" spans="1:9" ht="12.75">
      <c r="A63" s="140">
        <f>IF(ISNUMBER(SEARCH(ZAKL_DATA!$B$29,B63)),MAX($A$1:A62)+1,0)</f>
        <v>62.0</v>
      </c>
      <c r="B63" s="139" t="s">
        <v>990</v>
      </c>
      <c r="C63" s="170" t="s">
        <v>1449</v>
      </c>
      <c r="E63" t="str">
        <f>IFERROR(VLOOKUP(ROWS($E$2:E63),$A$2:$B$991,2,0),"")</f>
        <v>Těžba a úprava hnědého uhlí</v>
      </c>
      <c r="H63" s="172"/>
      <c r="I63" s="174"/>
    </row>
    <row r="64" spans="1:9" ht="12.75">
      <c r="A64" s="140">
        <f>IF(ISNUMBER(SEARCH(ZAKL_DATA!$B$29,B64)),MAX($A$1:A63)+1,0)</f>
        <v>63.0</v>
      </c>
      <c r="B64" s="139" t="s">
        <v>935</v>
      </c>
      <c r="C64" s="170" t="s">
        <v>1450</v>
      </c>
      <c r="E64" t="str">
        <f>IFERROR(VLOOKUP(ROWS($E$2:E64),$A$2:$B$991,2,0),"")</f>
        <v>Poštovní a kurýrní činnosti</v>
      </c>
      <c r="H64" s="172"/>
      <c r="I64" s="174"/>
    </row>
    <row r="65" spans="1:9" ht="12.75">
      <c r="A65" s="140">
        <f>IF(ISNUMBER(SEARCH(ZAKL_DATA!$B$29,B65)),MAX($A$1:A64)+1,0)</f>
        <v>64.0</v>
      </c>
      <c r="B65" s="139" t="s">
        <v>936</v>
      </c>
      <c r="C65" s="170" t="s">
        <v>1451</v>
      </c>
      <c r="E65" t="str">
        <f>IFERROR(VLOOKUP(ROWS($E$2:E65),$A$2:$B$991,2,0),"")</f>
        <v>Ubytování</v>
      </c>
      <c r="H65" s="172"/>
      <c r="I65" s="174"/>
    </row>
    <row r="66" spans="1:9" ht="12.75">
      <c r="A66" s="140">
        <f>IF(ISNUMBER(SEARCH(ZAKL_DATA!$B$29,B66)),MAX($A$1:A65)+1,0)</f>
        <v>65.0</v>
      </c>
      <c r="B66" s="139" t="s">
        <v>937</v>
      </c>
      <c r="C66" s="170" t="s">
        <v>1452</v>
      </c>
      <c r="E66" t="str">
        <f>IFERROR(VLOOKUP(ROWS($E$2:E66),$A$2:$B$991,2,0),"")</f>
        <v>Stravování a pohostinství</v>
      </c>
      <c r="H66" s="172"/>
      <c r="I66" s="174"/>
    </row>
    <row r="67" spans="1:9" ht="12.75">
      <c r="A67" s="140">
        <f>IF(ISNUMBER(SEARCH(ZAKL_DATA!$B$29,B67)),MAX($A$1:A66)+1,0)</f>
        <v>66.0</v>
      </c>
      <c r="B67" s="139" t="s">
        <v>938</v>
      </c>
      <c r="C67" s="170" t="s">
        <v>1453</v>
      </c>
      <c r="E67" t="str">
        <f>IFERROR(VLOOKUP(ROWS($E$2:E67),$A$2:$B$991,2,0),"")</f>
        <v>Vydavatelské činnosti</v>
      </c>
      <c r="H67" s="172"/>
      <c r="I67" s="174"/>
    </row>
    <row r="68" spans="1:9" ht="12.75">
      <c r="A68" s="140">
        <f>IF(ISNUMBER(SEARCH(ZAKL_DATA!$B$29,B68)),MAX($A$1:A67)+1,0)</f>
        <v>67.0</v>
      </c>
      <c r="B68" s="139" t="s">
        <v>939</v>
      </c>
      <c r="C68" s="170" t="s">
        <v>1454</v>
      </c>
      <c r="E68" t="str">
        <f>IFERROR(VLOOKUP(ROWS($E$2:E68),$A$2:$B$991,2,0),"")</f>
        <v>Čin.v obl.filmů,videozázn.a tel.programů,pořiz.zvuk.nahr.a hudeb.vyd.čin.</v>
      </c>
      <c r="H68" s="172"/>
      <c r="I68" s="174"/>
    </row>
    <row r="69" spans="1:9" ht="12.75">
      <c r="A69" s="140">
        <f>IF(ISNUMBER(SEARCH(ZAKL_DATA!$B$29,B69)),MAX($A$1:A68)+1,0)</f>
        <v>68.0</v>
      </c>
      <c r="B69" s="139" t="s">
        <v>940</v>
      </c>
      <c r="C69" s="170" t="s">
        <v>1455</v>
      </c>
      <c r="E69" t="str">
        <f>IFERROR(VLOOKUP(ROWS($E$2:E69),$A$2:$B$991,2,0),"")</f>
        <v>Tvorba programů a vysílání</v>
      </c>
      <c r="H69" s="172"/>
      <c r="I69" s="174"/>
    </row>
    <row r="70" spans="1:9" ht="12.75">
      <c r="A70" s="140">
        <f>IF(ISNUMBER(SEARCH(ZAKL_DATA!$B$29,B70)),MAX($A$1:A69)+1,0)</f>
        <v>69.0</v>
      </c>
      <c r="B70" s="139" t="s">
        <v>941</v>
      </c>
      <c r="C70" s="170" t="s">
        <v>1456</v>
      </c>
      <c r="E70" t="str">
        <f>IFERROR(VLOOKUP(ROWS($E$2:E70),$A$2:$B$991,2,0),"")</f>
        <v>Telekomunikační činnosti</v>
      </c>
      <c r="H70" s="172"/>
      <c r="I70" s="174"/>
    </row>
    <row r="71" spans="1:9" ht="12.75">
      <c r="A71" s="140">
        <f>IF(ISNUMBER(SEARCH(ZAKL_DATA!$B$29,B71)),MAX($A$1:A70)+1,0)</f>
        <v>70.0</v>
      </c>
      <c r="B71" s="139" t="s">
        <v>991</v>
      </c>
      <c r="C71" s="170" t="s">
        <v>1457</v>
      </c>
      <c r="E71" t="str">
        <f>IFERROR(VLOOKUP(ROWS($E$2:E71),$A$2:$B$991,2,0),"")</f>
        <v>Těžba ropy</v>
      </c>
      <c r="H71" s="172"/>
      <c r="I71" s="174"/>
    </row>
    <row r="72" spans="1:9" ht="12.75">
      <c r="A72" s="140">
        <f>IF(ISNUMBER(SEARCH(ZAKL_DATA!$B$29,B72)),MAX($A$1:A71)+1,0)</f>
        <v>71.0</v>
      </c>
      <c r="B72" s="139" t="s">
        <v>942</v>
      </c>
      <c r="C72" s="170" t="s">
        <v>1458</v>
      </c>
      <c r="E72" t="str">
        <f>IFERROR(VLOOKUP(ROWS($E$2:E72),$A$2:$B$991,2,0),"")</f>
        <v>Činnosti v oblasti informačních technologií</v>
      </c>
      <c r="H72" s="172"/>
      <c r="I72" s="174"/>
    </row>
    <row r="73" spans="1:9" ht="12.75">
      <c r="A73" s="140">
        <f>IF(ISNUMBER(SEARCH(ZAKL_DATA!$B$29,B73)),MAX($A$1:A72)+1,0)</f>
        <v>72.0</v>
      </c>
      <c r="B73" s="139" t="s">
        <v>992</v>
      </c>
      <c r="C73" s="170" t="s">
        <v>1459</v>
      </c>
      <c r="E73" t="str">
        <f>IFERROR(VLOOKUP(ROWS($E$2:E73),$A$2:$B$991,2,0),"")</f>
        <v>Těžba zemního plynu</v>
      </c>
      <c r="H73" s="172"/>
      <c r="I73" s="174"/>
    </row>
    <row r="74" spans="1:9" ht="12.75">
      <c r="A74" s="140">
        <f>IF(ISNUMBER(SEARCH(ZAKL_DATA!$B$29,B74)),MAX($A$1:A73)+1,0)</f>
        <v>73.0</v>
      </c>
      <c r="B74" s="139" t="s">
        <v>943</v>
      </c>
      <c r="C74" s="170" t="s">
        <v>1460</v>
      </c>
      <c r="E74" t="str">
        <f>IFERROR(VLOOKUP(ROWS($E$2:E74),$A$2:$B$991,2,0),"")</f>
        <v>Informační činnosti</v>
      </c>
      <c r="H74" s="172"/>
      <c r="I74" s="174"/>
    </row>
    <row r="75" spans="1:9" ht="12.75">
      <c r="A75" s="140">
        <f>IF(ISNUMBER(SEARCH(ZAKL_DATA!$B$29,B75)),MAX($A$1:A74)+1,0)</f>
        <v>74.0</v>
      </c>
      <c r="B75" s="139" t="s">
        <v>944</v>
      </c>
      <c r="C75" s="170" t="s">
        <v>1461</v>
      </c>
      <c r="E75" t="str">
        <f>IFERROR(VLOOKUP(ROWS($E$2:E75),$A$2:$B$991,2,0),"")</f>
        <v>Finanční zprostředkování, kromě pojišťovnictví a penzijního financování</v>
      </c>
      <c r="H75" s="172"/>
      <c r="I75" s="174"/>
    </row>
    <row r="76" spans="1:9" ht="12.75">
      <c r="A76" s="140">
        <f>IF(ISNUMBER(SEARCH(ZAKL_DATA!$B$29,B76)),MAX($A$1:A75)+1,0)</f>
        <v>75.0</v>
      </c>
      <c r="B76" s="139" t="s">
        <v>945</v>
      </c>
      <c r="C76" s="170" t="s">
        <v>1462</v>
      </c>
      <c r="E76" t="str">
        <f>IFERROR(VLOOKUP(ROWS($E$2:E76),$A$2:$B$991,2,0),"")</f>
        <v>Pojištění,zajištění a penzijní financování,kromě povinného soc.zabezpečení</v>
      </c>
      <c r="H76" s="172"/>
      <c r="I76" s="174"/>
    </row>
    <row r="77" spans="1:9" ht="12.75">
      <c r="A77" s="140">
        <f>IF(ISNUMBER(SEARCH(ZAKL_DATA!$B$29,B77)),MAX($A$1:A76)+1,0)</f>
        <v>76.0</v>
      </c>
      <c r="B77" s="139" t="s">
        <v>946</v>
      </c>
      <c r="C77" s="170" t="s">
        <v>1463</v>
      </c>
      <c r="E77" t="str">
        <f>IFERROR(VLOOKUP(ROWS($E$2:E77),$A$2:$B$991,2,0),"")</f>
        <v>Ostatní finanční činnosti</v>
      </c>
      <c r="H77" s="172"/>
      <c r="I77" s="174"/>
    </row>
    <row r="78" spans="1:9" ht="12.75">
      <c r="A78" s="140">
        <f>IF(ISNUMBER(SEARCH(ZAKL_DATA!$B$29,B78)),MAX($A$1:A77)+1,0)</f>
        <v>77.0</v>
      </c>
      <c r="B78" s="139" t="s">
        <v>947</v>
      </c>
      <c r="C78" s="170" t="s">
        <v>1464</v>
      </c>
      <c r="E78" t="str">
        <f>IFERROR(VLOOKUP(ROWS($E$2:E78),$A$2:$B$991,2,0),"")</f>
        <v>Činnosti v oblasti nemovitostí</v>
      </c>
      <c r="H78" s="172"/>
      <c r="I78" s="174"/>
    </row>
    <row r="79" spans="1:9" ht="12.75">
      <c r="A79" s="140">
        <f>IF(ISNUMBER(SEARCH(ZAKL_DATA!$B$29,B79)),MAX($A$1:A78)+1,0)</f>
        <v>78.0</v>
      </c>
      <c r="B79" s="139" t="s">
        <v>948</v>
      </c>
      <c r="C79" s="170" t="s">
        <v>1465</v>
      </c>
      <c r="E79" t="str">
        <f>IFERROR(VLOOKUP(ROWS($E$2:E79),$A$2:$B$991,2,0),"")</f>
        <v>Právní a účetnické činnosti</v>
      </c>
      <c r="H79" s="172"/>
      <c r="I79" s="174"/>
    </row>
    <row r="80" spans="1:9" ht="12.75">
      <c r="A80" s="140">
        <f>IF(ISNUMBER(SEARCH(ZAKL_DATA!$B$29,B80)),MAX($A$1:A79)+1,0)</f>
        <v>79.0</v>
      </c>
      <c r="B80" s="139" t="s">
        <v>949</v>
      </c>
      <c r="C80" s="170" t="s">
        <v>1466</v>
      </c>
      <c r="E80" t="str">
        <f>IFERROR(VLOOKUP(ROWS($E$2:E80),$A$2:$B$991,2,0),"")</f>
        <v>Činnosti vedení podniků; poradenství v oblasti řízení</v>
      </c>
      <c r="H80" s="172"/>
      <c r="I80" s="174"/>
    </row>
    <row r="81" spans="1:9" ht="12.75">
      <c r="A81" s="140">
        <f>IF(ISNUMBER(SEARCH(ZAKL_DATA!$B$29,B81)),MAX($A$1:A80)+1,0)</f>
        <v>80.0</v>
      </c>
      <c r="B81" s="139" t="s">
        <v>950</v>
      </c>
      <c r="C81" s="170" t="s">
        <v>1467</v>
      </c>
      <c r="E81" t="str">
        <f>IFERROR(VLOOKUP(ROWS($E$2:E81),$A$2:$B$991,2,0),"")</f>
        <v>Architektonické a inženýrské činnosti; technické zkoušky a analýzy</v>
      </c>
      <c r="H81" s="172"/>
      <c r="I81" s="174"/>
    </row>
    <row r="82" spans="1:9" ht="12.75">
      <c r="A82" s="140">
        <f>IF(ISNUMBER(SEARCH(ZAKL_DATA!$B$29,B82)),MAX($A$1:A81)+1,0)</f>
        <v>81.0</v>
      </c>
      <c r="B82" s="139" t="s">
        <v>993</v>
      </c>
      <c r="C82" s="170" t="s">
        <v>1468</v>
      </c>
      <c r="E82" t="str">
        <f>IFERROR(VLOOKUP(ROWS($E$2:E82),$A$2:$B$991,2,0),"")</f>
        <v>Těžba a úprava železných rud</v>
      </c>
      <c r="H82" s="172"/>
      <c r="I82" s="174"/>
    </row>
    <row r="83" spans="1:9" ht="12.75">
      <c r="A83" s="140">
        <f>IF(ISNUMBER(SEARCH(ZAKL_DATA!$B$29,B83)),MAX($A$1:A82)+1,0)</f>
        <v>82.0</v>
      </c>
      <c r="B83" s="139" t="s">
        <v>951</v>
      </c>
      <c r="C83" s="170" t="s">
        <v>1469</v>
      </c>
      <c r="E83" t="str">
        <f>IFERROR(VLOOKUP(ROWS($E$2:E83),$A$2:$B$991,2,0),"")</f>
        <v>Výzkum a vývoj</v>
      </c>
      <c r="H83" s="172"/>
      <c r="I83" s="174"/>
    </row>
    <row r="84" spans="1:9" ht="12.75">
      <c r="A84" s="140">
        <f>IF(ISNUMBER(SEARCH(ZAKL_DATA!$B$29,B84)),MAX($A$1:A83)+1,0)</f>
        <v>83.0</v>
      </c>
      <c r="B84" s="139" t="s">
        <v>994</v>
      </c>
      <c r="C84" s="170" t="s">
        <v>1470</v>
      </c>
      <c r="E84" t="str">
        <f>IFERROR(VLOOKUP(ROWS($E$2:E84),$A$2:$B$991,2,0),"")</f>
        <v>Těžba a úprava neželezných rud</v>
      </c>
      <c r="H84" s="172"/>
      <c r="I84" s="174"/>
    </row>
    <row r="85" spans="1:9" ht="12.75">
      <c r="A85" s="140">
        <f>IF(ISNUMBER(SEARCH(ZAKL_DATA!$B$29,B85)),MAX($A$1:A84)+1,0)</f>
        <v>84.0</v>
      </c>
      <c r="B85" s="139" t="s">
        <v>952</v>
      </c>
      <c r="C85" s="170" t="s">
        <v>1471</v>
      </c>
      <c r="E85" t="str">
        <f>IFERROR(VLOOKUP(ROWS($E$2:E85),$A$2:$B$991,2,0),"")</f>
        <v>Reklama a průzkum trhu</v>
      </c>
      <c r="H85" s="172"/>
      <c r="I85" s="174"/>
    </row>
    <row r="86" spans="1:9" ht="12.75">
      <c r="A86" s="140">
        <f>IF(ISNUMBER(SEARCH(ZAKL_DATA!$B$29,B86)),MAX($A$1:A85)+1,0)</f>
        <v>85.0</v>
      </c>
      <c r="B86" s="139" t="s">
        <v>953</v>
      </c>
      <c r="C86" s="170" t="s">
        <v>1472</v>
      </c>
      <c r="E86" t="str">
        <f>IFERROR(VLOOKUP(ROWS($E$2:E86),$A$2:$B$991,2,0),"")</f>
        <v>Ostatní profesní, vědecké a technické činnosti</v>
      </c>
      <c r="H86" s="172"/>
      <c r="I86" s="174"/>
    </row>
    <row r="87" spans="1:9" ht="12.75">
      <c r="A87" s="140">
        <f>IF(ISNUMBER(SEARCH(ZAKL_DATA!$B$29,B87)),MAX($A$1:A86)+1,0)</f>
        <v>86.0</v>
      </c>
      <c r="B87" s="139" t="s">
        <v>954</v>
      </c>
      <c r="C87" s="170" t="s">
        <v>1473</v>
      </c>
      <c r="E87" t="str">
        <f>IFERROR(VLOOKUP(ROWS($E$2:E87),$A$2:$B$991,2,0),"")</f>
        <v>Veterinární činnosti</v>
      </c>
      <c r="H87" s="172"/>
      <c r="I87" s="174"/>
    </row>
    <row r="88" spans="1:9" ht="12.75">
      <c r="A88" s="140">
        <f>IF(ISNUMBER(SEARCH(ZAKL_DATA!$B$29,B88)),MAX($A$1:A87)+1,0)</f>
        <v>87.0</v>
      </c>
      <c r="B88" s="139" t="s">
        <v>955</v>
      </c>
      <c r="C88" s="170" t="s">
        <v>1474</v>
      </c>
      <c r="E88" t="str">
        <f>IFERROR(VLOOKUP(ROWS($E$2:E88),$A$2:$B$991,2,0),"")</f>
        <v>Činnosti v oblasti pronájmu a operativního leasingu</v>
      </c>
      <c r="H88" s="172"/>
      <c r="I88" s="174"/>
    </row>
    <row r="89" spans="1:9" ht="12.75">
      <c r="A89" s="140">
        <f>IF(ISNUMBER(SEARCH(ZAKL_DATA!$B$29,B89)),MAX($A$1:A88)+1,0)</f>
        <v>88.0</v>
      </c>
      <c r="B89" s="139" t="s">
        <v>956</v>
      </c>
      <c r="C89" s="170" t="s">
        <v>1475</v>
      </c>
      <c r="E89" t="str">
        <f>IFERROR(VLOOKUP(ROWS($E$2:E89),$A$2:$B$991,2,0),"")</f>
        <v>Činnosti související se zaměstnáním</v>
      </c>
      <c r="H89" s="172"/>
      <c r="I89" s="174"/>
    </row>
    <row r="90" spans="1:9" ht="12.75">
      <c r="A90" s="140">
        <f>IF(ISNUMBER(SEARCH(ZAKL_DATA!$B$29,B90)),MAX($A$1:A89)+1,0)</f>
        <v>89.0</v>
      </c>
      <c r="B90" s="139" t="s">
        <v>957</v>
      </c>
      <c r="C90" s="170" t="s">
        <v>1476</v>
      </c>
      <c r="E90" t="str">
        <f>IFERROR(VLOOKUP(ROWS($E$2:E90),$A$2:$B$991,2,0),"")</f>
        <v>Činnosti cest.agentur,kanceláří a jiné rezervační a související činnosti</v>
      </c>
      <c r="H90" s="172"/>
      <c r="I90" s="174"/>
    </row>
    <row r="91" spans="1:9" ht="12.75">
      <c r="A91" s="140">
        <f>IF(ISNUMBER(SEARCH(ZAKL_DATA!$B$29,B91)),MAX($A$1:A90)+1,0)</f>
        <v>90.0</v>
      </c>
      <c r="B91" s="139" t="s">
        <v>958</v>
      </c>
      <c r="C91" s="170" t="s">
        <v>1477</v>
      </c>
      <c r="E91" t="str">
        <f>IFERROR(VLOOKUP(ROWS($E$2:E91),$A$2:$B$991,2,0),"")</f>
        <v>Bezpečnostní a pátrací činnosti</v>
      </c>
      <c r="H91" s="172"/>
      <c r="I91" s="174"/>
    </row>
    <row r="92" spans="1:9" ht="12.75">
      <c r="A92" s="140">
        <f>IF(ISNUMBER(SEARCH(ZAKL_DATA!$B$29,B92)),MAX($A$1:A91)+1,0)</f>
        <v>91.0</v>
      </c>
      <c r="B92" s="139" t="s">
        <v>959</v>
      </c>
      <c r="C92" s="170" t="s">
        <v>1478</v>
      </c>
      <c r="E92" t="str">
        <f>IFERROR(VLOOKUP(ROWS($E$2:E92),$A$2:$B$991,2,0),"")</f>
        <v>Činnosti související se stavbami a úpravou krajiny</v>
      </c>
      <c r="H92" s="172"/>
      <c r="I92" s="174"/>
    </row>
    <row r="93" spans="1:9" ht="12.75">
      <c r="A93" s="140">
        <f>IF(ISNUMBER(SEARCH(ZAKL_DATA!$B$29,B93)),MAX($A$1:A92)+1,0)</f>
        <v>92.0</v>
      </c>
      <c r="B93" s="139" t="s">
        <v>995</v>
      </c>
      <c r="C93" s="170" t="s">
        <v>1479</v>
      </c>
      <c r="E93" t="str">
        <f>IFERROR(VLOOKUP(ROWS($E$2:E93),$A$2:$B$991,2,0),"")</f>
        <v>Dobývání kamene, písků a jílů</v>
      </c>
      <c r="H93" s="172"/>
      <c r="I93" s="174"/>
    </row>
    <row r="94" spans="1:9" ht="12.75">
      <c r="A94" s="140">
        <f>IF(ISNUMBER(SEARCH(ZAKL_DATA!$B$29,B94)),MAX($A$1:A93)+1,0)</f>
        <v>93.0</v>
      </c>
      <c r="B94" s="139" t="s">
        <v>960</v>
      </c>
      <c r="C94" s="170" t="s">
        <v>1480</v>
      </c>
      <c r="E94" t="str">
        <f>IFERROR(VLOOKUP(ROWS($E$2:E94),$A$2:$B$991,2,0),"")</f>
        <v>Administrativní, kancelářské a jiné podpůrné činnosti pro podnikání</v>
      </c>
      <c r="H94" s="172"/>
      <c r="I94" s="174"/>
    </row>
    <row r="95" spans="1:9" ht="12.75">
      <c r="A95" s="140">
        <f>IF(ISNUMBER(SEARCH(ZAKL_DATA!$B$29,B95)),MAX($A$1:A94)+1,0)</f>
        <v>94.0</v>
      </c>
      <c r="B95" s="139" t="s">
        <v>961</v>
      </c>
      <c r="C95" s="170" t="s">
        <v>1481</v>
      </c>
      <c r="E95" t="str">
        <f>IFERROR(VLOOKUP(ROWS($E$2:E95),$A$2:$B$991,2,0),"")</f>
        <v>Veřejná správa a obrana; povinné sociální zabezpečení</v>
      </c>
      <c r="H95" s="172"/>
      <c r="I95" s="174"/>
    </row>
    <row r="96" spans="1:9" ht="12.75">
      <c r="A96" s="140">
        <f>IF(ISNUMBER(SEARCH(ZAKL_DATA!$B$29,B96)),MAX($A$1:A95)+1,0)</f>
        <v>95.0</v>
      </c>
      <c r="B96" s="139" t="s">
        <v>962</v>
      </c>
      <c r="C96" s="170" t="s">
        <v>1482</v>
      </c>
      <c r="E96" t="str">
        <f>IFERROR(VLOOKUP(ROWS($E$2:E96),$A$2:$B$991,2,0),"")</f>
        <v>Vzdělávání</v>
      </c>
      <c r="H96" s="172"/>
      <c r="I96" s="174"/>
    </row>
    <row r="97" spans="1:9" ht="12.75">
      <c r="A97" s="140">
        <f>IF(ISNUMBER(SEARCH(ZAKL_DATA!$B$29,B97)),MAX($A$1:A96)+1,0)</f>
        <v>96.0</v>
      </c>
      <c r="B97" s="139" t="s">
        <v>963</v>
      </c>
      <c r="C97" s="170" t="s">
        <v>1483</v>
      </c>
      <c r="E97" t="str">
        <f>IFERROR(VLOOKUP(ROWS($E$2:E97),$A$2:$B$991,2,0),"")</f>
        <v>Zdravotní péče</v>
      </c>
      <c r="H97" s="172"/>
      <c r="I97" s="174"/>
    </row>
    <row r="98" spans="1:9" ht="12.75">
      <c r="A98" s="140">
        <f>IF(ISNUMBER(SEARCH(ZAKL_DATA!$B$29,B98)),MAX($A$1:A97)+1,0)</f>
        <v>97.0</v>
      </c>
      <c r="B98" s="139" t="s">
        <v>964</v>
      </c>
      <c r="C98" s="170" t="s">
        <v>1484</v>
      </c>
      <c r="E98" t="str">
        <f>IFERROR(VLOOKUP(ROWS($E$2:E98),$A$2:$B$991,2,0),"")</f>
        <v>Pobytové služby sociální péče</v>
      </c>
      <c r="H98" s="172"/>
      <c r="I98" s="174"/>
    </row>
    <row r="99" spans="1:9" ht="12.75">
      <c r="A99" s="140">
        <f>IF(ISNUMBER(SEARCH(ZAKL_DATA!$B$29,B99)),MAX($A$1:A98)+1,0)</f>
        <v>98.0</v>
      </c>
      <c r="B99" s="139" t="s">
        <v>965</v>
      </c>
      <c r="C99" s="170" t="s">
        <v>1485</v>
      </c>
      <c r="E99" t="str">
        <f>IFERROR(VLOOKUP(ROWS($E$2:E99),$A$2:$B$991,2,0),"")</f>
        <v>Ambulantní nebo terénní sociální služby</v>
      </c>
      <c r="H99" s="172"/>
      <c r="I99" s="174"/>
    </row>
    <row r="100" spans="1:9" ht="12.75">
      <c r="A100" s="140">
        <f>IF(ISNUMBER(SEARCH(ZAKL_DATA!$B$29,B100)),MAX($A$1:A99)+1,0)</f>
        <v>99.0</v>
      </c>
      <c r="B100" s="139" t="s">
        <v>996</v>
      </c>
      <c r="C100" s="170" t="s">
        <v>1486</v>
      </c>
      <c r="E100" t="str">
        <f>IFERROR(VLOOKUP(ROWS($E$2:E100),$A$2:$B$991,2,0),"")</f>
        <v>Těžba a dobývání j. n.</v>
      </c>
      <c r="H100" s="172"/>
      <c r="I100" s="174"/>
    </row>
    <row r="101" spans="1:9" ht="12.75">
      <c r="A101" s="140">
        <f>IF(ISNUMBER(SEARCH(ZAKL_DATA!$B$29,B101)),MAX($A$1:A100)+1,0)</f>
        <v>100.0</v>
      </c>
      <c r="B101" s="139" t="s">
        <v>966</v>
      </c>
      <c r="C101" s="170" t="s">
        <v>1487</v>
      </c>
      <c r="E101" t="str">
        <f>IFERROR(VLOOKUP(ROWS($E$2:E101),$A$2:$B$991,2,0),"")</f>
        <v>Tvůrčí, umělecké a zábavní činnosti</v>
      </c>
      <c r="H101" s="172"/>
      <c r="I101" s="174"/>
    </row>
    <row r="102" spans="1:9" ht="12.75">
      <c r="A102" s="140">
        <f>IF(ISNUMBER(SEARCH(ZAKL_DATA!$B$29,B102)),MAX($A$1:A101)+1,0)</f>
        <v>101.0</v>
      </c>
      <c r="B102" s="139" t="s">
        <v>967</v>
      </c>
      <c r="C102" s="170" t="s">
        <v>1488</v>
      </c>
      <c r="E102" t="str">
        <f>IFERROR(VLOOKUP(ROWS($E$2:E102),$A$2:$B$991,2,0),"")</f>
        <v>Činnosti knihoven, archivů, muzeí a jiných kulturních zařízení</v>
      </c>
      <c r="H102" s="172"/>
      <c r="I102" s="174"/>
    </row>
    <row r="103" spans="1:9" ht="12.75">
      <c r="A103" s="140">
        <f>IF(ISNUMBER(SEARCH(ZAKL_DATA!$B$29,B103)),MAX($A$1:A102)+1,0)</f>
        <v>102.0</v>
      </c>
      <c r="B103" s="139" t="s">
        <v>997</v>
      </c>
      <c r="C103" s="170" t="s">
        <v>1489</v>
      </c>
      <c r="E103" t="str">
        <f>IFERROR(VLOOKUP(ROWS($E$2:E103),$A$2:$B$991,2,0),"")</f>
        <v>Podpůrné činnosti při těžbě ropy a zemního plynu</v>
      </c>
      <c r="H103" s="172"/>
      <c r="I103" s="174"/>
    </row>
    <row r="104" spans="1:9" ht="12.75">
      <c r="A104" s="140">
        <f>IF(ISNUMBER(SEARCH(ZAKL_DATA!$B$29,B104)),MAX($A$1:A103)+1,0)</f>
        <v>103.0</v>
      </c>
      <c r="B104" s="139" t="s">
        <v>968</v>
      </c>
      <c r="C104" s="170" t="s">
        <v>1490</v>
      </c>
      <c r="E104" t="str">
        <f>IFERROR(VLOOKUP(ROWS($E$2:E104),$A$2:$B$991,2,0),"")</f>
        <v>Činnosti heren, kasin a sázkových kanceláří</v>
      </c>
      <c r="H104" s="172"/>
      <c r="I104" s="174"/>
    </row>
    <row r="105" spans="1:9" ht="12.75">
      <c r="A105" s="140">
        <f>IF(ISNUMBER(SEARCH(ZAKL_DATA!$B$29,B105)),MAX($A$1:A104)+1,0)</f>
        <v>104.0</v>
      </c>
      <c r="B105" s="139" t="s">
        <v>969</v>
      </c>
      <c r="C105" s="170" t="s">
        <v>1491</v>
      </c>
      <c r="E105" t="str">
        <f>IFERROR(VLOOKUP(ROWS($E$2:E105),$A$2:$B$991,2,0),"")</f>
        <v>Sportovní, zábavní a rekreační činnosti</v>
      </c>
      <c r="H105" s="172"/>
      <c r="I105" s="174"/>
    </row>
    <row r="106" spans="1:9" ht="12.75">
      <c r="A106" s="140">
        <f>IF(ISNUMBER(SEARCH(ZAKL_DATA!$B$29,B106)),MAX($A$1:A105)+1,0)</f>
        <v>105.0</v>
      </c>
      <c r="B106" s="139" t="s">
        <v>970</v>
      </c>
      <c r="C106" s="170" t="s">
        <v>1492</v>
      </c>
      <c r="E106" t="str">
        <f>IFERROR(VLOOKUP(ROWS($E$2:E106),$A$2:$B$991,2,0),"")</f>
        <v>Činnosti organizací sdružujících osoby za účelem prosazování spol.zájmů</v>
      </c>
      <c r="H106" s="172"/>
      <c r="I106" s="174"/>
    </row>
    <row r="107" spans="1:9" ht="12.75">
      <c r="A107" s="140">
        <f>IF(ISNUMBER(SEARCH(ZAKL_DATA!$B$29,B107)),MAX($A$1:A106)+1,0)</f>
        <v>106.0</v>
      </c>
      <c r="B107" s="139" t="s">
        <v>971</v>
      </c>
      <c r="C107" s="170" t="s">
        <v>1493</v>
      </c>
      <c r="E107" t="str">
        <f>IFERROR(VLOOKUP(ROWS($E$2:E107),$A$2:$B$991,2,0),"")</f>
        <v>Opravy počítačů a výrobků pro osobní potřebu a převážně pro domácnost</v>
      </c>
      <c r="H107" s="172"/>
      <c r="I107" s="174"/>
    </row>
    <row r="108" spans="1:9" ht="12.75">
      <c r="A108" s="140">
        <f>IF(ISNUMBER(SEARCH(ZAKL_DATA!$B$29,B108)),MAX($A$1:A107)+1,0)</f>
        <v>107.0</v>
      </c>
      <c r="B108" s="139" t="s">
        <v>972</v>
      </c>
      <c r="C108" s="170" t="s">
        <v>1494</v>
      </c>
      <c r="E108" t="str">
        <f>IFERROR(VLOOKUP(ROWS($E$2:E108),$A$2:$B$991,2,0),"")</f>
        <v>Poskytování ostatních osobních služeb</v>
      </c>
      <c r="H108" s="172"/>
      <c r="I108" s="174"/>
    </row>
    <row r="109" spans="1:9" ht="12.75">
      <c r="A109" s="140">
        <f>IF(ISNUMBER(SEARCH(ZAKL_DATA!$B$29,B109)),MAX($A$1:A108)+1,0)</f>
        <v>108.0</v>
      </c>
      <c r="B109" s="139" t="s">
        <v>973</v>
      </c>
      <c r="C109" s="170" t="s">
        <v>1495</v>
      </c>
      <c r="E109" t="str">
        <f>IFERROR(VLOOKUP(ROWS($E$2:E109),$A$2:$B$991,2,0),"")</f>
        <v>Činnosti domácností jako zaměstnavatelů domácího personálu</v>
      </c>
      <c r="H109" s="172"/>
      <c r="I109" s="174"/>
    </row>
    <row r="110" spans="1:9" ht="12.75">
      <c r="A110" s="140">
        <f>IF(ISNUMBER(SEARCH(ZAKL_DATA!$B$29,B110)),MAX($A$1:A109)+1,0)</f>
        <v>109.0</v>
      </c>
      <c r="B110" s="139" t="s">
        <v>974</v>
      </c>
      <c r="C110" s="170" t="s">
        <v>1496</v>
      </c>
      <c r="E110" t="str">
        <f>IFERROR(VLOOKUP(ROWS($E$2:E110),$A$2:$B$991,2,0),"")</f>
        <v>Činnosti domác.produk.blíže neurčené výrobky a služby pro vlast.potřebu</v>
      </c>
      <c r="H110" s="172"/>
      <c r="I110" s="174"/>
    </row>
    <row r="111" spans="1:9" ht="12.75">
      <c r="A111" s="140">
        <f>IF(ISNUMBER(SEARCH(ZAKL_DATA!$B$29,B111)),MAX($A$1:A110)+1,0)</f>
        <v>110.0</v>
      </c>
      <c r="B111" s="139" t="s">
        <v>975</v>
      </c>
      <c r="C111" s="170" t="s">
        <v>1497</v>
      </c>
      <c r="E111" t="str">
        <f>IFERROR(VLOOKUP(ROWS($E$2:E111),$A$2:$B$991,2,0),"")</f>
        <v>Činnosti exteritoriálních organizací a orgánů</v>
      </c>
      <c r="H111" s="172"/>
      <c r="I111" s="174"/>
    </row>
    <row r="112" spans="1:9" ht="12.75">
      <c r="A112" s="140">
        <f>IF(ISNUMBER(SEARCH(ZAKL_DATA!$B$29,B112)),MAX($A$1:A111)+1,0)</f>
        <v>111.0</v>
      </c>
      <c r="B112" s="139" t="s">
        <v>998</v>
      </c>
      <c r="C112" s="170" t="s">
        <v>1498</v>
      </c>
      <c r="E112" t="str">
        <f>IFERROR(VLOOKUP(ROWS($E$2:E112),$A$2:$B$991,2,0),"")</f>
        <v>Podpůrné činnosti při ostatní těžbě a dobývání</v>
      </c>
      <c r="H112" s="172"/>
      <c r="I112" s="174"/>
    </row>
    <row r="113" spans="1:9" ht="12.75">
      <c r="A113" s="140">
        <f>IF(ISNUMBER(SEARCH(ZAKL_DATA!$B$29,B113)),MAX($A$1:A112)+1,0)</f>
        <v>112.0</v>
      </c>
      <c r="B113" s="139" t="s">
        <v>999</v>
      </c>
      <c r="C113" s="170" t="s">
        <v>1499</v>
      </c>
      <c r="E113" t="str">
        <f>IFERROR(VLOOKUP(ROWS($E$2:E113),$A$2:$B$991,2,0),"")</f>
        <v>Zpracování a konzervování masa a výroba masných výrobků</v>
      </c>
      <c r="H113" s="172"/>
      <c r="I113" s="174"/>
    </row>
    <row r="114" spans="1:9" ht="12.75">
      <c r="A114" s="140">
        <f>IF(ISNUMBER(SEARCH(ZAKL_DATA!$B$29,B114)),MAX($A$1:A113)+1,0)</f>
        <v>113.0</v>
      </c>
      <c r="B114" s="139" t="s">
        <v>1000</v>
      </c>
      <c r="C114" s="170" t="s">
        <v>1500</v>
      </c>
      <c r="E114" t="str">
        <f>IFERROR(VLOOKUP(ROWS($E$2:E114),$A$2:$B$991,2,0),"")</f>
        <v>Zpracování a konzervování ryb, korýšů a měkkýšů</v>
      </c>
      <c r="H114" s="172"/>
      <c r="I114" s="174"/>
    </row>
    <row r="115" spans="1:9" ht="12.75">
      <c r="A115" s="140">
        <f>IF(ISNUMBER(SEARCH(ZAKL_DATA!$B$29,B115)),MAX($A$1:A114)+1,0)</f>
        <v>114.0</v>
      </c>
      <c r="B115" s="139" t="s">
        <v>1001</v>
      </c>
      <c r="C115" s="170" t="s">
        <v>1501</v>
      </c>
      <c r="E115" t="str">
        <f>IFERROR(VLOOKUP(ROWS($E$2:E115),$A$2:$B$991,2,0),"")</f>
        <v>Zpracování a konzervování ovoce a zeleniny</v>
      </c>
      <c r="H115" s="172"/>
      <c r="I115" s="174"/>
    </row>
    <row r="116" spans="1:9" ht="12.75">
      <c r="A116" s="140">
        <f>IF(ISNUMBER(SEARCH(ZAKL_DATA!$B$29,B116)),MAX($A$1:A115)+1,0)</f>
        <v>115.0</v>
      </c>
      <c r="B116" s="139" t="s">
        <v>1002</v>
      </c>
      <c r="C116" s="170" t="s">
        <v>1502</v>
      </c>
      <c r="E116" t="str">
        <f>IFERROR(VLOOKUP(ROWS($E$2:E116),$A$2:$B$991,2,0),"")</f>
        <v>Výroba rostlinných a živočišných olejů a tuků</v>
      </c>
      <c r="H116" s="172"/>
      <c r="I116" s="174"/>
    </row>
    <row r="117" spans="1:9" ht="12.75">
      <c r="A117" s="140">
        <f>IF(ISNUMBER(SEARCH(ZAKL_DATA!$B$29,B117)),MAX($A$1:A116)+1,0)</f>
        <v>116.0</v>
      </c>
      <c r="B117" s="139" t="s">
        <v>1003</v>
      </c>
      <c r="C117" s="170" t="s">
        <v>1503</v>
      </c>
      <c r="E117" t="str">
        <f>IFERROR(VLOOKUP(ROWS($E$2:E117),$A$2:$B$991,2,0),"")</f>
        <v>Výroba mléčných výrobků</v>
      </c>
      <c r="H117" s="172"/>
      <c r="I117" s="174"/>
    </row>
    <row r="118" spans="1:9" ht="12.75">
      <c r="A118" s="140">
        <f>IF(ISNUMBER(SEARCH(ZAKL_DATA!$B$29,B118)),MAX($A$1:A117)+1,0)</f>
        <v>117.0</v>
      </c>
      <c r="B118" s="139" t="s">
        <v>1004</v>
      </c>
      <c r="C118" s="170" t="s">
        <v>1504</v>
      </c>
      <c r="E118" t="str">
        <f>IFERROR(VLOOKUP(ROWS($E$2:E118),$A$2:$B$991,2,0),"")</f>
        <v>Výroba mlýnských a škrobárenských výrobků</v>
      </c>
      <c r="H118" s="172"/>
      <c r="I118" s="174"/>
    </row>
    <row r="119" spans="1:9" ht="12.75">
      <c r="A119" s="140">
        <f>IF(ISNUMBER(SEARCH(ZAKL_DATA!$B$29,B119)),MAX($A$1:A118)+1,0)</f>
        <v>118.0</v>
      </c>
      <c r="B119" s="139" t="s">
        <v>1005</v>
      </c>
      <c r="C119" s="170" t="s">
        <v>1505</v>
      </c>
      <c r="E119" t="str">
        <f>IFERROR(VLOOKUP(ROWS($E$2:E119),$A$2:$B$991,2,0),"")</f>
        <v>Výroba pekařských, cukrářských a jiných moučných výrobků</v>
      </c>
      <c r="H119" s="172"/>
      <c r="I119" s="174"/>
    </row>
    <row r="120" spans="1:9" ht="12.75">
      <c r="A120" s="140">
        <f>IF(ISNUMBER(SEARCH(ZAKL_DATA!$B$29,B120)),MAX($A$1:A119)+1,0)</f>
        <v>119.0</v>
      </c>
      <c r="B120" s="139" t="s">
        <v>1006</v>
      </c>
      <c r="C120" s="170" t="s">
        <v>1506</v>
      </c>
      <c r="E120" t="str">
        <f>IFERROR(VLOOKUP(ROWS($E$2:E120),$A$2:$B$991,2,0),"")</f>
        <v>Výroba ostatních potravinářských výrobků</v>
      </c>
      <c r="H120" s="172"/>
      <c r="I120" s="174"/>
    </row>
    <row r="121" spans="1:9" ht="12.75">
      <c r="A121" s="140">
        <f>IF(ISNUMBER(SEARCH(ZAKL_DATA!$B$29,B121)),MAX($A$1:A120)+1,0)</f>
        <v>120.0</v>
      </c>
      <c r="B121" s="139" t="s">
        <v>1007</v>
      </c>
      <c r="C121" s="170" t="s">
        <v>1507</v>
      </c>
      <c r="E121" t="str">
        <f>IFERROR(VLOOKUP(ROWS($E$2:E121),$A$2:$B$991,2,0),"")</f>
        <v>Výroba průmyslových krmiv</v>
      </c>
      <c r="H121" s="172"/>
      <c r="I121" s="174"/>
    </row>
    <row r="122" spans="1:9" ht="12.75">
      <c r="A122" s="140">
        <f>IF(ISNUMBER(SEARCH(ZAKL_DATA!$B$29,B122)),MAX($A$1:A121)+1,0)</f>
        <v>121.0</v>
      </c>
      <c r="B122" s="139" t="s">
        <v>1235</v>
      </c>
      <c r="C122" s="171" t="s">
        <v>1508</v>
      </c>
      <c r="E122" t="str">
        <f>IFERROR(VLOOKUP(ROWS($E$2:E122),$A$2:$B$991,2,0),"")</f>
        <v>Pěstování obilovin (kromě rýže), luštěnin a olejnatých semen</v>
      </c>
      <c r="H122" s="172"/>
      <c r="I122" s="174"/>
    </row>
    <row r="123" spans="1:9" ht="12.75">
      <c r="A123" s="140">
        <f>IF(ISNUMBER(SEARCH(ZAKL_DATA!$B$29,B123)),MAX($A$1:A122)+1,0)</f>
        <v>122.0</v>
      </c>
      <c r="B123" s="139" t="s">
        <v>1236</v>
      </c>
      <c r="C123" s="171" t="s">
        <v>1509</v>
      </c>
      <c r="E123" t="str">
        <f>IFERROR(VLOOKUP(ROWS($E$2:E123),$A$2:$B$991,2,0),"")</f>
        <v>Pěstování rýže</v>
      </c>
      <c r="H123" s="172"/>
      <c r="I123" s="174"/>
    </row>
    <row r="124" spans="1:9" ht="12.75">
      <c r="A124" s="140">
        <f>IF(ISNUMBER(SEARCH(ZAKL_DATA!$B$29,B124)),MAX($A$1:A123)+1,0)</f>
        <v>123.0</v>
      </c>
      <c r="B124" s="139" t="s">
        <v>1237</v>
      </c>
      <c r="C124" s="171" t="s">
        <v>1510</v>
      </c>
      <c r="E124" t="str">
        <f>IFERROR(VLOOKUP(ROWS($E$2:E124),$A$2:$B$991,2,0),"")</f>
        <v>Pěstování zeleniny a melounů, kořenů a hlíz</v>
      </c>
      <c r="H124" s="172"/>
      <c r="I124" s="174"/>
    </row>
    <row r="125" spans="1:9" ht="12.75">
      <c r="A125" s="140">
        <f>IF(ISNUMBER(SEARCH(ZAKL_DATA!$B$29,B125)),MAX($A$1:A124)+1,0)</f>
        <v>124.0</v>
      </c>
      <c r="B125" s="139" t="s">
        <v>1238</v>
      </c>
      <c r="C125" s="171" t="s">
        <v>1511</v>
      </c>
      <c r="E125" t="str">
        <f>IFERROR(VLOOKUP(ROWS($E$2:E125),$A$2:$B$991,2,0),"")</f>
        <v>Pěstování tabáku</v>
      </c>
      <c r="H125" s="172"/>
      <c r="I125" s="174"/>
    </row>
    <row r="126" spans="1:9" ht="12.75">
      <c r="A126" s="140">
        <f>IF(ISNUMBER(SEARCH(ZAKL_DATA!$B$29,B126)),MAX($A$1:A125)+1,0)</f>
        <v>125.0</v>
      </c>
      <c r="B126" s="139" t="s">
        <v>1239</v>
      </c>
      <c r="C126" s="171" t="s">
        <v>1512</v>
      </c>
      <c r="E126" t="str">
        <f>IFERROR(VLOOKUP(ROWS($E$2:E126),$A$2:$B$991,2,0),"")</f>
        <v>Pěstování přadných rostlin</v>
      </c>
      <c r="H126" s="172"/>
      <c r="I126" s="174"/>
    </row>
    <row r="127" spans="1:9" ht="12.75">
      <c r="A127" s="140">
        <f>IF(ISNUMBER(SEARCH(ZAKL_DATA!$B$29,B127)),MAX($A$1:A126)+1,0)</f>
        <v>126.0</v>
      </c>
      <c r="B127" s="139" t="s">
        <v>1240</v>
      </c>
      <c r="C127" s="171" t="s">
        <v>1513</v>
      </c>
      <c r="E127" t="str">
        <f>IFERROR(VLOOKUP(ROWS($E$2:E127),$A$2:$B$991,2,0),"")</f>
        <v>Pěstování ostatních plodin jiných než trvalých</v>
      </c>
      <c r="H127" s="172"/>
      <c r="I127" s="174"/>
    </row>
    <row r="128" spans="1:9" ht="12.75">
      <c r="A128" s="140">
        <f>IF(ISNUMBER(SEARCH(ZAKL_DATA!$B$29,B128)),MAX($A$1:A127)+1,0)</f>
        <v>127.0</v>
      </c>
      <c r="B128" s="139" t="s">
        <v>1241</v>
      </c>
      <c r="C128" s="171" t="s">
        <v>1514</v>
      </c>
      <c r="E128" t="str">
        <f>IFERROR(VLOOKUP(ROWS($E$2:E128),$A$2:$B$991,2,0),"")</f>
        <v>Pěstování vinných hroznů</v>
      </c>
      <c r="H128" s="172"/>
      <c r="I128" s="174"/>
    </row>
    <row r="129" spans="1:9" ht="12.75">
      <c r="A129" s="140">
        <f>IF(ISNUMBER(SEARCH(ZAKL_DATA!$B$29,B129)),MAX($A$1:A128)+1,0)</f>
        <v>128.0</v>
      </c>
      <c r="B129" s="139" t="s">
        <v>1242</v>
      </c>
      <c r="C129" s="171" t="s">
        <v>1515</v>
      </c>
      <c r="E129" t="str">
        <f>IFERROR(VLOOKUP(ROWS($E$2:E129),$A$2:$B$991,2,0),"")</f>
        <v>Pěstování tropického a subtropického ovoce</v>
      </c>
      <c r="H129" s="172"/>
      <c r="I129" s="174"/>
    </row>
    <row r="130" spans="1:9" ht="12.75">
      <c r="A130" s="140">
        <f>IF(ISNUMBER(SEARCH(ZAKL_DATA!$B$29,B130)),MAX($A$1:A129)+1,0)</f>
        <v>129.0</v>
      </c>
      <c r="B130" s="139" t="s">
        <v>1243</v>
      </c>
      <c r="C130" s="171" t="s">
        <v>1516</v>
      </c>
      <c r="E130" t="str">
        <f>IFERROR(VLOOKUP(ROWS($E$2:E130),$A$2:$B$991,2,0),"")</f>
        <v>Pěstování citrusových plodů</v>
      </c>
      <c r="H130" s="172"/>
      <c r="I130" s="174"/>
    </row>
    <row r="131" spans="1:9" ht="12.75">
      <c r="A131" s="140">
        <f>IF(ISNUMBER(SEARCH(ZAKL_DATA!$B$29,B131)),MAX($A$1:A130)+1,0)</f>
        <v>130.0</v>
      </c>
      <c r="B131" s="139" t="s">
        <v>1244</v>
      </c>
      <c r="C131" s="171" t="s">
        <v>1517</v>
      </c>
      <c r="E131" t="str">
        <f>IFERROR(VLOOKUP(ROWS($E$2:E131),$A$2:$B$991,2,0),"")</f>
        <v>Pěstování jádrového a peckového ovoce</v>
      </c>
      <c r="H131" s="172"/>
      <c r="I131" s="174"/>
    </row>
    <row r="132" spans="1:9" ht="12.75">
      <c r="A132" s="140">
        <f>IF(ISNUMBER(SEARCH(ZAKL_DATA!$B$29,B132)),MAX($A$1:A131)+1,0)</f>
        <v>131.0</v>
      </c>
      <c r="B132" s="139" t="s">
        <v>1245</v>
      </c>
      <c r="C132" s="171" t="s">
        <v>1518</v>
      </c>
      <c r="E132" t="str">
        <f>IFERROR(VLOOKUP(ROWS($E$2:E132),$A$2:$B$991,2,0),"")</f>
        <v>Pěstování ostatního stromového a keřového ovoce a ořechů</v>
      </c>
      <c r="H132" s="172"/>
      <c r="I132" s="174"/>
    </row>
    <row r="133" spans="1:9" ht="12.75">
      <c r="A133" s="140">
        <f>IF(ISNUMBER(SEARCH(ZAKL_DATA!$B$29,B133)),MAX($A$1:A132)+1,0)</f>
        <v>132.0</v>
      </c>
      <c r="B133" s="139" t="s">
        <v>1246</v>
      </c>
      <c r="C133" s="171" t="s">
        <v>1519</v>
      </c>
      <c r="E133" t="str">
        <f>IFERROR(VLOOKUP(ROWS($E$2:E133),$A$2:$B$991,2,0),"")</f>
        <v>Pěstování olejnatých plodů</v>
      </c>
      <c r="H133" s="172"/>
      <c r="I133" s="174"/>
    </row>
    <row r="134" spans="1:9" ht="12.75">
      <c r="A134" s="140">
        <f>IF(ISNUMBER(SEARCH(ZAKL_DATA!$B$29,B134)),MAX($A$1:A133)+1,0)</f>
        <v>133.0</v>
      </c>
      <c r="B134" s="139" t="s">
        <v>1247</v>
      </c>
      <c r="C134" s="171" t="s">
        <v>1520</v>
      </c>
      <c r="E134" t="str">
        <f>IFERROR(VLOOKUP(ROWS($E$2:E134),$A$2:$B$991,2,0),"")</f>
        <v>Pěstování rostlin pro výrobu nápojů</v>
      </c>
      <c r="H134" s="172"/>
      <c r="I134" s="174"/>
    </row>
    <row r="135" spans="1:9" ht="12.75">
      <c r="A135" s="140">
        <f>IF(ISNUMBER(SEARCH(ZAKL_DATA!$B$29,B135)),MAX($A$1:A134)+1,0)</f>
        <v>134.0</v>
      </c>
      <c r="B135" s="139" t="s">
        <v>1248</v>
      </c>
      <c r="C135" s="171" t="s">
        <v>1521</v>
      </c>
      <c r="E135" t="str">
        <f>IFERROR(VLOOKUP(ROWS($E$2:E135),$A$2:$B$991,2,0),"")</f>
        <v>Pěstování koření, aromatických, léčivých a farmaceutických rostlin</v>
      </c>
      <c r="H135" s="172"/>
      <c r="I135" s="174"/>
    </row>
    <row r="136" spans="1:9" ht="12.75">
      <c r="A136" s="140">
        <f>IF(ISNUMBER(SEARCH(ZAKL_DATA!$B$29,B136)),MAX($A$1:A135)+1,0)</f>
        <v>135.0</v>
      </c>
      <c r="B136" s="139" t="s">
        <v>1249</v>
      </c>
      <c r="C136" s="171" t="s">
        <v>1522</v>
      </c>
      <c r="E136" t="str">
        <f>IFERROR(VLOOKUP(ROWS($E$2:E136),$A$2:$B$991,2,0),"")</f>
        <v>Pěstování ostatních trvalých plodin</v>
      </c>
      <c r="H136" s="172"/>
      <c r="I136" s="174"/>
    </row>
    <row r="137" spans="1:9" ht="12.75">
      <c r="A137" s="140">
        <f>IF(ISNUMBER(SEARCH(ZAKL_DATA!$B$29,B137)),MAX($A$1:A136)+1,0)</f>
        <v>136.0</v>
      </c>
      <c r="B137" s="139" t="s">
        <v>1008</v>
      </c>
      <c r="C137" s="171" t="s">
        <v>1523</v>
      </c>
      <c r="E137" t="str">
        <f>IFERROR(VLOOKUP(ROWS($E$2:E137),$A$2:$B$991,2,0),"")</f>
        <v>Úprava a spřádání textilních vláken a příze</v>
      </c>
      <c r="H137" s="172"/>
      <c r="I137" s="174"/>
    </row>
    <row r="138" spans="1:9" ht="12.75">
      <c r="A138" s="140">
        <f>IF(ISNUMBER(SEARCH(ZAKL_DATA!$B$29,B138)),MAX($A$1:A137)+1,0)</f>
        <v>137.0</v>
      </c>
      <c r="B138" s="139" t="s">
        <v>1009</v>
      </c>
      <c r="C138" s="171" t="s">
        <v>1524</v>
      </c>
      <c r="E138" t="str">
        <f>IFERROR(VLOOKUP(ROWS($E$2:E138),$A$2:$B$991,2,0),"")</f>
        <v>Tkaní textilií</v>
      </c>
      <c r="H138" s="172"/>
      <c r="I138" s="174"/>
    </row>
    <row r="139" spans="1:9" ht="12.75">
      <c r="A139" s="140">
        <f>IF(ISNUMBER(SEARCH(ZAKL_DATA!$B$29,B139)),MAX($A$1:A138)+1,0)</f>
        <v>138.0</v>
      </c>
      <c r="B139" s="139" t="s">
        <v>1010</v>
      </c>
      <c r="C139" s="171" t="s">
        <v>1525</v>
      </c>
      <c r="E139" t="str">
        <f>IFERROR(VLOOKUP(ROWS($E$2:E139),$A$2:$B$991,2,0),"")</f>
        <v>Konečná úprava textilií</v>
      </c>
      <c r="H139" s="172"/>
      <c r="I139" s="174"/>
    </row>
    <row r="140" spans="1:9" ht="12.75">
      <c r="A140" s="140">
        <f>IF(ISNUMBER(SEARCH(ZAKL_DATA!$B$29,B140)),MAX($A$1:A139)+1,0)</f>
        <v>139.0</v>
      </c>
      <c r="B140" s="139" t="s">
        <v>1011</v>
      </c>
      <c r="C140" s="171" t="s">
        <v>1526</v>
      </c>
      <c r="E140" t="str">
        <f>IFERROR(VLOOKUP(ROWS($E$2:E140),$A$2:$B$991,2,0),"")</f>
        <v>Výroba ostatních textilií</v>
      </c>
      <c r="H140" s="172"/>
      <c r="I140" s="174"/>
    </row>
    <row r="141" spans="1:9" ht="12.75">
      <c r="A141" s="140">
        <f>IF(ISNUMBER(SEARCH(ZAKL_DATA!$B$29,B141)),MAX($A$1:A140)+1,0)</f>
        <v>140.0</v>
      </c>
      <c r="B141" s="139" t="s">
        <v>1250</v>
      </c>
      <c r="C141" s="171" t="s">
        <v>1404</v>
      </c>
      <c r="E141" t="str">
        <f>IFERROR(VLOOKUP(ROWS($E$2:E141),$A$2:$B$991,2,0),"")</f>
        <v>Pěstování cukrové třtiny</v>
      </c>
      <c r="H141" s="172"/>
      <c r="I141" s="174"/>
    </row>
    <row r="142" spans="1:9" ht="12.75">
      <c r="A142" s="140">
        <f>IF(ISNUMBER(SEARCH(ZAKL_DATA!$B$29,B142)),MAX($A$1:A141)+1,0)</f>
        <v>141.0</v>
      </c>
      <c r="B142" s="139" t="s">
        <v>1012</v>
      </c>
      <c r="C142" s="171" t="s">
        <v>1527</v>
      </c>
      <c r="E142" t="str">
        <f>IFERROR(VLOOKUP(ROWS($E$2:E142),$A$2:$B$991,2,0),"")</f>
        <v>Výroba oděvů, kromě kožešinových výrobků</v>
      </c>
      <c r="H142" s="172"/>
      <c r="I142" s="174"/>
    </row>
    <row r="143" spans="1:9" ht="12.75">
      <c r="A143" s="140">
        <f>IF(ISNUMBER(SEARCH(ZAKL_DATA!$B$29,B143)),MAX($A$1:A142)+1,0)</f>
        <v>142.0</v>
      </c>
      <c r="B143" s="139" t="s">
        <v>1251</v>
      </c>
      <c r="C143" s="171" t="s">
        <v>1528</v>
      </c>
      <c r="E143" t="str">
        <f>IFERROR(VLOOKUP(ROWS($E$2:E143),$A$2:$B$991,2,0),"")</f>
        <v>Chov mléčného skotu</v>
      </c>
      <c r="H143" s="172"/>
      <c r="I143" s="174"/>
    </row>
    <row r="144" spans="1:9" ht="12.75">
      <c r="A144" s="140">
        <f>IF(ISNUMBER(SEARCH(ZAKL_DATA!$B$29,B144)),MAX($A$1:A143)+1,0)</f>
        <v>143.0</v>
      </c>
      <c r="B144" s="139" t="s">
        <v>1013</v>
      </c>
      <c r="C144" s="171" t="s">
        <v>1529</v>
      </c>
      <c r="E144" t="str">
        <f>IFERROR(VLOOKUP(ROWS($E$2:E144),$A$2:$B$991,2,0),"")</f>
        <v>Výroba kožešinových výrobků</v>
      </c>
      <c r="H144" s="172"/>
      <c r="I144" s="174"/>
    </row>
    <row r="145" spans="1:9" ht="12.75">
      <c r="A145" s="140">
        <f>IF(ISNUMBER(SEARCH(ZAKL_DATA!$B$29,B145)),MAX($A$1:A144)+1,0)</f>
        <v>144.0</v>
      </c>
      <c r="B145" s="139" t="s">
        <v>1252</v>
      </c>
      <c r="C145" s="171" t="s">
        <v>1530</v>
      </c>
      <c r="E145" t="str">
        <f>IFERROR(VLOOKUP(ROWS($E$2:E145),$A$2:$B$991,2,0),"")</f>
        <v>Chov jiného skotu</v>
      </c>
      <c r="H145" s="172"/>
      <c r="I145" s="174"/>
    </row>
    <row r="146" spans="1:9" ht="12.75">
      <c r="A146" s="140">
        <f>IF(ISNUMBER(SEARCH(ZAKL_DATA!$B$29,B146)),MAX($A$1:A145)+1,0)</f>
        <v>145.0</v>
      </c>
      <c r="B146" s="139" t="s">
        <v>1014</v>
      </c>
      <c r="C146" s="170" t="s">
        <v>1531</v>
      </c>
      <c r="E146" t="str">
        <f>IFERROR(VLOOKUP(ROWS($E$2:E146),$A$2:$B$991,2,0),"")</f>
        <v>Výroba pletených a háčkovaných oděvů</v>
      </c>
      <c r="H146" s="172"/>
      <c r="I146" s="174"/>
    </row>
    <row r="147" spans="1:9" ht="12.75">
      <c r="A147" s="140">
        <f>IF(ISNUMBER(SEARCH(ZAKL_DATA!$B$29,B147)),MAX($A$1:A146)+1,0)</f>
        <v>146.0</v>
      </c>
      <c r="B147" s="139" t="s">
        <v>1253</v>
      </c>
      <c r="C147" s="171" t="s">
        <v>1532</v>
      </c>
      <c r="E147" t="str">
        <f>IFERROR(VLOOKUP(ROWS($E$2:E147),$A$2:$B$991,2,0),"")</f>
        <v>Chov koní a jiných koňovitých</v>
      </c>
      <c r="H147" s="172"/>
      <c r="I147" s="174"/>
    </row>
    <row r="148" spans="1:9" ht="12.75">
      <c r="A148" s="140">
        <f>IF(ISNUMBER(SEARCH(ZAKL_DATA!$B$29,B148)),MAX($A$1:A147)+1,0)</f>
        <v>147.0</v>
      </c>
      <c r="B148" s="139" t="s">
        <v>1254</v>
      </c>
      <c r="C148" s="171" t="s">
        <v>1533</v>
      </c>
      <c r="E148" t="str">
        <f>IFERROR(VLOOKUP(ROWS($E$2:E148),$A$2:$B$991,2,0),"")</f>
        <v>Chov velbloudů a velbloudovitých</v>
      </c>
      <c r="H148" s="172"/>
      <c r="I148" s="174"/>
    </row>
    <row r="149" spans="1:9" ht="12.75">
      <c r="A149" s="140">
        <f>IF(ISNUMBER(SEARCH(ZAKL_DATA!$B$29,B149)),MAX($A$1:A148)+1,0)</f>
        <v>148.0</v>
      </c>
      <c r="B149" s="139" t="s">
        <v>1255</v>
      </c>
      <c r="C149" s="171" t="s">
        <v>1534</v>
      </c>
      <c r="E149" t="str">
        <f>IFERROR(VLOOKUP(ROWS($E$2:E149),$A$2:$B$991,2,0),"")</f>
        <v>Chov ovcí a koz</v>
      </c>
      <c r="H149" s="172"/>
      <c r="I149" s="174"/>
    </row>
    <row r="150" spans="1:9" ht="12.75">
      <c r="A150" s="140">
        <f>IF(ISNUMBER(SEARCH(ZAKL_DATA!$B$29,B150)),MAX($A$1:A149)+1,0)</f>
        <v>149.0</v>
      </c>
      <c r="B150" s="139" t="s">
        <v>1256</v>
      </c>
      <c r="C150" s="171" t="s">
        <v>1535</v>
      </c>
      <c r="E150" t="str">
        <f>IFERROR(VLOOKUP(ROWS($E$2:E150),$A$2:$B$991,2,0),"")</f>
        <v>Chov prasat</v>
      </c>
      <c r="H150" s="172"/>
      <c r="I150" s="174"/>
    </row>
    <row r="151" spans="1:9" ht="12.75">
      <c r="A151" s="140">
        <f>IF(ISNUMBER(SEARCH(ZAKL_DATA!$B$29,B151)),MAX($A$1:A150)+1,0)</f>
        <v>150.0</v>
      </c>
      <c r="B151" s="139" t="s">
        <v>1257</v>
      </c>
      <c r="C151" s="171" t="s">
        <v>1536</v>
      </c>
      <c r="E151" t="str">
        <f>IFERROR(VLOOKUP(ROWS($E$2:E151),$A$2:$B$991,2,0),"")</f>
        <v>Chov drůbeže</v>
      </c>
      <c r="H151" s="172"/>
      <c r="I151" s="174"/>
    </row>
    <row r="152" spans="1:9" ht="12.75">
      <c r="A152" s="140">
        <f>IF(ISNUMBER(SEARCH(ZAKL_DATA!$B$29,B152)),MAX($A$1:A151)+1,0)</f>
        <v>151.0</v>
      </c>
      <c r="B152" s="139" t="s">
        <v>1258</v>
      </c>
      <c r="C152" s="171" t="s">
        <v>1537</v>
      </c>
      <c r="E152" t="str">
        <f>IFERROR(VLOOKUP(ROWS($E$2:E152),$A$2:$B$991,2,0),"")</f>
        <v>Chov ostatních zvířat</v>
      </c>
      <c r="H152" s="172"/>
      <c r="I152" s="174"/>
    </row>
    <row r="153" spans="1:9" ht="12.75">
      <c r="A153" s="140">
        <f>IF(ISNUMBER(SEARCH(ZAKL_DATA!$B$29,B153)),MAX($A$1:A152)+1,0)</f>
        <v>152.0</v>
      </c>
      <c r="B153" s="139" t="s">
        <v>1015</v>
      </c>
      <c r="C153" s="171" t="s">
        <v>1538</v>
      </c>
      <c r="E153" t="str">
        <f>IFERROR(VLOOKUP(ROWS($E$2:E153),$A$2:$B$991,2,0),"")</f>
        <v>Činění a úprava usní (vyčiněných kůží); zpracování a barvení kožešin; výrob</v>
      </c>
      <c r="H153" s="172"/>
      <c r="I153" s="174"/>
    </row>
    <row r="154" spans="1:9" ht="12.75">
      <c r="A154" s="140">
        <f>IF(ISNUMBER(SEARCH(ZAKL_DATA!$B$29,B154)),MAX($A$1:A153)+1,0)</f>
        <v>153.0</v>
      </c>
      <c r="B154" s="139" t="s">
        <v>1016</v>
      </c>
      <c r="C154" s="171" t="s">
        <v>1539</v>
      </c>
      <c r="E154" t="str">
        <f>IFERROR(VLOOKUP(ROWS($E$2:E154),$A$2:$B$991,2,0),"")</f>
        <v>Výroba obuvi</v>
      </c>
      <c r="H154" s="172"/>
      <c r="I154" s="174"/>
    </row>
    <row r="155" spans="1:9" ht="12.75">
      <c r="A155" s="140">
        <f>IF(ISNUMBER(SEARCH(ZAKL_DATA!$B$29,B155)),MAX($A$1:A154)+1,0)</f>
        <v>154.0</v>
      </c>
      <c r="B155" s="139" t="s">
        <v>1017</v>
      </c>
      <c r="C155" s="171" t="s">
        <v>1540</v>
      </c>
      <c r="E155" t="str">
        <f>IFERROR(VLOOKUP(ROWS($E$2:E155),$A$2:$B$991,2,0),"")</f>
        <v>Výroba pilařská a impregnace dřeva</v>
      </c>
      <c r="H155" s="172"/>
      <c r="I155" s="174"/>
    </row>
    <row r="156" spans="1:9" ht="12.75">
      <c r="A156" s="140">
        <f>IF(ISNUMBER(SEARCH(ZAKL_DATA!$B$29,B156)),MAX($A$1:A155)+1,0)</f>
        <v>155.0</v>
      </c>
      <c r="B156" s="139" t="s">
        <v>1259</v>
      </c>
      <c r="C156" s="171" t="s">
        <v>1541</v>
      </c>
      <c r="E156" t="str">
        <f>IFERROR(VLOOKUP(ROWS($E$2:E156),$A$2:$B$991,2,0),"")</f>
        <v>Podpůrné činnosti pro rostlinnou výrobu</v>
      </c>
      <c r="H156" s="172"/>
      <c r="I156" s="174"/>
    </row>
    <row r="157" spans="1:9" ht="12.75">
      <c r="A157" s="140">
        <f>IF(ISNUMBER(SEARCH(ZAKL_DATA!$B$29,B157)),MAX($A$1:A156)+1,0)</f>
        <v>156.0</v>
      </c>
      <c r="B157" s="139" t="s">
        <v>1018</v>
      </c>
      <c r="C157" s="171" t="s">
        <v>1542</v>
      </c>
      <c r="E157" t="str">
        <f>IFERROR(VLOOKUP(ROWS($E$2:E157),$A$2:$B$991,2,0),"")</f>
        <v>Výroba dřevěných,korkových,proutěných a slaměných výrobků,kromě nábytku</v>
      </c>
      <c r="H157" s="172"/>
      <c r="I157" s="174"/>
    </row>
    <row r="158" spans="1:9" ht="12.75">
      <c r="A158" s="140">
        <f>IF(ISNUMBER(SEARCH(ZAKL_DATA!$B$29,B158)),MAX($A$1:A157)+1,0)</f>
        <v>157.0</v>
      </c>
      <c r="B158" s="139" t="s">
        <v>1260</v>
      </c>
      <c r="C158" s="171" t="s">
        <v>1543</v>
      </c>
      <c r="E158" t="str">
        <f>IFERROR(VLOOKUP(ROWS($E$2:E158),$A$2:$B$991,2,0),"")</f>
        <v>Podpůrné činnosti pro živočišnou výrobu</v>
      </c>
      <c r="H158" s="172"/>
      <c r="I158" s="174"/>
    </row>
    <row r="159" spans="1:9" ht="12.75">
      <c r="A159" s="140">
        <f>IF(ISNUMBER(SEARCH(ZAKL_DATA!$B$29,B159)),MAX($A$1:A158)+1,0)</f>
        <v>158.0</v>
      </c>
      <c r="B159" s="139" t="s">
        <v>1261</v>
      </c>
      <c r="C159" s="171" t="s">
        <v>1544</v>
      </c>
      <c r="E159" t="str">
        <f>IFERROR(VLOOKUP(ROWS($E$2:E159),$A$2:$B$991,2,0),"")</f>
        <v>Posklizňové činnosti</v>
      </c>
      <c r="H159" s="172"/>
      <c r="I159" s="174"/>
    </row>
    <row r="160" spans="1:9" ht="12.75">
      <c r="A160" s="140">
        <f>IF(ISNUMBER(SEARCH(ZAKL_DATA!$B$29,B160)),MAX($A$1:A159)+1,0)</f>
        <v>159.0</v>
      </c>
      <c r="B160" s="139" t="s">
        <v>1262</v>
      </c>
      <c r="C160" s="171" t="s">
        <v>1545</v>
      </c>
      <c r="E160" t="str">
        <f>IFERROR(VLOOKUP(ROWS($E$2:E160),$A$2:$B$991,2,0),"")</f>
        <v>Zpracování osiva pro účely množení</v>
      </c>
      <c r="H160" s="172"/>
      <c r="I160" s="174"/>
    </row>
    <row r="161" spans="1:9" ht="12.75">
      <c r="A161" s="140">
        <f>IF(ISNUMBER(SEARCH(ZAKL_DATA!$B$29,B161)),MAX($A$1:A160)+1,0)</f>
        <v>160.0</v>
      </c>
      <c r="B161" s="139" t="s">
        <v>1019</v>
      </c>
      <c r="C161" s="171" t="s">
        <v>1546</v>
      </c>
      <c r="E161" t="str">
        <f>IFERROR(VLOOKUP(ROWS($E$2:E161),$A$2:$B$991,2,0),"")</f>
        <v>Výroba buničiny, papíru a lepenky</v>
      </c>
      <c r="H161" s="172"/>
      <c r="I161" s="174"/>
    </row>
    <row r="162" spans="1:9" ht="12.75">
      <c r="A162" s="140">
        <f>IF(ISNUMBER(SEARCH(ZAKL_DATA!$B$29,B162)),MAX($A$1:A161)+1,0)</f>
        <v>161.0</v>
      </c>
      <c r="B162" s="139" t="s">
        <v>1020</v>
      </c>
      <c r="C162" s="171" t="s">
        <v>1547</v>
      </c>
      <c r="E162" t="str">
        <f>IFERROR(VLOOKUP(ROWS($E$2:E162),$A$2:$B$991,2,0),"")</f>
        <v>Výroba výrobků z papíru a lepenky</v>
      </c>
      <c r="H162" s="172"/>
      <c r="I162" s="174"/>
    </row>
    <row r="163" spans="1:9" ht="12.75">
      <c r="A163" s="140">
        <f>IF(ISNUMBER(SEARCH(ZAKL_DATA!$B$29,B163)),MAX($A$1:A162)+1,0)</f>
        <v>162.0</v>
      </c>
      <c r="B163" s="139" t="s">
        <v>1021</v>
      </c>
      <c r="C163" s="171" t="s">
        <v>1548</v>
      </c>
      <c r="E163" t="str">
        <f>IFERROR(VLOOKUP(ROWS($E$2:E163),$A$2:$B$991,2,0),"")</f>
        <v>Tisk a činnosti související s tiskem</v>
      </c>
      <c r="H163" s="172"/>
      <c r="I163" s="174"/>
    </row>
    <row r="164" spans="1:9" ht="12.75">
      <c r="A164" s="140">
        <f>IF(ISNUMBER(SEARCH(ZAKL_DATA!$B$29,B164)),MAX($A$1:A163)+1,0)</f>
        <v>163.0</v>
      </c>
      <c r="B164" s="139" t="s">
        <v>1022</v>
      </c>
      <c r="C164" s="171" t="s">
        <v>1549</v>
      </c>
      <c r="E164" t="str">
        <f>IFERROR(VLOOKUP(ROWS($E$2:E164),$A$2:$B$991,2,0),"")</f>
        <v>Rozmnožování nahraných nosičů</v>
      </c>
      <c r="H164" s="172"/>
      <c r="I164" s="174"/>
    </row>
    <row r="165" spans="1:9" ht="12.75">
      <c r="A165" s="140">
        <f>IF(ISNUMBER(SEARCH(ZAKL_DATA!$B$29,B165)),MAX($A$1:A164)+1,0)</f>
        <v>164.0</v>
      </c>
      <c r="B165" s="139" t="s">
        <v>1023</v>
      </c>
      <c r="C165" s="171" t="s">
        <v>1550</v>
      </c>
      <c r="E165" t="str">
        <f>IFERROR(VLOOKUP(ROWS($E$2:E165),$A$2:$B$991,2,0),"")</f>
        <v>Výroba koksárenských produktů</v>
      </c>
      <c r="H165" s="172"/>
      <c r="I165" s="174"/>
    </row>
    <row r="166" spans="1:9" ht="12.75">
      <c r="A166" s="140">
        <f>IF(ISNUMBER(SEARCH(ZAKL_DATA!$B$29,B166)),MAX($A$1:A165)+1,0)</f>
        <v>165.0</v>
      </c>
      <c r="B166" s="139" t="s">
        <v>1024</v>
      </c>
      <c r="C166" s="171" t="s">
        <v>1551</v>
      </c>
      <c r="E166" t="str">
        <f>IFERROR(VLOOKUP(ROWS($E$2:E166),$A$2:$B$991,2,0),"")</f>
        <v>Výroba rafinovaných ropných produktů</v>
      </c>
      <c r="H166" s="172"/>
      <c r="I166" s="174"/>
    </row>
    <row r="167" spans="1:9" ht="12.75">
      <c r="A167" s="140">
        <f>IF(ISNUMBER(SEARCH(ZAKL_DATA!$B$29,B167)),MAX($A$1:A166)+1,0)</f>
        <v>166.0</v>
      </c>
      <c r="B167" s="139" t="s">
        <v>1025</v>
      </c>
      <c r="C167" s="170" t="s">
        <v>1552</v>
      </c>
      <c r="E167" t="str">
        <f>IFERROR(VLOOKUP(ROWS($E$2:E167),$A$2:$B$991,2,0),"")</f>
        <v>Výroba zákl.chem.látek,hnojiv a dusík.sl.,plastů a synt.kaučuku v prim.f.</v>
      </c>
      <c r="H167" s="172"/>
      <c r="I167" s="174"/>
    </row>
    <row r="168" spans="1:9" ht="12.75">
      <c r="A168" s="140">
        <f>IF(ISNUMBER(SEARCH(ZAKL_DATA!$B$29,B168)),MAX($A$1:A167)+1,0)</f>
        <v>167.0</v>
      </c>
      <c r="B168" s="139" t="s">
        <v>1026</v>
      </c>
      <c r="C168" s="170" t="s">
        <v>1553</v>
      </c>
      <c r="E168" t="str">
        <f>IFERROR(VLOOKUP(ROWS($E$2:E168),$A$2:$B$991,2,0),"")</f>
        <v>Výroba pesticidů a jiných agrochemických přípravků</v>
      </c>
      <c r="H168" s="172"/>
      <c r="I168" s="174"/>
    </row>
    <row r="169" spans="1:9" ht="12.75">
      <c r="A169" s="140">
        <f>IF(ISNUMBER(SEARCH(ZAKL_DATA!$B$29,B169)),MAX($A$1:A168)+1,0)</f>
        <v>168.0</v>
      </c>
      <c r="B169" s="139" t="s">
        <v>1027</v>
      </c>
      <c r="C169" s="170" t="s">
        <v>1554</v>
      </c>
      <c r="E169" t="str">
        <f>IFERROR(VLOOKUP(ROWS($E$2:E169),$A$2:$B$991,2,0),"")</f>
        <v>Výroba nátěr.barev,laků a jiných nátěrových mater.,tisk.barev a tmelů</v>
      </c>
      <c r="H169" s="172"/>
      <c r="I169" s="174"/>
    </row>
    <row r="170" spans="1:9" ht="12.75">
      <c r="A170" s="140">
        <f>IF(ISNUMBER(SEARCH(ZAKL_DATA!$B$29,B170)),MAX($A$1:A169)+1,0)</f>
        <v>169.0</v>
      </c>
      <c r="B170" s="139" t="s">
        <v>1028</v>
      </c>
      <c r="C170" s="170" t="s">
        <v>1555</v>
      </c>
      <c r="E170" t="str">
        <f>IFERROR(VLOOKUP(ROWS($E$2:E170),$A$2:$B$991,2,0),"")</f>
        <v>Výroba mýdel a detergentů,čist.a lešticích prostř.,parfémů a toal. přípr.</v>
      </c>
      <c r="H170" s="172"/>
      <c r="I170" s="174"/>
    </row>
    <row r="171" spans="1:9" ht="12.75">
      <c r="A171" s="140">
        <f>IF(ISNUMBER(SEARCH(ZAKL_DATA!$B$29,B171)),MAX($A$1:A170)+1,0)</f>
        <v>170.0</v>
      </c>
      <c r="B171" s="139" t="s">
        <v>1029</v>
      </c>
      <c r="C171" s="171" t="s">
        <v>1556</v>
      </c>
      <c r="E171" t="str">
        <f>IFERROR(VLOOKUP(ROWS($E$2:E171),$A$2:$B$991,2,0),"")</f>
        <v>Výroba ostatních chemických výrobků</v>
      </c>
      <c r="H171" s="172"/>
      <c r="I171" s="174"/>
    </row>
    <row r="172" spans="1:9" ht="12.75">
      <c r="A172" s="140">
        <f>IF(ISNUMBER(SEARCH(ZAKL_DATA!$B$29,B172)),MAX($A$1:A171)+1,0)</f>
        <v>171.0</v>
      </c>
      <c r="B172" s="139" t="s">
        <v>1030</v>
      </c>
      <c r="C172" s="170" t="s">
        <v>1557</v>
      </c>
      <c r="E172" t="str">
        <f>IFERROR(VLOOKUP(ROWS($E$2:E172),$A$2:$B$991,2,0),"")</f>
        <v>Výroba chemických vláken</v>
      </c>
      <c r="H172" s="172"/>
      <c r="I172" s="174"/>
    </row>
    <row r="173" spans="1:9" ht="12.75">
      <c r="A173" s="140">
        <f>IF(ISNUMBER(SEARCH(ZAKL_DATA!$B$29,B173)),MAX($A$1:A172)+1,0)</f>
        <v>172.0</v>
      </c>
      <c r="B173" s="139" t="s">
        <v>1031</v>
      </c>
      <c r="C173" s="171" t="s">
        <v>1558</v>
      </c>
      <c r="E173" t="str">
        <f>IFERROR(VLOOKUP(ROWS($E$2:E173),$A$2:$B$991,2,0),"")</f>
        <v>Výroba základních farmaceutických výrobků</v>
      </c>
      <c r="H173" s="172"/>
      <c r="I173" s="174"/>
    </row>
    <row r="174" spans="1:9" ht="12.75">
      <c r="A174" s="140">
        <f>IF(ISNUMBER(SEARCH(ZAKL_DATA!$B$29,B174)),MAX($A$1:A173)+1,0)</f>
        <v>173.0</v>
      </c>
      <c r="B174" s="139" t="s">
        <v>1032</v>
      </c>
      <c r="C174" s="170" t="s">
        <v>1559</v>
      </c>
      <c r="E174" t="str">
        <f>IFERROR(VLOOKUP(ROWS($E$2:E174),$A$2:$B$991,2,0),"")</f>
        <v>Výroba farmaceutických přípravků</v>
      </c>
      <c r="H174" s="172"/>
      <c r="I174" s="174"/>
    </row>
    <row r="175" spans="1:9" ht="12.75">
      <c r="A175" s="140">
        <f>IF(ISNUMBER(SEARCH(ZAKL_DATA!$B$29,B175)),MAX($A$1:A174)+1,0)</f>
        <v>174.0</v>
      </c>
      <c r="B175" s="139" t="s">
        <v>1033</v>
      </c>
      <c r="C175" s="171" t="s">
        <v>1560</v>
      </c>
      <c r="E175" t="str">
        <f>IFERROR(VLOOKUP(ROWS($E$2:E175),$A$2:$B$991,2,0),"")</f>
        <v>Výroba pryžových výrobků</v>
      </c>
      <c r="H175" s="172"/>
      <c r="I175" s="174"/>
    </row>
    <row r="176" spans="1:9" ht="12.75">
      <c r="A176" s="140">
        <f>IF(ISNUMBER(SEARCH(ZAKL_DATA!$B$29,B176)),MAX($A$1:A175)+1,0)</f>
        <v>175.0</v>
      </c>
      <c r="B176" s="139" t="s">
        <v>1034</v>
      </c>
      <c r="C176" s="170" t="s">
        <v>1561</v>
      </c>
      <c r="E176" t="str">
        <f>IFERROR(VLOOKUP(ROWS($E$2:E176),$A$2:$B$991,2,0),"")</f>
        <v>Výroba plastových výrobků</v>
      </c>
      <c r="H176" s="172"/>
      <c r="I176" s="174"/>
    </row>
    <row r="177" spans="1:9" ht="12.75">
      <c r="A177" s="140">
        <f>IF(ISNUMBER(SEARCH(ZAKL_DATA!$B$29,B177)),MAX($A$1:A176)+1,0)</f>
        <v>176.0</v>
      </c>
      <c r="B177" s="139" t="s">
        <v>1035</v>
      </c>
      <c r="C177" s="171" t="s">
        <v>1562</v>
      </c>
      <c r="E177" t="str">
        <f>IFERROR(VLOOKUP(ROWS($E$2:E177),$A$2:$B$991,2,0),"")</f>
        <v>Výroba skla a skleněných výrobků</v>
      </c>
      <c r="H177" s="172"/>
      <c r="I177" s="174"/>
    </row>
    <row r="178" spans="1:9" ht="12.75">
      <c r="A178" s="140">
        <f>IF(ISNUMBER(SEARCH(ZAKL_DATA!$B$29,B178)),MAX($A$1:A177)+1,0)</f>
        <v>177.0</v>
      </c>
      <c r="B178" s="139" t="s">
        <v>1036</v>
      </c>
      <c r="C178" s="171" t="s">
        <v>1563</v>
      </c>
      <c r="E178" t="str">
        <f>IFERROR(VLOOKUP(ROWS($E$2:E178),$A$2:$B$991,2,0),"")</f>
        <v>Výroba žáruvzdorných výrobků</v>
      </c>
      <c r="H178" s="172"/>
      <c r="I178" s="174"/>
    </row>
    <row r="179" spans="1:9" ht="12.75">
      <c r="A179" s="140">
        <f>IF(ISNUMBER(SEARCH(ZAKL_DATA!$B$29,B179)),MAX($A$1:A178)+1,0)</f>
        <v>178.0</v>
      </c>
      <c r="B179" s="139" t="s">
        <v>1037</v>
      </c>
      <c r="C179" s="171" t="s">
        <v>1564</v>
      </c>
      <c r="E179" t="str">
        <f>IFERROR(VLOOKUP(ROWS($E$2:E179),$A$2:$B$991,2,0),"")</f>
        <v>Výroba stavebních výrobků z jílovitých materiálů</v>
      </c>
      <c r="H179" s="172"/>
      <c r="I179" s="174"/>
    </row>
    <row r="180" spans="1:9" ht="12.75">
      <c r="A180" s="140">
        <f>IF(ISNUMBER(SEARCH(ZAKL_DATA!$B$29,B180)),MAX($A$1:A179)+1,0)</f>
        <v>179.0</v>
      </c>
      <c r="B180" s="139" t="s">
        <v>1038</v>
      </c>
      <c r="C180" s="171" t="s">
        <v>1565</v>
      </c>
      <c r="E180" t="str">
        <f>IFERROR(VLOOKUP(ROWS($E$2:E180),$A$2:$B$991,2,0),"")</f>
        <v>Výroba ostatních porcelánových a keramických výrobků</v>
      </c>
      <c r="H180" s="172"/>
      <c r="I180" s="174"/>
    </row>
    <row r="181" spans="1:9" ht="12.75">
      <c r="A181" s="140">
        <f>IF(ISNUMBER(SEARCH(ZAKL_DATA!$B$29,B181)),MAX($A$1:A180)+1,0)</f>
        <v>180.0</v>
      </c>
      <c r="B181" s="139" t="s">
        <v>1039</v>
      </c>
      <c r="C181" s="171" t="s">
        <v>1566</v>
      </c>
      <c r="E181" t="str">
        <f>IFERROR(VLOOKUP(ROWS($E$2:E181),$A$2:$B$991,2,0),"")</f>
        <v>Výroba cementu, vápna a sádry</v>
      </c>
      <c r="H181" s="172"/>
      <c r="I181" s="174"/>
    </row>
    <row r="182" spans="1:9" ht="12.75">
      <c r="A182" s="140">
        <f>IF(ISNUMBER(SEARCH(ZAKL_DATA!$B$29,B182)),MAX($A$1:A181)+1,0)</f>
        <v>181.0</v>
      </c>
      <c r="B182" s="139" t="s">
        <v>1040</v>
      </c>
      <c r="C182" s="171" t="s">
        <v>1567</v>
      </c>
      <c r="E182" t="str">
        <f>IFERROR(VLOOKUP(ROWS($E$2:E182),$A$2:$B$991,2,0),"")</f>
        <v>Výroba betonových, cementových a sádrových výrobků</v>
      </c>
      <c r="H182" s="172"/>
      <c r="I182" s="174"/>
    </row>
    <row r="183" spans="1:9" ht="12.75">
      <c r="A183" s="140">
        <f>IF(ISNUMBER(SEARCH(ZAKL_DATA!$B$29,B183)),MAX($A$1:A182)+1,0)</f>
        <v>182.0</v>
      </c>
      <c r="B183" s="139" t="s">
        <v>1041</v>
      </c>
      <c r="C183" s="171" t="s">
        <v>1568</v>
      </c>
      <c r="E183" t="str">
        <f>IFERROR(VLOOKUP(ROWS($E$2:E183),$A$2:$B$991,2,0),"")</f>
        <v>Řezání, tvarování a konečná úprava kamenů</v>
      </c>
      <c r="H183" s="172"/>
      <c r="I183" s="174"/>
    </row>
    <row r="184" spans="1:9" ht="12.75">
      <c r="A184" s="140">
        <f>IF(ISNUMBER(SEARCH(ZAKL_DATA!$B$29,B184)),MAX($A$1:A183)+1,0)</f>
        <v>183.0</v>
      </c>
      <c r="B184" s="139" t="s">
        <v>1042</v>
      </c>
      <c r="C184" s="170" t="s">
        <v>1569</v>
      </c>
      <c r="E184" t="str">
        <f>IFERROR(VLOOKUP(ROWS($E$2:E184),$A$2:$B$991,2,0),"")</f>
        <v>Výroba brusiv a ostatních nekovových minerálních výrobků j. n.</v>
      </c>
      <c r="H184" s="172"/>
      <c r="I184" s="174"/>
    </row>
    <row r="185" spans="1:9" ht="12.75">
      <c r="A185" s="140">
        <f>IF(ISNUMBER(SEARCH(ZAKL_DATA!$B$29,B185)),MAX($A$1:A184)+1,0)</f>
        <v>184.0</v>
      </c>
      <c r="B185" s="139" t="s">
        <v>1043</v>
      </c>
      <c r="C185" s="170" t="s">
        <v>1570</v>
      </c>
      <c r="E185" t="str">
        <f>IFERROR(VLOOKUP(ROWS($E$2:E185),$A$2:$B$991,2,0),"")</f>
        <v>Výroba sur.železa,oceli a feroslitin,ploch.výr.,tváření výrobků za tepla</v>
      </c>
      <c r="H185" s="172"/>
      <c r="I185" s="174"/>
    </row>
    <row r="186" spans="1:9" ht="12.75">
      <c r="A186" s="140">
        <f>IF(ISNUMBER(SEARCH(ZAKL_DATA!$B$29,B186)),MAX($A$1:A185)+1,0)</f>
        <v>185.0</v>
      </c>
      <c r="B186" s="139" t="s">
        <v>1044</v>
      </c>
      <c r="C186" s="171" t="s">
        <v>1571</v>
      </c>
      <c r="E186" t="str">
        <f>IFERROR(VLOOKUP(ROWS($E$2:E186),$A$2:$B$991,2,0),"")</f>
        <v>Výroba ocelových trub,trubek,dutých profilů a souvis.potrubních tvarovek</v>
      </c>
      <c r="H186" s="172"/>
      <c r="I186" s="174"/>
    </row>
    <row r="187" spans="1:9" ht="12.75">
      <c r="A187" s="140">
        <f>IF(ISNUMBER(SEARCH(ZAKL_DATA!$B$29,B187)),MAX($A$1:A186)+1,0)</f>
        <v>186.0</v>
      </c>
      <c r="B187" s="139" t="s">
        <v>1045</v>
      </c>
      <c r="C187" s="170" t="s">
        <v>1572</v>
      </c>
      <c r="E187" t="str">
        <f>IFERROR(VLOOKUP(ROWS($E$2:E187),$A$2:$B$991,2,0),"")</f>
        <v>Výroba ostatních výrobků získaných jednostupňovým zpracováním oceli</v>
      </c>
      <c r="H187" s="172"/>
      <c r="I187" s="174"/>
    </row>
    <row r="188" spans="1:9" ht="12.75">
      <c r="A188" s="140">
        <f>IF(ISNUMBER(SEARCH(ZAKL_DATA!$B$29,B188)),MAX($A$1:A187)+1,0)</f>
        <v>187.0</v>
      </c>
      <c r="B188" s="139" t="s">
        <v>1046</v>
      </c>
      <c r="C188" s="171" t="s">
        <v>1573</v>
      </c>
      <c r="E188" t="str">
        <f>IFERROR(VLOOKUP(ROWS($E$2:E188),$A$2:$B$991,2,0),"")</f>
        <v>Výroba a hutní zpracování drahých a neželezných kovů</v>
      </c>
      <c r="H188" s="172"/>
      <c r="I188" s="174"/>
    </row>
    <row r="189" spans="1:9" ht="12.75">
      <c r="A189" s="140">
        <f>IF(ISNUMBER(SEARCH(ZAKL_DATA!$B$29,B189)),MAX($A$1:A188)+1,0)</f>
        <v>188.0</v>
      </c>
      <c r="B189" s="139" t="s">
        <v>1047</v>
      </c>
      <c r="C189" s="170" t="s">
        <v>1574</v>
      </c>
      <c r="E189" t="str">
        <f>IFERROR(VLOOKUP(ROWS($E$2:E189),$A$2:$B$991,2,0),"")</f>
        <v>Slévárenství</v>
      </c>
      <c r="H189" s="172"/>
      <c r="I189" s="174"/>
    </row>
    <row r="190" spans="1:9" ht="12.75">
      <c r="A190" s="140">
        <f>IF(ISNUMBER(SEARCH(ZAKL_DATA!$B$29,B190)),MAX($A$1:A189)+1,0)</f>
        <v>189.0</v>
      </c>
      <c r="B190" s="139" t="s">
        <v>1048</v>
      </c>
      <c r="C190" s="171" t="s">
        <v>1575</v>
      </c>
      <c r="E190" t="str">
        <f>IFERROR(VLOOKUP(ROWS($E$2:E190),$A$2:$B$991,2,0),"")</f>
        <v>Výroba konstrukčních kovových výrobků</v>
      </c>
      <c r="H190" s="172"/>
      <c r="I190" s="174"/>
    </row>
    <row r="191" spans="1:9" ht="12.75">
      <c r="A191" s="140">
        <f>IF(ISNUMBER(SEARCH(ZAKL_DATA!$B$29,B191)),MAX($A$1:A190)+1,0)</f>
        <v>190.0</v>
      </c>
      <c r="B191" s="139" t="s">
        <v>1049</v>
      </c>
      <c r="C191" s="171" t="s">
        <v>1576</v>
      </c>
      <c r="E191" t="str">
        <f>IFERROR(VLOOKUP(ROWS($E$2:E191),$A$2:$B$991,2,0),"")</f>
        <v>Výroba radiátorů a kotlů k ústřednímu topení, kovových nádrží a zásobníků</v>
      </c>
      <c r="H191" s="172"/>
      <c r="I191" s="174"/>
    </row>
    <row r="192" spans="1:9" ht="12.75">
      <c r="A192" s="140">
        <f>IF(ISNUMBER(SEARCH(ZAKL_DATA!$B$29,B192)),MAX($A$1:A191)+1,0)</f>
        <v>191.0</v>
      </c>
      <c r="B192" s="139" t="s">
        <v>1050</v>
      </c>
      <c r="C192" s="171" t="s">
        <v>1577</v>
      </c>
      <c r="E192" t="str">
        <f>IFERROR(VLOOKUP(ROWS($E$2:E192),$A$2:$B$991,2,0),"")</f>
        <v>Výroba parních kotlů, kromě kotlů pro ústřední topení</v>
      </c>
      <c r="H192" s="172"/>
      <c r="I192" s="174"/>
    </row>
    <row r="193" spans="1:9" ht="12.75">
      <c r="A193" s="140">
        <f>IF(ISNUMBER(SEARCH(ZAKL_DATA!$B$29,B193)),MAX($A$1:A192)+1,0)</f>
        <v>192.0</v>
      </c>
      <c r="B193" s="139" t="s">
        <v>1051</v>
      </c>
      <c r="C193" s="171" t="s">
        <v>1578</v>
      </c>
      <c r="E193" t="str">
        <f>IFERROR(VLOOKUP(ROWS($E$2:E193),$A$2:$B$991,2,0),"")</f>
        <v>Výroba zbraní a střeliva</v>
      </c>
      <c r="H193" s="172"/>
      <c r="I193" s="174"/>
    </row>
    <row r="194" spans="1:9" ht="12.75">
      <c r="A194" s="140">
        <f>IF(ISNUMBER(SEARCH(ZAKL_DATA!$B$29,B194)),MAX($A$1:A193)+1,0)</f>
        <v>193.0</v>
      </c>
      <c r="B194" s="139" t="s">
        <v>1052</v>
      </c>
      <c r="C194" s="170" t="s">
        <v>1579</v>
      </c>
      <c r="E194" t="str">
        <f>IFERROR(VLOOKUP(ROWS($E$2:E194),$A$2:$B$991,2,0),"")</f>
        <v>Kování,lisování,ražení,válcování a protlačování kovů;prášková metalurgie</v>
      </c>
      <c r="H194" s="172"/>
      <c r="I194" s="174"/>
    </row>
    <row r="195" spans="1:9" ht="12.75">
      <c r="A195" s="140">
        <f>IF(ISNUMBER(SEARCH(ZAKL_DATA!$B$29,B195)),MAX($A$1:A194)+1,0)</f>
        <v>194.0</v>
      </c>
      <c r="B195" s="139" t="s">
        <v>1053</v>
      </c>
      <c r="C195" s="170" t="s">
        <v>1580</v>
      </c>
      <c r="E195" t="str">
        <f>IFERROR(VLOOKUP(ROWS($E$2:E195),$A$2:$B$991,2,0),"")</f>
        <v>Povrchová úprava a zušlechťování kovů; obrábění</v>
      </c>
      <c r="H195" s="172"/>
      <c r="I195" s="174"/>
    </row>
    <row r="196" spans="1:9" ht="12.75">
      <c r="A196" s="140">
        <f>IF(ISNUMBER(SEARCH(ZAKL_DATA!$B$29,B196)),MAX($A$1:A195)+1,0)</f>
        <v>195.0</v>
      </c>
      <c r="B196" s="139" t="s">
        <v>1054</v>
      </c>
      <c r="C196" s="170" t="s">
        <v>1581</v>
      </c>
      <c r="E196" t="str">
        <f>IFERROR(VLOOKUP(ROWS($E$2:E196),$A$2:$B$991,2,0),"")</f>
        <v>Výroba nožířských výrobků, nástrojů a železářských výrobků</v>
      </c>
      <c r="H196" s="172"/>
      <c r="I196" s="174"/>
    </row>
    <row r="197" spans="1:9" ht="12.75">
      <c r="A197" s="140">
        <f>IF(ISNUMBER(SEARCH(ZAKL_DATA!$B$29,B197)),MAX($A$1:A196)+1,0)</f>
        <v>196.0</v>
      </c>
      <c r="B197" s="139" t="s">
        <v>1055</v>
      </c>
      <c r="C197" s="170" t="s">
        <v>1582</v>
      </c>
      <c r="E197" t="str">
        <f>IFERROR(VLOOKUP(ROWS($E$2:E197),$A$2:$B$991,2,0),"")</f>
        <v>Výroba ostatních kovodělných výrobků</v>
      </c>
      <c r="H197" s="172"/>
      <c r="I197" s="174"/>
    </row>
    <row r="198" spans="1:9" ht="12.75">
      <c r="A198" s="140">
        <f>IF(ISNUMBER(SEARCH(ZAKL_DATA!$B$29,B198)),MAX($A$1:A197)+1,0)</f>
        <v>197.0</v>
      </c>
      <c r="B198" s="139" t="s">
        <v>1056</v>
      </c>
      <c r="C198" s="170" t="s">
        <v>1583</v>
      </c>
      <c r="E198" t="str">
        <f>IFERROR(VLOOKUP(ROWS($E$2:E198),$A$2:$B$991,2,0),"")</f>
        <v>Výroba elektronických součástek a desek</v>
      </c>
      <c r="H198" s="172"/>
      <c r="I198" s="174"/>
    </row>
    <row r="199" spans="1:9" ht="12.75">
      <c r="A199" s="140">
        <f>IF(ISNUMBER(SEARCH(ZAKL_DATA!$B$29,B199)),MAX($A$1:A198)+1,0)</f>
        <v>198.0</v>
      </c>
      <c r="B199" s="139" t="s">
        <v>1057</v>
      </c>
      <c r="C199" s="170" t="s">
        <v>1584</v>
      </c>
      <c r="E199" t="str">
        <f>IFERROR(VLOOKUP(ROWS($E$2:E199),$A$2:$B$991,2,0),"")</f>
        <v>Výroba počítačů a periferních zařízení</v>
      </c>
      <c r="H199" s="172"/>
      <c r="I199" s="174"/>
    </row>
    <row r="200" spans="1:9" ht="12.75">
      <c r="A200" s="140">
        <f>IF(ISNUMBER(SEARCH(ZAKL_DATA!$B$29,B200)),MAX($A$1:A199)+1,0)</f>
        <v>199.0</v>
      </c>
      <c r="B200" s="139" t="s">
        <v>1058</v>
      </c>
      <c r="C200" s="171" t="s">
        <v>1585</v>
      </c>
      <c r="E200" t="str">
        <f>IFERROR(VLOOKUP(ROWS($E$2:E200),$A$2:$B$991,2,0),"")</f>
        <v>Výroba komunikačních zařízení</v>
      </c>
      <c r="H200" s="172"/>
      <c r="I200" s="174"/>
    </row>
    <row r="201" spans="1:9" ht="12.75">
      <c r="A201" s="140">
        <f>IF(ISNUMBER(SEARCH(ZAKL_DATA!$B$29,B201)),MAX($A$1:A200)+1,0)</f>
        <v>200.0</v>
      </c>
      <c r="B201" s="139" t="s">
        <v>1059</v>
      </c>
      <c r="C201" s="170" t="s">
        <v>1586</v>
      </c>
      <c r="E201" t="str">
        <f>IFERROR(VLOOKUP(ROWS($E$2:E201),$A$2:$B$991,2,0),"")</f>
        <v>Výroba spotřební elektroniky</v>
      </c>
      <c r="H201" s="172"/>
      <c r="I201" s="174"/>
    </row>
    <row r="202" spans="1:9" ht="12.75">
      <c r="A202" s="140">
        <f>IF(ISNUMBER(SEARCH(ZAKL_DATA!$B$29,B202)),MAX($A$1:A201)+1,0)</f>
        <v>201.0</v>
      </c>
      <c r="B202" s="139" t="s">
        <v>1060</v>
      </c>
      <c r="C202" s="170" t="s">
        <v>1587</v>
      </c>
      <c r="E202" t="str">
        <f>IFERROR(VLOOKUP(ROWS($E$2:E202),$A$2:$B$991,2,0),"")</f>
        <v>Výroba měřicích,zkušebních a navigačních přístrojů;výroba časoměr.přístrojů</v>
      </c>
      <c r="H202" s="172"/>
      <c r="I202" s="174"/>
    </row>
    <row r="203" spans="1:9" ht="12.75">
      <c r="A203" s="140">
        <f>IF(ISNUMBER(SEARCH(ZAKL_DATA!$B$29,B203)),MAX($A$1:A202)+1,0)</f>
        <v>202.0</v>
      </c>
      <c r="B203" s="139" t="s">
        <v>1061</v>
      </c>
      <c r="C203" s="170" t="s">
        <v>1588</v>
      </c>
      <c r="E203" t="str">
        <f>IFERROR(VLOOKUP(ROWS($E$2:E203),$A$2:$B$991,2,0),"")</f>
        <v>Výroba ozařovacích, elektroléčebných a elektroterapeutických přístrojů</v>
      </c>
      <c r="H203" s="172"/>
      <c r="I203" s="174"/>
    </row>
    <row r="204" spans="1:9" ht="12.75">
      <c r="A204" s="140">
        <f>IF(ISNUMBER(SEARCH(ZAKL_DATA!$B$29,B204)),MAX($A$1:A203)+1,0)</f>
        <v>203.0</v>
      </c>
      <c r="B204" s="139" t="s">
        <v>1062</v>
      </c>
      <c r="C204" s="170" t="s">
        <v>1589</v>
      </c>
      <c r="E204" t="str">
        <f>IFERROR(VLOOKUP(ROWS($E$2:E204),$A$2:$B$991,2,0),"")</f>
        <v>Výroba optických a fotografických přístrojů a zařízení</v>
      </c>
      <c r="H204" s="172"/>
      <c r="I204" s="174"/>
    </row>
    <row r="205" spans="1:9" ht="12.75">
      <c r="A205" s="140">
        <f>IF(ISNUMBER(SEARCH(ZAKL_DATA!$B$29,B205)),MAX($A$1:A204)+1,0)</f>
        <v>204.0</v>
      </c>
      <c r="B205" s="139" t="s">
        <v>1063</v>
      </c>
      <c r="C205" s="170" t="s">
        <v>1590</v>
      </c>
      <c r="E205" t="str">
        <f>IFERROR(VLOOKUP(ROWS($E$2:E205),$A$2:$B$991,2,0),"")</f>
        <v>Výroba magnetických a optických médií</v>
      </c>
      <c r="H205" s="172"/>
      <c r="I205" s="174"/>
    </row>
    <row r="206" spans="1:9" ht="12.75">
      <c r="A206" s="140">
        <f>IF(ISNUMBER(SEARCH(ZAKL_DATA!$B$29,B206)),MAX($A$1:A205)+1,0)</f>
        <v>205.0</v>
      </c>
      <c r="B206" s="139" t="s">
        <v>1064</v>
      </c>
      <c r="C206" s="170" t="s">
        <v>1591</v>
      </c>
      <c r="E206" t="str">
        <f>IFERROR(VLOOKUP(ROWS($E$2:E206),$A$2:$B$991,2,0),"")</f>
        <v>Výroba elektr.motorů,generátorů,transformátorů a elektr.rozvod.a kontrol.z.</v>
      </c>
      <c r="H206" s="172"/>
      <c r="I206" s="174"/>
    </row>
    <row r="207" spans="1:9" ht="12.75">
      <c r="A207" s="140">
        <f>IF(ISNUMBER(SEARCH(ZAKL_DATA!$B$29,B207)),MAX($A$1:A206)+1,0)</f>
        <v>206.0</v>
      </c>
      <c r="B207" s="139" t="s">
        <v>1065</v>
      </c>
      <c r="C207" s="171" t="s">
        <v>1592</v>
      </c>
      <c r="E207" t="str">
        <f>IFERROR(VLOOKUP(ROWS($E$2:E207),$A$2:$B$991,2,0),"")</f>
        <v>Výroba baterií a akumulátorů</v>
      </c>
      <c r="H207" s="172"/>
      <c r="I207" s="174"/>
    </row>
    <row r="208" spans="1:9" ht="12.75">
      <c r="A208" s="140">
        <f>IF(ISNUMBER(SEARCH(ZAKL_DATA!$B$29,B208)),MAX($A$1:A207)+1,0)</f>
        <v>207.0</v>
      </c>
      <c r="B208" s="139" t="s">
        <v>1066</v>
      </c>
      <c r="C208" s="170" t="s">
        <v>1593</v>
      </c>
      <c r="E208" t="str">
        <f>IFERROR(VLOOKUP(ROWS($E$2:E208),$A$2:$B$991,2,0),"")</f>
        <v>Výroba optických a elektr.kabelů,elektr.vodičů a elektroinstal.zařízení</v>
      </c>
      <c r="H208" s="172"/>
      <c r="I208" s="174"/>
    </row>
    <row r="209" spans="1:9" ht="12.75">
      <c r="A209" s="140">
        <f>IF(ISNUMBER(SEARCH(ZAKL_DATA!$B$29,B209)),MAX($A$1:A208)+1,0)</f>
        <v>208.0</v>
      </c>
      <c r="B209" s="139" t="s">
        <v>1067</v>
      </c>
      <c r="C209" s="170" t="s">
        <v>1594</v>
      </c>
      <c r="E209" t="str">
        <f>IFERROR(VLOOKUP(ROWS($E$2:E209),$A$2:$B$991,2,0),"")</f>
        <v>Výroba elektrických osvětlovacích zařízení</v>
      </c>
      <c r="H209" s="172"/>
      <c r="I209" s="174"/>
    </row>
    <row r="210" spans="1:9" ht="12.75">
      <c r="A210" s="140">
        <f>IF(ISNUMBER(SEARCH(ZAKL_DATA!$B$29,B210)),MAX($A$1:A209)+1,0)</f>
        <v>209.0</v>
      </c>
      <c r="B210" s="139" t="s">
        <v>1068</v>
      </c>
      <c r="C210" s="171" t="s">
        <v>1595</v>
      </c>
      <c r="E210" t="str">
        <f>IFERROR(VLOOKUP(ROWS($E$2:E210),$A$2:$B$991,2,0),"")</f>
        <v>Výroba spotřebičů převážně pro domácnost</v>
      </c>
      <c r="H210" s="172"/>
      <c r="I210" s="174"/>
    </row>
    <row r="211" spans="1:9" ht="12.75">
      <c r="A211" s="140">
        <f>IF(ISNUMBER(SEARCH(ZAKL_DATA!$B$29,B211)),MAX($A$1:A210)+1,0)</f>
        <v>210.0</v>
      </c>
      <c r="B211" s="139" t="s">
        <v>1069</v>
      </c>
      <c r="C211" s="170" t="s">
        <v>1596</v>
      </c>
      <c r="E211" t="str">
        <f>IFERROR(VLOOKUP(ROWS($E$2:E211),$A$2:$B$991,2,0),"")</f>
        <v>Výroba ostatních elektrických zařízení</v>
      </c>
      <c r="H211" s="172"/>
      <c r="I211" s="174"/>
    </row>
    <row r="212" spans="1:9" ht="12.75">
      <c r="A212" s="140">
        <f>IF(ISNUMBER(SEARCH(ZAKL_DATA!$B$29,B212)),MAX($A$1:A211)+1,0)</f>
        <v>211.0</v>
      </c>
      <c r="B212" s="139" t="s">
        <v>1070</v>
      </c>
      <c r="C212" s="170" t="s">
        <v>1597</v>
      </c>
      <c r="E212" t="str">
        <f>IFERROR(VLOOKUP(ROWS($E$2:E212),$A$2:$B$991,2,0),"")</f>
        <v>Výroba strojů a zařízení pro všeobecné účely</v>
      </c>
      <c r="H212" s="172"/>
      <c r="I212" s="174"/>
    </row>
    <row r="213" spans="1:9" ht="12.75">
      <c r="A213" s="140">
        <f>IF(ISNUMBER(SEARCH(ZAKL_DATA!$B$29,B213)),MAX($A$1:A212)+1,0)</f>
        <v>212.0</v>
      </c>
      <c r="B213" s="139" t="s">
        <v>1071</v>
      </c>
      <c r="C213" s="171" t="s">
        <v>1598</v>
      </c>
      <c r="E213" t="str">
        <f>IFERROR(VLOOKUP(ROWS($E$2:E213),$A$2:$B$991,2,0),"")</f>
        <v>Výroba ostatních strojů a zařízení pro všeobecné účely</v>
      </c>
      <c r="H213" s="172"/>
      <c r="I213" s="174"/>
    </row>
    <row r="214" spans="1:9" ht="12.75">
      <c r="A214" s="140">
        <f>IF(ISNUMBER(SEARCH(ZAKL_DATA!$B$29,B214)),MAX($A$1:A213)+1,0)</f>
        <v>213.0</v>
      </c>
      <c r="B214" s="139" t="s">
        <v>1072</v>
      </c>
      <c r="C214" s="170" t="s">
        <v>1599</v>
      </c>
      <c r="E214" t="str">
        <f>IFERROR(VLOOKUP(ROWS($E$2:E214),$A$2:$B$991,2,0),"")</f>
        <v>Výroba zemědělských a lesnických strojů</v>
      </c>
      <c r="H214" s="172"/>
      <c r="I214" s="174"/>
    </row>
    <row r="215" spans="1:9" ht="12.75">
      <c r="A215" s="140">
        <f>IF(ISNUMBER(SEARCH(ZAKL_DATA!$B$29,B215)),MAX($A$1:A214)+1,0)</f>
        <v>214.0</v>
      </c>
      <c r="B215" s="139" t="s">
        <v>1073</v>
      </c>
      <c r="C215" s="170" t="s">
        <v>1600</v>
      </c>
      <c r="E215" t="str">
        <f>IFERROR(VLOOKUP(ROWS($E$2:E215),$A$2:$B$991,2,0),"")</f>
        <v>Výroba kovoobráběcích a ostatních obráběcích strojů</v>
      </c>
      <c r="H215" s="172"/>
      <c r="I215" s="174"/>
    </row>
    <row r="216" spans="1:9" ht="12.75">
      <c r="A216" s="140">
        <f>IF(ISNUMBER(SEARCH(ZAKL_DATA!$B$29,B216)),MAX($A$1:A215)+1,0)</f>
        <v>215.0</v>
      </c>
      <c r="B216" s="139" t="s">
        <v>1074</v>
      </c>
      <c r="C216" s="170" t="s">
        <v>1601</v>
      </c>
      <c r="E216" t="str">
        <f>IFERROR(VLOOKUP(ROWS($E$2:E216),$A$2:$B$991,2,0),"")</f>
        <v>Výroba ostatních strojů pro speciální účely</v>
      </c>
      <c r="H216" s="172"/>
      <c r="I216" s="174"/>
    </row>
    <row r="217" spans="1:9" ht="12.75">
      <c r="A217" s="140">
        <f>IF(ISNUMBER(SEARCH(ZAKL_DATA!$B$29,B217)),MAX($A$1:A216)+1,0)</f>
        <v>216.0</v>
      </c>
      <c r="B217" s="139" t="s">
        <v>1075</v>
      </c>
      <c r="C217" s="170" t="s">
        <v>1602</v>
      </c>
      <c r="E217" t="str">
        <f>IFERROR(VLOOKUP(ROWS($E$2:E217),$A$2:$B$991,2,0),"")</f>
        <v>Výroba motorových vozidel a jejich motorů</v>
      </c>
      <c r="H217" s="172"/>
      <c r="I217" s="174"/>
    </row>
    <row r="218" spans="1:9" ht="12.75">
      <c r="A218" s="140">
        <f>IF(ISNUMBER(SEARCH(ZAKL_DATA!$B$29,B218)),MAX($A$1:A217)+1,0)</f>
        <v>217.0</v>
      </c>
      <c r="B218" s="139" t="s">
        <v>1076</v>
      </c>
      <c r="C218" s="170" t="s">
        <v>1603</v>
      </c>
      <c r="E218" t="str">
        <f>IFERROR(VLOOKUP(ROWS($E$2:E218),$A$2:$B$991,2,0),"")</f>
        <v>Výroba karoserií motorových vozidel; výroba přívěsů a návěsů</v>
      </c>
      <c r="H218" s="172"/>
      <c r="I218" s="174"/>
    </row>
    <row r="219" spans="1:9" ht="12.75">
      <c r="A219" s="140">
        <f>IF(ISNUMBER(SEARCH(ZAKL_DATA!$B$29,B219)),MAX($A$1:A218)+1,0)</f>
        <v>218.0</v>
      </c>
      <c r="B219" s="139" t="s">
        <v>1077</v>
      </c>
      <c r="C219" s="170" t="s">
        <v>1604</v>
      </c>
      <c r="E219" t="str">
        <f>IFERROR(VLOOKUP(ROWS($E$2:E219),$A$2:$B$991,2,0),"")</f>
        <v>Výroba dílů a příslušenství pro motorová vozidla a jejich motory</v>
      </c>
      <c r="H219" s="172"/>
      <c r="I219" s="174"/>
    </row>
    <row r="220" spans="1:9" ht="12.75">
      <c r="A220" s="140">
        <f>IF(ISNUMBER(SEARCH(ZAKL_DATA!$B$29,B220)),MAX($A$1:A219)+1,0)</f>
        <v>219.0</v>
      </c>
      <c r="B220" s="139" t="s">
        <v>1078</v>
      </c>
      <c r="C220" s="170" t="s">
        <v>1605</v>
      </c>
      <c r="E220" t="str">
        <f>IFERROR(VLOOKUP(ROWS($E$2:E220),$A$2:$B$991,2,0),"")</f>
        <v>Stavba lodí a člunů</v>
      </c>
      <c r="H220" s="172"/>
      <c r="I220" s="174"/>
    </row>
    <row r="221" spans="1:9" ht="12.75">
      <c r="A221" s="140">
        <f>IF(ISNUMBER(SEARCH(ZAKL_DATA!$B$29,B221)),MAX($A$1:A220)+1,0)</f>
        <v>220.0</v>
      </c>
      <c r="B221" s="139" t="s">
        <v>1079</v>
      </c>
      <c r="C221" s="171" t="s">
        <v>1606</v>
      </c>
      <c r="E221" t="str">
        <f>IFERROR(VLOOKUP(ROWS($E$2:E221),$A$2:$B$991,2,0),"")</f>
        <v>Výroba železničních lokomotiv a vozového parku</v>
      </c>
      <c r="H221" s="172"/>
      <c r="I221" s="174"/>
    </row>
    <row r="222" spans="1:9" ht="12.75">
      <c r="A222" s="140">
        <f>IF(ISNUMBER(SEARCH(ZAKL_DATA!$B$29,B222)),MAX($A$1:A221)+1,0)</f>
        <v>221.0</v>
      </c>
      <c r="B222" s="139" t="s">
        <v>1080</v>
      </c>
      <c r="C222" s="171" t="s">
        <v>1607</v>
      </c>
      <c r="E222" t="str">
        <f>IFERROR(VLOOKUP(ROWS($E$2:E222),$A$2:$B$991,2,0),"")</f>
        <v>Výroba letadel a jejich motorů,kosmických lodí a souvisejících zařízení</v>
      </c>
      <c r="H222" s="172"/>
      <c r="I222" s="174"/>
    </row>
    <row r="223" spans="1:9" ht="12.75">
      <c r="A223" s="140">
        <f>IF(ISNUMBER(SEARCH(ZAKL_DATA!$B$29,B223)),MAX($A$1:A222)+1,0)</f>
        <v>222.0</v>
      </c>
      <c r="B223" s="139" t="s">
        <v>1081</v>
      </c>
      <c r="C223" s="171" t="s">
        <v>1608</v>
      </c>
      <c r="E223" t="str">
        <f>IFERROR(VLOOKUP(ROWS($E$2:E223),$A$2:$B$991,2,0),"")</f>
        <v>Výroba vojenských bojových vozidel</v>
      </c>
      <c r="H223" s="172"/>
      <c r="I223" s="174"/>
    </row>
    <row r="224" spans="1:9" ht="12.75">
      <c r="A224" s="140">
        <f>IF(ISNUMBER(SEARCH(ZAKL_DATA!$B$29,B224)),MAX($A$1:A223)+1,0)</f>
        <v>223.0</v>
      </c>
      <c r="B224" s="139" t="s">
        <v>1082</v>
      </c>
      <c r="C224" s="171" t="s">
        <v>1609</v>
      </c>
      <c r="E224" t="str">
        <f>IFERROR(VLOOKUP(ROWS($E$2:E224),$A$2:$B$991,2,0),"")</f>
        <v>Výroba dopravních prostředků a zařízení j. n.</v>
      </c>
      <c r="H224" s="172"/>
      <c r="I224" s="174"/>
    </row>
    <row r="225" spans="1:9" ht="12.75">
      <c r="A225" s="140">
        <f>IF(ISNUMBER(SEARCH(ZAKL_DATA!$B$29,B225)),MAX($A$1:A224)+1,0)</f>
        <v>224.0</v>
      </c>
      <c r="B225" s="139" t="s">
        <v>1263</v>
      </c>
      <c r="C225" s="171" t="s">
        <v>1610</v>
      </c>
      <c r="E225" t="str">
        <f>IFERROR(VLOOKUP(ROWS($E$2:E225),$A$2:$B$991,2,0),"")</f>
        <v>Mořský rybolov</v>
      </c>
      <c r="H225" s="172"/>
      <c r="I225" s="174"/>
    </row>
    <row r="226" spans="1:9" ht="12.75">
      <c r="A226" s="140">
        <f>IF(ISNUMBER(SEARCH(ZAKL_DATA!$B$29,B226)),MAX($A$1:A225)+1,0)</f>
        <v>225.0</v>
      </c>
      <c r="B226" s="139" t="s">
        <v>1264</v>
      </c>
      <c r="C226" s="171" t="s">
        <v>1611</v>
      </c>
      <c r="E226" t="str">
        <f>IFERROR(VLOOKUP(ROWS($E$2:E226),$A$2:$B$991,2,0),"")</f>
        <v>Sladkovodní rybolov</v>
      </c>
      <c r="H226" s="172"/>
      <c r="I226" s="174"/>
    </row>
    <row r="227" spans="1:9" ht="12.75">
      <c r="A227" s="140">
        <f>IF(ISNUMBER(SEARCH(ZAKL_DATA!$B$29,B227)),MAX($A$1:A226)+1,0)</f>
        <v>226.0</v>
      </c>
      <c r="B227" s="139" t="s">
        <v>1083</v>
      </c>
      <c r="C227" s="171" t="s">
        <v>1612</v>
      </c>
      <c r="E227" t="str">
        <f>IFERROR(VLOOKUP(ROWS($E$2:E227),$A$2:$B$991,2,0),"")</f>
        <v>Výroba klenotů, bižuterie a příbuzných výrobků</v>
      </c>
      <c r="H227" s="172"/>
      <c r="I227" s="174"/>
    </row>
    <row r="228" spans="1:9" ht="12.75">
      <c r="A228" s="140">
        <f>IF(ISNUMBER(SEARCH(ZAKL_DATA!$B$29,B228)),MAX($A$1:A227)+1,0)</f>
        <v>227.0</v>
      </c>
      <c r="B228" s="139" t="s">
        <v>1265</v>
      </c>
      <c r="C228" s="171" t="s">
        <v>1613</v>
      </c>
      <c r="E228" t="str">
        <f>IFERROR(VLOOKUP(ROWS($E$2:E228),$A$2:$B$991,2,0),"")</f>
        <v>Mořská akvakultura</v>
      </c>
      <c r="H228" s="172"/>
      <c r="I228" s="174"/>
    </row>
    <row r="229" spans="1:9" ht="12.75">
      <c r="A229" s="140">
        <f>IF(ISNUMBER(SEARCH(ZAKL_DATA!$B$29,B229)),MAX($A$1:A228)+1,0)</f>
        <v>228.0</v>
      </c>
      <c r="B229" s="139" t="s">
        <v>1084</v>
      </c>
      <c r="C229" s="171" t="s">
        <v>1614</v>
      </c>
      <c r="E229" t="str">
        <f>IFERROR(VLOOKUP(ROWS($E$2:E229),$A$2:$B$991,2,0),"")</f>
        <v>Výroba hudebních nástrojů</v>
      </c>
      <c r="H229" s="172"/>
      <c r="I229" s="174"/>
    </row>
    <row r="230" spans="1:9" ht="12.75">
      <c r="A230" s="140">
        <f>IF(ISNUMBER(SEARCH(ZAKL_DATA!$B$29,B230)),MAX($A$1:A229)+1,0)</f>
        <v>229.0</v>
      </c>
      <c r="B230" s="139" t="s">
        <v>1266</v>
      </c>
      <c r="C230" s="171" t="s">
        <v>1615</v>
      </c>
      <c r="E230" t="str">
        <f>IFERROR(VLOOKUP(ROWS($E$2:E230),$A$2:$B$991,2,0),"")</f>
        <v>Sladkovodní akvakultura</v>
      </c>
      <c r="H230" s="172"/>
      <c r="I230" s="174"/>
    </row>
    <row r="231" spans="1:9" ht="12.75">
      <c r="A231" s="140">
        <f>IF(ISNUMBER(SEARCH(ZAKL_DATA!$B$29,B231)),MAX($A$1:A230)+1,0)</f>
        <v>230.0</v>
      </c>
      <c r="B231" s="139" t="s">
        <v>1085</v>
      </c>
      <c r="C231" s="171" t="s">
        <v>1616</v>
      </c>
      <c r="E231" t="str">
        <f>IFERROR(VLOOKUP(ROWS($E$2:E231),$A$2:$B$991,2,0),"")</f>
        <v>Výroba sportovních potřeb</v>
      </c>
      <c r="H231" s="172"/>
      <c r="I231" s="174"/>
    </row>
    <row r="232" spans="1:9" ht="12.75">
      <c r="A232" s="140">
        <f>IF(ISNUMBER(SEARCH(ZAKL_DATA!$B$29,B232)),MAX($A$1:A231)+1,0)</f>
        <v>231.0</v>
      </c>
      <c r="B232" s="139" t="s">
        <v>1086</v>
      </c>
      <c r="C232" s="171" t="s">
        <v>1617</v>
      </c>
      <c r="E232" t="str">
        <f>IFERROR(VLOOKUP(ROWS($E$2:E232),$A$2:$B$991,2,0),"")</f>
        <v>Výroba her a hraček</v>
      </c>
      <c r="H232" s="172"/>
      <c r="I232" s="174"/>
    </row>
    <row r="233" spans="1:9" ht="12.75">
      <c r="A233" s="140">
        <f>IF(ISNUMBER(SEARCH(ZAKL_DATA!$B$29,B233)),MAX($A$1:A232)+1,0)</f>
        <v>232.0</v>
      </c>
      <c r="B233" s="139" t="s">
        <v>1087</v>
      </c>
      <c r="C233" s="171" t="s">
        <v>1618</v>
      </c>
      <c r="E233" t="str">
        <f>IFERROR(VLOOKUP(ROWS($E$2:E233),$A$2:$B$991,2,0),"")</f>
        <v>Výroba lékařských a dentálních nástrojů a potřeb</v>
      </c>
      <c r="H233" s="172"/>
      <c r="I233" s="174"/>
    </row>
    <row r="234" spans="1:9" ht="12.75">
      <c r="A234" s="140">
        <f>IF(ISNUMBER(SEARCH(ZAKL_DATA!$B$29,B234)),MAX($A$1:A233)+1,0)</f>
        <v>233.0</v>
      </c>
      <c r="B234" s="139" t="s">
        <v>1088</v>
      </c>
      <c r="C234" s="171" t="s">
        <v>1619</v>
      </c>
      <c r="E234" t="str">
        <f>IFERROR(VLOOKUP(ROWS($E$2:E234),$A$2:$B$991,2,0),"")</f>
        <v>Zpracovatelský průmysl j. n.</v>
      </c>
      <c r="H234" s="172"/>
      <c r="I234" s="174"/>
    </row>
    <row r="235" spans="1:9" ht="12.75">
      <c r="A235" s="140">
        <f>IF(ISNUMBER(SEARCH(ZAKL_DATA!$B$29,B235)),MAX($A$1:A234)+1,0)</f>
        <v>234.0</v>
      </c>
      <c r="B235" s="139" t="s">
        <v>1089</v>
      </c>
      <c r="C235" s="171" t="s">
        <v>1620</v>
      </c>
      <c r="E235" t="str">
        <f>IFERROR(VLOOKUP(ROWS($E$2:E235),$A$2:$B$991,2,0),"")</f>
        <v>Opravy kovodělných výrobků, strojů a zařízení</v>
      </c>
      <c r="H235" s="172"/>
      <c r="I235" s="174"/>
    </row>
    <row r="236" spans="1:9" ht="12.75">
      <c r="A236" s="140">
        <f>IF(ISNUMBER(SEARCH(ZAKL_DATA!$B$29,B236)),MAX($A$1:A235)+1,0)</f>
        <v>235.0</v>
      </c>
      <c r="B236" s="139" t="s">
        <v>1090</v>
      </c>
      <c r="C236" s="171" t="s">
        <v>1621</v>
      </c>
      <c r="E236" t="str">
        <f>IFERROR(VLOOKUP(ROWS($E$2:E236),$A$2:$B$991,2,0),"")</f>
        <v>Instalace průmyslových strojů a zařízení</v>
      </c>
      <c r="H236" s="172"/>
      <c r="I236" s="174"/>
    </row>
    <row r="237" spans="1:9" ht="12.75">
      <c r="A237" s="140">
        <f>IF(ISNUMBER(SEARCH(ZAKL_DATA!$B$29,B237)),MAX($A$1:A236)+1,0)</f>
        <v>236.0</v>
      </c>
      <c r="B237" s="139" t="s">
        <v>1091</v>
      </c>
      <c r="C237" s="171" t="s">
        <v>1622</v>
      </c>
      <c r="E237" t="str">
        <f>IFERROR(VLOOKUP(ROWS($E$2:E237),$A$2:$B$991,2,0),"")</f>
        <v>Výroba, přenos a rozvod elektřiny</v>
      </c>
      <c r="H237" s="172"/>
      <c r="I237" s="174"/>
    </row>
    <row r="238" spans="1:9" ht="12.75">
      <c r="A238" s="140">
        <f>IF(ISNUMBER(SEARCH(ZAKL_DATA!$B$29,B238)),MAX($A$1:A237)+1,0)</f>
        <v>237.0</v>
      </c>
      <c r="B238" s="139" t="s">
        <v>1092</v>
      </c>
      <c r="C238" s="171" t="s">
        <v>1623</v>
      </c>
      <c r="E238" t="str">
        <f>IFERROR(VLOOKUP(ROWS($E$2:E238),$A$2:$B$991,2,0),"")</f>
        <v>Výroba plynu; rozvod plynných paliv prostřednictvím sítí</v>
      </c>
      <c r="H238" s="172"/>
      <c r="I238" s="174"/>
    </row>
    <row r="239" spans="1:9" ht="12.75">
      <c r="A239" s="140">
        <f>IF(ISNUMBER(SEARCH(ZAKL_DATA!$B$29,B239)),MAX($A$1:A238)+1,0)</f>
        <v>238.0</v>
      </c>
      <c r="B239" s="139" t="s">
        <v>1093</v>
      </c>
      <c r="C239" s="171" t="s">
        <v>1624</v>
      </c>
      <c r="E239" t="str">
        <f>IFERROR(VLOOKUP(ROWS($E$2:E239),$A$2:$B$991,2,0),"")</f>
        <v>Výroba a rozvod tepla a klimatizovaného vzduchu, výroba ledu</v>
      </c>
      <c r="H239" s="172"/>
      <c r="I239" s="174"/>
    </row>
    <row r="240" spans="1:9" ht="12.75">
      <c r="A240" s="140">
        <f>IF(ISNUMBER(SEARCH(ZAKL_DATA!$B$29,B240)),MAX($A$1:A239)+1,0)</f>
        <v>239.0</v>
      </c>
      <c r="B240" s="139" t="s">
        <v>1094</v>
      </c>
      <c r="C240" s="171" t="s">
        <v>1625</v>
      </c>
      <c r="E240" t="str">
        <f>IFERROR(VLOOKUP(ROWS($E$2:E240),$A$2:$B$991,2,0),"")</f>
        <v>Shromažďování a sběr odpadů</v>
      </c>
      <c r="H240" s="172"/>
      <c r="I240" s="174"/>
    </row>
    <row r="241" spans="1:9" ht="12.75">
      <c r="A241" s="140">
        <f>IF(ISNUMBER(SEARCH(ZAKL_DATA!$B$29,B241)),MAX($A$1:A240)+1,0)</f>
        <v>240.0</v>
      </c>
      <c r="B241" s="139" t="s">
        <v>1095</v>
      </c>
      <c r="C241" s="171" t="s">
        <v>1626</v>
      </c>
      <c r="E241" t="str">
        <f>IFERROR(VLOOKUP(ROWS($E$2:E241),$A$2:$B$991,2,0),"")</f>
        <v>Odstraňování odpadů</v>
      </c>
      <c r="H241" s="172"/>
      <c r="I241" s="174"/>
    </row>
    <row r="242" spans="1:9" ht="12.75">
      <c r="A242" s="140">
        <f>IF(ISNUMBER(SEARCH(ZAKL_DATA!$B$29,B242)),MAX($A$1:A241)+1,0)</f>
        <v>241.0</v>
      </c>
      <c r="B242" s="139" t="s">
        <v>1096</v>
      </c>
      <c r="C242" s="171" t="s">
        <v>1627</v>
      </c>
      <c r="E242" t="str">
        <f>IFERROR(VLOOKUP(ROWS($E$2:E242),$A$2:$B$991,2,0),"")</f>
        <v>Úprava odpadů k dalšímu využití</v>
      </c>
      <c r="H242" s="172"/>
      <c r="I242" s="174"/>
    </row>
    <row r="243" spans="1:9" ht="12.75">
      <c r="A243" s="140">
        <f>IF(ISNUMBER(SEARCH(ZAKL_DATA!$B$29,B243)),MAX($A$1:A242)+1,0)</f>
        <v>242.0</v>
      </c>
      <c r="B243" s="139" t="s">
        <v>1097</v>
      </c>
      <c r="C243" s="171" t="s">
        <v>1628</v>
      </c>
      <c r="E243" t="str">
        <f>IFERROR(VLOOKUP(ROWS($E$2:E243),$A$2:$B$991,2,0),"")</f>
        <v>Developerská činnost</v>
      </c>
      <c r="H243" s="172"/>
      <c r="I243" s="174"/>
    </row>
    <row r="244" spans="1:9" ht="12.75">
      <c r="A244" s="140">
        <f>IF(ISNUMBER(SEARCH(ZAKL_DATA!$B$29,B244)),MAX($A$1:A243)+1,0)</f>
        <v>243.0</v>
      </c>
      <c r="B244" s="139" t="s">
        <v>1098</v>
      </c>
      <c r="C244" s="171" t="s">
        <v>1629</v>
      </c>
      <c r="E244" t="str">
        <f>IFERROR(VLOOKUP(ROWS($E$2:E244),$A$2:$B$991,2,0),"")</f>
        <v>Výstavba bytových a nebytových budov</v>
      </c>
      <c r="H244" s="172"/>
      <c r="I244" s="174"/>
    </row>
    <row r="245" spans="1:9" ht="12.75">
      <c r="A245" s="140">
        <f>IF(ISNUMBER(SEARCH(ZAKL_DATA!$B$29,B245)),MAX($A$1:A244)+1,0)</f>
        <v>244.0</v>
      </c>
      <c r="B245" s="139" t="s">
        <v>1099</v>
      </c>
      <c r="C245" s="171" t="s">
        <v>1630</v>
      </c>
      <c r="E245" t="str">
        <f>IFERROR(VLOOKUP(ROWS($E$2:E245),$A$2:$B$991,2,0),"")</f>
        <v>Výstavba silnic a železnic</v>
      </c>
      <c r="H245" s="172"/>
      <c r="I245" s="174"/>
    </row>
    <row r="246" spans="1:9" ht="12.75">
      <c r="A246" s="140">
        <f>IF(ISNUMBER(SEARCH(ZAKL_DATA!$B$29,B246)),MAX($A$1:A245)+1,0)</f>
        <v>245.0</v>
      </c>
      <c r="B246" s="139" t="s">
        <v>1100</v>
      </c>
      <c r="C246" s="171" t="s">
        <v>1631</v>
      </c>
      <c r="E246" t="str">
        <f>IFERROR(VLOOKUP(ROWS($E$2:E246),$A$2:$B$991,2,0),"")</f>
        <v>Výstavba inženýrských sítí</v>
      </c>
      <c r="H246" s="172"/>
      <c r="I246" s="174"/>
    </row>
    <row r="247" spans="1:9" ht="12.75">
      <c r="A247" s="140">
        <f>IF(ISNUMBER(SEARCH(ZAKL_DATA!$B$29,B247)),MAX($A$1:A246)+1,0)</f>
        <v>246.0</v>
      </c>
      <c r="B247" s="139" t="s">
        <v>1101</v>
      </c>
      <c r="C247" s="171" t="s">
        <v>1632</v>
      </c>
      <c r="E247" t="str">
        <f>IFERROR(VLOOKUP(ROWS($E$2:E247),$A$2:$B$991,2,0),"")</f>
        <v>Výstavba ostatních staveb</v>
      </c>
      <c r="H247" s="172"/>
      <c r="I247" s="174"/>
    </row>
    <row r="248" spans="1:9" ht="12.75">
      <c r="A248" s="140">
        <f>IF(ISNUMBER(SEARCH(ZAKL_DATA!$B$29,B248)),MAX($A$1:A247)+1,0)</f>
        <v>247.0</v>
      </c>
      <c r="B248" s="139" t="s">
        <v>1102</v>
      </c>
      <c r="C248" s="171" t="s">
        <v>1633</v>
      </c>
      <c r="E248" t="str">
        <f>IFERROR(VLOOKUP(ROWS($E$2:E248),$A$2:$B$991,2,0),"")</f>
        <v>Demolice a příprava staveniště</v>
      </c>
      <c r="H248" s="172"/>
      <c r="I248" s="174"/>
    </row>
    <row r="249" spans="1:9" ht="12.75">
      <c r="A249" s="140">
        <f>IF(ISNUMBER(SEARCH(ZAKL_DATA!$B$29,B249)),MAX($A$1:A248)+1,0)</f>
        <v>248.0</v>
      </c>
      <c r="B249" s="139" t="s">
        <v>1103</v>
      </c>
      <c r="C249" s="171" t="s">
        <v>1634</v>
      </c>
      <c r="E249" t="str">
        <f>IFERROR(VLOOKUP(ROWS($E$2:E249),$A$2:$B$991,2,0),"")</f>
        <v>Elektroinstalační, instalatérské a ostatní stavebně instalační práce</v>
      </c>
      <c r="H249" s="172"/>
      <c r="I249" s="174"/>
    </row>
    <row r="250" spans="1:9" ht="12.75">
      <c r="A250" s="140">
        <f>IF(ISNUMBER(SEARCH(ZAKL_DATA!$B$29,B250)),MAX($A$1:A249)+1,0)</f>
        <v>249.0</v>
      </c>
      <c r="B250" s="139" t="s">
        <v>1104</v>
      </c>
      <c r="C250" s="171" t="s">
        <v>1635</v>
      </c>
      <c r="E250" t="str">
        <f>IFERROR(VLOOKUP(ROWS($E$2:E250),$A$2:$B$991,2,0),"")</f>
        <v>Kompletační a dokončovací práce</v>
      </c>
      <c r="H250" s="172"/>
      <c r="I250" s="174"/>
    </row>
    <row r="251" spans="1:9" ht="12.75">
      <c r="A251" s="140">
        <f>IF(ISNUMBER(SEARCH(ZAKL_DATA!$B$29,B251)),MAX($A$1:A250)+1,0)</f>
        <v>250.0</v>
      </c>
      <c r="B251" s="139" t="s">
        <v>1105</v>
      </c>
      <c r="C251" s="171" t="s">
        <v>1636</v>
      </c>
      <c r="E251" t="str">
        <f>IFERROR(VLOOKUP(ROWS($E$2:E251),$A$2:$B$991,2,0),"")</f>
        <v>Ostatní specializované stavební činnosti</v>
      </c>
      <c r="H251" s="172"/>
      <c r="I251" s="174"/>
    </row>
    <row r="252" spans="1:9" ht="12.75">
      <c r="A252" s="140">
        <f>IF(ISNUMBER(SEARCH(ZAKL_DATA!$B$29,B252)),MAX($A$1:A251)+1,0)</f>
        <v>251.0</v>
      </c>
      <c r="B252" s="139" t="s">
        <v>1106</v>
      </c>
      <c r="C252" s="171" t="s">
        <v>1637</v>
      </c>
      <c r="E252" t="str">
        <f>IFERROR(VLOOKUP(ROWS($E$2:E252),$A$2:$B$991,2,0),"")</f>
        <v>Obchod s motorovými vozidly, kromě motocyklů</v>
      </c>
      <c r="H252" s="172"/>
      <c r="I252" s="174"/>
    </row>
    <row r="253" spans="1:9" ht="12.75">
      <c r="A253" s="140">
        <f>IF(ISNUMBER(SEARCH(ZAKL_DATA!$B$29,B253)),MAX($A$1:A252)+1,0)</f>
        <v>252.0</v>
      </c>
      <c r="B253" s="139" t="s">
        <v>1107</v>
      </c>
      <c r="C253" s="171" t="s">
        <v>1638</v>
      </c>
      <c r="E253" t="str">
        <f>IFERROR(VLOOKUP(ROWS($E$2:E253),$A$2:$B$991,2,0),"")</f>
        <v>Opravy a údržba motorových vozidel, kromě motocyklů</v>
      </c>
      <c r="H253" s="172"/>
      <c r="I253" s="174"/>
    </row>
    <row r="254" spans="1:9" ht="12.75">
      <c r="A254" s="140">
        <f>IF(ISNUMBER(SEARCH(ZAKL_DATA!$B$29,B254)),MAX($A$1:A253)+1,0)</f>
        <v>253.0</v>
      </c>
      <c r="B254" s="139" t="s">
        <v>1108</v>
      </c>
      <c r="C254" s="171" t="s">
        <v>1639</v>
      </c>
      <c r="E254" t="str">
        <f>IFERROR(VLOOKUP(ROWS($E$2:E254),$A$2:$B$991,2,0),"")</f>
        <v>Obchod s díly a příslušenstvím pro motorová vozidla, kromě motocyklů</v>
      </c>
      <c r="H254" s="172"/>
      <c r="I254" s="174"/>
    </row>
    <row r="255" spans="1:9" ht="12.75">
      <c r="A255" s="140">
        <f>IF(ISNUMBER(SEARCH(ZAKL_DATA!$B$29,B255)),MAX($A$1:A254)+1,0)</f>
        <v>254.0</v>
      </c>
      <c r="B255" s="139" t="s">
        <v>1109</v>
      </c>
      <c r="C255" s="171" t="s">
        <v>1640</v>
      </c>
      <c r="E255" t="str">
        <f>IFERROR(VLOOKUP(ROWS($E$2:E255),$A$2:$B$991,2,0),"")</f>
        <v>Obchod, opravy a údržba motocyklů, jejich dílů a příslušenství</v>
      </c>
      <c r="H255" s="172"/>
      <c r="I255" s="174"/>
    </row>
    <row r="256" spans="1:9" ht="12.75">
      <c r="A256" s="140">
        <f>IF(ISNUMBER(SEARCH(ZAKL_DATA!$B$29,B256)),MAX($A$1:A255)+1,0)</f>
        <v>255.0</v>
      </c>
      <c r="B256" s="139" t="s">
        <v>1110</v>
      </c>
      <c r="C256" s="171" t="s">
        <v>1641</v>
      </c>
      <c r="E256" t="str">
        <f>IFERROR(VLOOKUP(ROWS($E$2:E256),$A$2:$B$991,2,0),"")</f>
        <v>Zprostředkování velkoobchodu a velkoobchod v zastoupení</v>
      </c>
      <c r="H256" s="172"/>
      <c r="I256" s="174"/>
    </row>
    <row r="257" spans="1:9" ht="12.75">
      <c r="A257" s="140">
        <f>IF(ISNUMBER(SEARCH(ZAKL_DATA!$B$29,B257)),MAX($A$1:A256)+1,0)</f>
        <v>256.0</v>
      </c>
      <c r="B257" s="139" t="s">
        <v>1111</v>
      </c>
      <c r="C257" s="171" t="s">
        <v>1642</v>
      </c>
      <c r="E257" t="str">
        <f>IFERROR(VLOOKUP(ROWS($E$2:E257),$A$2:$B$991,2,0),"")</f>
        <v>Velkoobchod se základními zemědělskými produkty a živými zvířaty</v>
      </c>
      <c r="H257" s="172"/>
      <c r="I257" s="174"/>
    </row>
    <row r="258" spans="1:9" ht="12.75">
      <c r="A258" s="140">
        <f>IF(ISNUMBER(SEARCH(ZAKL_DATA!$B$29,B258)),MAX($A$1:A257)+1,0)</f>
        <v>257.0</v>
      </c>
      <c r="B258" s="139" t="s">
        <v>1112</v>
      </c>
      <c r="C258" s="171" t="s">
        <v>1643</v>
      </c>
      <c r="E258" t="str">
        <f>IFERROR(VLOOKUP(ROWS($E$2:E258),$A$2:$B$991,2,0),"")</f>
        <v>Velkoobchod s potravinami, nápoji a tabákovými výrobky</v>
      </c>
      <c r="H258" s="172"/>
      <c r="I258" s="174"/>
    </row>
    <row r="259" spans="1:9" ht="12.75">
      <c r="A259" s="140">
        <f>IF(ISNUMBER(SEARCH(ZAKL_DATA!$B$29,B259)),MAX($A$1:A258)+1,0)</f>
        <v>258.0</v>
      </c>
      <c r="B259" s="139" t="s">
        <v>1113</v>
      </c>
      <c r="C259" s="171" t="s">
        <v>1644</v>
      </c>
      <c r="E259" t="str">
        <f>IFERROR(VLOOKUP(ROWS($E$2:E259),$A$2:$B$991,2,0),"")</f>
        <v>Velkoobchod s výrobky převážně pro domácnost</v>
      </c>
      <c r="H259" s="172"/>
      <c r="I259" s="174"/>
    </row>
    <row r="260" spans="1:9" ht="12.75">
      <c r="A260" s="140">
        <f>IF(ISNUMBER(SEARCH(ZAKL_DATA!$B$29,B260)),MAX($A$1:A259)+1,0)</f>
        <v>259.0</v>
      </c>
      <c r="B260" s="139" t="s">
        <v>1114</v>
      </c>
      <c r="C260" s="171" t="s">
        <v>1645</v>
      </c>
      <c r="E260" t="str">
        <f>IFERROR(VLOOKUP(ROWS($E$2:E260),$A$2:$B$991,2,0),"")</f>
        <v>Velkoobchod s počítačovým a komunikačním zařízením</v>
      </c>
      <c r="H260" s="172"/>
      <c r="I260" s="174"/>
    </row>
    <row r="261" spans="1:9" ht="12.75">
      <c r="A261" s="140">
        <f>IF(ISNUMBER(SEARCH(ZAKL_DATA!$B$29,B261)),MAX($A$1:A260)+1,0)</f>
        <v>260.0</v>
      </c>
      <c r="B261" s="139" t="s">
        <v>1115</v>
      </c>
      <c r="C261" s="171" t="s">
        <v>1646</v>
      </c>
      <c r="E261" t="str">
        <f>IFERROR(VLOOKUP(ROWS($E$2:E261),$A$2:$B$991,2,0),"")</f>
        <v>Velkoobchod s ostatními stroji, strojním zařízením a příslušenstvím</v>
      </c>
      <c r="H261" s="172"/>
      <c r="I261" s="174"/>
    </row>
    <row r="262" spans="1:9" ht="12.75">
      <c r="A262" s="140">
        <f>IF(ISNUMBER(SEARCH(ZAKL_DATA!$B$29,B262)),MAX($A$1:A261)+1,0)</f>
        <v>261.0</v>
      </c>
      <c r="B262" s="139" t="s">
        <v>1116</v>
      </c>
      <c r="C262" s="171" t="s">
        <v>1647</v>
      </c>
      <c r="E262" t="str">
        <f>IFERROR(VLOOKUP(ROWS($E$2:E262),$A$2:$B$991,2,0),"")</f>
        <v>Ostatní specializovaný velkoobchod</v>
      </c>
      <c r="H262" s="172"/>
      <c r="I262" s="174"/>
    </row>
    <row r="263" spans="1:9" ht="12.75">
      <c r="A263" s="140">
        <f>IF(ISNUMBER(SEARCH(ZAKL_DATA!$B$29,B263)),MAX($A$1:A262)+1,0)</f>
        <v>262.0</v>
      </c>
      <c r="B263" s="139" t="s">
        <v>1117</v>
      </c>
      <c r="C263" s="171" t="s">
        <v>1648</v>
      </c>
      <c r="E263" t="str">
        <f>IFERROR(VLOOKUP(ROWS($E$2:E263),$A$2:$B$991,2,0),"")</f>
        <v>Nespecializovaný velkoobchod</v>
      </c>
      <c r="H263" s="172"/>
      <c r="I263" s="174"/>
    </row>
    <row r="264" spans="1:9" ht="12.75">
      <c r="A264" s="140">
        <f>IF(ISNUMBER(SEARCH(ZAKL_DATA!$B$29,B264)),MAX($A$1:A263)+1,0)</f>
        <v>263.0</v>
      </c>
      <c r="B264" s="139" t="s">
        <v>1118</v>
      </c>
      <c r="C264" s="171" t="s">
        <v>1649</v>
      </c>
      <c r="E264" t="str">
        <f>IFERROR(VLOOKUP(ROWS($E$2:E264),$A$2:$B$991,2,0),"")</f>
        <v>Maloobchod v nespecializovaných prodejnách</v>
      </c>
      <c r="H264" s="172"/>
      <c r="I264" s="174"/>
    </row>
    <row r="265" spans="1:9" ht="12.75">
      <c r="A265" s="140">
        <f>IF(ISNUMBER(SEARCH(ZAKL_DATA!$B$29,B265)),MAX($A$1:A264)+1,0)</f>
        <v>264.0</v>
      </c>
      <c r="B265" s="139" t="s">
        <v>1119</v>
      </c>
      <c r="C265" s="171" t="s">
        <v>1650</v>
      </c>
      <c r="E265" t="str">
        <f>IFERROR(VLOOKUP(ROWS($E$2:E265),$A$2:$B$991,2,0),"")</f>
        <v>Maloobchod s potravinami,nápoji a tabák.výrobky ve specializ.prodejnách</v>
      </c>
      <c r="H265" s="172"/>
      <c r="I265" s="174"/>
    </row>
    <row r="266" spans="1:9" ht="12.75">
      <c r="A266" s="140">
        <f>IF(ISNUMBER(SEARCH(ZAKL_DATA!$B$29,B266)),MAX($A$1:A265)+1,0)</f>
        <v>265.0</v>
      </c>
      <c r="B266" s="139" t="s">
        <v>1120</v>
      </c>
      <c r="C266" s="171" t="s">
        <v>1651</v>
      </c>
      <c r="E266" t="str">
        <f>IFERROR(VLOOKUP(ROWS($E$2:E266),$A$2:$B$991,2,0),"")</f>
        <v>Maloobchod s pohonnými hmotami ve specializovaných prodejnách</v>
      </c>
      <c r="H266" s="172"/>
      <c r="I266" s="174"/>
    </row>
    <row r="267" spans="1:9" ht="12.75">
      <c r="A267" s="140">
        <f>IF(ISNUMBER(SEARCH(ZAKL_DATA!$B$29,B267)),MAX($A$1:A266)+1,0)</f>
        <v>266.0</v>
      </c>
      <c r="B267" s="139" t="s">
        <v>1121</v>
      </c>
      <c r="C267" s="171" t="s">
        <v>1652</v>
      </c>
      <c r="E267" t="str">
        <f>IFERROR(VLOOKUP(ROWS($E$2:E267),$A$2:$B$991,2,0),"")</f>
        <v>Maloobchod s počítačovým a komunikačním zařízením ve specializ.prodejnách</v>
      </c>
      <c r="H267" s="172"/>
      <c r="I267" s="174"/>
    </row>
    <row r="268" spans="1:9" ht="12.75">
      <c r="A268" s="140">
        <f>IF(ISNUMBER(SEARCH(ZAKL_DATA!$B$29,B268)),MAX($A$1:A267)+1,0)</f>
        <v>267.0</v>
      </c>
      <c r="B268" s="139" t="s">
        <v>1122</v>
      </c>
      <c r="C268" s="171" t="s">
        <v>1653</v>
      </c>
      <c r="E268" t="str">
        <f>IFERROR(VLOOKUP(ROWS($E$2:E268),$A$2:$B$991,2,0),"")</f>
        <v>Maloobchod s ost.výrobky převážně pro domácnost ve specializ.prodejnách</v>
      </c>
      <c r="H268" s="172"/>
      <c r="I268" s="174"/>
    </row>
    <row r="269" spans="1:9" ht="12.75">
      <c r="A269" s="140">
        <f>IF(ISNUMBER(SEARCH(ZAKL_DATA!$B$29,B269)),MAX($A$1:A268)+1,0)</f>
        <v>268.0</v>
      </c>
      <c r="B269" s="139" t="s">
        <v>1123</v>
      </c>
      <c r="C269" s="171" t="s">
        <v>1654</v>
      </c>
      <c r="E269" t="str">
        <f>IFERROR(VLOOKUP(ROWS($E$2:E269),$A$2:$B$991,2,0),"")</f>
        <v>Maloobchod s výrobky pro kulturní rozhled a rekreaci ve specializ.prod.</v>
      </c>
      <c r="H269" s="172"/>
      <c r="I269" s="174"/>
    </row>
    <row r="270" spans="1:9" ht="12.75">
      <c r="A270" s="140">
        <f>IF(ISNUMBER(SEARCH(ZAKL_DATA!$B$29,B270)),MAX($A$1:A269)+1,0)</f>
        <v>269.0</v>
      </c>
      <c r="B270" s="139" t="s">
        <v>1124</v>
      </c>
      <c r="C270" s="171" t="s">
        <v>1655</v>
      </c>
      <c r="E270" t="str">
        <f>IFERROR(VLOOKUP(ROWS($E$2:E270),$A$2:$B$991,2,0),"")</f>
        <v>Maloobchod s ostatním zbožím ve specializovaných prodejnách</v>
      </c>
      <c r="H270" s="172"/>
      <c r="I270" s="174"/>
    </row>
    <row r="271" spans="1:9" ht="12.75">
      <c r="A271" s="140">
        <f>IF(ISNUMBER(SEARCH(ZAKL_DATA!$B$29,B271)),MAX($A$1:A270)+1,0)</f>
        <v>270.0</v>
      </c>
      <c r="B271" s="139" t="s">
        <v>1125</v>
      </c>
      <c r="C271" s="171" t="s">
        <v>1656</v>
      </c>
      <c r="E271" t="str">
        <f>IFERROR(VLOOKUP(ROWS($E$2:E271),$A$2:$B$991,2,0),"")</f>
        <v>Maloobchod ve stáncích a na trzích</v>
      </c>
      <c r="H271" s="172"/>
      <c r="I271" s="174"/>
    </row>
    <row r="272" spans="1:9" ht="12.75">
      <c r="A272" s="140">
        <f>IF(ISNUMBER(SEARCH(ZAKL_DATA!$B$29,B272)),MAX($A$1:A271)+1,0)</f>
        <v>271.0</v>
      </c>
      <c r="B272" s="139" t="s">
        <v>1126</v>
      </c>
      <c r="C272" s="171" t="s">
        <v>1657</v>
      </c>
      <c r="E272" t="str">
        <f>IFERROR(VLOOKUP(ROWS($E$2:E272),$A$2:$B$991,2,0),"")</f>
        <v>Maloobchod mimo prodejny, stánky a trhy</v>
      </c>
      <c r="H272" s="172"/>
      <c r="I272" s="174"/>
    </row>
    <row r="273" spans="1:9" ht="12.75">
      <c r="A273" s="140">
        <f>IF(ISNUMBER(SEARCH(ZAKL_DATA!$B$29,B273)),MAX($A$1:A272)+1,0)</f>
        <v>272.0</v>
      </c>
      <c r="B273" s="139" t="s">
        <v>1127</v>
      </c>
      <c r="C273" s="171" t="s">
        <v>1658</v>
      </c>
      <c r="E273" t="str">
        <f>IFERROR(VLOOKUP(ROWS($E$2:E273),$A$2:$B$991,2,0),"")</f>
        <v>železniční osobní doprava meziměstská</v>
      </c>
      <c r="H273" s="172"/>
      <c r="I273" s="174"/>
    </row>
    <row r="274" spans="1:9" ht="12.75">
      <c r="A274" s="140">
        <f>IF(ISNUMBER(SEARCH(ZAKL_DATA!$B$29,B274)),MAX($A$1:A273)+1,0)</f>
        <v>273.0</v>
      </c>
      <c r="B274" s="139" t="s">
        <v>1128</v>
      </c>
      <c r="C274" s="171" t="s">
        <v>1659</v>
      </c>
      <c r="E274" t="str">
        <f>IFERROR(VLOOKUP(ROWS($E$2:E274),$A$2:$B$991,2,0),"")</f>
        <v>železniční nákladní doprava</v>
      </c>
      <c r="H274" s="172"/>
      <c r="I274" s="174"/>
    </row>
    <row r="275" spans="1:9" ht="12.75">
      <c r="A275" s="140">
        <f>IF(ISNUMBER(SEARCH(ZAKL_DATA!$B$29,B275)),MAX($A$1:A274)+1,0)</f>
        <v>274.0</v>
      </c>
      <c r="B275" s="139" t="s">
        <v>1129</v>
      </c>
      <c r="C275" s="171" t="s">
        <v>1660</v>
      </c>
      <c r="E275" t="str">
        <f>IFERROR(VLOOKUP(ROWS($E$2:E275),$A$2:$B$991,2,0),"")</f>
        <v>Ostatní pozemní osobní doprava</v>
      </c>
      <c r="H275" s="172"/>
      <c r="I275" s="174"/>
    </row>
    <row r="276" spans="1:9" ht="12.75">
      <c r="A276" s="140">
        <f>IF(ISNUMBER(SEARCH(ZAKL_DATA!$B$29,B276)),MAX($A$1:A275)+1,0)</f>
        <v>275.0</v>
      </c>
      <c r="B276" s="139" t="s">
        <v>1130</v>
      </c>
      <c r="C276" s="171" t="s">
        <v>1661</v>
      </c>
      <c r="E276" t="str">
        <f>IFERROR(VLOOKUP(ROWS($E$2:E276),$A$2:$B$991,2,0),"")</f>
        <v>Silniční nákladní doprava a stěhovací služby</v>
      </c>
      <c r="H276" s="172"/>
      <c r="I276" s="174"/>
    </row>
    <row r="277" spans="1:9" ht="12.75">
      <c r="A277" s="140">
        <f>IF(ISNUMBER(SEARCH(ZAKL_DATA!$B$29,B277)),MAX($A$1:A276)+1,0)</f>
        <v>276.0</v>
      </c>
      <c r="B277" s="139" t="s">
        <v>1131</v>
      </c>
      <c r="C277" s="171" t="s">
        <v>1662</v>
      </c>
      <c r="E277" t="str">
        <f>IFERROR(VLOOKUP(ROWS($E$2:E277),$A$2:$B$991,2,0),"")</f>
        <v>Potrubní doprava</v>
      </c>
      <c r="H277" s="172"/>
      <c r="I277" s="174"/>
    </row>
    <row r="278" spans="1:9" ht="12.75">
      <c r="A278" s="140">
        <f>IF(ISNUMBER(SEARCH(ZAKL_DATA!$B$29,B278)),MAX($A$1:A277)+1,0)</f>
        <v>277.0</v>
      </c>
      <c r="B278" s="139" t="s">
        <v>1132</v>
      </c>
      <c r="C278" s="171" t="s">
        <v>1663</v>
      </c>
      <c r="E278" t="str">
        <f>IFERROR(VLOOKUP(ROWS($E$2:E278),$A$2:$B$991,2,0),"")</f>
        <v>Námořní a pobřežní osobní doprava</v>
      </c>
      <c r="H278" s="172"/>
      <c r="I278" s="174"/>
    </row>
    <row r="279" spans="1:9" ht="12.75">
      <c r="A279" s="140">
        <f>IF(ISNUMBER(SEARCH(ZAKL_DATA!$B$29,B279)),MAX($A$1:A278)+1,0)</f>
        <v>278.0</v>
      </c>
      <c r="B279" s="139" t="s">
        <v>1133</v>
      </c>
      <c r="C279" s="171" t="s">
        <v>1664</v>
      </c>
      <c r="E279" t="str">
        <f>IFERROR(VLOOKUP(ROWS($E$2:E279),$A$2:$B$991,2,0),"")</f>
        <v>Námořní a pobřežní nákladní doprava</v>
      </c>
      <c r="H279" s="172"/>
      <c r="I279" s="174"/>
    </row>
    <row r="280" spans="1:9" ht="12.75">
      <c r="A280" s="140">
        <f>IF(ISNUMBER(SEARCH(ZAKL_DATA!$B$29,B280)),MAX($A$1:A279)+1,0)</f>
        <v>279.0</v>
      </c>
      <c r="B280" s="139" t="s">
        <v>1134</v>
      </c>
      <c r="C280" s="171" t="s">
        <v>1665</v>
      </c>
      <c r="E280" t="str">
        <f>IFERROR(VLOOKUP(ROWS($E$2:E280),$A$2:$B$991,2,0),"")</f>
        <v>Vnitrozemská vodní osobní doprava</v>
      </c>
      <c r="H280" s="172"/>
      <c r="I280" s="174"/>
    </row>
    <row r="281" spans="1:9" ht="12.75">
      <c r="A281" s="140">
        <f>IF(ISNUMBER(SEARCH(ZAKL_DATA!$B$29,B281)),MAX($A$1:A280)+1,0)</f>
        <v>280.0</v>
      </c>
      <c r="B281" s="139" t="s">
        <v>1135</v>
      </c>
      <c r="C281" s="171" t="s">
        <v>1666</v>
      </c>
      <c r="E281" t="str">
        <f>IFERROR(VLOOKUP(ROWS($E$2:E281),$A$2:$B$991,2,0),"")</f>
        <v>Vnitrozemská vodní nákladní doprava</v>
      </c>
      <c r="H281" s="172"/>
      <c r="I281" s="174"/>
    </row>
    <row r="282" spans="1:9" ht="12.75">
      <c r="A282" s="140">
        <f>IF(ISNUMBER(SEARCH(ZAKL_DATA!$B$29,B282)),MAX($A$1:A281)+1,0)</f>
        <v>281.0</v>
      </c>
      <c r="B282" s="139" t="s">
        <v>1136</v>
      </c>
      <c r="C282" s="171" t="s">
        <v>1667</v>
      </c>
      <c r="E282" t="str">
        <f>IFERROR(VLOOKUP(ROWS($E$2:E282),$A$2:$B$991,2,0),"")</f>
        <v>Letecká osobní doprava</v>
      </c>
      <c r="H282" s="172"/>
      <c r="I282" s="174"/>
    </row>
    <row r="283" spans="1:9" ht="12.75">
      <c r="A283" s="140">
        <f>IF(ISNUMBER(SEARCH(ZAKL_DATA!$B$29,B283)),MAX($A$1:A282)+1,0)</f>
        <v>282.0</v>
      </c>
      <c r="B283" s="139" t="s">
        <v>1137</v>
      </c>
      <c r="C283" s="171" t="s">
        <v>1668</v>
      </c>
      <c r="E283" t="str">
        <f>IFERROR(VLOOKUP(ROWS($E$2:E283),$A$2:$B$991,2,0),"")</f>
        <v>Letecká nákladní doprava a kosmická doprava</v>
      </c>
      <c r="H283" s="172"/>
      <c r="I283" s="174"/>
    </row>
    <row r="284" spans="1:9" ht="12.75">
      <c r="A284" s="140">
        <f>IF(ISNUMBER(SEARCH(ZAKL_DATA!$B$29,B284)),MAX($A$1:A283)+1,0)</f>
        <v>283.0</v>
      </c>
      <c r="B284" s="139" t="s">
        <v>1138</v>
      </c>
      <c r="C284" s="171" t="s">
        <v>1669</v>
      </c>
      <c r="E284" t="str">
        <f>IFERROR(VLOOKUP(ROWS($E$2:E284),$A$2:$B$991,2,0),"")</f>
        <v>Skladování</v>
      </c>
      <c r="H284" s="172"/>
      <c r="I284" s="174"/>
    </row>
    <row r="285" spans="1:9" ht="12.75">
      <c r="A285" s="140">
        <f>IF(ISNUMBER(SEARCH(ZAKL_DATA!$B$29,B285)),MAX($A$1:A284)+1,0)</f>
        <v>284.0</v>
      </c>
      <c r="B285" s="139" t="s">
        <v>1139</v>
      </c>
      <c r="C285" s="171" t="s">
        <v>1670</v>
      </c>
      <c r="E285" t="str">
        <f>IFERROR(VLOOKUP(ROWS($E$2:E285),$A$2:$B$991,2,0),"")</f>
        <v>Vedlejší činnosti v dopravě</v>
      </c>
      <c r="H285" s="172"/>
      <c r="I285" s="174"/>
    </row>
    <row r="286" spans="1:9" ht="12.75">
      <c r="A286" s="140">
        <f>IF(ISNUMBER(SEARCH(ZAKL_DATA!$B$29,B286)),MAX($A$1:A285)+1,0)</f>
        <v>285.0</v>
      </c>
      <c r="B286" s="139" t="s">
        <v>1140</v>
      </c>
      <c r="C286" s="171" t="s">
        <v>1671</v>
      </c>
      <c r="E286" t="str">
        <f>IFERROR(VLOOKUP(ROWS($E$2:E286),$A$2:$B$991,2,0),"")</f>
        <v>Základní poštovní služby poskytované na základě poštovní licence</v>
      </c>
      <c r="H286" s="172"/>
      <c r="I286" s="174"/>
    </row>
    <row r="287" spans="1:9" ht="12.75">
      <c r="A287" s="140">
        <f>IF(ISNUMBER(SEARCH(ZAKL_DATA!$B$29,B287)),MAX($A$1:A286)+1,0)</f>
        <v>286.0</v>
      </c>
      <c r="B287" s="139" t="s">
        <v>1141</v>
      </c>
      <c r="C287" s="171" t="s">
        <v>1672</v>
      </c>
      <c r="E287" t="str">
        <f>IFERROR(VLOOKUP(ROWS($E$2:E287),$A$2:$B$991,2,0),"")</f>
        <v>Ostatní poštovní a kurýrní činnosti</v>
      </c>
      <c r="H287" s="172"/>
      <c r="I287" s="174"/>
    </row>
    <row r="288" spans="1:9" ht="12.75">
      <c r="A288" s="140">
        <f>IF(ISNUMBER(SEARCH(ZAKL_DATA!$B$29,B288)),MAX($A$1:A287)+1,0)</f>
        <v>287.0</v>
      </c>
      <c r="B288" s="139" t="s">
        <v>1142</v>
      </c>
      <c r="C288" s="171" t="s">
        <v>1673</v>
      </c>
      <c r="E288" t="str">
        <f>IFERROR(VLOOKUP(ROWS($E$2:E288),$A$2:$B$991,2,0),"")</f>
        <v>Ubytování v hotelích a podobných ubytovacích zařízeních</v>
      </c>
      <c r="H288" s="172"/>
      <c r="I288" s="174"/>
    </row>
    <row r="289" spans="1:9" ht="12.75">
      <c r="A289" s="140">
        <f>IF(ISNUMBER(SEARCH(ZAKL_DATA!$B$29,B289)),MAX($A$1:A288)+1,0)</f>
        <v>288.0</v>
      </c>
      <c r="B289" s="139" t="s">
        <v>1143</v>
      </c>
      <c r="C289" s="171" t="s">
        <v>1674</v>
      </c>
      <c r="E289" t="str">
        <f>IFERROR(VLOOKUP(ROWS($E$2:E289),$A$2:$B$991,2,0),"")</f>
        <v>Rekreační a ostatní krátkodobé ubytování</v>
      </c>
      <c r="H289" s="172"/>
      <c r="I289" s="174"/>
    </row>
    <row r="290" spans="1:9" ht="12.75">
      <c r="A290" s="140">
        <f>IF(ISNUMBER(SEARCH(ZAKL_DATA!$B$29,B290)),MAX($A$1:A289)+1,0)</f>
        <v>289.0</v>
      </c>
      <c r="B290" s="139" t="s">
        <v>1144</v>
      </c>
      <c r="C290" s="171" t="s">
        <v>1675</v>
      </c>
      <c r="E290" t="str">
        <f>IFERROR(VLOOKUP(ROWS($E$2:E290),$A$2:$B$991,2,0),"")</f>
        <v>Kempy a tábořiště</v>
      </c>
      <c r="H290" s="172"/>
      <c r="I290" s="174"/>
    </row>
    <row r="291" spans="1:9" ht="12.75">
      <c r="A291" s="140">
        <f>IF(ISNUMBER(SEARCH(ZAKL_DATA!$B$29,B291)),MAX($A$1:A290)+1,0)</f>
        <v>290.0</v>
      </c>
      <c r="B291" s="139" t="s">
        <v>1145</v>
      </c>
      <c r="C291" s="171" t="s">
        <v>1676</v>
      </c>
      <c r="E291" t="str">
        <f>IFERROR(VLOOKUP(ROWS($E$2:E291),$A$2:$B$991,2,0),"")</f>
        <v>Ostatní ubytování</v>
      </c>
      <c r="H291" s="172"/>
      <c r="I291" s="174"/>
    </row>
    <row r="292" spans="1:9" ht="12.75">
      <c r="A292" s="140">
        <f>IF(ISNUMBER(SEARCH(ZAKL_DATA!$B$29,B292)),MAX($A$1:A291)+1,0)</f>
        <v>291.0</v>
      </c>
      <c r="B292" s="139" t="s">
        <v>1146</v>
      </c>
      <c r="C292" s="171" t="s">
        <v>1677</v>
      </c>
      <c r="E292" t="str">
        <f>IFERROR(VLOOKUP(ROWS($E$2:E292),$A$2:$B$991,2,0),"")</f>
        <v>Stravování v restauracích, u stánků a v mobilních zařízeních</v>
      </c>
      <c r="H292" s="172"/>
      <c r="I292" s="174"/>
    </row>
    <row r="293" spans="1:9" ht="12.75">
      <c r="A293" s="140">
        <f>IF(ISNUMBER(SEARCH(ZAKL_DATA!$B$29,B293)),MAX($A$1:A292)+1,0)</f>
        <v>292.0</v>
      </c>
      <c r="B293" s="139" t="s">
        <v>1147</v>
      </c>
      <c r="C293" s="171" t="s">
        <v>1678</v>
      </c>
      <c r="E293" t="str">
        <f>IFERROR(VLOOKUP(ROWS($E$2:E293),$A$2:$B$991,2,0),"")</f>
        <v>Poskytování cateringových a ostatních stravovacích služeb</v>
      </c>
      <c r="H293" s="172"/>
      <c r="I293" s="174"/>
    </row>
    <row r="294" spans="1:9" ht="12.75">
      <c r="A294" s="140">
        <f>IF(ISNUMBER(SEARCH(ZAKL_DATA!$B$29,B294)),MAX($A$1:A293)+1,0)</f>
        <v>293.0</v>
      </c>
      <c r="B294" s="139" t="s">
        <v>1148</v>
      </c>
      <c r="C294" s="171" t="s">
        <v>1679</v>
      </c>
      <c r="E294" t="str">
        <f>IFERROR(VLOOKUP(ROWS($E$2:E294),$A$2:$B$991,2,0),"")</f>
        <v>Pohostinství</v>
      </c>
      <c r="H294" s="172"/>
      <c r="I294" s="174"/>
    </row>
    <row r="295" spans="1:9" ht="12.75">
      <c r="A295" s="140">
        <f>IF(ISNUMBER(SEARCH(ZAKL_DATA!$B$29,B295)),MAX($A$1:A294)+1,0)</f>
        <v>294.0</v>
      </c>
      <c r="B295" s="139" t="s">
        <v>1149</v>
      </c>
      <c r="C295" s="171" t="s">
        <v>1680</v>
      </c>
      <c r="E295" t="str">
        <f>IFERROR(VLOOKUP(ROWS($E$2:E295),$A$2:$B$991,2,0),"")</f>
        <v>Vydávání knih, periodických publikací a ostatní vydavatelské činnosti</v>
      </c>
      <c r="H295" s="172"/>
      <c r="I295" s="174"/>
    </row>
    <row r="296" spans="1:9" ht="12.75">
      <c r="A296" s="140">
        <f>IF(ISNUMBER(SEARCH(ZAKL_DATA!$B$29,B296)),MAX($A$1:A295)+1,0)</f>
        <v>295.0</v>
      </c>
      <c r="B296" s="139" t="s">
        <v>1150</v>
      </c>
      <c r="C296" s="171" t="s">
        <v>1681</v>
      </c>
      <c r="E296" t="str">
        <f>IFERROR(VLOOKUP(ROWS($E$2:E296),$A$2:$B$991,2,0),"")</f>
        <v>Vydávání softwaru</v>
      </c>
      <c r="H296" s="172"/>
      <c r="I296" s="174"/>
    </row>
    <row r="297" spans="1:9" ht="12.75">
      <c r="A297" s="140">
        <f>IF(ISNUMBER(SEARCH(ZAKL_DATA!$B$29,B297)),MAX($A$1:A296)+1,0)</f>
        <v>296.0</v>
      </c>
      <c r="B297" s="139" t="s">
        <v>1151</v>
      </c>
      <c r="C297" s="171" t="s">
        <v>1682</v>
      </c>
      <c r="E297" t="str">
        <f>IFERROR(VLOOKUP(ROWS($E$2:E297),$A$2:$B$991,2,0),"")</f>
        <v>Činnosti v oblasti filmů, videozáznamů a televizních programů</v>
      </c>
      <c r="H297" s="172"/>
      <c r="I297" s="174"/>
    </row>
    <row r="298" spans="1:9" ht="12.75">
      <c r="A298" s="140">
        <f>IF(ISNUMBER(SEARCH(ZAKL_DATA!$B$29,B298)),MAX($A$1:A297)+1,0)</f>
        <v>297.0</v>
      </c>
      <c r="B298" s="139" t="s">
        <v>1152</v>
      </c>
      <c r="C298" s="171" t="s">
        <v>1683</v>
      </c>
      <c r="E298" t="str">
        <f>IFERROR(VLOOKUP(ROWS($E$2:E298),$A$2:$B$991,2,0),"")</f>
        <v>Pořizování zvukových nahrávek a hudební vydavatelské činnosti</v>
      </c>
      <c r="H298" s="172"/>
      <c r="I298" s="174"/>
    </row>
    <row r="299" spans="1:9" ht="12.75">
      <c r="A299" s="140">
        <f>IF(ISNUMBER(SEARCH(ZAKL_DATA!$B$29,B299)),MAX($A$1:A298)+1,0)</f>
        <v>298.0</v>
      </c>
      <c r="B299" s="139" t="s">
        <v>1153</v>
      </c>
      <c r="C299" s="171" t="s">
        <v>1684</v>
      </c>
      <c r="E299" t="str">
        <f>IFERROR(VLOOKUP(ROWS($E$2:E299),$A$2:$B$991,2,0),"")</f>
        <v>Rozhlasové vysílání</v>
      </c>
      <c r="H299" s="172"/>
      <c r="I299" s="174"/>
    </row>
    <row r="300" spans="1:9" ht="12.75">
      <c r="A300" s="140">
        <f>IF(ISNUMBER(SEARCH(ZAKL_DATA!$B$29,B300)),MAX($A$1:A299)+1,0)</f>
        <v>299.0</v>
      </c>
      <c r="B300" s="139" t="s">
        <v>1154</v>
      </c>
      <c r="C300" s="171" t="s">
        <v>1685</v>
      </c>
      <c r="E300" t="str">
        <f>IFERROR(VLOOKUP(ROWS($E$2:E300),$A$2:$B$991,2,0),"")</f>
        <v>Tvorba televizních programů a televizní vysílání</v>
      </c>
      <c r="H300" s="172"/>
      <c r="I300" s="174"/>
    </row>
    <row r="301" spans="1:9" ht="12.75">
      <c r="A301" s="140">
        <f>IF(ISNUMBER(SEARCH(ZAKL_DATA!$B$29,B301)),MAX($A$1:A300)+1,0)</f>
        <v>300.0</v>
      </c>
      <c r="B301" s="139" t="s">
        <v>1155</v>
      </c>
      <c r="C301" s="171" t="s">
        <v>1686</v>
      </c>
      <c r="E301" t="str">
        <f>IFERROR(VLOOKUP(ROWS($E$2:E301),$A$2:$B$991,2,0),"")</f>
        <v>Činnosti související s pevnou telekomunikační sítí</v>
      </c>
      <c r="H301" s="172"/>
      <c r="I301" s="174"/>
    </row>
    <row r="302" spans="1:9" ht="12.75">
      <c r="A302" s="140">
        <f>IF(ISNUMBER(SEARCH(ZAKL_DATA!$B$29,B302)),MAX($A$1:A301)+1,0)</f>
        <v>301.0</v>
      </c>
      <c r="B302" s="139" t="s">
        <v>1156</v>
      </c>
      <c r="C302" s="171" t="s">
        <v>1687</v>
      </c>
      <c r="E302" t="str">
        <f>IFERROR(VLOOKUP(ROWS($E$2:E302),$A$2:$B$991,2,0),"")</f>
        <v>Činnosti související s bezdrátovou telekomunikační sítí</v>
      </c>
      <c r="H302" s="172"/>
      <c r="I302" s="174"/>
    </row>
    <row r="303" spans="1:9" ht="12.75">
      <c r="A303" s="140">
        <f>IF(ISNUMBER(SEARCH(ZAKL_DATA!$B$29,B303)),MAX($A$1:A302)+1,0)</f>
        <v>302.0</v>
      </c>
      <c r="B303" s="139" t="s">
        <v>1157</v>
      </c>
      <c r="C303" s="171" t="s">
        <v>1688</v>
      </c>
      <c r="E303" t="str">
        <f>IFERROR(VLOOKUP(ROWS($E$2:E303),$A$2:$B$991,2,0),"")</f>
        <v>Činnosti související se satelitní telekomunikační sítí</v>
      </c>
      <c r="H303" s="172"/>
      <c r="I303" s="174"/>
    </row>
    <row r="304" spans="1:9" ht="12.75">
      <c r="A304" s="140">
        <f>IF(ISNUMBER(SEARCH(ZAKL_DATA!$B$29,B304)),MAX($A$1:A303)+1,0)</f>
        <v>303.0</v>
      </c>
      <c r="B304" s="139" t="s">
        <v>1158</v>
      </c>
      <c r="C304" s="171" t="s">
        <v>1689</v>
      </c>
      <c r="E304" t="str">
        <f>IFERROR(VLOOKUP(ROWS($E$2:E304),$A$2:$B$991,2,0),"")</f>
        <v>Ostatní telekomunikační činnosti</v>
      </c>
      <c r="H304" s="172"/>
      <c r="I304" s="174"/>
    </row>
    <row r="305" spans="1:9" ht="12.75">
      <c r="A305" s="140">
        <f>IF(ISNUMBER(SEARCH(ZAKL_DATA!$B$29,B305)),MAX($A$1:A304)+1,0)</f>
        <v>304.0</v>
      </c>
      <c r="B305" s="139" t="s">
        <v>1159</v>
      </c>
      <c r="C305" s="171" t="s">
        <v>1690</v>
      </c>
      <c r="E305" t="str">
        <f>IFERROR(VLOOKUP(ROWS($E$2:E305),$A$2:$B$991,2,0),"")</f>
        <v>Činnosti souvis.se zprac.dat a hostingem;činnosti souvis.s web.portály</v>
      </c>
      <c r="H305" s="172"/>
      <c r="I305" s="174"/>
    </row>
    <row r="306" spans="1:9" ht="12.75">
      <c r="A306" s="140">
        <f>IF(ISNUMBER(SEARCH(ZAKL_DATA!$B$29,B306)),MAX($A$1:A305)+1,0)</f>
        <v>305.0</v>
      </c>
      <c r="B306" s="139" t="s">
        <v>1160</v>
      </c>
      <c r="C306" s="171" t="s">
        <v>1691</v>
      </c>
      <c r="E306" t="str">
        <f>IFERROR(VLOOKUP(ROWS($E$2:E306),$A$2:$B$991,2,0),"")</f>
        <v>Ostatní informační činnosti</v>
      </c>
      <c r="H306" s="172"/>
      <c r="I306" s="174"/>
    </row>
    <row r="307" spans="1:9" ht="12.75">
      <c r="A307" s="140">
        <f>IF(ISNUMBER(SEARCH(ZAKL_DATA!$B$29,B307)),MAX($A$1:A306)+1,0)</f>
        <v>306.0</v>
      </c>
      <c r="B307" s="139" t="s">
        <v>1161</v>
      </c>
      <c r="C307" s="171" t="s">
        <v>1692</v>
      </c>
      <c r="E307" t="str">
        <f>IFERROR(VLOOKUP(ROWS($E$2:E307),$A$2:$B$991,2,0),"")</f>
        <v>Peněžní zprostředkování</v>
      </c>
      <c r="H307" s="172"/>
      <c r="I307" s="174"/>
    </row>
    <row r="308" spans="1:9" ht="12.75">
      <c r="A308" s="140">
        <f>IF(ISNUMBER(SEARCH(ZAKL_DATA!$B$29,B308)),MAX($A$1:A307)+1,0)</f>
        <v>307.0</v>
      </c>
      <c r="B308" s="139" t="s">
        <v>1162</v>
      </c>
      <c r="C308" s="171" t="s">
        <v>1693</v>
      </c>
      <c r="E308" t="str">
        <f>IFERROR(VLOOKUP(ROWS($E$2:E308),$A$2:$B$991,2,0),"")</f>
        <v>Činnosti holdingových společností</v>
      </c>
      <c r="H308" s="172"/>
      <c r="I308" s="174"/>
    </row>
    <row r="309" spans="1:9" ht="12.75">
      <c r="A309" s="140">
        <f>IF(ISNUMBER(SEARCH(ZAKL_DATA!$B$29,B309)),MAX($A$1:A308)+1,0)</f>
        <v>308.0</v>
      </c>
      <c r="B309" s="139" t="s">
        <v>1163</v>
      </c>
      <c r="C309" s="171" t="s">
        <v>1694</v>
      </c>
      <c r="E309" t="str">
        <f>IFERROR(VLOOKUP(ROWS($E$2:E309),$A$2:$B$991,2,0),"")</f>
        <v>Činnosti trustů, fondů a podobných finančních subjektů</v>
      </c>
      <c r="H309" s="172"/>
      <c r="I309" s="174"/>
    </row>
    <row r="310" spans="1:9" ht="12.75">
      <c r="A310" s="140">
        <f>IF(ISNUMBER(SEARCH(ZAKL_DATA!$B$29,B310)),MAX($A$1:A309)+1,0)</f>
        <v>309.0</v>
      </c>
      <c r="B310" s="139" t="s">
        <v>1164</v>
      </c>
      <c r="C310" s="171" t="s">
        <v>1695</v>
      </c>
      <c r="E310" t="str">
        <f>IFERROR(VLOOKUP(ROWS($E$2:E310),$A$2:$B$991,2,0),"")</f>
        <v>Ostatní finanční zprostředkování</v>
      </c>
      <c r="H310" s="172"/>
      <c r="I310" s="174"/>
    </row>
    <row r="311" spans="1:9" ht="12.75">
      <c r="A311" s="140">
        <f>IF(ISNUMBER(SEARCH(ZAKL_DATA!$B$29,B311)),MAX($A$1:A310)+1,0)</f>
        <v>310.0</v>
      </c>
      <c r="B311" s="139" t="s">
        <v>1165</v>
      </c>
      <c r="C311" s="171" t="s">
        <v>1696</v>
      </c>
      <c r="E311" t="str">
        <f>IFERROR(VLOOKUP(ROWS($E$2:E311),$A$2:$B$991,2,0),"")</f>
        <v>Pojištění</v>
      </c>
      <c r="H311" s="172"/>
      <c r="I311" s="174"/>
    </row>
    <row r="312" spans="1:9" ht="12.75">
      <c r="A312" s="140">
        <f>IF(ISNUMBER(SEARCH(ZAKL_DATA!$B$29,B312)),MAX($A$1:A311)+1,0)</f>
        <v>311.0</v>
      </c>
      <c r="B312" s="139" t="s">
        <v>1166</v>
      </c>
      <c r="C312" s="171" t="s">
        <v>1697</v>
      </c>
      <c r="E312" t="str">
        <f>IFERROR(VLOOKUP(ROWS($E$2:E312),$A$2:$B$991,2,0),"")</f>
        <v>Zajištění</v>
      </c>
      <c r="H312" s="172"/>
      <c r="I312" s="174"/>
    </row>
    <row r="313" spans="1:9" ht="12.75">
      <c r="A313" s="140">
        <f>IF(ISNUMBER(SEARCH(ZAKL_DATA!$B$29,B313)),MAX($A$1:A312)+1,0)</f>
        <v>312.0</v>
      </c>
      <c r="B313" s="139" t="s">
        <v>1167</v>
      </c>
      <c r="C313" s="171" t="s">
        <v>1698</v>
      </c>
      <c r="E313" t="str">
        <f>IFERROR(VLOOKUP(ROWS($E$2:E313),$A$2:$B$991,2,0),"")</f>
        <v>Penzijní financování</v>
      </c>
      <c r="H313" s="172"/>
      <c r="I313" s="174"/>
    </row>
    <row r="314" spans="1:9" ht="12.75">
      <c r="A314" s="140">
        <f>IF(ISNUMBER(SEARCH(ZAKL_DATA!$B$29,B314)),MAX($A$1:A313)+1,0)</f>
        <v>313.0</v>
      </c>
      <c r="B314" s="139" t="s">
        <v>1168</v>
      </c>
      <c r="C314" s="171" t="s">
        <v>1699</v>
      </c>
      <c r="E314" t="str">
        <f>IFERROR(VLOOKUP(ROWS($E$2:E314),$A$2:$B$991,2,0),"")</f>
        <v>Pomocné činnosti související s fin.zprostřed.,kromě pojišť.a penzij.fin.</v>
      </c>
      <c r="H314" s="172"/>
      <c r="I314" s="174"/>
    </row>
    <row r="315" spans="1:9" ht="12.75">
      <c r="A315" s="140">
        <f>IF(ISNUMBER(SEARCH(ZAKL_DATA!$B$29,B315)),MAX($A$1:A314)+1,0)</f>
        <v>314.0</v>
      </c>
      <c r="B315" s="139" t="s">
        <v>1169</v>
      </c>
      <c r="C315" s="171" t="s">
        <v>1700</v>
      </c>
      <c r="E315" t="str">
        <f>IFERROR(VLOOKUP(ROWS($E$2:E315),$A$2:$B$991,2,0),"")</f>
        <v>Pomocné činnosti související s pojišťovnictvím a penzijním financováním</v>
      </c>
      <c r="H315" s="172"/>
      <c r="I315" s="174"/>
    </row>
    <row r="316" spans="1:9" ht="12.75">
      <c r="A316" s="140">
        <f>IF(ISNUMBER(SEARCH(ZAKL_DATA!$B$29,B316)),MAX($A$1:A315)+1,0)</f>
        <v>315.0</v>
      </c>
      <c r="B316" s="139" t="s">
        <v>1170</v>
      </c>
      <c r="C316" s="171" t="s">
        <v>1701</v>
      </c>
      <c r="E316" t="str">
        <f>IFERROR(VLOOKUP(ROWS($E$2:E316),$A$2:$B$991,2,0),"")</f>
        <v>Správa fondů</v>
      </c>
      <c r="H316" s="172"/>
      <c r="I316" s="174"/>
    </row>
    <row r="317" spans="1:9" ht="12.75">
      <c r="A317" s="140">
        <f>IF(ISNUMBER(SEARCH(ZAKL_DATA!$B$29,B317)),MAX($A$1:A316)+1,0)</f>
        <v>316.0</v>
      </c>
      <c r="B317" s="139" t="s">
        <v>1171</v>
      </c>
      <c r="C317" s="171" t="s">
        <v>1702</v>
      </c>
      <c r="E317" t="str">
        <f>IFERROR(VLOOKUP(ROWS($E$2:E317),$A$2:$B$991,2,0),"")</f>
        <v>Nákup a následný prodej vlastních nemovitostí</v>
      </c>
      <c r="H317" s="172"/>
      <c r="I317" s="174"/>
    </row>
    <row r="318" spans="1:9" ht="12.75">
      <c r="A318" s="140">
        <f>IF(ISNUMBER(SEARCH(ZAKL_DATA!$B$29,B318)),MAX($A$1:A317)+1,0)</f>
        <v>317.0</v>
      </c>
      <c r="B318" s="139" t="s">
        <v>1172</v>
      </c>
      <c r="C318" s="171" t="s">
        <v>1703</v>
      </c>
      <c r="E318" t="str">
        <f>IFERROR(VLOOKUP(ROWS($E$2:E318),$A$2:$B$991,2,0),"")</f>
        <v>Pronájem a správa vlastních nebo pronajatých nemovitostí</v>
      </c>
      <c r="H318" s="172"/>
      <c r="I318" s="174"/>
    </row>
    <row r="319" spans="1:9" ht="12.75">
      <c r="A319" s="140">
        <f>IF(ISNUMBER(SEARCH(ZAKL_DATA!$B$29,B319)),MAX($A$1:A318)+1,0)</f>
        <v>318.0</v>
      </c>
      <c r="B319" s="139" t="s">
        <v>1173</v>
      </c>
      <c r="C319" s="171" t="s">
        <v>1704</v>
      </c>
      <c r="E319" t="str">
        <f>IFERROR(VLOOKUP(ROWS($E$2:E319),$A$2:$B$991,2,0),"")</f>
        <v>Činnosti v oblasti nemovitostí na základě smlouvy nebo dohody</v>
      </c>
      <c r="H319" s="172"/>
      <c r="I319" s="174"/>
    </row>
    <row r="320" spans="1:9" ht="12.75">
      <c r="A320" s="140">
        <f>IF(ISNUMBER(SEARCH(ZAKL_DATA!$B$29,B320)),MAX($A$1:A319)+1,0)</f>
        <v>319.0</v>
      </c>
      <c r="B320" s="139" t="s">
        <v>1174</v>
      </c>
      <c r="C320" s="171" t="s">
        <v>1705</v>
      </c>
      <c r="E320" t="str">
        <f>IFERROR(VLOOKUP(ROWS($E$2:E320),$A$2:$B$991,2,0),"")</f>
        <v>Právní činnosti</v>
      </c>
      <c r="H320" s="172"/>
      <c r="I320" s="174"/>
    </row>
    <row r="321" spans="1:9" ht="12.75">
      <c r="A321" s="140">
        <f>IF(ISNUMBER(SEARCH(ZAKL_DATA!$B$29,B321)),MAX($A$1:A320)+1,0)</f>
        <v>320.0</v>
      </c>
      <c r="B321" s="139" t="s">
        <v>1175</v>
      </c>
      <c r="C321" s="171" t="s">
        <v>1706</v>
      </c>
      <c r="E321" t="str">
        <f>IFERROR(VLOOKUP(ROWS($E$2:E321),$A$2:$B$991,2,0),"")</f>
        <v>Účetnické a auditorské činnosti; daňové poradenství</v>
      </c>
      <c r="H321" s="172"/>
      <c r="I321" s="174"/>
    </row>
    <row r="322" spans="1:9" ht="12.75">
      <c r="A322" s="140">
        <f>IF(ISNUMBER(SEARCH(ZAKL_DATA!$B$29,B322)),MAX($A$1:A321)+1,0)</f>
        <v>321.0</v>
      </c>
      <c r="B322" s="139" t="s">
        <v>1176</v>
      </c>
      <c r="C322" s="171" t="s">
        <v>1707</v>
      </c>
      <c r="E322" t="str">
        <f>IFERROR(VLOOKUP(ROWS($E$2:E322),$A$2:$B$991,2,0),"")</f>
        <v>Činnosti vedení podniků</v>
      </c>
      <c r="H322" s="172"/>
      <c r="I322" s="174"/>
    </row>
    <row r="323" spans="1:9" ht="12.75">
      <c r="A323" s="140">
        <f>IF(ISNUMBER(SEARCH(ZAKL_DATA!$B$29,B323)),MAX($A$1:A322)+1,0)</f>
        <v>322.0</v>
      </c>
      <c r="B323" s="139" t="s">
        <v>1177</v>
      </c>
      <c r="C323" s="171" t="s">
        <v>1708</v>
      </c>
      <c r="E323" t="str">
        <f>IFERROR(VLOOKUP(ROWS($E$2:E323),$A$2:$B$991,2,0),"")</f>
        <v>Poradenství v oblasti řízení</v>
      </c>
      <c r="H323" s="172"/>
      <c r="I323" s="174"/>
    </row>
    <row r="324" spans="1:9" ht="12.75">
      <c r="A324" s="140">
        <f>IF(ISNUMBER(SEARCH(ZAKL_DATA!$B$29,B324)),MAX($A$1:A323)+1,0)</f>
        <v>323.0</v>
      </c>
      <c r="B324" s="139" t="s">
        <v>1178</v>
      </c>
      <c r="C324" s="171" t="s">
        <v>1709</v>
      </c>
      <c r="E324" t="str">
        <f>IFERROR(VLOOKUP(ROWS($E$2:E324),$A$2:$B$991,2,0),"")</f>
        <v>Architektonické a inženýrské činnosti a související technické poradenství</v>
      </c>
      <c r="H324" s="172"/>
      <c r="I324" s="174"/>
    </row>
    <row r="325" spans="1:9" ht="12.75">
      <c r="A325" s="140">
        <f>IF(ISNUMBER(SEARCH(ZAKL_DATA!$B$29,B325)),MAX($A$1:A324)+1,0)</f>
        <v>324.0</v>
      </c>
      <c r="B325" s="139" t="s">
        <v>1179</v>
      </c>
      <c r="C325" s="171" t="s">
        <v>1710</v>
      </c>
      <c r="E325" t="str">
        <f>IFERROR(VLOOKUP(ROWS($E$2:E325),$A$2:$B$991,2,0),"")</f>
        <v>Technické zkoušky a analýzy</v>
      </c>
      <c r="H325" s="172"/>
      <c r="I325" s="174"/>
    </row>
    <row r="326" spans="1:9" ht="12.75">
      <c r="A326" s="140">
        <f>IF(ISNUMBER(SEARCH(ZAKL_DATA!$B$29,B326)),MAX($A$1:A325)+1,0)</f>
        <v>325.0</v>
      </c>
      <c r="B326" s="139" t="s">
        <v>1180</v>
      </c>
      <c r="C326" s="171" t="s">
        <v>1711</v>
      </c>
      <c r="E326" t="str">
        <f>IFERROR(VLOOKUP(ROWS($E$2:E326),$A$2:$B$991,2,0),"")</f>
        <v>Výzkum a vývoj v oblasti přírodních a technických věd</v>
      </c>
      <c r="H326" s="172"/>
      <c r="I326" s="174"/>
    </row>
    <row r="327" spans="1:9" ht="12.75">
      <c r="A327" s="140">
        <f>IF(ISNUMBER(SEARCH(ZAKL_DATA!$B$29,B327)),MAX($A$1:A326)+1,0)</f>
        <v>326.0</v>
      </c>
      <c r="B327" s="139" t="s">
        <v>1267</v>
      </c>
      <c r="C327" s="171" t="s">
        <v>1712</v>
      </c>
      <c r="E327" t="str">
        <f>IFERROR(VLOOKUP(ROWS($E$2:E327),$A$2:$B$991,2,0),"")</f>
        <v>Těžba a úprava uranových a thoriových rud</v>
      </c>
      <c r="H327" s="172"/>
      <c r="I327" s="174"/>
    </row>
    <row r="328" spans="1:9" ht="12.75">
      <c r="A328" s="140">
        <f>IF(ISNUMBER(SEARCH(ZAKL_DATA!$B$29,B328)),MAX($A$1:A327)+1,0)</f>
        <v>327.0</v>
      </c>
      <c r="B328" s="139" t="s">
        <v>1181</v>
      </c>
      <c r="C328" s="171" t="s">
        <v>1713</v>
      </c>
      <c r="E328" t="str">
        <f>IFERROR(VLOOKUP(ROWS($E$2:E328),$A$2:$B$991,2,0),"")</f>
        <v>Výzkum a vývoj v oblasti společenských a humanitních věd</v>
      </c>
      <c r="H328" s="172"/>
      <c r="I328" s="174"/>
    </row>
    <row r="329" spans="1:9" ht="12.75">
      <c r="A329" s="140">
        <f>IF(ISNUMBER(SEARCH(ZAKL_DATA!$B$29,B329)),MAX($A$1:A328)+1,0)</f>
        <v>328.0</v>
      </c>
      <c r="B329" s="139" t="s">
        <v>1268</v>
      </c>
      <c r="C329" s="171" t="s">
        <v>1714</v>
      </c>
      <c r="E329" t="str">
        <f>IFERROR(VLOOKUP(ROWS($E$2:E329),$A$2:$B$991,2,0),"")</f>
        <v>Těžba a úprava ostatních neželezných rud</v>
      </c>
      <c r="H329" s="172"/>
      <c r="I329" s="174"/>
    </row>
    <row r="330" spans="1:9" ht="12.75">
      <c r="A330" s="140">
        <f>IF(ISNUMBER(SEARCH(ZAKL_DATA!$B$29,B330)),MAX($A$1:A329)+1,0)</f>
        <v>329.0</v>
      </c>
      <c r="B330" s="139" t="s">
        <v>1182</v>
      </c>
      <c r="C330" s="171" t="s">
        <v>1715</v>
      </c>
      <c r="E330" t="str">
        <f>IFERROR(VLOOKUP(ROWS($E$2:E330),$A$2:$B$991,2,0),"")</f>
        <v>Reklamní činnosti</v>
      </c>
      <c r="H330" s="172"/>
      <c r="I330" s="174"/>
    </row>
    <row r="331" spans="1:9" ht="12.75">
      <c r="A331" s="140">
        <f>IF(ISNUMBER(SEARCH(ZAKL_DATA!$B$29,B331)),MAX($A$1:A330)+1,0)</f>
        <v>330.0</v>
      </c>
      <c r="B331" s="139" t="s">
        <v>1183</v>
      </c>
      <c r="C331" s="171" t="s">
        <v>1716</v>
      </c>
      <c r="E331" t="str">
        <f>IFERROR(VLOOKUP(ROWS($E$2:E331),$A$2:$B$991,2,0),"")</f>
        <v>Průzkum trhu a veřejného mínění</v>
      </c>
      <c r="H331" s="172"/>
      <c r="I331" s="174"/>
    </row>
    <row r="332" spans="1:9" ht="12.75">
      <c r="A332" s="140">
        <f>IF(ISNUMBER(SEARCH(ZAKL_DATA!$B$29,B332)),MAX($A$1:A331)+1,0)</f>
        <v>331.0</v>
      </c>
      <c r="B332" s="139" t="s">
        <v>1184</v>
      </c>
      <c r="C332" s="171" t="s">
        <v>1717</v>
      </c>
      <c r="E332" t="str">
        <f>IFERROR(VLOOKUP(ROWS($E$2:E332),$A$2:$B$991,2,0),"")</f>
        <v>Specializované návrhářské činnosti</v>
      </c>
      <c r="H332" s="172"/>
      <c r="I332" s="174"/>
    </row>
    <row r="333" spans="1:9" ht="12.75">
      <c r="A333" s="140">
        <f>IF(ISNUMBER(SEARCH(ZAKL_DATA!$B$29,B333)),MAX($A$1:A332)+1,0)</f>
        <v>332.0</v>
      </c>
      <c r="B333" s="139" t="s">
        <v>1185</v>
      </c>
      <c r="C333" s="171" t="s">
        <v>1718</v>
      </c>
      <c r="E333" t="str">
        <f>IFERROR(VLOOKUP(ROWS($E$2:E333),$A$2:$B$991,2,0),"")</f>
        <v>Fotografické činnosti</v>
      </c>
      <c r="H333" s="172"/>
      <c r="I333" s="174"/>
    </row>
    <row r="334" spans="1:9" ht="12.75">
      <c r="A334" s="140">
        <f>IF(ISNUMBER(SEARCH(ZAKL_DATA!$B$29,B334)),MAX($A$1:A333)+1,0)</f>
        <v>333.0</v>
      </c>
      <c r="B334" s="139" t="s">
        <v>1186</v>
      </c>
      <c r="C334" s="171" t="s">
        <v>1719</v>
      </c>
      <c r="E334" t="str">
        <f>IFERROR(VLOOKUP(ROWS($E$2:E334),$A$2:$B$991,2,0),"")</f>
        <v>Překladatelské a tlumočnické činnosti</v>
      </c>
      <c r="H334" s="172"/>
      <c r="I334" s="174"/>
    </row>
    <row r="335" spans="1:9" ht="12.75">
      <c r="A335" s="140">
        <f>IF(ISNUMBER(SEARCH(ZAKL_DATA!$B$29,B335)),MAX($A$1:A334)+1,0)</f>
        <v>334.0</v>
      </c>
      <c r="B335" s="139" t="s">
        <v>1187</v>
      </c>
      <c r="C335" s="171" t="s">
        <v>1720</v>
      </c>
      <c r="E335" t="str">
        <f>IFERROR(VLOOKUP(ROWS($E$2:E335),$A$2:$B$991,2,0),"")</f>
        <v>Ostatní profesní, vědecké a technické činnosti j. n.</v>
      </c>
      <c r="H335" s="172"/>
      <c r="I335" s="174"/>
    </row>
    <row r="336" spans="1:9" ht="12.75">
      <c r="A336" s="140">
        <f>IF(ISNUMBER(SEARCH(ZAKL_DATA!$B$29,B336)),MAX($A$1:A335)+1,0)</f>
        <v>335.0</v>
      </c>
      <c r="B336" s="139" t="s">
        <v>1188</v>
      </c>
      <c r="C336" s="171" t="s">
        <v>1721</v>
      </c>
      <c r="E336" t="str">
        <f>IFERROR(VLOOKUP(ROWS($E$2:E336),$A$2:$B$991,2,0),"")</f>
        <v>Pronájem a leasing motorových vozidel, kromě motocyklů</v>
      </c>
      <c r="H336" s="172"/>
      <c r="I336" s="174"/>
    </row>
    <row r="337" spans="1:9" ht="12.75">
      <c r="A337" s="140">
        <f>IF(ISNUMBER(SEARCH(ZAKL_DATA!$B$29,B337)),MAX($A$1:A336)+1,0)</f>
        <v>336.0</v>
      </c>
      <c r="B337" s="139" t="s">
        <v>1189</v>
      </c>
      <c r="C337" s="171" t="s">
        <v>1722</v>
      </c>
      <c r="E337" t="str">
        <f>IFERROR(VLOOKUP(ROWS($E$2:E337),$A$2:$B$991,2,0),"")</f>
        <v>Pronájem a leasing výrobků pro osobní potřebu a převážně pro domácnost</v>
      </c>
      <c r="H337" s="172"/>
      <c r="I337" s="174"/>
    </row>
    <row r="338" spans="1:9" ht="12.75">
      <c r="A338" s="140">
        <f>IF(ISNUMBER(SEARCH(ZAKL_DATA!$B$29,B338)),MAX($A$1:A337)+1,0)</f>
        <v>337.0</v>
      </c>
      <c r="B338" s="139" t="s">
        <v>1190</v>
      </c>
      <c r="C338" s="171" t="s">
        <v>1723</v>
      </c>
      <c r="E338" t="str">
        <f>IFERROR(VLOOKUP(ROWS($E$2:E338),$A$2:$B$991,2,0),"")</f>
        <v>Pronájem a leasing ostatních strojů, zařízení a výrobků</v>
      </c>
      <c r="H338" s="172"/>
      <c r="I338" s="174"/>
    </row>
    <row r="339" spans="1:9" ht="12.75">
      <c r="A339" s="140">
        <f>IF(ISNUMBER(SEARCH(ZAKL_DATA!$B$29,B339)),MAX($A$1:A338)+1,0)</f>
        <v>338.0</v>
      </c>
      <c r="B339" s="139" t="s">
        <v>1191</v>
      </c>
      <c r="C339" s="171" t="s">
        <v>1724</v>
      </c>
      <c r="E339" t="str">
        <f>IFERROR(VLOOKUP(ROWS($E$2:E339),$A$2:$B$991,2,0),"")</f>
        <v>Leasing duševního vlast.a podobných produktů,kromě děl chrán.autor.právem</v>
      </c>
      <c r="H339" s="172"/>
      <c r="I339" s="174"/>
    </row>
    <row r="340" spans="1:9" ht="12.75">
      <c r="A340" s="140">
        <f>IF(ISNUMBER(SEARCH(ZAKL_DATA!$B$29,B340)),MAX($A$1:A339)+1,0)</f>
        <v>339.0</v>
      </c>
      <c r="B340" s="139" t="s">
        <v>1192</v>
      </c>
      <c r="C340" s="171" t="s">
        <v>1725</v>
      </c>
      <c r="E340" t="str">
        <f>IFERROR(VLOOKUP(ROWS($E$2:E340),$A$2:$B$991,2,0),"")</f>
        <v>Činnosti agentur zprostředkujících zaměstnání</v>
      </c>
      <c r="H340" s="172"/>
      <c r="I340" s="174"/>
    </row>
    <row r="341" spans="1:9" ht="12.75">
      <c r="A341" s="140">
        <f>IF(ISNUMBER(SEARCH(ZAKL_DATA!$B$29,B341)),MAX($A$1:A340)+1,0)</f>
        <v>340.0</v>
      </c>
      <c r="B341" s="139" t="s">
        <v>1193</v>
      </c>
      <c r="C341" s="171" t="s">
        <v>1726</v>
      </c>
      <c r="E341" t="str">
        <f>IFERROR(VLOOKUP(ROWS($E$2:E341),$A$2:$B$991,2,0),"")</f>
        <v>Činnosti agentur zprostředkujících práci na přechodnou dobu</v>
      </c>
      <c r="H341" s="172"/>
      <c r="I341" s="174"/>
    </row>
    <row r="342" spans="1:9" ht="12.75">
      <c r="A342" s="140">
        <f>IF(ISNUMBER(SEARCH(ZAKL_DATA!$B$29,B342)),MAX($A$1:A341)+1,0)</f>
        <v>341.0</v>
      </c>
      <c r="B342" s="139" t="s">
        <v>1194</v>
      </c>
      <c r="C342" s="171" t="s">
        <v>1727</v>
      </c>
      <c r="E342" t="str">
        <f>IFERROR(VLOOKUP(ROWS($E$2:E342),$A$2:$B$991,2,0),"")</f>
        <v>Ostatní poskytování lidských zdrojů</v>
      </c>
      <c r="H342" s="172"/>
      <c r="I342" s="174"/>
    </row>
    <row r="343" spans="1:9" ht="12.75">
      <c r="A343" s="140">
        <f>IF(ISNUMBER(SEARCH(ZAKL_DATA!$B$29,B343)),MAX($A$1:A342)+1,0)</f>
        <v>342.0</v>
      </c>
      <c r="B343" s="139" t="s">
        <v>1195</v>
      </c>
      <c r="C343" s="171" t="s">
        <v>1728</v>
      </c>
      <c r="E343" t="str">
        <f>IFERROR(VLOOKUP(ROWS($E$2:E343),$A$2:$B$991,2,0),"")</f>
        <v>Činnosti cestovních agentur a cestovních kanceláří</v>
      </c>
      <c r="H343" s="172"/>
      <c r="I343" s="174"/>
    </row>
    <row r="344" spans="1:9" ht="12.75">
      <c r="A344" s="140">
        <f>IF(ISNUMBER(SEARCH(ZAKL_DATA!$B$29,B344)),MAX($A$1:A343)+1,0)</f>
        <v>343.0</v>
      </c>
      <c r="B344" s="139" t="s">
        <v>1196</v>
      </c>
      <c r="C344" s="171" t="s">
        <v>1729</v>
      </c>
      <c r="E344" t="str">
        <f>IFERROR(VLOOKUP(ROWS($E$2:E344),$A$2:$B$991,2,0),"")</f>
        <v>Ostatní rezervační a související činnosti</v>
      </c>
      <c r="H344" s="172"/>
      <c r="I344" s="174"/>
    </row>
    <row r="345" spans="1:9" ht="12.75">
      <c r="A345" s="140">
        <f>IF(ISNUMBER(SEARCH(ZAKL_DATA!$B$29,B345)),MAX($A$1:A344)+1,0)</f>
        <v>344.0</v>
      </c>
      <c r="B345" s="139" t="s">
        <v>1197</v>
      </c>
      <c r="C345" s="171" t="s">
        <v>1730</v>
      </c>
      <c r="E345" t="str">
        <f>IFERROR(VLOOKUP(ROWS($E$2:E345),$A$2:$B$991,2,0),"")</f>
        <v>Činnosti soukromých bezpečnostních agentur</v>
      </c>
      <c r="H345" s="172"/>
      <c r="I345" s="174"/>
    </row>
    <row r="346" spans="1:9" ht="12.75">
      <c r="A346" s="140">
        <f>IF(ISNUMBER(SEARCH(ZAKL_DATA!$B$29,B346)),MAX($A$1:A345)+1,0)</f>
        <v>345.0</v>
      </c>
      <c r="B346" s="139" t="s">
        <v>1198</v>
      </c>
      <c r="C346" s="171" t="s">
        <v>1731</v>
      </c>
      <c r="E346" t="str">
        <f>IFERROR(VLOOKUP(ROWS($E$2:E346),$A$2:$B$991,2,0),"")</f>
        <v>Činnosti související s provozem bezpečnostních systémů</v>
      </c>
      <c r="H346" s="172"/>
      <c r="I346" s="174"/>
    </row>
    <row r="347" spans="1:9" ht="12.75">
      <c r="A347" s="140">
        <f>IF(ISNUMBER(SEARCH(ZAKL_DATA!$B$29,B347)),MAX($A$1:A346)+1,0)</f>
        <v>346.0</v>
      </c>
      <c r="B347" s="139" t="s">
        <v>1199</v>
      </c>
      <c r="C347" s="171" t="s">
        <v>1732</v>
      </c>
      <c r="E347" t="str">
        <f>IFERROR(VLOOKUP(ROWS($E$2:E347),$A$2:$B$991,2,0),"")</f>
        <v>Pátrací činnosti</v>
      </c>
      <c r="H347" s="172"/>
      <c r="I347" s="174"/>
    </row>
    <row r="348" spans="1:9" ht="12.75">
      <c r="A348" s="140">
        <f>IF(ISNUMBER(SEARCH(ZAKL_DATA!$B$29,B348)),MAX($A$1:A347)+1,0)</f>
        <v>347.0</v>
      </c>
      <c r="B348" s="139" t="s">
        <v>1200</v>
      </c>
      <c r="C348" s="171" t="s">
        <v>1733</v>
      </c>
      <c r="E348" t="str">
        <f>IFERROR(VLOOKUP(ROWS($E$2:E348),$A$2:$B$991,2,0),"")</f>
        <v>Kombinované pomocné činnosti</v>
      </c>
      <c r="H348" s="172"/>
      <c r="I348" s="174"/>
    </row>
    <row r="349" spans="1:9" ht="12.75">
      <c r="A349" s="140">
        <f>IF(ISNUMBER(SEARCH(ZAKL_DATA!$B$29,B349)),MAX($A$1:A348)+1,0)</f>
        <v>348.0</v>
      </c>
      <c r="B349" s="139" t="s">
        <v>1269</v>
      </c>
      <c r="C349" s="171" t="s">
        <v>1734</v>
      </c>
      <c r="E349" t="str">
        <f>IFERROR(VLOOKUP(ROWS($E$2:E349),$A$2:$B$991,2,0),"")</f>
        <v>Dobývání kamene pro výtv.nebo stav.účely,vápence,sádrovce,křídy,břidl.</v>
      </c>
      <c r="H349" s="172"/>
      <c r="I349" s="174"/>
    </row>
    <row r="350" spans="1:9" ht="12.75">
      <c r="A350" s="140">
        <f>IF(ISNUMBER(SEARCH(ZAKL_DATA!$B$29,B350)),MAX($A$1:A349)+1,0)</f>
        <v>349.0</v>
      </c>
      <c r="B350" s="139" t="s">
        <v>1201</v>
      </c>
      <c r="C350" s="171" t="s">
        <v>1735</v>
      </c>
      <c r="E350" t="str">
        <f>IFERROR(VLOOKUP(ROWS($E$2:E350),$A$2:$B$991,2,0),"")</f>
        <v>Úklidové činnosti</v>
      </c>
      <c r="H350" s="172"/>
      <c r="I350" s="174"/>
    </row>
    <row r="351" spans="1:9" ht="12.75">
      <c r="A351" s="140">
        <f>IF(ISNUMBER(SEARCH(ZAKL_DATA!$B$29,B351)),MAX($A$1:A350)+1,0)</f>
        <v>350.0</v>
      </c>
      <c r="B351" s="139" t="s">
        <v>1273</v>
      </c>
      <c r="C351" s="171" t="s">
        <v>1736</v>
      </c>
      <c r="E351" t="str">
        <f>IFERROR(VLOOKUP(ROWS($E$2:E351),$A$2:$B$991,2,0),"")</f>
        <v>Provoz pískoven a štěrkopískoven; těžba jílů a kaolinu</v>
      </c>
      <c r="H351" s="172"/>
      <c r="I351" s="174"/>
    </row>
    <row r="352" spans="1:9" ht="12.75">
      <c r="A352" s="140">
        <f>IF(ISNUMBER(SEARCH(ZAKL_DATA!$B$29,B352)),MAX($A$1:A351)+1,0)</f>
        <v>351.0</v>
      </c>
      <c r="B352" s="139" t="s">
        <v>1202</v>
      </c>
      <c r="C352" s="171" t="s">
        <v>1737</v>
      </c>
      <c r="E352" t="str">
        <f>IFERROR(VLOOKUP(ROWS($E$2:E352),$A$2:$B$991,2,0),"")</f>
        <v>Činnosti související s úpravou krajiny</v>
      </c>
      <c r="H352" s="172"/>
      <c r="I352" s="174"/>
    </row>
    <row r="353" spans="1:9" ht="12.75">
      <c r="A353" s="140">
        <f>IF(ISNUMBER(SEARCH(ZAKL_DATA!$B$29,B353)),MAX($A$1:A352)+1,0)</f>
        <v>352.0</v>
      </c>
      <c r="B353" s="139" t="s">
        <v>1203</v>
      </c>
      <c r="C353" s="171" t="s">
        <v>1738</v>
      </c>
      <c r="E353" t="str">
        <f>IFERROR(VLOOKUP(ROWS($E$2:E353),$A$2:$B$991,2,0),"")</f>
        <v>Administrativní a kancelářské činnosti</v>
      </c>
      <c r="H353" s="172"/>
      <c r="I353" s="174"/>
    </row>
    <row r="354" spans="1:9" ht="12.75">
      <c r="A354" s="140">
        <f>IF(ISNUMBER(SEARCH(ZAKL_DATA!$B$29,B354)),MAX($A$1:A353)+1,0)</f>
        <v>353.0</v>
      </c>
      <c r="B354" s="139" t="s">
        <v>1204</v>
      </c>
      <c r="C354" s="171" t="s">
        <v>1739</v>
      </c>
      <c r="E354" t="str">
        <f>IFERROR(VLOOKUP(ROWS($E$2:E354),$A$2:$B$991,2,0),"")</f>
        <v>Činnosti zprostředkovatelských středisek po telefonu</v>
      </c>
      <c r="H354" s="172"/>
      <c r="I354" s="174"/>
    </row>
    <row r="355" spans="1:9" ht="12.75">
      <c r="A355" s="140">
        <f>IF(ISNUMBER(SEARCH(ZAKL_DATA!$B$29,B355)),MAX($A$1:A354)+1,0)</f>
        <v>354.0</v>
      </c>
      <c r="B355" s="139" t="s">
        <v>1205</v>
      </c>
      <c r="C355" s="171" t="s">
        <v>1740</v>
      </c>
      <c r="E355" t="str">
        <f>IFERROR(VLOOKUP(ROWS($E$2:E355),$A$2:$B$991,2,0),"")</f>
        <v>Pořádání konferencí a hospodářských výstav</v>
      </c>
      <c r="H355" s="172"/>
      <c r="I355" s="174"/>
    </row>
    <row r="356" spans="1:9" ht="12.75">
      <c r="A356" s="140">
        <f>IF(ISNUMBER(SEARCH(ZAKL_DATA!$B$29,B356)),MAX($A$1:A355)+1,0)</f>
        <v>355.0</v>
      </c>
      <c r="B356" s="139" t="s">
        <v>1206</v>
      </c>
      <c r="C356" s="171" t="s">
        <v>1741</v>
      </c>
      <c r="E356" t="str">
        <f>IFERROR(VLOOKUP(ROWS($E$2:E356),$A$2:$B$991,2,0),"")</f>
        <v>Podpůrné činnosti pro podnikání j. n.</v>
      </c>
      <c r="H356" s="172"/>
      <c r="I356" s="174"/>
    </row>
    <row r="357" spans="1:9" ht="12.75">
      <c r="A357" s="140">
        <f>IF(ISNUMBER(SEARCH(ZAKL_DATA!$B$29,B357)),MAX($A$1:A356)+1,0)</f>
        <v>356.0</v>
      </c>
      <c r="B357" s="139" t="s">
        <v>1207</v>
      </c>
      <c r="C357" s="171" t="s">
        <v>1742</v>
      </c>
      <c r="E357" t="str">
        <f>IFERROR(VLOOKUP(ROWS($E$2:E357),$A$2:$B$991,2,0),"")</f>
        <v>Veřejná správa a hospodářská a sociální politika</v>
      </c>
      <c r="H357" s="172"/>
      <c r="I357" s="174"/>
    </row>
    <row r="358" spans="1:9" ht="12.75">
      <c r="A358" s="140">
        <f>IF(ISNUMBER(SEARCH(ZAKL_DATA!$B$29,B358)),MAX($A$1:A357)+1,0)</f>
        <v>357.0</v>
      </c>
      <c r="B358" s="139" t="s">
        <v>1208</v>
      </c>
      <c r="C358" s="171" t="s">
        <v>1743</v>
      </c>
      <c r="E358" t="str">
        <f>IFERROR(VLOOKUP(ROWS($E$2:E358),$A$2:$B$991,2,0),"")</f>
        <v>Činnosti pro společnost jako celek</v>
      </c>
      <c r="H358" s="172"/>
      <c r="I358" s="174"/>
    </row>
    <row r="359" spans="1:9" ht="12.75">
      <c r="A359" s="140">
        <f>IF(ISNUMBER(SEARCH(ZAKL_DATA!$B$29,B359)),MAX($A$1:A358)+1,0)</f>
        <v>358.0</v>
      </c>
      <c r="B359" s="139" t="s">
        <v>1209</v>
      </c>
      <c r="C359" s="171" t="s">
        <v>1744</v>
      </c>
      <c r="E359" t="str">
        <f>IFERROR(VLOOKUP(ROWS($E$2:E359),$A$2:$B$991,2,0),"")</f>
        <v>Činnosti v oblasti povinného sociálního zabezpečení</v>
      </c>
      <c r="H359" s="172"/>
      <c r="I359" s="174"/>
    </row>
    <row r="360" spans="1:9" ht="12.75">
      <c r="A360" s="140">
        <f>IF(ISNUMBER(SEARCH(ZAKL_DATA!$B$29,B360)),MAX($A$1:A359)+1,0)</f>
        <v>359.0</v>
      </c>
      <c r="B360" s="139" t="s">
        <v>1210</v>
      </c>
      <c r="C360" s="171" t="s">
        <v>1745</v>
      </c>
      <c r="E360" t="str">
        <f>IFERROR(VLOOKUP(ROWS($E$2:E360),$A$2:$B$991,2,0),"")</f>
        <v>Předškolní vzdělávání</v>
      </c>
      <c r="H360" s="172"/>
      <c r="I360" s="174"/>
    </row>
    <row r="361" spans="1:9" ht="12.75">
      <c r="A361" s="140">
        <f>IF(ISNUMBER(SEARCH(ZAKL_DATA!$B$29,B361)),MAX($A$1:A360)+1,0)</f>
        <v>360.0</v>
      </c>
      <c r="B361" s="139" t="s">
        <v>1211</v>
      </c>
      <c r="C361" s="171" t="s">
        <v>1746</v>
      </c>
      <c r="E361" t="str">
        <f>IFERROR(VLOOKUP(ROWS($E$2:E361),$A$2:$B$991,2,0),"")</f>
        <v>Primární vzdělávání</v>
      </c>
      <c r="H361" s="172"/>
      <c r="I361" s="174"/>
    </row>
    <row r="362" spans="1:9" ht="12.75">
      <c r="A362" s="140">
        <f>IF(ISNUMBER(SEARCH(ZAKL_DATA!$B$29,B362)),MAX($A$1:A361)+1,0)</f>
        <v>361.0</v>
      </c>
      <c r="B362" s="139" t="s">
        <v>1212</v>
      </c>
      <c r="C362" s="171" t="s">
        <v>1747</v>
      </c>
      <c r="E362" t="str">
        <f>IFERROR(VLOOKUP(ROWS($E$2:E362),$A$2:$B$991,2,0),"")</f>
        <v>Sekundární vzdělávání</v>
      </c>
      <c r="H362" s="172"/>
      <c r="I362" s="174"/>
    </row>
    <row r="363" spans="1:9" ht="12.75">
      <c r="A363" s="140">
        <f>IF(ISNUMBER(SEARCH(ZAKL_DATA!$B$29,B363)),MAX($A$1:A362)+1,0)</f>
        <v>362.0</v>
      </c>
      <c r="B363" s="139" t="s">
        <v>1213</v>
      </c>
      <c r="C363" s="171" t="s">
        <v>1748</v>
      </c>
      <c r="E363" t="str">
        <f>IFERROR(VLOOKUP(ROWS($E$2:E363),$A$2:$B$991,2,0),"")</f>
        <v>Postsekundární vzdělávání</v>
      </c>
      <c r="H363" s="172"/>
      <c r="I363" s="174"/>
    </row>
    <row r="364" spans="1:9" ht="12.75">
      <c r="A364" s="140">
        <f>IF(ISNUMBER(SEARCH(ZAKL_DATA!$B$29,B364)),MAX($A$1:A363)+1,0)</f>
        <v>363.0</v>
      </c>
      <c r="B364" s="139" t="s">
        <v>1214</v>
      </c>
      <c r="C364" s="171" t="s">
        <v>1749</v>
      </c>
      <c r="E364" t="str">
        <f>IFERROR(VLOOKUP(ROWS($E$2:E364),$A$2:$B$991,2,0),"")</f>
        <v>Ostatní vzdělávání</v>
      </c>
      <c r="H364" s="172"/>
      <c r="I364" s="174"/>
    </row>
    <row r="365" spans="1:9" ht="12.75">
      <c r="A365" s="140">
        <f>IF(ISNUMBER(SEARCH(ZAKL_DATA!$B$29,B365)),MAX($A$1:A364)+1,0)</f>
        <v>364.0</v>
      </c>
      <c r="B365" s="139" t="s">
        <v>1215</v>
      </c>
      <c r="C365" s="171" t="s">
        <v>1750</v>
      </c>
      <c r="E365" t="str">
        <f>IFERROR(VLOOKUP(ROWS($E$2:E365),$A$2:$B$991,2,0),"")</f>
        <v>Podpůrné činnosti ve vzdělávání</v>
      </c>
      <c r="H365" s="172"/>
      <c r="I365" s="174"/>
    </row>
    <row r="366" spans="1:9" ht="12.75">
      <c r="A366" s="140">
        <f>IF(ISNUMBER(SEARCH(ZAKL_DATA!$B$29,B366)),MAX($A$1:A365)+1,0)</f>
        <v>365.0</v>
      </c>
      <c r="B366" s="139" t="s">
        <v>1216</v>
      </c>
      <c r="C366" s="171" t="s">
        <v>1751</v>
      </c>
      <c r="E366" t="str">
        <f>IFERROR(VLOOKUP(ROWS($E$2:E366),$A$2:$B$991,2,0),"")</f>
        <v>Ústavní zdravotní péče</v>
      </c>
      <c r="H366" s="172"/>
      <c r="I366" s="174"/>
    </row>
    <row r="367" spans="1:9" ht="12.75">
      <c r="A367" s="140">
        <f>IF(ISNUMBER(SEARCH(ZAKL_DATA!$B$29,B367)),MAX($A$1:A366)+1,0)</f>
        <v>366.0</v>
      </c>
      <c r="B367" s="139" t="s">
        <v>1217</v>
      </c>
      <c r="C367" s="171" t="s">
        <v>1752</v>
      </c>
      <c r="E367" t="str">
        <f>IFERROR(VLOOKUP(ROWS($E$2:E367),$A$2:$B$991,2,0),"")</f>
        <v>Ambulantní a zubní zdravotní péče</v>
      </c>
      <c r="H367" s="172"/>
      <c r="I367" s="174"/>
    </row>
    <row r="368" spans="1:9" ht="12.75">
      <c r="A368" s="140">
        <f>IF(ISNUMBER(SEARCH(ZAKL_DATA!$B$29,B368)),MAX($A$1:A367)+1,0)</f>
        <v>367.0</v>
      </c>
      <c r="B368" s="139" t="s">
        <v>1218</v>
      </c>
      <c r="C368" s="171" t="s">
        <v>1753</v>
      </c>
      <c r="E368" t="str">
        <f>IFERROR(VLOOKUP(ROWS($E$2:E368),$A$2:$B$991,2,0),"")</f>
        <v>Ostatní činnosti související se zdravotní péčí</v>
      </c>
      <c r="H368" s="172"/>
      <c r="I368" s="174"/>
    </row>
    <row r="369" spans="1:9" ht="12.75">
      <c r="A369" s="140">
        <f>IF(ISNUMBER(SEARCH(ZAKL_DATA!$B$29,B369)),MAX($A$1:A368)+1,0)</f>
        <v>368.0</v>
      </c>
      <c r="B369" s="139" t="s">
        <v>1219</v>
      </c>
      <c r="C369" s="171" t="s">
        <v>1484</v>
      </c>
      <c r="E369" t="str">
        <f>IFERROR(VLOOKUP(ROWS($E$2:E369),$A$2:$B$991,2,0),"")</f>
        <v>Ústavní sociální péče</v>
      </c>
      <c r="H369" s="172"/>
      <c r="I369" s="174"/>
    </row>
    <row r="370" spans="1:9" ht="12.75">
      <c r="A370" s="140">
        <f>IF(ISNUMBER(SEARCH(ZAKL_DATA!$B$29,B370)),MAX($A$1:A369)+1,0)</f>
        <v>369.0</v>
      </c>
      <c r="B370" s="139" t="s">
        <v>1220</v>
      </c>
      <c r="C370" s="171" t="s">
        <v>1754</v>
      </c>
      <c r="E370" t="str">
        <f>IFERROR(VLOOKUP(ROWS($E$2:E370),$A$2:$B$991,2,0),"")</f>
        <v>Sociální péče ve zdravotnických zařízeních ústavní péče</v>
      </c>
      <c r="H370" s="172"/>
      <c r="I370" s="174"/>
    </row>
    <row r="371" spans="1:9" ht="12.75">
      <c r="A371" s="140">
        <f>IF(ISNUMBER(SEARCH(ZAKL_DATA!$B$29,B371)),MAX($A$1:A370)+1,0)</f>
        <v>370.0</v>
      </c>
      <c r="B371" s="139" t="s">
        <v>1221</v>
      </c>
      <c r="C371" s="171" t="s">
        <v>1755</v>
      </c>
      <c r="E371" t="str">
        <f>IFERROR(VLOOKUP(ROWS($E$2:E371),$A$2:$B$991,2,0),"")</f>
        <v>Soc.péče v zaříz.pro osoby s chron.duš.onemoc.a osoby závislé na návyk.l.</v>
      </c>
      <c r="H371" s="172"/>
      <c r="I371" s="174"/>
    </row>
    <row r="372" spans="1:9" ht="12.75">
      <c r="A372" s="140">
        <f>IF(ISNUMBER(SEARCH(ZAKL_DATA!$B$29,B372)),MAX($A$1:A371)+1,0)</f>
        <v>371.0</v>
      </c>
      <c r="B372" s="139" t="s">
        <v>1222</v>
      </c>
      <c r="C372" s="171" t="s">
        <v>1756</v>
      </c>
      <c r="E372" t="str">
        <f>IFERROR(VLOOKUP(ROWS($E$2:E372),$A$2:$B$991,2,0),"")</f>
        <v>Sociální péče v domovech pro seniory a osoby se zdravotním postižením</v>
      </c>
      <c r="H372" s="172"/>
      <c r="I372" s="174"/>
    </row>
    <row r="373" spans="1:9" ht="12.75">
      <c r="A373" s="140">
        <f>IF(ISNUMBER(SEARCH(ZAKL_DATA!$B$29,B373)),MAX($A$1:A372)+1,0)</f>
        <v>372.0</v>
      </c>
      <c r="B373" s="139" t="s">
        <v>1223</v>
      </c>
      <c r="C373" s="171" t="s">
        <v>1757</v>
      </c>
      <c r="E373" t="str">
        <f>IFERROR(VLOOKUP(ROWS($E$2:E373),$A$2:$B$991,2,0),"")</f>
        <v>Ostatní pobytové služby sociální péče</v>
      </c>
      <c r="H373" s="172"/>
      <c r="I373" s="174"/>
    </row>
    <row r="374" spans="1:9" ht="12.75">
      <c r="A374" s="140">
        <f>IF(ISNUMBER(SEARCH(ZAKL_DATA!$B$29,B374)),MAX($A$1:A373)+1,0)</f>
        <v>373.0</v>
      </c>
      <c r="B374" s="139" t="s">
        <v>1224</v>
      </c>
      <c r="C374" s="171" t="s">
        <v>1758</v>
      </c>
      <c r="E374" t="str">
        <f>IFERROR(VLOOKUP(ROWS($E$2:E374),$A$2:$B$991,2,0),"")</f>
        <v>Ambulantní nebo terénní soc.služby pro seniory a osoby se zdrav.postižením</v>
      </c>
      <c r="H374" s="172"/>
      <c r="I374" s="174"/>
    </row>
    <row r="375" spans="1:9" ht="12.75">
      <c r="A375" s="140">
        <f>IF(ISNUMBER(SEARCH(ZAKL_DATA!$B$29,B375)),MAX($A$1:A374)+1,0)</f>
        <v>374.0</v>
      </c>
      <c r="B375" s="139" t="s">
        <v>1225</v>
      </c>
      <c r="C375" s="171" t="s">
        <v>1759</v>
      </c>
      <c r="E375" t="str">
        <f>IFERROR(VLOOKUP(ROWS($E$2:E375),$A$2:$B$991,2,0),"")</f>
        <v>Ostatní ambulantní nebo terénní sociální služby</v>
      </c>
      <c r="H375" s="172"/>
      <c r="I375" s="174"/>
    </row>
    <row r="376" spans="1:9" ht="12.75">
      <c r="A376" s="140">
        <f>IF(ISNUMBER(SEARCH(ZAKL_DATA!$B$29,B376)),MAX($A$1:A375)+1,0)</f>
        <v>375.0</v>
      </c>
      <c r="B376" s="139" t="s">
        <v>1274</v>
      </c>
      <c r="C376" s="171" t="s">
        <v>1760</v>
      </c>
      <c r="E376" t="str">
        <f>IFERROR(VLOOKUP(ROWS($E$2:E376),$A$2:$B$991,2,0),"")</f>
        <v>Těžba chemických minerálů a minerálů pro výrobu hnojiv</v>
      </c>
      <c r="H376" s="172"/>
      <c r="I376" s="174"/>
    </row>
    <row r="377" spans="1:9" ht="12.75">
      <c r="A377" s="140">
        <f>IF(ISNUMBER(SEARCH(ZAKL_DATA!$B$29,B377)),MAX($A$1:A376)+1,0)</f>
        <v>376.0</v>
      </c>
      <c r="B377" s="139" t="s">
        <v>1275</v>
      </c>
      <c r="C377" s="171" t="s">
        <v>1761</v>
      </c>
      <c r="E377" t="str">
        <f>IFERROR(VLOOKUP(ROWS($E$2:E377),$A$2:$B$991,2,0),"")</f>
        <v>Těžba rašeliny</v>
      </c>
      <c r="H377" s="172"/>
      <c r="I377" s="174"/>
    </row>
    <row r="378" spans="1:9" ht="12.75">
      <c r="A378" s="140">
        <f>IF(ISNUMBER(SEARCH(ZAKL_DATA!$B$29,B378)),MAX($A$1:A377)+1,0)</f>
        <v>377.0</v>
      </c>
      <c r="B378" s="139" t="s">
        <v>1276</v>
      </c>
      <c r="C378" s="171" t="s">
        <v>1762</v>
      </c>
      <c r="E378" t="str">
        <f>IFERROR(VLOOKUP(ROWS($E$2:E378),$A$2:$B$991,2,0),"")</f>
        <v>Těžba soli</v>
      </c>
      <c r="H378" s="172"/>
      <c r="I378" s="174"/>
    </row>
    <row r="379" spans="1:9" ht="12.75">
      <c r="A379" s="140">
        <f>IF(ISNUMBER(SEARCH(ZAKL_DATA!$B$29,B379)),MAX($A$1:A378)+1,0)</f>
        <v>378.0</v>
      </c>
      <c r="B379" s="139" t="s">
        <v>1277</v>
      </c>
      <c r="C379" s="171" t="s">
        <v>1763</v>
      </c>
      <c r="E379" t="str">
        <f>IFERROR(VLOOKUP(ROWS($E$2:E379),$A$2:$B$991,2,0),"")</f>
        <v>Ostatní těžba a dobývání j. n.</v>
      </c>
      <c r="H379" s="172"/>
      <c r="I379" s="174"/>
    </row>
    <row r="380" spans="1:9" ht="12.75">
      <c r="A380" s="140">
        <f>IF(ISNUMBER(SEARCH(ZAKL_DATA!$B$29,B380)),MAX($A$1:A379)+1,0)</f>
        <v>379.0</v>
      </c>
      <c r="B380" s="139" t="s">
        <v>1226</v>
      </c>
      <c r="C380" s="171" t="s">
        <v>1764</v>
      </c>
      <c r="E380" t="str">
        <f>IFERROR(VLOOKUP(ROWS($E$2:E380),$A$2:$B$991,2,0),"")</f>
        <v>Sportovní činnosti</v>
      </c>
      <c r="H380" s="172"/>
      <c r="I380" s="174"/>
    </row>
    <row r="381" spans="1:9" ht="12.75">
      <c r="A381" s="140">
        <f>IF(ISNUMBER(SEARCH(ZAKL_DATA!$B$29,B381)),MAX($A$1:A380)+1,0)</f>
        <v>380.0</v>
      </c>
      <c r="B381" s="139" t="s">
        <v>1227</v>
      </c>
      <c r="C381" s="171" t="s">
        <v>1765</v>
      </c>
      <c r="E381" t="str">
        <f>IFERROR(VLOOKUP(ROWS($E$2:E381),$A$2:$B$991,2,0),"")</f>
        <v>Ostatní zábavní a rekreační činnosti</v>
      </c>
      <c r="H381" s="172"/>
      <c r="I381" s="174"/>
    </row>
    <row r="382" spans="1:9" ht="12.75">
      <c r="A382" s="140">
        <f>IF(ISNUMBER(SEARCH(ZAKL_DATA!$B$29,B382)),MAX($A$1:A381)+1,0)</f>
        <v>381.0</v>
      </c>
      <c r="B382" s="139" t="s">
        <v>1228</v>
      </c>
      <c r="C382" s="171" t="s">
        <v>1766</v>
      </c>
      <c r="E382" t="str">
        <f>IFERROR(VLOOKUP(ROWS($E$2:E382),$A$2:$B$991,2,0),"")</f>
        <v>Činnosti podnikatelských, zaměstnavatelských a profesních organizací</v>
      </c>
      <c r="H382" s="172"/>
      <c r="I382" s="174"/>
    </row>
    <row r="383" spans="1:9" ht="12.75">
      <c r="A383" s="140">
        <f>IF(ISNUMBER(SEARCH(ZAKL_DATA!$B$29,B383)),MAX($A$1:A382)+1,0)</f>
        <v>382.0</v>
      </c>
      <c r="B383" s="139" t="s">
        <v>1229</v>
      </c>
      <c r="C383" s="171" t="s">
        <v>1767</v>
      </c>
      <c r="E383" t="str">
        <f>IFERROR(VLOOKUP(ROWS($E$2:E383),$A$2:$B$991,2,0),"")</f>
        <v>Činnosti odborových svazů</v>
      </c>
      <c r="H383" s="172"/>
      <c r="I383" s="174"/>
    </row>
    <row r="384" spans="1:9" ht="12.75">
      <c r="A384" s="140">
        <f>IF(ISNUMBER(SEARCH(ZAKL_DATA!$B$29,B384)),MAX($A$1:A383)+1,0)</f>
        <v>383.0</v>
      </c>
      <c r="B384" s="139" t="s">
        <v>1230</v>
      </c>
      <c r="C384" s="171" t="s">
        <v>1768</v>
      </c>
      <c r="E384" t="str">
        <f>IFERROR(VLOOKUP(ROWS($E$2:E384),$A$2:$B$991,2,0),"")</f>
        <v>Činnosti ost.org.sdružujících osoby za účelem prosazování společných zájmů</v>
      </c>
      <c r="H384" s="172"/>
      <c r="I384" s="174"/>
    </row>
    <row r="385" spans="1:9" ht="12.75">
      <c r="A385" s="140">
        <f>IF(ISNUMBER(SEARCH(ZAKL_DATA!$B$29,B385)),MAX($A$1:A384)+1,0)</f>
        <v>384.0</v>
      </c>
      <c r="B385" s="139" t="s">
        <v>1231</v>
      </c>
      <c r="C385" s="171" t="s">
        <v>1769</v>
      </c>
      <c r="E385" t="str">
        <f>IFERROR(VLOOKUP(ROWS($E$2:E385),$A$2:$B$991,2,0),"")</f>
        <v>Opravy počítačů a komunikačních zařízení</v>
      </c>
      <c r="H385" s="172"/>
      <c r="I385" s="174"/>
    </row>
    <row r="386" spans="1:9" ht="12.75">
      <c r="A386" s="140">
        <f>IF(ISNUMBER(SEARCH(ZAKL_DATA!$B$29,B386)),MAX($A$1:A385)+1,0)</f>
        <v>385.0</v>
      </c>
      <c r="B386" s="139" t="s">
        <v>1232</v>
      </c>
      <c r="C386" s="171" t="s">
        <v>1770</v>
      </c>
      <c r="E386" t="str">
        <f>IFERROR(VLOOKUP(ROWS($E$2:E386),$A$2:$B$991,2,0),"")</f>
        <v>Opravy výrobků pro osobní potřebu a převážně pro domácnost</v>
      </c>
      <c r="H386" s="172"/>
      <c r="I386" s="174"/>
    </row>
    <row r="387" spans="1:9" ht="12.75">
      <c r="A387" s="140">
        <f>IF(ISNUMBER(SEARCH(ZAKL_DATA!$B$29,B387)),MAX($A$1:A386)+1,0)</f>
        <v>386.0</v>
      </c>
      <c r="B387" s="139" t="s">
        <v>1233</v>
      </c>
      <c r="C387" s="171" t="s">
        <v>1771</v>
      </c>
      <c r="E387" t="str">
        <f>IFERROR(VLOOKUP(ROWS($E$2:E387),$A$2:$B$991,2,0),"")</f>
        <v>Činnosti domác.produk.blíže neurčené výrobky pro vlastní potřebu</v>
      </c>
      <c r="H387" s="172"/>
      <c r="I387" s="174"/>
    </row>
    <row r="388" spans="1:9" ht="12.75">
      <c r="A388" s="140">
        <f>IF(ISNUMBER(SEARCH(ZAKL_DATA!$B$29,B388)),MAX($A$1:A387)+1,0)</f>
        <v>387.0</v>
      </c>
      <c r="B388" s="139" t="s">
        <v>1234</v>
      </c>
      <c r="C388" s="171" t="s">
        <v>1772</v>
      </c>
      <c r="E388" t="str">
        <f>IFERROR(VLOOKUP(ROWS($E$2:E388),$A$2:$B$991,2,0),"")</f>
        <v>Činnosti domácností poskyt.blíže neurčené služby pro vlastní potřebu</v>
      </c>
      <c r="H388" s="172"/>
      <c r="I388" s="174"/>
    </row>
    <row r="389" spans="1:9" ht="12.75">
      <c r="A389" s="140">
        <f>IF(ISNUMBER(SEARCH(ZAKL_DATA!$B$29,B389)),MAX($A$1:A388)+1,0)</f>
        <v>388.0</v>
      </c>
      <c r="B389" s="139" t="s">
        <v>1278</v>
      </c>
      <c r="C389" s="171" t="s">
        <v>1773</v>
      </c>
      <c r="E389" t="str">
        <f>IFERROR(VLOOKUP(ROWS($E$2:E389),$A$2:$B$991,2,0),"")</f>
        <v>Zpracování a konzervování masa, kromě drůbežího</v>
      </c>
      <c r="H389" s="172"/>
      <c r="I389" s="174"/>
    </row>
    <row r="390" spans="1:9" ht="12.75">
      <c r="A390" s="140">
        <f>IF(ISNUMBER(SEARCH(ZAKL_DATA!$B$29,B390)),MAX($A$1:A389)+1,0)</f>
        <v>389.0</v>
      </c>
      <c r="B390" s="139" t="s">
        <v>1279</v>
      </c>
      <c r="C390" s="171" t="s">
        <v>1774</v>
      </c>
      <c r="E390" t="str">
        <f>IFERROR(VLOOKUP(ROWS($E$2:E390),$A$2:$B$991,2,0),"")</f>
        <v>Zpracování a konzervování drůbežího masa</v>
      </c>
      <c r="H390" s="172"/>
      <c r="I390" s="174"/>
    </row>
    <row r="391" spans="1:9" ht="12.75">
      <c r="A391" s="140">
        <f>IF(ISNUMBER(SEARCH(ZAKL_DATA!$B$29,B391)),MAX($A$1:A390)+1,0)</f>
        <v>390.0</v>
      </c>
      <c r="B391" s="139" t="s">
        <v>1280</v>
      </c>
      <c r="C391" s="171" t="s">
        <v>1775</v>
      </c>
      <c r="E391" t="str">
        <f>IFERROR(VLOOKUP(ROWS($E$2:E391),$A$2:$B$991,2,0),"")</f>
        <v>Výroba masných výrobků a výrobků z drůbežího masa</v>
      </c>
      <c r="H391" s="172"/>
      <c r="I391" s="174"/>
    </row>
    <row r="392" spans="1:9" ht="12.75">
      <c r="A392" s="140">
        <f>IF(ISNUMBER(SEARCH(ZAKL_DATA!$B$29,B392)),MAX($A$1:A391)+1,0)</f>
        <v>391.0</v>
      </c>
      <c r="B392" s="139" t="s">
        <v>1281</v>
      </c>
      <c r="C392" s="171" t="s">
        <v>1776</v>
      </c>
      <c r="E392" t="str">
        <f>IFERROR(VLOOKUP(ROWS($E$2:E392),$A$2:$B$991,2,0),"")</f>
        <v>Zpracování a konzervování brambor</v>
      </c>
      <c r="H392" s="172"/>
      <c r="I392" s="174"/>
    </row>
    <row r="393" spans="1:9" ht="12.75">
      <c r="A393" s="140">
        <f>IF(ISNUMBER(SEARCH(ZAKL_DATA!$B$29,B393)),MAX($A$1:A392)+1,0)</f>
        <v>392.0</v>
      </c>
      <c r="B393" s="139" t="s">
        <v>1282</v>
      </c>
      <c r="C393" s="171" t="s">
        <v>1777</v>
      </c>
      <c r="E393" t="str">
        <f>IFERROR(VLOOKUP(ROWS($E$2:E393),$A$2:$B$991,2,0),"")</f>
        <v>Výroba ovocných a zeleninových šťáv</v>
      </c>
      <c r="H393" s="172"/>
      <c r="I393" s="174"/>
    </row>
    <row r="394" spans="1:9" ht="12.75">
      <c r="A394" s="140">
        <f>IF(ISNUMBER(SEARCH(ZAKL_DATA!$B$29,B394)),MAX($A$1:A393)+1,0)</f>
        <v>393.0</v>
      </c>
      <c r="B394" s="139" t="s">
        <v>1283</v>
      </c>
      <c r="C394" s="171" t="s">
        <v>1778</v>
      </c>
      <c r="E394" t="str">
        <f>IFERROR(VLOOKUP(ROWS($E$2:E394),$A$2:$B$991,2,0),"")</f>
        <v>Ostatní zpracování a konzervování ovoce a zeleniny</v>
      </c>
      <c r="H394" s="172"/>
      <c r="I394" s="174"/>
    </row>
    <row r="395" spans="1:9" ht="12.75">
      <c r="A395" s="140">
        <f>IF(ISNUMBER(SEARCH(ZAKL_DATA!$B$29,B395)),MAX($A$1:A394)+1,0)</f>
        <v>394.0</v>
      </c>
      <c r="B395" s="139" t="s">
        <v>1284</v>
      </c>
      <c r="C395" s="171" t="s">
        <v>1779</v>
      </c>
      <c r="E395" t="str">
        <f>IFERROR(VLOOKUP(ROWS($E$2:E395),$A$2:$B$991,2,0),"")</f>
        <v>Výroba olejů a tuků</v>
      </c>
      <c r="H395" s="172"/>
      <c r="I395" s="174"/>
    </row>
    <row r="396" spans="1:9" ht="12.75">
      <c r="A396" s="140">
        <f>IF(ISNUMBER(SEARCH(ZAKL_DATA!$B$29,B396)),MAX($A$1:A395)+1,0)</f>
        <v>395.0</v>
      </c>
      <c r="B396" s="139" t="s">
        <v>1285</v>
      </c>
      <c r="C396" s="171" t="s">
        <v>1780</v>
      </c>
      <c r="E396" t="str">
        <f>IFERROR(VLOOKUP(ROWS($E$2:E396),$A$2:$B$991,2,0),"")</f>
        <v>Výroba margarínu a podobných jedlých tuků</v>
      </c>
      <c r="H396" s="172"/>
      <c r="I396" s="174"/>
    </row>
    <row r="397" spans="1:9" ht="12.75">
      <c r="A397" s="140">
        <f>IF(ISNUMBER(SEARCH(ZAKL_DATA!$B$29,B397)),MAX($A$1:A396)+1,0)</f>
        <v>396.0</v>
      </c>
      <c r="B397" s="139" t="s">
        <v>1286</v>
      </c>
      <c r="C397" s="171" t="s">
        <v>1781</v>
      </c>
      <c r="E397" t="str">
        <f>IFERROR(VLOOKUP(ROWS($E$2:E397),$A$2:$B$991,2,0),"")</f>
        <v>Zpracování mléka, výroba mléčných výrobků a sýrů</v>
      </c>
      <c r="H397" s="172"/>
      <c r="I397" s="174"/>
    </row>
    <row r="398" spans="1:9" ht="12.75">
      <c r="A398" s="140">
        <f>IF(ISNUMBER(SEARCH(ZAKL_DATA!$B$29,B398)),MAX($A$1:A397)+1,0)</f>
        <v>397.0</v>
      </c>
      <c r="B398" s="139" t="s">
        <v>1287</v>
      </c>
      <c r="C398" s="171" t="s">
        <v>1782</v>
      </c>
      <c r="E398" t="str">
        <f>IFERROR(VLOOKUP(ROWS($E$2:E398),$A$2:$B$991,2,0),"")</f>
        <v>Výroba zmrzliny</v>
      </c>
      <c r="H398" s="172"/>
      <c r="I398" s="174"/>
    </row>
    <row r="399" spans="1:9" ht="12.75">
      <c r="A399" s="140">
        <f>IF(ISNUMBER(SEARCH(ZAKL_DATA!$B$29,B399)),MAX($A$1:A398)+1,0)</f>
        <v>398.0</v>
      </c>
      <c r="B399" s="139" t="s">
        <v>1288</v>
      </c>
      <c r="C399" s="171" t="s">
        <v>1783</v>
      </c>
      <c r="E399" t="str">
        <f>IFERROR(VLOOKUP(ROWS($E$2:E399),$A$2:$B$991,2,0),"")</f>
        <v>Výroba mlýnských výrobků</v>
      </c>
      <c r="H399" s="172"/>
      <c r="I399" s="174"/>
    </row>
    <row r="400" spans="1:9" ht="12.75">
      <c r="A400" s="140">
        <f>IF(ISNUMBER(SEARCH(ZAKL_DATA!$B$29,B400)),MAX($A$1:A399)+1,0)</f>
        <v>399.0</v>
      </c>
      <c r="B400" s="139" t="s">
        <v>1289</v>
      </c>
      <c r="C400" s="171" t="s">
        <v>1784</v>
      </c>
      <c r="E400" t="str">
        <f>IFERROR(VLOOKUP(ROWS($E$2:E400),$A$2:$B$991,2,0),"")</f>
        <v>Výroba škrobárenských výrobků</v>
      </c>
      <c r="H400" s="172"/>
      <c r="I400" s="174"/>
    </row>
    <row r="401" spans="1:9" ht="12.75">
      <c r="A401" s="140">
        <f>IF(ISNUMBER(SEARCH(ZAKL_DATA!$B$29,B401)),MAX($A$1:A400)+1,0)</f>
        <v>400.0</v>
      </c>
      <c r="B401" s="139" t="s">
        <v>1290</v>
      </c>
      <c r="C401" s="171" t="s">
        <v>1785</v>
      </c>
      <c r="E401" t="str">
        <f>IFERROR(VLOOKUP(ROWS($E$2:E401),$A$2:$B$991,2,0),"")</f>
        <v>Výroba pekařských a cukrářských výrobků, kromě trvanlivých</v>
      </c>
      <c r="H401" s="172"/>
      <c r="I401" s="174"/>
    </row>
    <row r="402" spans="1:9" ht="12.75">
      <c r="A402" s="140">
        <f>IF(ISNUMBER(SEARCH(ZAKL_DATA!$B$29,B402)),MAX($A$1:A401)+1,0)</f>
        <v>401.0</v>
      </c>
      <c r="B402" s="139" t="s">
        <v>1291</v>
      </c>
      <c r="C402" s="171" t="s">
        <v>1786</v>
      </c>
      <c r="E402" t="str">
        <f>IFERROR(VLOOKUP(ROWS($E$2:E402),$A$2:$B$991,2,0),"")</f>
        <v>Výroba sucharů a sušenek; výroba trvanlivých cukrářských výrobků</v>
      </c>
      <c r="H402" s="172"/>
      <c r="I402" s="174"/>
    </row>
    <row r="403" spans="1:9" ht="12.75">
      <c r="A403" s="140">
        <f>IF(ISNUMBER(SEARCH(ZAKL_DATA!$B$29,B403)),MAX($A$1:A402)+1,0)</f>
        <v>402.0</v>
      </c>
      <c r="B403" s="139" t="s">
        <v>1292</v>
      </c>
      <c r="C403" s="171" t="s">
        <v>1787</v>
      </c>
      <c r="E403" t="str">
        <f>IFERROR(VLOOKUP(ROWS($E$2:E403),$A$2:$B$991,2,0),"")</f>
        <v>Výroba makaronů, nudlí, kuskusu a podobných moučných výrobků</v>
      </c>
      <c r="H403" s="172"/>
      <c r="I403" s="174"/>
    </row>
    <row r="404" spans="1:9" ht="12.75">
      <c r="A404" s="140">
        <f>IF(ISNUMBER(SEARCH(ZAKL_DATA!$B$29,B404)),MAX($A$1:A403)+1,0)</f>
        <v>403.0</v>
      </c>
      <c r="B404" s="139" t="s">
        <v>1293</v>
      </c>
      <c r="C404" s="171" t="s">
        <v>1788</v>
      </c>
      <c r="E404" t="str">
        <f>IFERROR(VLOOKUP(ROWS($E$2:E404),$A$2:$B$991,2,0),"")</f>
        <v>Výroba cukru</v>
      </c>
      <c r="H404" s="172"/>
      <c r="I404" s="174"/>
    </row>
    <row r="405" spans="1:9" ht="12.75">
      <c r="A405" s="140">
        <f>IF(ISNUMBER(SEARCH(ZAKL_DATA!$B$29,B405)),MAX($A$1:A404)+1,0)</f>
        <v>404.0</v>
      </c>
      <c r="B405" s="139" t="s">
        <v>1294</v>
      </c>
      <c r="C405" s="171" t="s">
        <v>1789</v>
      </c>
      <c r="E405" t="str">
        <f>IFERROR(VLOOKUP(ROWS($E$2:E405),$A$2:$B$991,2,0),"")</f>
        <v>Výroba kakaa, čokolády a cukrovinek</v>
      </c>
      <c r="H405" s="172"/>
      <c r="I405" s="174"/>
    </row>
    <row r="406" spans="1:9" ht="12.75">
      <c r="A406" s="140">
        <f>IF(ISNUMBER(SEARCH(ZAKL_DATA!$B$29,B406)),MAX($A$1:A405)+1,0)</f>
        <v>405.0</v>
      </c>
      <c r="B406" s="139" t="s">
        <v>1295</v>
      </c>
      <c r="C406" s="171" t="s">
        <v>1790</v>
      </c>
      <c r="E406" t="str">
        <f>IFERROR(VLOOKUP(ROWS($E$2:E406),$A$2:$B$991,2,0),"")</f>
        <v>Zpracování čaje a kávy</v>
      </c>
      <c r="H406" s="172"/>
      <c r="I406" s="174"/>
    </row>
    <row r="407" spans="1:9" ht="12.75">
      <c r="A407" s="140">
        <f>IF(ISNUMBER(SEARCH(ZAKL_DATA!$B$29,B407)),MAX($A$1:A406)+1,0)</f>
        <v>406.0</v>
      </c>
      <c r="B407" s="139" t="s">
        <v>1296</v>
      </c>
      <c r="C407" s="171" t="s">
        <v>1791</v>
      </c>
      <c r="E407" t="str">
        <f>IFERROR(VLOOKUP(ROWS($E$2:E407),$A$2:$B$991,2,0),"")</f>
        <v>Výroba koření a aromatických výtažků</v>
      </c>
      <c r="H407" s="172"/>
      <c r="I407" s="174"/>
    </row>
    <row r="408" spans="1:9" ht="12.75">
      <c r="A408" s="140">
        <f>IF(ISNUMBER(SEARCH(ZAKL_DATA!$B$29,B408)),MAX($A$1:A407)+1,0)</f>
        <v>407.0</v>
      </c>
      <c r="B408" s="139" t="s">
        <v>1297</v>
      </c>
      <c r="C408" s="171" t="s">
        <v>1792</v>
      </c>
      <c r="E408" t="str">
        <f>IFERROR(VLOOKUP(ROWS($E$2:E408),$A$2:$B$991,2,0),"")</f>
        <v>Výroba hotových pokrmů</v>
      </c>
      <c r="H408" s="172"/>
      <c r="I408" s="174"/>
    </row>
    <row r="409" spans="1:9" ht="12.75">
      <c r="A409" s="140">
        <f>IF(ISNUMBER(SEARCH(ZAKL_DATA!$B$29,B409)),MAX($A$1:A408)+1,0)</f>
        <v>408.0</v>
      </c>
      <c r="B409" s="139" t="s">
        <v>1298</v>
      </c>
      <c r="C409" s="171" t="s">
        <v>1793</v>
      </c>
      <c r="E409" t="str">
        <f>IFERROR(VLOOKUP(ROWS($E$2:E409),$A$2:$B$991,2,0),"")</f>
        <v>Výroba homogenizovaných potravinářských přípravků a dietních potravin</v>
      </c>
      <c r="H409" s="172"/>
      <c r="I409" s="174"/>
    </row>
    <row r="410" spans="1:9" ht="12.75">
      <c r="A410" s="140">
        <f>IF(ISNUMBER(SEARCH(ZAKL_DATA!$B$29,B410)),MAX($A$1:A409)+1,0)</f>
        <v>409.0</v>
      </c>
      <c r="B410" s="139" t="s">
        <v>1299</v>
      </c>
      <c r="C410" s="171" t="s">
        <v>1794</v>
      </c>
      <c r="E410" t="str">
        <f>IFERROR(VLOOKUP(ROWS($E$2:E410),$A$2:$B$991,2,0),"")</f>
        <v>Výroba ostatních potravinářských výrobků j. n.</v>
      </c>
      <c r="H410" s="172"/>
      <c r="I410" s="174"/>
    </row>
    <row r="411" spans="1:9" ht="12.75">
      <c r="A411" s="140">
        <f>IF(ISNUMBER(SEARCH(ZAKL_DATA!$B$29,B411)),MAX($A$1:A410)+1,0)</f>
        <v>410.0</v>
      </c>
      <c r="B411" s="139" t="s">
        <v>1300</v>
      </c>
      <c r="C411" s="171" t="s">
        <v>1795</v>
      </c>
      <c r="E411" t="str">
        <f>IFERROR(VLOOKUP(ROWS($E$2:E411),$A$2:$B$991,2,0),"")</f>
        <v>Výroba průmyslových krmiv pro hospodářská zvířata</v>
      </c>
      <c r="H411" s="172"/>
      <c r="I411" s="174"/>
    </row>
    <row r="412" spans="1:9" ht="12.75">
      <c r="A412" s="140">
        <f>IF(ISNUMBER(SEARCH(ZAKL_DATA!$B$29,B412)),MAX($A$1:A411)+1,0)</f>
        <v>411.0</v>
      </c>
      <c r="B412" s="139" t="s">
        <v>1301</v>
      </c>
      <c r="C412" s="171" t="s">
        <v>1796</v>
      </c>
      <c r="E412" t="str">
        <f>IFERROR(VLOOKUP(ROWS($E$2:E412),$A$2:$B$991,2,0),"")</f>
        <v>Výroba průmyslových krmiv pro zvířata v zájmovém chovu</v>
      </c>
      <c r="H412" s="172"/>
      <c r="I412" s="174"/>
    </row>
    <row r="413" spans="1:9" ht="12.75">
      <c r="A413" s="140">
        <f>IF(ISNUMBER(SEARCH(ZAKL_DATA!$B$29,B413)),MAX($A$1:A412)+1,0)</f>
        <v>412.0</v>
      </c>
      <c r="B413" s="139" t="s">
        <v>1302</v>
      </c>
      <c r="C413" s="171" t="s">
        <v>1797</v>
      </c>
      <c r="E413" t="str">
        <f>IFERROR(VLOOKUP(ROWS($E$2:E413),$A$2:$B$991,2,0),"")</f>
        <v>Destilace, rektifikace a míchání lihovin</v>
      </c>
      <c r="H413" s="172"/>
      <c r="I413" s="174"/>
    </row>
    <row r="414" spans="1:9" ht="12.75">
      <c r="A414" s="140">
        <f>IF(ISNUMBER(SEARCH(ZAKL_DATA!$B$29,B414)),MAX($A$1:A413)+1,0)</f>
        <v>413.0</v>
      </c>
      <c r="B414" s="139" t="s">
        <v>1303</v>
      </c>
      <c r="C414" s="171" t="s">
        <v>1798</v>
      </c>
      <c r="E414" t="str">
        <f>IFERROR(VLOOKUP(ROWS($E$2:E414),$A$2:$B$991,2,0),"")</f>
        <v>Výroba vína z vinných hroznů</v>
      </c>
      <c r="H414" s="172"/>
      <c r="I414" s="174"/>
    </row>
    <row r="415" spans="1:9" ht="12.75">
      <c r="A415" s="140">
        <f>IF(ISNUMBER(SEARCH(ZAKL_DATA!$B$29,B415)),MAX($A$1:A414)+1,0)</f>
        <v>414.0</v>
      </c>
      <c r="B415" s="139" t="s">
        <v>1304</v>
      </c>
      <c r="C415" s="171" t="s">
        <v>1799</v>
      </c>
      <c r="E415" t="str">
        <f>IFERROR(VLOOKUP(ROWS($E$2:E415),$A$2:$B$991,2,0),"")</f>
        <v>Výroba jablečného vína a jiných ovocných vín</v>
      </c>
      <c r="H415" s="172"/>
      <c r="I415" s="174"/>
    </row>
    <row r="416" spans="1:9" ht="12.75">
      <c r="A416" s="140">
        <f>IF(ISNUMBER(SEARCH(ZAKL_DATA!$B$29,B416)),MAX($A$1:A415)+1,0)</f>
        <v>415.0</v>
      </c>
      <c r="B416" s="139" t="s">
        <v>1305</v>
      </c>
      <c r="C416" s="171" t="s">
        <v>1800</v>
      </c>
      <c r="E416" t="str">
        <f>IFERROR(VLOOKUP(ROWS($E$2:E416),$A$2:$B$991,2,0),"")</f>
        <v>Výroba ostatních nedestilovaných kvašených nápojů</v>
      </c>
      <c r="H416" s="172"/>
      <c r="I416" s="174"/>
    </row>
    <row r="417" spans="1:9" ht="12.75">
      <c r="A417" s="140">
        <f>IF(ISNUMBER(SEARCH(ZAKL_DATA!$B$29,B417)),MAX($A$1:A416)+1,0)</f>
        <v>416.0</v>
      </c>
      <c r="B417" s="139" t="s">
        <v>1306</v>
      </c>
      <c r="C417" s="171" t="s">
        <v>1801</v>
      </c>
      <c r="E417" t="str">
        <f>IFERROR(VLOOKUP(ROWS($E$2:E417),$A$2:$B$991,2,0),"")</f>
        <v>Výroba piva</v>
      </c>
      <c r="H417" s="172"/>
      <c r="I417" s="174"/>
    </row>
    <row r="418" spans="1:9" ht="12.75">
      <c r="A418" s="140">
        <f>IF(ISNUMBER(SEARCH(ZAKL_DATA!$B$29,B418)),MAX($A$1:A417)+1,0)</f>
        <v>417.0</v>
      </c>
      <c r="B418" s="139" t="s">
        <v>1307</v>
      </c>
      <c r="C418" s="171" t="s">
        <v>1802</v>
      </c>
      <c r="E418" t="str">
        <f>IFERROR(VLOOKUP(ROWS($E$2:E418),$A$2:$B$991,2,0),"")</f>
        <v>Výroba sladu</v>
      </c>
      <c r="H418" s="172"/>
      <c r="I418" s="174"/>
    </row>
    <row r="419" spans="1:9" ht="12.75">
      <c r="A419" s="140">
        <f>IF(ISNUMBER(SEARCH(ZAKL_DATA!$B$29,B419)),MAX($A$1:A418)+1,0)</f>
        <v>418.0</v>
      </c>
      <c r="B419" s="139" t="s">
        <v>1308</v>
      </c>
      <c r="C419" s="171" t="s">
        <v>1803</v>
      </c>
      <c r="E419" t="str">
        <f>IFERROR(VLOOKUP(ROWS($E$2:E419),$A$2:$B$991,2,0),"")</f>
        <v>Výroba nealkohol.nápojů;stáčení minerálních a ostatních vod do lahví</v>
      </c>
      <c r="H419" s="172"/>
      <c r="I419" s="174"/>
    </row>
    <row r="420" spans="1:9" ht="12.75">
      <c r="A420" s="140">
        <f>IF(ISNUMBER(SEARCH(ZAKL_DATA!$B$29,B420)),MAX($A$1:A419)+1,0)</f>
        <v>419.0</v>
      </c>
      <c r="B420" s="139" t="s">
        <v>1309</v>
      </c>
      <c r="C420" s="171" t="s">
        <v>1804</v>
      </c>
      <c r="E420" t="str">
        <f>IFERROR(VLOOKUP(ROWS($E$2:E420),$A$2:$B$991,2,0),"")</f>
        <v>Výroba pletených a háčkovaných materiálů</v>
      </c>
      <c r="H420" s="172"/>
      <c r="I420" s="174"/>
    </row>
    <row r="421" spans="1:9" ht="12.75">
      <c r="A421" s="140">
        <f>IF(ISNUMBER(SEARCH(ZAKL_DATA!$B$29,B421)),MAX($A$1:A420)+1,0)</f>
        <v>420.0</v>
      </c>
      <c r="B421" s="139" t="s">
        <v>1310</v>
      </c>
      <c r="C421" s="171" t="s">
        <v>1805</v>
      </c>
      <c r="E421" t="str">
        <f>IFERROR(VLOOKUP(ROWS($E$2:E421),$A$2:$B$991,2,0),"")</f>
        <v>Výroba konfekčních textilních výrobků, kromě oděvů</v>
      </c>
      <c r="H421" s="172"/>
      <c r="I421" s="174"/>
    </row>
    <row r="422" spans="1:9" ht="12.75">
      <c r="A422" s="140">
        <f>IF(ISNUMBER(SEARCH(ZAKL_DATA!$B$29,B422)),MAX($A$1:A421)+1,0)</f>
        <v>421.0</v>
      </c>
      <c r="B422" s="139" t="s">
        <v>1311</v>
      </c>
      <c r="C422" s="171" t="s">
        <v>1806</v>
      </c>
      <c r="E422" t="str">
        <f>IFERROR(VLOOKUP(ROWS($E$2:E422),$A$2:$B$991,2,0),"")</f>
        <v>Výroba koberců a kobercových předložek</v>
      </c>
      <c r="H422" s="172"/>
      <c r="I422" s="174"/>
    </row>
    <row r="423" spans="1:9" ht="12.75">
      <c r="A423" s="140">
        <f>IF(ISNUMBER(SEARCH(ZAKL_DATA!$B$29,B423)),MAX($A$1:A422)+1,0)</f>
        <v>422.0</v>
      </c>
      <c r="B423" s="139" t="s">
        <v>1312</v>
      </c>
      <c r="C423" s="171" t="s">
        <v>1807</v>
      </c>
      <c r="E423" t="str">
        <f>IFERROR(VLOOKUP(ROWS($E$2:E423),$A$2:$B$991,2,0),"")</f>
        <v>Výroba lan, provazů a síťovaných výrobků</v>
      </c>
      <c r="H423" s="172"/>
      <c r="I423" s="174"/>
    </row>
    <row r="424" spans="1:9" ht="12.75">
      <c r="A424" s="140">
        <f>IF(ISNUMBER(SEARCH(ZAKL_DATA!$B$29,B424)),MAX($A$1:A423)+1,0)</f>
        <v>423.0</v>
      </c>
      <c r="B424" s="139" t="s">
        <v>1313</v>
      </c>
      <c r="C424" s="171" t="s">
        <v>1808</v>
      </c>
      <c r="E424" t="str">
        <f>IFERROR(VLOOKUP(ROWS($E$2:E424),$A$2:$B$991,2,0),"")</f>
        <v>Výroba netkaných textilií a výrobků z nich, kromě oděvů</v>
      </c>
      <c r="H424" s="172"/>
      <c r="I424" s="174"/>
    </row>
    <row r="425" spans="1:9" ht="12.75">
      <c r="A425" s="140">
        <f>IF(ISNUMBER(SEARCH(ZAKL_DATA!$B$29,B425)),MAX($A$1:A424)+1,0)</f>
        <v>424.0</v>
      </c>
      <c r="B425" s="139" t="s">
        <v>1314</v>
      </c>
      <c r="C425" s="171" t="s">
        <v>1809</v>
      </c>
      <c r="E425" t="str">
        <f>IFERROR(VLOOKUP(ROWS($E$2:E425),$A$2:$B$991,2,0),"")</f>
        <v>Výroba ostatních technických a průmyslových textilií</v>
      </c>
      <c r="H425" s="172"/>
      <c r="I425" s="174"/>
    </row>
    <row r="426" spans="1:9" ht="12.75">
      <c r="A426" s="140">
        <f>IF(ISNUMBER(SEARCH(ZAKL_DATA!$B$29,B426)),MAX($A$1:A425)+1,0)</f>
        <v>425.0</v>
      </c>
      <c r="B426" s="139" t="s">
        <v>1315</v>
      </c>
      <c r="C426" s="171" t="s">
        <v>1810</v>
      </c>
      <c r="E426" t="str">
        <f>IFERROR(VLOOKUP(ROWS($E$2:E426),$A$2:$B$991,2,0),"")</f>
        <v>Výroba ostatních textilií j. n.</v>
      </c>
      <c r="H426" s="172"/>
      <c r="I426" s="174"/>
    </row>
    <row r="427" spans="1:9" ht="12.75">
      <c r="A427" s="140">
        <f>IF(ISNUMBER(SEARCH(ZAKL_DATA!$B$29,B427)),MAX($A$1:A426)+1,0)</f>
        <v>426.0</v>
      </c>
      <c r="B427" s="139" t="s">
        <v>1316</v>
      </c>
      <c r="C427" s="171" t="s">
        <v>1811</v>
      </c>
      <c r="E427" t="str">
        <f>IFERROR(VLOOKUP(ROWS($E$2:E427),$A$2:$B$991,2,0),"")</f>
        <v>Výroba kožených oděvů</v>
      </c>
      <c r="H427" s="172"/>
      <c r="I427" s="174"/>
    </row>
    <row r="428" spans="1:9" ht="12.75">
      <c r="A428" s="140">
        <f>IF(ISNUMBER(SEARCH(ZAKL_DATA!$B$29,B428)),MAX($A$1:A427)+1,0)</f>
        <v>427.0</v>
      </c>
      <c r="B428" s="139" t="s">
        <v>1317</v>
      </c>
      <c r="C428" s="171" t="s">
        <v>1812</v>
      </c>
      <c r="E428" t="str">
        <f>IFERROR(VLOOKUP(ROWS($E$2:E428),$A$2:$B$991,2,0),"")</f>
        <v>Výroba pracovních oděvů</v>
      </c>
      <c r="H428" s="172"/>
      <c r="I428" s="174"/>
    </row>
    <row r="429" spans="1:9" ht="12.75">
      <c r="A429" s="140">
        <f>IF(ISNUMBER(SEARCH(ZAKL_DATA!$B$29,B429)),MAX($A$1:A428)+1,0)</f>
        <v>428.0</v>
      </c>
      <c r="B429" s="139" t="s">
        <v>1318</v>
      </c>
      <c r="C429" s="171" t="s">
        <v>1813</v>
      </c>
      <c r="E429" t="str">
        <f>IFERROR(VLOOKUP(ROWS($E$2:E429),$A$2:$B$991,2,0),"")</f>
        <v>Výroba ostatních svrchních oděvů</v>
      </c>
      <c r="H429" s="172"/>
      <c r="I429" s="174"/>
    </row>
    <row r="430" spans="1:9" ht="12.75">
      <c r="A430" s="140">
        <f>IF(ISNUMBER(SEARCH(ZAKL_DATA!$B$29,B430)),MAX($A$1:A429)+1,0)</f>
        <v>429.0</v>
      </c>
      <c r="B430" s="139" t="s">
        <v>1319</v>
      </c>
      <c r="C430" s="171" t="s">
        <v>1814</v>
      </c>
      <c r="E430" t="str">
        <f>IFERROR(VLOOKUP(ROWS($E$2:E430),$A$2:$B$991,2,0),"")</f>
        <v>Výroba osobního prádla</v>
      </c>
      <c r="H430" s="172"/>
      <c r="I430" s="174"/>
    </row>
    <row r="431" spans="1:9" ht="12.75">
      <c r="A431" s="140">
        <f>IF(ISNUMBER(SEARCH(ZAKL_DATA!$B$29,B431)),MAX($A$1:A430)+1,0)</f>
        <v>430.0</v>
      </c>
      <c r="B431" s="139" t="s">
        <v>1320</v>
      </c>
      <c r="C431" s="171" t="s">
        <v>1815</v>
      </c>
      <c r="E431" t="str">
        <f>IFERROR(VLOOKUP(ROWS($E$2:E431),$A$2:$B$991,2,0),"")</f>
        <v>Výroba ostatních oděvů a oděvních doplňků</v>
      </c>
      <c r="H431" s="172"/>
      <c r="I431" s="174"/>
    </row>
    <row r="432" spans="1:9" ht="12.75">
      <c r="A432" s="140">
        <f>IF(ISNUMBER(SEARCH(ZAKL_DATA!$B$29,B432)),MAX($A$1:A431)+1,0)</f>
        <v>431.0</v>
      </c>
      <c r="B432" s="139" t="s">
        <v>1321</v>
      </c>
      <c r="C432" s="171" t="s">
        <v>1816</v>
      </c>
      <c r="E432" t="str">
        <f>IFERROR(VLOOKUP(ROWS($E$2:E432),$A$2:$B$991,2,0),"")</f>
        <v>Výroba pletených a háčkovaných punčochových výrobků</v>
      </c>
      <c r="H432" s="172"/>
      <c r="I432" s="174"/>
    </row>
    <row r="433" spans="1:9" ht="12.75">
      <c r="A433" s="140">
        <f>IF(ISNUMBER(SEARCH(ZAKL_DATA!$B$29,B433)),MAX($A$1:A432)+1,0)</f>
        <v>432.0</v>
      </c>
      <c r="B433" s="139" t="s">
        <v>1322</v>
      </c>
      <c r="C433" s="171" t="s">
        <v>1817</v>
      </c>
      <c r="E433" t="str">
        <f>IFERROR(VLOOKUP(ROWS($E$2:E433),$A$2:$B$991,2,0),"")</f>
        <v>Výroba ostatních pletených a háčkovaných oděvů</v>
      </c>
      <c r="H433" s="172"/>
      <c r="I433" s="174"/>
    </row>
    <row r="434" spans="1:9" ht="12.75">
      <c r="A434" s="140">
        <f>IF(ISNUMBER(SEARCH(ZAKL_DATA!$B$29,B434)),MAX($A$1:A433)+1,0)</f>
        <v>433.0</v>
      </c>
      <c r="B434" s="139" t="s">
        <v>350</v>
      </c>
      <c r="C434" s="171" t="s">
        <v>1818</v>
      </c>
      <c r="E434" t="str">
        <f>IFERROR(VLOOKUP(ROWS($E$2:E434),$A$2:$B$991,2,0),"")</f>
        <v>Chov drobných hospodářských zvířat</v>
      </c>
      <c r="H434" s="172"/>
      <c r="I434" s="174"/>
    </row>
    <row r="435" spans="1:9" ht="12.75">
      <c r="A435" s="140">
        <f>IF(ISNUMBER(SEARCH(ZAKL_DATA!$B$29,B435)),MAX($A$1:A434)+1,0)</f>
        <v>434.0</v>
      </c>
      <c r="B435" s="139" t="s">
        <v>351</v>
      </c>
      <c r="C435" s="171" t="s">
        <v>1819</v>
      </c>
      <c r="E435" t="str">
        <f>IFERROR(VLOOKUP(ROWS($E$2:E435),$A$2:$B$991,2,0),"")</f>
        <v>Chov kožešinových zvířat</v>
      </c>
      <c r="H435" s="172"/>
      <c r="I435" s="174"/>
    </row>
    <row r="436" spans="1:9" ht="12.75">
      <c r="A436" s="140">
        <f>IF(ISNUMBER(SEARCH(ZAKL_DATA!$B$29,B436)),MAX($A$1:A435)+1,0)</f>
        <v>435.0</v>
      </c>
      <c r="B436" s="139" t="s">
        <v>352</v>
      </c>
      <c r="C436" s="171" t="s">
        <v>1820</v>
      </c>
      <c r="E436" t="str">
        <f>IFERROR(VLOOKUP(ROWS($E$2:E436),$A$2:$B$991,2,0),"")</f>
        <v>Chov zvířat pro zájmový chov</v>
      </c>
      <c r="H436" s="172"/>
      <c r="I436" s="174"/>
    </row>
    <row r="437" spans="1:9" ht="12.75">
      <c r="A437" s="140">
        <f>IF(ISNUMBER(SEARCH(ZAKL_DATA!$B$29,B437)),MAX($A$1:A436)+1,0)</f>
        <v>436.0</v>
      </c>
      <c r="B437" s="139" t="s">
        <v>353</v>
      </c>
      <c r="C437" s="171" t="s">
        <v>1821</v>
      </c>
      <c r="E437" t="str">
        <f>IFERROR(VLOOKUP(ROWS($E$2:E437),$A$2:$B$991,2,0),"")</f>
        <v>Chov ostatních zvířat j. n.</v>
      </c>
      <c r="H437" s="172"/>
      <c r="I437" s="174"/>
    </row>
    <row r="438" spans="1:9" ht="12.75">
      <c r="A438" s="140">
        <f>IF(ISNUMBER(SEARCH(ZAKL_DATA!$B$29,B438)),MAX($A$1:A437)+1,0)</f>
        <v>437.0</v>
      </c>
      <c r="B438" s="139" t="s">
        <v>1323</v>
      </c>
      <c r="C438" s="171" t="s">
        <v>1822</v>
      </c>
      <c r="E438" t="str">
        <f>IFERROR(VLOOKUP(ROWS($E$2:E438),$A$2:$B$991,2,0),"")</f>
        <v>Činění a úprava usní (vyčiněných kůží); zpracování a barvení kožešin</v>
      </c>
      <c r="H438" s="172"/>
      <c r="I438" s="174"/>
    </row>
    <row r="439" spans="1:9" ht="12.75">
      <c r="A439" s="140">
        <f>IF(ISNUMBER(SEARCH(ZAKL_DATA!$B$29,B439)),MAX($A$1:A438)+1,0)</f>
        <v>438.0</v>
      </c>
      <c r="B439" s="139" t="s">
        <v>1324</v>
      </c>
      <c r="C439" s="171" t="s">
        <v>1823</v>
      </c>
      <c r="E439" t="str">
        <f>IFERROR(VLOOKUP(ROWS($E$2:E439),$A$2:$B$991,2,0),"")</f>
        <v>Výroba brašnářských, sedlářských a podobných výrobků</v>
      </c>
      <c r="H439" s="172"/>
      <c r="I439" s="174"/>
    </row>
    <row r="440" spans="1:9" ht="12.75">
      <c r="A440" s="140">
        <f>IF(ISNUMBER(SEARCH(ZAKL_DATA!$B$29,B440)),MAX($A$1:A439)+1,0)</f>
        <v>439.0</v>
      </c>
      <c r="B440" s="139" t="s">
        <v>1325</v>
      </c>
      <c r="C440" s="171" t="s">
        <v>1824</v>
      </c>
      <c r="E440" t="str">
        <f>IFERROR(VLOOKUP(ROWS($E$2:E440),$A$2:$B$991,2,0),"")</f>
        <v>Výroba dýh a desek na bázi dřeva</v>
      </c>
      <c r="H440" s="172"/>
      <c r="I440" s="174"/>
    </row>
    <row r="441" spans="1:9" ht="12.75">
      <c r="A441" s="140">
        <f>IF(ISNUMBER(SEARCH(ZAKL_DATA!$B$29,B441)),MAX($A$1:A440)+1,0)</f>
        <v>440.0</v>
      </c>
      <c r="B441" s="139" t="s">
        <v>1326</v>
      </c>
      <c r="C441" s="171" t="s">
        <v>1825</v>
      </c>
      <c r="E441" t="str">
        <f>IFERROR(VLOOKUP(ROWS($E$2:E441),$A$2:$B$991,2,0),"")</f>
        <v>Výroba sestavených parketových podlah</v>
      </c>
      <c r="H441" s="172"/>
      <c r="I441" s="174"/>
    </row>
    <row r="442" spans="1:9" ht="12.75">
      <c r="A442" s="140">
        <f>IF(ISNUMBER(SEARCH(ZAKL_DATA!$B$29,B442)),MAX($A$1:A441)+1,0)</f>
        <v>441.0</v>
      </c>
      <c r="B442" s="139" t="s">
        <v>1327</v>
      </c>
      <c r="C442" s="171" t="s">
        <v>1826</v>
      </c>
      <c r="E442" t="str">
        <f>IFERROR(VLOOKUP(ROWS($E$2:E442),$A$2:$B$991,2,0),"")</f>
        <v>Výroba ostatních výrobků stavebního truhlářství a tesařství</v>
      </c>
      <c r="H442" s="172"/>
      <c r="I442" s="174"/>
    </row>
    <row r="443" spans="1:9" ht="12.75">
      <c r="A443" s="140">
        <f>IF(ISNUMBER(SEARCH(ZAKL_DATA!$B$29,B443)),MAX($A$1:A442)+1,0)</f>
        <v>442.0</v>
      </c>
      <c r="B443" s="139" t="s">
        <v>1328</v>
      </c>
      <c r="C443" s="171" t="s">
        <v>1827</v>
      </c>
      <c r="E443" t="str">
        <f>IFERROR(VLOOKUP(ROWS($E$2:E443),$A$2:$B$991,2,0),"")</f>
        <v>Výroba dřevěných obalů</v>
      </c>
      <c r="H443" s="172"/>
      <c r="I443" s="174"/>
    </row>
    <row r="444" spans="1:9" ht="12.75">
      <c r="A444" s="140">
        <f>IF(ISNUMBER(SEARCH(ZAKL_DATA!$B$29,B444)),MAX($A$1:A443)+1,0)</f>
        <v>443.0</v>
      </c>
      <c r="B444" s="139" t="s">
        <v>1329</v>
      </c>
      <c r="C444" s="171" t="s">
        <v>1828</v>
      </c>
      <c r="E444" t="str">
        <f>IFERROR(VLOOKUP(ROWS($E$2:E444),$A$2:$B$991,2,0),"")</f>
        <v>Výroba ost.dřevěných,korkových,proutěných a slaměných výr.,kromě nábytku</v>
      </c>
      <c r="H444" s="172"/>
      <c r="I444" s="174"/>
    </row>
    <row r="445" spans="1:9" ht="12.75">
      <c r="A445" s="140">
        <f>IF(ISNUMBER(SEARCH(ZAKL_DATA!$B$29,B445)),MAX($A$1:A444)+1,0)</f>
        <v>444.0</v>
      </c>
      <c r="B445" s="139" t="s">
        <v>1330</v>
      </c>
      <c r="C445" s="171" t="s">
        <v>1829</v>
      </c>
      <c r="E445" t="str">
        <f>IFERROR(VLOOKUP(ROWS($E$2:E445),$A$2:$B$991,2,0),"")</f>
        <v>Výroba buničiny</v>
      </c>
      <c r="H445" s="172"/>
      <c r="I445" s="174"/>
    </row>
    <row r="446" spans="1:9" ht="12.75">
      <c r="A446" s="140">
        <f>IF(ISNUMBER(SEARCH(ZAKL_DATA!$B$29,B446)),MAX($A$1:A445)+1,0)</f>
        <v>445.0</v>
      </c>
      <c r="B446" s="139" t="s">
        <v>1331</v>
      </c>
      <c r="C446" s="171" t="s">
        <v>1830</v>
      </c>
      <c r="E446" t="str">
        <f>IFERROR(VLOOKUP(ROWS($E$2:E446),$A$2:$B$991,2,0),"")</f>
        <v>Výroba papíru a lepenky</v>
      </c>
      <c r="H446" s="172"/>
      <c r="I446" s="174"/>
    </row>
    <row r="447" spans="1:9" ht="12.75">
      <c r="A447" s="140">
        <f>IF(ISNUMBER(SEARCH(ZAKL_DATA!$B$29,B447)),MAX($A$1:A446)+1,0)</f>
        <v>446.0</v>
      </c>
      <c r="B447" s="139" t="s">
        <v>1332</v>
      </c>
      <c r="C447" s="171" t="s">
        <v>1831</v>
      </c>
      <c r="E447" t="str">
        <f>IFERROR(VLOOKUP(ROWS($E$2:E447),$A$2:$B$991,2,0),"")</f>
        <v>Výroba vlnitého papíru a lepenky, papírových a lepenkových obalů</v>
      </c>
      <c r="H447" s="172"/>
      <c r="I447" s="174"/>
    </row>
    <row r="448" spans="1:9" ht="12.75">
      <c r="A448" s="140">
        <f>IF(ISNUMBER(SEARCH(ZAKL_DATA!$B$29,B448)),MAX($A$1:A447)+1,0)</f>
        <v>447.0</v>
      </c>
      <c r="B448" s="139" t="s">
        <v>1333</v>
      </c>
      <c r="C448" s="171" t="s">
        <v>1832</v>
      </c>
      <c r="E448" t="str">
        <f>IFERROR(VLOOKUP(ROWS($E$2:E448),$A$2:$B$991,2,0),"")</f>
        <v>Výroba domácích potřeb, hygienických a toaletních výrobků z papíru</v>
      </c>
      <c r="H448" s="172"/>
      <c r="I448" s="174"/>
    </row>
    <row r="449" spans="1:9" ht="12.75">
      <c r="A449" s="140">
        <f>IF(ISNUMBER(SEARCH(ZAKL_DATA!$B$29,B449)),MAX($A$1:A448)+1,0)</f>
        <v>448.0</v>
      </c>
      <c r="B449" s="139" t="s">
        <v>1334</v>
      </c>
      <c r="C449" s="171" t="s">
        <v>1833</v>
      </c>
      <c r="E449" t="str">
        <f>IFERROR(VLOOKUP(ROWS($E$2:E449),$A$2:$B$991,2,0),"")</f>
        <v>Výroba kancelářských potřeb z papíru</v>
      </c>
      <c r="H449" s="172"/>
      <c r="I449" s="174"/>
    </row>
    <row r="450" spans="1:9" ht="12.75">
      <c r="A450" s="140">
        <f>IF(ISNUMBER(SEARCH(ZAKL_DATA!$B$29,B450)),MAX($A$1:A449)+1,0)</f>
        <v>449.0</v>
      </c>
      <c r="B450" s="139" t="s">
        <v>1335</v>
      </c>
      <c r="C450" s="171" t="s">
        <v>1834</v>
      </c>
      <c r="E450" t="str">
        <f>IFERROR(VLOOKUP(ROWS($E$2:E450),$A$2:$B$991,2,0),"")</f>
        <v>Výroba tapet</v>
      </c>
      <c r="H450" s="172"/>
      <c r="I450" s="174"/>
    </row>
    <row r="451" spans="1:9" ht="12.75">
      <c r="A451" s="140">
        <f>IF(ISNUMBER(SEARCH(ZAKL_DATA!$B$29,B451)),MAX($A$1:A450)+1,0)</f>
        <v>450.0</v>
      </c>
      <c r="B451" s="139" t="s">
        <v>1336</v>
      </c>
      <c r="C451" s="171" t="s">
        <v>1835</v>
      </c>
      <c r="E451" t="str">
        <f>IFERROR(VLOOKUP(ROWS($E$2:E451),$A$2:$B$991,2,0),"")</f>
        <v>Výroba ostatních výrobků z papíru a lepenky</v>
      </c>
      <c r="H451" s="172"/>
      <c r="I451" s="174"/>
    </row>
    <row r="452" spans="1:9" ht="12.75">
      <c r="A452" s="140">
        <f>IF(ISNUMBER(SEARCH(ZAKL_DATA!$B$29,B452)),MAX($A$1:A451)+1,0)</f>
        <v>451.0</v>
      </c>
      <c r="B452" s="139" t="s">
        <v>1337</v>
      </c>
      <c r="C452" s="171" t="s">
        <v>1836</v>
      </c>
      <c r="E452" t="str">
        <f>IFERROR(VLOOKUP(ROWS($E$2:E452),$A$2:$B$991,2,0),"")</f>
        <v>Tisk novin</v>
      </c>
      <c r="H452" s="172"/>
      <c r="I452" s="174"/>
    </row>
    <row r="453" spans="1:9" ht="12.75">
      <c r="A453" s="140">
        <f>IF(ISNUMBER(SEARCH(ZAKL_DATA!$B$29,B453)),MAX($A$1:A452)+1,0)</f>
        <v>452.0</v>
      </c>
      <c r="B453" s="139" t="s">
        <v>1338</v>
      </c>
      <c r="C453" s="171" t="s">
        <v>1837</v>
      </c>
      <c r="E453" t="str">
        <f>IFERROR(VLOOKUP(ROWS($E$2:E453),$A$2:$B$991,2,0),"")</f>
        <v>Tisk ostatní, kromě novin</v>
      </c>
      <c r="H453" s="172"/>
      <c r="I453" s="174"/>
    </row>
    <row r="454" spans="1:9" ht="12.75">
      <c r="A454" s="140">
        <f>IF(ISNUMBER(SEARCH(ZAKL_DATA!$B$29,B454)),MAX($A$1:A453)+1,0)</f>
        <v>453.0</v>
      </c>
      <c r="B454" s="139" t="s">
        <v>1339</v>
      </c>
      <c r="C454" s="171" t="s">
        <v>1838</v>
      </c>
      <c r="E454" t="str">
        <f>IFERROR(VLOOKUP(ROWS($E$2:E454),$A$2:$B$991,2,0),"")</f>
        <v>Příprava tisku a digitálních dat</v>
      </c>
      <c r="H454" s="172"/>
      <c r="I454" s="174"/>
    </row>
    <row r="455" spans="1:9" ht="12.75">
      <c r="A455" s="140">
        <f>IF(ISNUMBER(SEARCH(ZAKL_DATA!$B$29,B455)),MAX($A$1:A454)+1,0)</f>
        <v>454.0</v>
      </c>
      <c r="B455" s="139" t="s">
        <v>1340</v>
      </c>
      <c r="C455" s="171" t="s">
        <v>1839</v>
      </c>
      <c r="E455" t="str">
        <f>IFERROR(VLOOKUP(ROWS($E$2:E455),$A$2:$B$991,2,0),"")</f>
        <v>Vázání a související činnosti</v>
      </c>
      <c r="H455" s="172"/>
      <c r="I455" s="174"/>
    </row>
    <row r="456" spans="1:9" ht="12.75">
      <c r="A456" s="140">
        <f>IF(ISNUMBER(SEARCH(ZAKL_DATA!$B$29,B456)),MAX($A$1:A455)+1,0)</f>
        <v>455.0</v>
      </c>
      <c r="B456" s="139" t="s">
        <v>1341</v>
      </c>
      <c r="C456" s="171" t="s">
        <v>1840</v>
      </c>
      <c r="E456" t="str">
        <f>IFERROR(VLOOKUP(ROWS($E$2:E456),$A$2:$B$991,2,0),"")</f>
        <v>Výroba technických plynů</v>
      </c>
      <c r="H456" s="172"/>
      <c r="I456" s="174"/>
    </row>
    <row r="457" spans="1:9" ht="12.75">
      <c r="A457" s="140">
        <f>IF(ISNUMBER(SEARCH(ZAKL_DATA!$B$29,B457)),MAX($A$1:A456)+1,0)</f>
        <v>456.0</v>
      </c>
      <c r="B457" s="139" t="s">
        <v>1342</v>
      </c>
      <c r="C457" s="171" t="s">
        <v>1841</v>
      </c>
      <c r="E457" t="str">
        <f>IFERROR(VLOOKUP(ROWS($E$2:E457),$A$2:$B$991,2,0),"")</f>
        <v>Výroba barviv a pigmentů</v>
      </c>
      <c r="H457" s="172"/>
      <c r="I457" s="174"/>
    </row>
    <row r="458" spans="1:9" ht="12.75">
      <c r="A458" s="140">
        <f>IF(ISNUMBER(SEARCH(ZAKL_DATA!$B$29,B458)),MAX($A$1:A457)+1,0)</f>
        <v>457.0</v>
      </c>
      <c r="B458" s="139" t="s">
        <v>1343</v>
      </c>
      <c r="C458" s="171" t="s">
        <v>1842</v>
      </c>
      <c r="E458" t="str">
        <f>IFERROR(VLOOKUP(ROWS($E$2:E458),$A$2:$B$991,2,0),"")</f>
        <v>Výroba jiných základních anorganických chemických látek</v>
      </c>
      <c r="H458" s="172"/>
      <c r="I458" s="174"/>
    </row>
    <row r="459" spans="1:9" ht="12.75">
      <c r="A459" s="140">
        <f>IF(ISNUMBER(SEARCH(ZAKL_DATA!$B$29,B459)),MAX($A$1:A458)+1,0)</f>
        <v>458.0</v>
      </c>
      <c r="B459" s="139" t="s">
        <v>1344</v>
      </c>
      <c r="C459" s="171" t="s">
        <v>1843</v>
      </c>
      <c r="E459" t="str">
        <f>IFERROR(VLOOKUP(ROWS($E$2:E459),$A$2:$B$991,2,0),"")</f>
        <v>Výroba jiných základních organických chemických látek</v>
      </c>
      <c r="H459" s="172"/>
      <c r="I459" s="174"/>
    </row>
    <row r="460" spans="1:9" ht="12.75">
      <c r="A460" s="140">
        <f>IF(ISNUMBER(SEARCH(ZAKL_DATA!$B$29,B460)),MAX($A$1:A459)+1,0)</f>
        <v>459.0</v>
      </c>
      <c r="B460" s="139" t="s">
        <v>1345</v>
      </c>
      <c r="C460" s="171" t="s">
        <v>1844</v>
      </c>
      <c r="E460" t="str">
        <f>IFERROR(VLOOKUP(ROWS($E$2:E460),$A$2:$B$991,2,0),"")</f>
        <v>Výroba hnojiv a dusíkatých sloučenin</v>
      </c>
      <c r="H460" s="172"/>
      <c r="I460" s="174"/>
    </row>
    <row r="461" spans="1:9" ht="12.75">
      <c r="A461" s="140">
        <f>IF(ISNUMBER(SEARCH(ZAKL_DATA!$B$29,B461)),MAX($A$1:A460)+1,0)</f>
        <v>460.0</v>
      </c>
      <c r="B461" s="139" t="s">
        <v>1346</v>
      </c>
      <c r="C461" s="171" t="s">
        <v>1845</v>
      </c>
      <c r="E461" t="str">
        <f>IFERROR(VLOOKUP(ROWS($E$2:E461),$A$2:$B$991,2,0),"")</f>
        <v>Výroba plastů v primárních formách</v>
      </c>
      <c r="H461" s="172"/>
      <c r="I461" s="174"/>
    </row>
    <row r="462" spans="1:9" ht="12.75">
      <c r="A462" s="140">
        <f>IF(ISNUMBER(SEARCH(ZAKL_DATA!$B$29,B462)),MAX($A$1:A461)+1,0)</f>
        <v>461.0</v>
      </c>
      <c r="B462" s="139" t="s">
        <v>1347</v>
      </c>
      <c r="C462" s="171" t="s">
        <v>1846</v>
      </c>
      <c r="E462" t="str">
        <f>IFERROR(VLOOKUP(ROWS($E$2:E462),$A$2:$B$991,2,0),"")</f>
        <v>Výroba syntetického kaučuku v primárních formách</v>
      </c>
      <c r="H462" s="172"/>
      <c r="I462" s="174"/>
    </row>
    <row r="463" spans="1:9" ht="12.75">
      <c r="A463" s="140">
        <f>IF(ISNUMBER(SEARCH(ZAKL_DATA!$B$29,B463)),MAX($A$1:A462)+1,0)</f>
        <v>462.0</v>
      </c>
      <c r="B463" s="139" t="s">
        <v>1348</v>
      </c>
      <c r="C463" s="171" t="s">
        <v>1847</v>
      </c>
      <c r="E463" t="str">
        <f>IFERROR(VLOOKUP(ROWS($E$2:E463),$A$2:$B$991,2,0),"")</f>
        <v>Výroba mýdel a detergentů, čisticích a lešticích prostředků</v>
      </c>
      <c r="H463" s="172"/>
      <c r="I463" s="174"/>
    </row>
    <row r="464" spans="1:9" ht="12.75">
      <c r="A464" s="140">
        <f>IF(ISNUMBER(SEARCH(ZAKL_DATA!$B$29,B464)),MAX($A$1:A463)+1,0)</f>
        <v>463.0</v>
      </c>
      <c r="B464" s="139" t="s">
        <v>1349</v>
      </c>
      <c r="C464" s="171" t="s">
        <v>1848</v>
      </c>
      <c r="E464" t="str">
        <f>IFERROR(VLOOKUP(ROWS($E$2:E464),$A$2:$B$991,2,0),"")</f>
        <v>Výroba parfémů a toaletních přípravků</v>
      </c>
      <c r="H464" s="172"/>
      <c r="I464" s="174"/>
    </row>
    <row r="465" spans="1:9" ht="12.75">
      <c r="A465" s="140">
        <f>IF(ISNUMBER(SEARCH(ZAKL_DATA!$B$29,B465)),MAX($A$1:A464)+1,0)</f>
        <v>464.0</v>
      </c>
      <c r="B465" s="139" t="s">
        <v>1350</v>
      </c>
      <c r="C465" s="171" t="s">
        <v>1849</v>
      </c>
      <c r="E465" t="str">
        <f>IFERROR(VLOOKUP(ROWS($E$2:E465),$A$2:$B$991,2,0),"")</f>
        <v>Výroba výbušnin</v>
      </c>
      <c r="H465" s="172"/>
      <c r="I465" s="174"/>
    </row>
    <row r="466" spans="1:9" ht="12.75">
      <c r="A466" s="140">
        <f>IF(ISNUMBER(SEARCH(ZAKL_DATA!$B$29,B466)),MAX($A$1:A465)+1,0)</f>
        <v>465.0</v>
      </c>
      <c r="B466" s="139" t="s">
        <v>1351</v>
      </c>
      <c r="C466" s="171" t="s">
        <v>1850</v>
      </c>
      <c r="E466" t="str">
        <f>IFERROR(VLOOKUP(ROWS($E$2:E466),$A$2:$B$991,2,0),"")</f>
        <v>Výroba klihů</v>
      </c>
      <c r="H466" s="172"/>
      <c r="I466" s="174"/>
    </row>
    <row r="467" spans="1:9" ht="12.75">
      <c r="A467" s="140">
        <f>IF(ISNUMBER(SEARCH(ZAKL_DATA!$B$29,B467)),MAX($A$1:A466)+1,0)</f>
        <v>466.0</v>
      </c>
      <c r="B467" s="139" t="s">
        <v>1352</v>
      </c>
      <c r="C467" s="171" t="s">
        <v>1851</v>
      </c>
      <c r="E467" t="str">
        <f>IFERROR(VLOOKUP(ROWS($E$2:E467),$A$2:$B$991,2,0),"")</f>
        <v>Výroba vonných silic</v>
      </c>
      <c r="H467" s="172"/>
      <c r="I467" s="174"/>
    </row>
    <row r="468" spans="1:9" ht="12.75">
      <c r="A468" s="140">
        <f>IF(ISNUMBER(SEARCH(ZAKL_DATA!$B$29,B468)),MAX($A$1:A467)+1,0)</f>
        <v>467.0</v>
      </c>
      <c r="B468" s="139" t="s">
        <v>1353</v>
      </c>
      <c r="C468" s="171" t="s">
        <v>1852</v>
      </c>
      <c r="E468" t="str">
        <f>IFERROR(VLOOKUP(ROWS($E$2:E468),$A$2:$B$991,2,0),"")</f>
        <v>Výroba ostatních chemických výrobků j. n.</v>
      </c>
      <c r="H468" s="172"/>
      <c r="I468" s="174"/>
    </row>
    <row r="469" spans="1:9" ht="12.75">
      <c r="A469" s="140">
        <f>IF(ISNUMBER(SEARCH(ZAKL_DATA!$B$29,B469)),MAX($A$1:A468)+1,0)</f>
        <v>468.0</v>
      </c>
      <c r="B469" s="139" t="s">
        <v>1354</v>
      </c>
      <c r="C469" s="171" t="s">
        <v>1853</v>
      </c>
      <c r="E469" t="str">
        <f>IFERROR(VLOOKUP(ROWS($E$2:E469),$A$2:$B$991,2,0),"")</f>
        <v>Výroba pryžových plášťů a duší; protektorování pneumatik</v>
      </c>
      <c r="H469" s="172"/>
      <c r="I469" s="174"/>
    </row>
    <row r="470" spans="1:9" ht="12.75">
      <c r="A470" s="140">
        <f>IF(ISNUMBER(SEARCH(ZAKL_DATA!$B$29,B470)),MAX($A$1:A469)+1,0)</f>
        <v>469.0</v>
      </c>
      <c r="B470" s="139" t="s">
        <v>1355</v>
      </c>
      <c r="C470" s="171" t="s">
        <v>1854</v>
      </c>
      <c r="E470" t="str">
        <f>IFERROR(VLOOKUP(ROWS($E$2:E470),$A$2:$B$991,2,0),"")</f>
        <v>Výroba ostatních pryžových výrobků</v>
      </c>
      <c r="H470" s="172"/>
      <c r="I470" s="174"/>
    </row>
    <row r="471" spans="1:9" ht="12.75">
      <c r="A471" s="140">
        <f>IF(ISNUMBER(SEARCH(ZAKL_DATA!$B$29,B471)),MAX($A$1:A470)+1,0)</f>
        <v>470.0</v>
      </c>
      <c r="B471" s="139" t="s">
        <v>1356</v>
      </c>
      <c r="C471" s="171" t="s">
        <v>1855</v>
      </c>
      <c r="E471" t="str">
        <f>IFERROR(VLOOKUP(ROWS($E$2:E471),$A$2:$B$991,2,0),"")</f>
        <v>Výroba plastových desek, fólií, hadic, trubek a profilů</v>
      </c>
      <c r="H471" s="172"/>
      <c r="I471" s="174"/>
    </row>
    <row r="472" spans="1:9" ht="12.75">
      <c r="A472" s="140">
        <f>IF(ISNUMBER(SEARCH(ZAKL_DATA!$B$29,B472)),MAX($A$1:A471)+1,0)</f>
        <v>471.0</v>
      </c>
      <c r="B472" s="139" t="s">
        <v>1357</v>
      </c>
      <c r="C472" s="171" t="s">
        <v>1856</v>
      </c>
      <c r="E472" t="str">
        <f>IFERROR(VLOOKUP(ROWS($E$2:E472),$A$2:$B$991,2,0),"")</f>
        <v>Výroba plastových obalů</v>
      </c>
      <c r="H472" s="172"/>
      <c r="I472" s="174"/>
    </row>
    <row r="473" spans="1:9" ht="12.75">
      <c r="A473" s="140">
        <f>IF(ISNUMBER(SEARCH(ZAKL_DATA!$B$29,B473)),MAX($A$1:A472)+1,0)</f>
        <v>472.0</v>
      </c>
      <c r="B473" s="139" t="s">
        <v>1358</v>
      </c>
      <c r="C473" s="171" t="s">
        <v>1857</v>
      </c>
      <c r="E473" t="str">
        <f>IFERROR(VLOOKUP(ROWS($E$2:E473),$A$2:$B$991,2,0),"")</f>
        <v>Výroba plastových výrobků pro stavebnictví</v>
      </c>
      <c r="H473" s="172"/>
      <c r="I473" s="174"/>
    </row>
    <row r="474" spans="1:9" ht="12.75">
      <c r="A474" s="140">
        <f>IF(ISNUMBER(SEARCH(ZAKL_DATA!$B$29,B474)),MAX($A$1:A473)+1,0)</f>
        <v>473.0</v>
      </c>
      <c r="B474" s="139" t="s">
        <v>1359</v>
      </c>
      <c r="C474" s="171" t="s">
        <v>1858</v>
      </c>
      <c r="E474" t="str">
        <f>IFERROR(VLOOKUP(ROWS($E$2:E474),$A$2:$B$991,2,0),"")</f>
        <v>Výroba ostatních plastových výrobků</v>
      </c>
      <c r="H474" s="172"/>
      <c r="I474" s="174"/>
    </row>
    <row r="475" spans="1:9" ht="12.75">
      <c r="A475" s="140">
        <f>IF(ISNUMBER(SEARCH(ZAKL_DATA!$B$29,B475)),MAX($A$1:A474)+1,0)</f>
        <v>474.0</v>
      </c>
      <c r="B475" s="139" t="s">
        <v>1360</v>
      </c>
      <c r="C475" s="171" t="s">
        <v>1859</v>
      </c>
      <c r="E475" t="str">
        <f>IFERROR(VLOOKUP(ROWS($E$2:E475),$A$2:$B$991,2,0),"")</f>
        <v>Výroba plochého skla</v>
      </c>
      <c r="H475" s="172"/>
      <c r="I475" s="174"/>
    </row>
    <row r="476" spans="1:9" ht="12.75">
      <c r="A476" s="140">
        <f>IF(ISNUMBER(SEARCH(ZAKL_DATA!$B$29,B476)),MAX($A$1:A475)+1,0)</f>
        <v>475.0</v>
      </c>
      <c r="B476" s="139" t="s">
        <v>1361</v>
      </c>
      <c r="C476" s="171" t="s">
        <v>1860</v>
      </c>
      <c r="E476" t="str">
        <f>IFERROR(VLOOKUP(ROWS($E$2:E476),$A$2:$B$991,2,0),"")</f>
        <v>Tvarování a zpracování plochého skla</v>
      </c>
      <c r="H476" s="172"/>
      <c r="I476" s="174"/>
    </row>
    <row r="477" spans="1:9" ht="12.75">
      <c r="A477" s="140">
        <f>IF(ISNUMBER(SEARCH(ZAKL_DATA!$B$29,B477)),MAX($A$1:A476)+1,0)</f>
        <v>476.0</v>
      </c>
      <c r="B477" s="139" t="s">
        <v>1362</v>
      </c>
      <c r="C477" s="171" t="s">
        <v>1861</v>
      </c>
      <c r="E477" t="str">
        <f>IFERROR(VLOOKUP(ROWS($E$2:E477),$A$2:$B$991,2,0),"")</f>
        <v>Výroba dutého skla</v>
      </c>
      <c r="H477" s="172"/>
      <c r="I477" s="174"/>
    </row>
    <row r="478" spans="1:9" ht="12.75">
      <c r="A478" s="140">
        <f>IF(ISNUMBER(SEARCH(ZAKL_DATA!$B$29,B478)),MAX($A$1:A477)+1,0)</f>
        <v>477.0</v>
      </c>
      <c r="B478" s="139" t="s">
        <v>1363</v>
      </c>
      <c r="C478" s="171" t="s">
        <v>1862</v>
      </c>
      <c r="E478" t="str">
        <f>IFERROR(VLOOKUP(ROWS($E$2:E478),$A$2:$B$991,2,0),"")</f>
        <v>Výroba skleněných vláken</v>
      </c>
      <c r="H478" s="172"/>
      <c r="I478" s="174"/>
    </row>
    <row r="479" spans="1:9" ht="12.75">
      <c r="A479" s="140">
        <f>IF(ISNUMBER(SEARCH(ZAKL_DATA!$B$29,B479)),MAX($A$1:A478)+1,0)</f>
        <v>478.0</v>
      </c>
      <c r="B479" s="139" t="s">
        <v>1364</v>
      </c>
      <c r="C479" s="171" t="s">
        <v>1863</v>
      </c>
      <c r="E479" t="str">
        <f>IFERROR(VLOOKUP(ROWS($E$2:E479),$A$2:$B$991,2,0),"")</f>
        <v>Výroba a zpracování ostatního skla vč. technického</v>
      </c>
      <c r="H479" s="172"/>
      <c r="I479" s="174"/>
    </row>
    <row r="480" spans="1:9" ht="12.75">
      <c r="A480" s="140">
        <f>IF(ISNUMBER(SEARCH(ZAKL_DATA!$B$29,B480)),MAX($A$1:A479)+1,0)</f>
        <v>479.0</v>
      </c>
      <c r="B480" s="139" t="s">
        <v>1365</v>
      </c>
      <c r="C480" s="171" t="s">
        <v>1864</v>
      </c>
      <c r="E480" t="str">
        <f>IFERROR(VLOOKUP(ROWS($E$2:E480),$A$2:$B$991,2,0),"")</f>
        <v>Výroba keramických obkládaček a dlaždic</v>
      </c>
      <c r="H480" s="172"/>
      <c r="I480" s="174"/>
    </row>
    <row r="481" spans="1:9" ht="12.75">
      <c r="A481" s="140">
        <f>IF(ISNUMBER(SEARCH(ZAKL_DATA!$B$29,B481)),MAX($A$1:A480)+1,0)</f>
        <v>480.0</v>
      </c>
      <c r="B481" s="139" t="s">
        <v>1366</v>
      </c>
      <c r="C481" s="171" t="s">
        <v>1865</v>
      </c>
      <c r="E481" t="str">
        <f>IFERROR(VLOOKUP(ROWS($E$2:E481),$A$2:$B$991,2,0),"")</f>
        <v>Výroba pálených zdicích materiálů, tašek, dlaždic a podobných výrobků</v>
      </c>
      <c r="H481" s="172"/>
      <c r="I481" s="174"/>
    </row>
    <row r="482" spans="1:9" ht="12.75">
      <c r="A482" s="140">
        <f>IF(ISNUMBER(SEARCH(ZAKL_DATA!$B$29,B482)),MAX($A$1:A481)+1,0)</f>
        <v>481.0</v>
      </c>
      <c r="B482" s="139" t="s">
        <v>0</v>
      </c>
      <c r="C482" s="171" t="s">
        <v>1866</v>
      </c>
      <c r="E482" t="str">
        <f>IFERROR(VLOOKUP(ROWS($E$2:E482),$A$2:$B$991,2,0),"")</f>
        <v>Výroba keram.a porcelán.výrobků převážně pro domácnost a ozdob.předmětů</v>
      </c>
      <c r="H482" s="172"/>
      <c r="I482" s="174"/>
    </row>
    <row r="483" spans="1:9" ht="12.75">
      <c r="A483" s="140">
        <f>IF(ISNUMBER(SEARCH(ZAKL_DATA!$B$29,B483)),MAX($A$1:A482)+1,0)</f>
        <v>482.0</v>
      </c>
      <c r="B483" s="139" t="s">
        <v>1</v>
      </c>
      <c r="C483" s="171" t="s">
        <v>1867</v>
      </c>
      <c r="E483" t="str">
        <f>IFERROR(VLOOKUP(ROWS($E$2:E483),$A$2:$B$991,2,0),"")</f>
        <v>Výroba keramických sanitárních výrobků</v>
      </c>
      <c r="H483" s="172"/>
      <c r="I483" s="174"/>
    </row>
    <row r="484" spans="1:9" ht="12.75">
      <c r="A484" s="140">
        <f>IF(ISNUMBER(SEARCH(ZAKL_DATA!$B$29,B484)),MAX($A$1:A483)+1,0)</f>
        <v>483.0</v>
      </c>
      <c r="B484" s="139" t="s">
        <v>2</v>
      </c>
      <c r="C484" s="171" t="s">
        <v>1868</v>
      </c>
      <c r="E484" t="str">
        <f>IFERROR(VLOOKUP(ROWS($E$2:E484),$A$2:$B$991,2,0),"")</f>
        <v>Výroba keramických izolátorů a izolačního příslušenství</v>
      </c>
      <c r="H484" s="172"/>
      <c r="I484" s="174"/>
    </row>
    <row r="485" spans="1:9" ht="12.75">
      <c r="A485" s="140">
        <f>IF(ISNUMBER(SEARCH(ZAKL_DATA!$B$29,B485)),MAX($A$1:A484)+1,0)</f>
        <v>484.0</v>
      </c>
      <c r="B485" s="139" t="s">
        <v>3</v>
      </c>
      <c r="C485" s="171" t="s">
        <v>1869</v>
      </c>
      <c r="E485" t="str">
        <f>IFERROR(VLOOKUP(ROWS($E$2:E485),$A$2:$B$991,2,0),"")</f>
        <v>Výroba ostatních technických keramických výrobků</v>
      </c>
      <c r="H485" s="172"/>
      <c r="I485" s="174"/>
    </row>
    <row r="486" spans="1:9" ht="12.75">
      <c r="A486" s="140">
        <f>IF(ISNUMBER(SEARCH(ZAKL_DATA!$B$29,B486)),MAX($A$1:A485)+1,0)</f>
        <v>485.0</v>
      </c>
      <c r="B486" s="139" t="s">
        <v>4</v>
      </c>
      <c r="C486" s="171" t="s">
        <v>1870</v>
      </c>
      <c r="E486" t="str">
        <f>IFERROR(VLOOKUP(ROWS($E$2:E486),$A$2:$B$991,2,0),"")</f>
        <v>Výroba ostatních keramických výrobků</v>
      </c>
      <c r="H486" s="172"/>
      <c r="I486" s="174"/>
    </row>
    <row r="487" spans="1:9" ht="12.75">
      <c r="A487" s="140">
        <f>IF(ISNUMBER(SEARCH(ZAKL_DATA!$B$29,B487)),MAX($A$1:A486)+1,0)</f>
        <v>486.0</v>
      </c>
      <c r="B487" s="139" t="s">
        <v>5</v>
      </c>
      <c r="C487" s="171" t="s">
        <v>1871</v>
      </c>
      <c r="E487" t="str">
        <f>IFERROR(VLOOKUP(ROWS($E$2:E487),$A$2:$B$991,2,0),"")</f>
        <v>Výroba cementu</v>
      </c>
      <c r="H487" s="172"/>
      <c r="I487" s="174"/>
    </row>
    <row r="488" spans="1:9" ht="12.75">
      <c r="A488" s="140">
        <f>IF(ISNUMBER(SEARCH(ZAKL_DATA!$B$29,B488)),MAX($A$1:A487)+1,0)</f>
        <v>487.0</v>
      </c>
      <c r="B488" s="139" t="s">
        <v>6</v>
      </c>
      <c r="C488" s="171" t="s">
        <v>1872</v>
      </c>
      <c r="E488" t="str">
        <f>IFERROR(VLOOKUP(ROWS($E$2:E488),$A$2:$B$991,2,0),"")</f>
        <v>Výroba vápna a sádry</v>
      </c>
      <c r="H488" s="172"/>
      <c r="I488" s="174"/>
    </row>
    <row r="489" spans="1:9" ht="12.75">
      <c r="A489" s="140">
        <f>IF(ISNUMBER(SEARCH(ZAKL_DATA!$B$29,B489)),MAX($A$1:A488)+1,0)</f>
        <v>488.0</v>
      </c>
      <c r="B489" s="139" t="s">
        <v>7</v>
      </c>
      <c r="C489" s="171" t="s">
        <v>1873</v>
      </c>
      <c r="E489" t="str">
        <f>IFERROR(VLOOKUP(ROWS($E$2:E489),$A$2:$B$991,2,0),"")</f>
        <v>Výroba betonových výrobků pro stavební účely</v>
      </c>
      <c r="H489" s="172"/>
      <c r="I489" s="174"/>
    </row>
    <row r="490" spans="1:9" ht="12.75">
      <c r="A490" s="140">
        <f>IF(ISNUMBER(SEARCH(ZAKL_DATA!$B$29,B490)),MAX($A$1:A489)+1,0)</f>
        <v>489.0</v>
      </c>
      <c r="B490" s="139" t="s">
        <v>8</v>
      </c>
      <c r="C490" s="171" t="s">
        <v>1874</v>
      </c>
      <c r="E490" t="str">
        <f>IFERROR(VLOOKUP(ROWS($E$2:E490),$A$2:$B$991,2,0),"")</f>
        <v>Výroba sádrových výrobků pro stavební účely</v>
      </c>
      <c r="H490" s="172"/>
      <c r="I490" s="174"/>
    </row>
    <row r="491" spans="1:9" ht="12.75">
      <c r="A491" s="140">
        <f>IF(ISNUMBER(SEARCH(ZAKL_DATA!$B$29,B491)),MAX($A$1:A490)+1,0)</f>
        <v>490.0</v>
      </c>
      <c r="B491" s="139" t="s">
        <v>9</v>
      </c>
      <c r="C491" s="171" t="s">
        <v>1875</v>
      </c>
      <c r="E491" t="str">
        <f>IFERROR(VLOOKUP(ROWS($E$2:E491),$A$2:$B$991,2,0),"")</f>
        <v>Výroba betonu připraveného k lití</v>
      </c>
      <c r="H491" s="172"/>
      <c r="I491" s="174"/>
    </row>
    <row r="492" spans="1:9" ht="12.75">
      <c r="A492" s="140">
        <f>IF(ISNUMBER(SEARCH(ZAKL_DATA!$B$29,B492)),MAX($A$1:A491)+1,0)</f>
        <v>491.0</v>
      </c>
      <c r="B492" s="139" t="s">
        <v>10</v>
      </c>
      <c r="C492" s="171" t="s">
        <v>1876</v>
      </c>
      <c r="E492" t="str">
        <f>IFERROR(VLOOKUP(ROWS($E$2:E492),$A$2:$B$991,2,0),"")</f>
        <v>Výroba malt</v>
      </c>
      <c r="H492" s="172"/>
      <c r="I492" s="174"/>
    </row>
    <row r="493" spans="1:9" ht="12.75">
      <c r="A493" s="140">
        <f>IF(ISNUMBER(SEARCH(ZAKL_DATA!$B$29,B493)),MAX($A$1:A492)+1,0)</f>
        <v>492.0</v>
      </c>
      <c r="B493" s="139" t="s">
        <v>11</v>
      </c>
      <c r="C493" s="171" t="s">
        <v>1877</v>
      </c>
      <c r="E493" t="str">
        <f>IFERROR(VLOOKUP(ROWS($E$2:E493),$A$2:$B$991,2,0),"")</f>
        <v>Výroba vláknitých cementů</v>
      </c>
      <c r="H493" s="172"/>
      <c r="I493" s="174"/>
    </row>
    <row r="494" spans="1:9" ht="12.75">
      <c r="A494" s="140">
        <f>IF(ISNUMBER(SEARCH(ZAKL_DATA!$B$29,B494)),MAX($A$1:A493)+1,0)</f>
        <v>493.0</v>
      </c>
      <c r="B494" s="139" t="s">
        <v>12</v>
      </c>
      <c r="C494" s="171" t="s">
        <v>1878</v>
      </c>
      <c r="E494" t="str">
        <f>IFERROR(VLOOKUP(ROWS($E$2:E494),$A$2:$B$991,2,0),"")</f>
        <v>Výroba ostatních betonových, cementových a sádrových výrobků</v>
      </c>
      <c r="H494" s="172"/>
      <c r="I494" s="174"/>
    </row>
    <row r="495" spans="1:9" ht="12.75">
      <c r="A495" s="140">
        <f>IF(ISNUMBER(SEARCH(ZAKL_DATA!$B$29,B495)),MAX($A$1:A494)+1,0)</f>
        <v>494.0</v>
      </c>
      <c r="B495" s="139" t="s">
        <v>13</v>
      </c>
      <c r="C495" s="171" t="s">
        <v>1879</v>
      </c>
      <c r="E495" t="str">
        <f>IFERROR(VLOOKUP(ROWS($E$2:E495),$A$2:$B$991,2,0),"")</f>
        <v>Výroba brusiv</v>
      </c>
      <c r="H495" s="172"/>
      <c r="I495" s="174"/>
    </row>
    <row r="496" spans="1:9" ht="12.75">
      <c r="A496" s="140">
        <f>IF(ISNUMBER(SEARCH(ZAKL_DATA!$B$29,B496)),MAX($A$1:A495)+1,0)</f>
        <v>495.0</v>
      </c>
      <c r="B496" s="139" t="s">
        <v>14</v>
      </c>
      <c r="C496" s="171" t="s">
        <v>1880</v>
      </c>
      <c r="E496" t="str">
        <f>IFERROR(VLOOKUP(ROWS($E$2:E496),$A$2:$B$991,2,0),"")</f>
        <v>Výroba ostatních nekovových minerálních výrobků j.n.</v>
      </c>
      <c r="H496" s="172"/>
      <c r="I496" s="174"/>
    </row>
    <row r="497" spans="1:9" ht="12.75">
      <c r="A497" s="140">
        <f>IF(ISNUMBER(SEARCH(ZAKL_DATA!$B$29,B497)),MAX($A$1:A496)+1,0)</f>
        <v>496.0</v>
      </c>
      <c r="B497" s="139" t="s">
        <v>15</v>
      </c>
      <c r="C497" s="171" t="s">
        <v>1881</v>
      </c>
      <c r="E497" t="str">
        <f>IFERROR(VLOOKUP(ROWS($E$2:E497),$A$2:$B$991,2,0),"")</f>
        <v>Tažení tyčí za studena</v>
      </c>
      <c r="H497" s="172"/>
      <c r="I497" s="174"/>
    </row>
    <row r="498" spans="1:9" ht="12.75">
      <c r="A498" s="140">
        <f>IF(ISNUMBER(SEARCH(ZAKL_DATA!$B$29,B498)),MAX($A$1:A497)+1,0)</f>
        <v>497.0</v>
      </c>
      <c r="B498" s="139" t="s">
        <v>16</v>
      </c>
      <c r="C498" s="171" t="s">
        <v>1882</v>
      </c>
      <c r="E498" t="str">
        <f>IFERROR(VLOOKUP(ROWS($E$2:E498),$A$2:$B$991,2,0),"")</f>
        <v>Válcování ocelových úzkých pásů za studena</v>
      </c>
      <c r="H498" s="172"/>
      <c r="I498" s="174"/>
    </row>
    <row r="499" spans="1:9" ht="12.75">
      <c r="A499" s="140">
        <f>IF(ISNUMBER(SEARCH(ZAKL_DATA!$B$29,B499)),MAX($A$1:A498)+1,0)</f>
        <v>498.0</v>
      </c>
      <c r="B499" s="139" t="s">
        <v>17</v>
      </c>
      <c r="C499" s="171" t="s">
        <v>1883</v>
      </c>
      <c r="E499" t="str">
        <f>IFERROR(VLOOKUP(ROWS($E$2:E499),$A$2:$B$991,2,0),"")</f>
        <v>Tváření ocelových profilů za studena</v>
      </c>
      <c r="H499" s="172"/>
      <c r="I499" s="174"/>
    </row>
    <row r="500" spans="1:9" ht="12.75">
      <c r="A500" s="140">
        <f>IF(ISNUMBER(SEARCH(ZAKL_DATA!$B$29,B500)),MAX($A$1:A499)+1,0)</f>
        <v>499.0</v>
      </c>
      <c r="B500" s="139" t="s">
        <v>18</v>
      </c>
      <c r="C500" s="171" t="s">
        <v>1884</v>
      </c>
      <c r="E500" t="str">
        <f>IFERROR(VLOOKUP(ROWS($E$2:E500),$A$2:$B$991,2,0),"")</f>
        <v>Tažení ocelového drátu za studena</v>
      </c>
      <c r="H500" s="172"/>
      <c r="I500" s="174"/>
    </row>
    <row r="501" spans="1:9" ht="12.75">
      <c r="A501" s="140">
        <f>IF(ISNUMBER(SEARCH(ZAKL_DATA!$B$29,B501)),MAX($A$1:A500)+1,0)</f>
        <v>500.0</v>
      </c>
      <c r="B501" s="139" t="s">
        <v>19</v>
      </c>
      <c r="C501" s="171" t="s">
        <v>1885</v>
      </c>
      <c r="E501" t="str">
        <f>IFERROR(VLOOKUP(ROWS($E$2:E501),$A$2:$B$991,2,0),"")</f>
        <v>Výroba a hutní zpracování drahých kovů</v>
      </c>
      <c r="H501" s="172"/>
      <c r="I501" s="174"/>
    </row>
    <row r="502" spans="1:9" ht="12.75">
      <c r="A502" s="140">
        <f>IF(ISNUMBER(SEARCH(ZAKL_DATA!$B$29,B502)),MAX($A$1:A501)+1,0)</f>
        <v>501.0</v>
      </c>
      <c r="B502" s="139" t="s">
        <v>20</v>
      </c>
      <c r="C502" s="171" t="s">
        <v>1886</v>
      </c>
      <c r="E502" t="str">
        <f>IFERROR(VLOOKUP(ROWS($E$2:E502),$A$2:$B$991,2,0),"")</f>
        <v>Výroba a hutní zpracování hliníku</v>
      </c>
      <c r="H502" s="172"/>
      <c r="I502" s="174"/>
    </row>
    <row r="503" spans="1:9" ht="12.75">
      <c r="A503" s="140">
        <f>IF(ISNUMBER(SEARCH(ZAKL_DATA!$B$29,B503)),MAX($A$1:A502)+1,0)</f>
        <v>502.0</v>
      </c>
      <c r="B503" s="139" t="s">
        <v>21</v>
      </c>
      <c r="C503" s="171" t="s">
        <v>1887</v>
      </c>
      <c r="E503" t="str">
        <f>IFERROR(VLOOKUP(ROWS($E$2:E503),$A$2:$B$991,2,0),"")</f>
        <v>Výroba a hutní zpracování olova, zinku a cínu</v>
      </c>
      <c r="H503" s="172"/>
      <c r="I503" s="174"/>
    </row>
    <row r="504" spans="1:9" ht="12.75">
      <c r="A504" s="140">
        <f>IF(ISNUMBER(SEARCH(ZAKL_DATA!$B$29,B504)),MAX($A$1:A503)+1,0)</f>
        <v>503.0</v>
      </c>
      <c r="B504" s="139" t="s">
        <v>22</v>
      </c>
      <c r="C504" s="171" t="s">
        <v>1888</v>
      </c>
      <c r="E504" t="str">
        <f>IFERROR(VLOOKUP(ROWS($E$2:E504),$A$2:$B$991,2,0),"")</f>
        <v>Výroba a hutní zpracování mědi</v>
      </c>
      <c r="H504" s="172"/>
      <c r="I504" s="174"/>
    </row>
    <row r="505" spans="1:9" ht="12.75">
      <c r="A505" s="140">
        <f>IF(ISNUMBER(SEARCH(ZAKL_DATA!$B$29,B505)),MAX($A$1:A504)+1,0)</f>
        <v>504.0</v>
      </c>
      <c r="B505" s="139" t="s">
        <v>23</v>
      </c>
      <c r="C505" s="171" t="s">
        <v>1889</v>
      </c>
      <c r="E505" t="str">
        <f>IFERROR(VLOOKUP(ROWS($E$2:E505),$A$2:$B$991,2,0),"")</f>
        <v>Výroba a hutní zpracování ostatních neželezných kovů</v>
      </c>
      <c r="H505" s="172"/>
      <c r="I505" s="174"/>
    </row>
    <row r="506" spans="1:9" ht="12.75">
      <c r="A506" s="140">
        <f>IF(ISNUMBER(SEARCH(ZAKL_DATA!$B$29,B506)),MAX($A$1:A505)+1,0)</f>
        <v>505.0</v>
      </c>
      <c r="B506" s="139" t="s">
        <v>24</v>
      </c>
      <c r="C506" s="171" t="s">
        <v>1890</v>
      </c>
      <c r="E506" t="str">
        <f>IFERROR(VLOOKUP(ROWS($E$2:E506),$A$2:$B$991,2,0),"")</f>
        <v>Zpracování jaderného paliva</v>
      </c>
      <c r="H506" s="172"/>
      <c r="I506" s="174"/>
    </row>
    <row r="507" spans="1:9" ht="12.75">
      <c r="A507" s="140">
        <f>IF(ISNUMBER(SEARCH(ZAKL_DATA!$B$29,B507)),MAX($A$1:A506)+1,0)</f>
        <v>506.0</v>
      </c>
      <c r="B507" s="139" t="s">
        <v>25</v>
      </c>
      <c r="C507" s="171" t="s">
        <v>1891</v>
      </c>
      <c r="E507" t="str">
        <f>IFERROR(VLOOKUP(ROWS($E$2:E507),$A$2:$B$991,2,0),"")</f>
        <v>Výroba odlitků z litiny</v>
      </c>
      <c r="H507" s="172"/>
      <c r="I507" s="174"/>
    </row>
    <row r="508" spans="1:9" ht="12.75">
      <c r="A508" s="140">
        <f>IF(ISNUMBER(SEARCH(ZAKL_DATA!$B$29,B508)),MAX($A$1:A507)+1,0)</f>
        <v>507.0</v>
      </c>
      <c r="B508" s="139" t="s">
        <v>26</v>
      </c>
      <c r="C508" s="171" t="s">
        <v>1892</v>
      </c>
      <c r="E508" t="str">
        <f>IFERROR(VLOOKUP(ROWS($E$2:E508),$A$2:$B$991,2,0),"")</f>
        <v>Výroba odlitků z oceli</v>
      </c>
      <c r="H508" s="172"/>
      <c r="I508" s="174"/>
    </row>
    <row r="509" spans="1:9" ht="12.75">
      <c r="A509" s="140">
        <f>IF(ISNUMBER(SEARCH(ZAKL_DATA!$B$29,B509)),MAX($A$1:A508)+1,0)</f>
        <v>508.0</v>
      </c>
      <c r="B509" s="139" t="s">
        <v>27</v>
      </c>
      <c r="C509" s="171" t="s">
        <v>1893</v>
      </c>
      <c r="E509" t="str">
        <f>IFERROR(VLOOKUP(ROWS($E$2:E509),$A$2:$B$991,2,0),"")</f>
        <v>Výroba odlitků z lehkých neželezných kovů</v>
      </c>
      <c r="H509" s="172"/>
      <c r="I509" s="174"/>
    </row>
    <row r="510" spans="1:9" ht="12.75">
      <c r="A510" s="140">
        <f>IF(ISNUMBER(SEARCH(ZAKL_DATA!$B$29,B510)),MAX($A$1:A509)+1,0)</f>
        <v>509.0</v>
      </c>
      <c r="B510" s="139" t="s">
        <v>28</v>
      </c>
      <c r="C510" s="171" t="s">
        <v>1894</v>
      </c>
      <c r="E510" t="str">
        <f>IFERROR(VLOOKUP(ROWS($E$2:E510),$A$2:$B$991,2,0),"")</f>
        <v>Výroba odlitků z ostatních neželezných kovů</v>
      </c>
      <c r="H510" s="172"/>
      <c r="I510" s="174"/>
    </row>
    <row r="511" spans="1:9" ht="12.75">
      <c r="A511" s="140">
        <f>IF(ISNUMBER(SEARCH(ZAKL_DATA!$B$29,B511)),MAX($A$1:A510)+1,0)</f>
        <v>510.0</v>
      </c>
      <c r="B511" s="139" t="s">
        <v>29</v>
      </c>
      <c r="C511" s="171" t="s">
        <v>1895</v>
      </c>
      <c r="E511" t="str">
        <f>IFERROR(VLOOKUP(ROWS($E$2:E511),$A$2:$B$991,2,0),"")</f>
        <v>Výroba kovových konstrukcí a jejich dílů</v>
      </c>
      <c r="H511" s="172"/>
      <c r="I511" s="174"/>
    </row>
    <row r="512" spans="1:9" ht="12.75">
      <c r="A512" s="140">
        <f>IF(ISNUMBER(SEARCH(ZAKL_DATA!$B$29,B512)),MAX($A$1:A511)+1,0)</f>
        <v>511.0</v>
      </c>
      <c r="B512" s="139" t="s">
        <v>30</v>
      </c>
      <c r="C512" s="171" t="s">
        <v>1896</v>
      </c>
      <c r="E512" t="str">
        <f>IFERROR(VLOOKUP(ROWS($E$2:E512),$A$2:$B$991,2,0),"")</f>
        <v>Výroba kovových dveří a oken</v>
      </c>
      <c r="H512" s="172"/>
      <c r="I512" s="174"/>
    </row>
    <row r="513" spans="1:9" ht="12.75">
      <c r="A513" s="140">
        <f>IF(ISNUMBER(SEARCH(ZAKL_DATA!$B$29,B513)),MAX($A$1:A512)+1,0)</f>
        <v>512.0</v>
      </c>
      <c r="B513" s="139" t="s">
        <v>31</v>
      </c>
      <c r="C513" s="171" t="s">
        <v>1897</v>
      </c>
      <c r="E513" t="str">
        <f>IFERROR(VLOOKUP(ROWS($E$2:E513),$A$2:$B$991,2,0),"")</f>
        <v>Výroba radiátorů a kotlů k ústřednímu topení</v>
      </c>
      <c r="H513" s="172"/>
      <c r="I513" s="174"/>
    </row>
    <row r="514" spans="1:9" ht="12.75">
      <c r="A514" s="140">
        <f>IF(ISNUMBER(SEARCH(ZAKL_DATA!$B$29,B514)),MAX($A$1:A513)+1,0)</f>
        <v>513.0</v>
      </c>
      <c r="B514" s="139" t="s">
        <v>32</v>
      </c>
      <c r="C514" s="171" t="s">
        <v>1898</v>
      </c>
      <c r="E514" t="str">
        <f>IFERROR(VLOOKUP(ROWS($E$2:E514),$A$2:$B$991,2,0),"")</f>
        <v>Výroba kovových nádrží a zásobníků</v>
      </c>
      <c r="H514" s="172"/>
      <c r="I514" s="174"/>
    </row>
    <row r="515" spans="1:9" ht="12.75">
      <c r="A515" s="140">
        <f>IF(ISNUMBER(SEARCH(ZAKL_DATA!$B$29,B515)),MAX($A$1:A514)+1,0)</f>
        <v>514.0</v>
      </c>
      <c r="B515" s="139" t="s">
        <v>33</v>
      </c>
      <c r="C515" s="171" t="s">
        <v>1899</v>
      </c>
      <c r="E515" t="str">
        <f>IFERROR(VLOOKUP(ROWS($E$2:E515),$A$2:$B$991,2,0),"")</f>
        <v>Povrchová úprava a zušlechťování kovů</v>
      </c>
      <c r="H515" s="172"/>
      <c r="I515" s="174"/>
    </row>
    <row r="516" spans="1:9" ht="12.75">
      <c r="A516" s="140">
        <f>IF(ISNUMBER(SEARCH(ZAKL_DATA!$B$29,B516)),MAX($A$1:A515)+1,0)</f>
        <v>515.0</v>
      </c>
      <c r="B516" s="139" t="s">
        <v>34</v>
      </c>
      <c r="C516" s="171" t="s">
        <v>1900</v>
      </c>
      <c r="E516" t="str">
        <f>IFERROR(VLOOKUP(ROWS($E$2:E516),$A$2:$B$991,2,0),"")</f>
        <v>Obrábění</v>
      </c>
      <c r="H516" s="172"/>
      <c r="I516" s="174"/>
    </row>
    <row r="517" spans="1:9" ht="12.75">
      <c r="A517" s="140">
        <f>IF(ISNUMBER(SEARCH(ZAKL_DATA!$B$29,B517)),MAX($A$1:A516)+1,0)</f>
        <v>516.0</v>
      </c>
      <c r="B517" s="139" t="s">
        <v>35</v>
      </c>
      <c r="C517" s="171" t="s">
        <v>1901</v>
      </c>
      <c r="E517" t="str">
        <f>IFERROR(VLOOKUP(ROWS($E$2:E517),$A$2:$B$991,2,0),"")</f>
        <v>Výroba nožířských výrobků</v>
      </c>
      <c r="H517" s="172"/>
      <c r="I517" s="174"/>
    </row>
    <row r="518" spans="1:9" ht="12.75">
      <c r="A518" s="140">
        <f>IF(ISNUMBER(SEARCH(ZAKL_DATA!$B$29,B518)),MAX($A$1:A517)+1,0)</f>
        <v>517.0</v>
      </c>
      <c r="B518" s="139" t="s">
        <v>36</v>
      </c>
      <c r="C518" s="171" t="s">
        <v>1902</v>
      </c>
      <c r="E518" t="str">
        <f>IFERROR(VLOOKUP(ROWS($E$2:E518),$A$2:$B$991,2,0),"")</f>
        <v>Výroba zámků a kování</v>
      </c>
      <c r="H518" s="172"/>
      <c r="I518" s="174"/>
    </row>
    <row r="519" spans="1:9" ht="12.75">
      <c r="A519" s="140">
        <f>IF(ISNUMBER(SEARCH(ZAKL_DATA!$B$29,B519)),MAX($A$1:A518)+1,0)</f>
        <v>518.0</v>
      </c>
      <c r="B519" s="139" t="s">
        <v>37</v>
      </c>
      <c r="C519" s="171" t="s">
        <v>1903</v>
      </c>
      <c r="E519" t="str">
        <f>IFERROR(VLOOKUP(ROWS($E$2:E519),$A$2:$B$991,2,0),"")</f>
        <v>Výroba nástrojů a nářadí</v>
      </c>
      <c r="H519" s="172"/>
      <c r="I519" s="174"/>
    </row>
    <row r="520" spans="1:9" ht="12.75">
      <c r="A520" s="140">
        <f>IF(ISNUMBER(SEARCH(ZAKL_DATA!$B$29,B520)),MAX($A$1:A519)+1,0)</f>
        <v>519.0</v>
      </c>
      <c r="B520" s="139" t="s">
        <v>38</v>
      </c>
      <c r="C520" s="171" t="s">
        <v>1904</v>
      </c>
      <c r="E520" t="str">
        <f>IFERROR(VLOOKUP(ROWS($E$2:E520),$A$2:$B$991,2,0),"")</f>
        <v>Výroba ocelových sudů a podobných nádob</v>
      </c>
      <c r="H520" s="172"/>
      <c r="I520" s="174"/>
    </row>
    <row r="521" spans="1:9" ht="12.75">
      <c r="A521" s="140">
        <f>IF(ISNUMBER(SEARCH(ZAKL_DATA!$B$29,B521)),MAX($A$1:A520)+1,0)</f>
        <v>520.0</v>
      </c>
      <c r="B521" s="139" t="s">
        <v>39</v>
      </c>
      <c r="C521" s="171" t="s">
        <v>1905</v>
      </c>
      <c r="E521" t="str">
        <f>IFERROR(VLOOKUP(ROWS($E$2:E521),$A$2:$B$991,2,0),"")</f>
        <v>Výroba drobných kovových obalů</v>
      </c>
      <c r="H521" s="172"/>
      <c r="I521" s="174"/>
    </row>
    <row r="522" spans="1:9" ht="12.75">
      <c r="A522" s="140">
        <f>IF(ISNUMBER(SEARCH(ZAKL_DATA!$B$29,B522)),MAX($A$1:A521)+1,0)</f>
        <v>521.0</v>
      </c>
      <c r="B522" s="139" t="s">
        <v>40</v>
      </c>
      <c r="C522" s="171" t="s">
        <v>1906</v>
      </c>
      <c r="E522" t="str">
        <f>IFERROR(VLOOKUP(ROWS($E$2:E522),$A$2:$B$991,2,0),"")</f>
        <v>Výroba drátěných výrobků, řetězů a pružin</v>
      </c>
      <c r="H522" s="172"/>
      <c r="I522" s="174"/>
    </row>
    <row r="523" spans="1:9" ht="12.75">
      <c r="A523" s="140">
        <f>IF(ISNUMBER(SEARCH(ZAKL_DATA!$B$29,B523)),MAX($A$1:A522)+1,0)</f>
        <v>522.0</v>
      </c>
      <c r="B523" s="139" t="s">
        <v>41</v>
      </c>
      <c r="C523" s="171" t="s">
        <v>1907</v>
      </c>
      <c r="E523" t="str">
        <f>IFERROR(VLOOKUP(ROWS($E$2:E523),$A$2:$B$991,2,0),"")</f>
        <v>Výroba spojovacích materiálů a spojovacích výrobků se závity</v>
      </c>
      <c r="H523" s="172"/>
      <c r="I523" s="174"/>
    </row>
    <row r="524" spans="1:9" ht="12.75">
      <c r="A524" s="140">
        <f>IF(ISNUMBER(SEARCH(ZAKL_DATA!$B$29,B524)),MAX($A$1:A523)+1,0)</f>
        <v>523.0</v>
      </c>
      <c r="B524" s="139" t="s">
        <v>42</v>
      </c>
      <c r="C524" s="171" t="s">
        <v>1908</v>
      </c>
      <c r="E524" t="str">
        <f>IFERROR(VLOOKUP(ROWS($E$2:E524),$A$2:$B$991,2,0),"")</f>
        <v>Výroba ostatních kovodělných výrobků j. n.</v>
      </c>
      <c r="H524" s="172"/>
      <c r="I524" s="174"/>
    </row>
    <row r="525" spans="1:9" ht="12.75">
      <c r="A525" s="140">
        <f>IF(ISNUMBER(SEARCH(ZAKL_DATA!$B$29,B525)),MAX($A$1:A524)+1,0)</f>
        <v>524.0</v>
      </c>
      <c r="B525" s="139" t="s">
        <v>43</v>
      </c>
      <c r="C525" s="171" t="s">
        <v>1909</v>
      </c>
      <c r="E525" t="str">
        <f>IFERROR(VLOOKUP(ROWS($E$2:E525),$A$2:$B$991,2,0),"")</f>
        <v>Výroba elektronických součástek</v>
      </c>
      <c r="H525" s="172"/>
      <c r="I525" s="174"/>
    </row>
    <row r="526" spans="1:9" ht="12.75">
      <c r="A526" s="140">
        <f>IF(ISNUMBER(SEARCH(ZAKL_DATA!$B$29,B526)),MAX($A$1:A525)+1,0)</f>
        <v>525.0</v>
      </c>
      <c r="B526" s="139" t="s">
        <v>44</v>
      </c>
      <c r="C526" s="171" t="s">
        <v>1910</v>
      </c>
      <c r="E526" t="str">
        <f>IFERROR(VLOOKUP(ROWS($E$2:E526),$A$2:$B$991,2,0),"")</f>
        <v>Výroba osazených elektronických desek</v>
      </c>
      <c r="H526" s="172"/>
      <c r="I526" s="174"/>
    </row>
    <row r="527" spans="1:9" ht="12.75">
      <c r="A527" s="140">
        <f>IF(ISNUMBER(SEARCH(ZAKL_DATA!$B$29,B527)),MAX($A$1:A526)+1,0)</f>
        <v>526.0</v>
      </c>
      <c r="B527" s="139" t="s">
        <v>45</v>
      </c>
      <c r="C527" s="171" t="s">
        <v>1911</v>
      </c>
      <c r="E527" t="str">
        <f>IFERROR(VLOOKUP(ROWS($E$2:E527),$A$2:$B$991,2,0),"")</f>
        <v>Výroba měřicích, zkušebních a navigačních přístrojů</v>
      </c>
      <c r="H527" s="172"/>
      <c r="I527" s="174"/>
    </row>
    <row r="528" spans="1:9" ht="12.75">
      <c r="A528" s="140">
        <f>IF(ISNUMBER(SEARCH(ZAKL_DATA!$B$29,B528)),MAX($A$1:A527)+1,0)</f>
        <v>527.0</v>
      </c>
      <c r="B528" s="139" t="s">
        <v>46</v>
      </c>
      <c r="C528" s="171" t="s">
        <v>1912</v>
      </c>
      <c r="E528" t="str">
        <f>IFERROR(VLOOKUP(ROWS($E$2:E528),$A$2:$B$991,2,0),"")</f>
        <v>Výroba časoměrných přístrojů</v>
      </c>
      <c r="H528" s="172"/>
      <c r="I528" s="174"/>
    </row>
    <row r="529" spans="1:9" ht="12.75">
      <c r="A529" s="140">
        <f>IF(ISNUMBER(SEARCH(ZAKL_DATA!$B$29,B529)),MAX($A$1:A528)+1,0)</f>
        <v>528.0</v>
      </c>
      <c r="B529" s="139" t="s">
        <v>47</v>
      </c>
      <c r="C529" s="171" t="s">
        <v>1913</v>
      </c>
      <c r="E529" t="str">
        <f>IFERROR(VLOOKUP(ROWS($E$2:E529),$A$2:$B$991,2,0),"")</f>
        <v>Výroba elektrických motorů, generátorů a transformátorů</v>
      </c>
      <c r="H529" s="172"/>
      <c r="I529" s="174"/>
    </row>
    <row r="530" spans="1:9" ht="12.75">
      <c r="A530" s="140">
        <f>IF(ISNUMBER(SEARCH(ZAKL_DATA!$B$29,B530)),MAX($A$1:A529)+1,0)</f>
        <v>529.0</v>
      </c>
      <c r="B530" s="139" t="s">
        <v>48</v>
      </c>
      <c r="C530" s="171" t="s">
        <v>1914</v>
      </c>
      <c r="E530" t="str">
        <f>IFERROR(VLOOKUP(ROWS($E$2:E530),$A$2:$B$991,2,0),"")</f>
        <v>Výroba elektrických rozvodných a kontrolních zařízení</v>
      </c>
      <c r="H530" s="172"/>
      <c r="I530" s="174"/>
    </row>
    <row r="531" spans="1:9" ht="12.75">
      <c r="A531" s="140">
        <f>IF(ISNUMBER(SEARCH(ZAKL_DATA!$B$29,B531)),MAX($A$1:A530)+1,0)</f>
        <v>530.0</v>
      </c>
      <c r="B531" s="139" t="s">
        <v>49</v>
      </c>
      <c r="C531" s="171" t="s">
        <v>1915</v>
      </c>
      <c r="E531" t="str">
        <f>IFERROR(VLOOKUP(ROWS($E$2:E531),$A$2:$B$991,2,0),"")</f>
        <v>Výroba optických kabelů</v>
      </c>
      <c r="H531" s="172"/>
      <c r="I531" s="174"/>
    </row>
    <row r="532" spans="1:9" ht="12.75">
      <c r="A532" s="140">
        <f>IF(ISNUMBER(SEARCH(ZAKL_DATA!$B$29,B532)),MAX($A$1:A531)+1,0)</f>
        <v>531.0</v>
      </c>
      <c r="B532" s="139" t="s">
        <v>50</v>
      </c>
      <c r="C532" s="171" t="s">
        <v>1916</v>
      </c>
      <c r="E532" t="str">
        <f>IFERROR(VLOOKUP(ROWS($E$2:E532),$A$2:$B$991,2,0),"")</f>
        <v>Výroba elektrických vodičů a kabelů j. n.</v>
      </c>
      <c r="H532" s="172"/>
      <c r="I532" s="174"/>
    </row>
    <row r="533" spans="1:9" ht="12.75">
      <c r="A533" s="140">
        <f>IF(ISNUMBER(SEARCH(ZAKL_DATA!$B$29,B533)),MAX($A$1:A532)+1,0)</f>
        <v>532.0</v>
      </c>
      <c r="B533" s="139" t="s">
        <v>51</v>
      </c>
      <c r="C533" s="171" t="s">
        <v>1917</v>
      </c>
      <c r="E533" t="str">
        <f>IFERROR(VLOOKUP(ROWS($E$2:E533),$A$2:$B$991,2,0),"")</f>
        <v>Výroba elektroinstalačních zařízení</v>
      </c>
      <c r="H533" s="172"/>
      <c r="I533" s="174"/>
    </row>
    <row r="534" spans="1:9" ht="12.75">
      <c r="A534" s="140">
        <f>IF(ISNUMBER(SEARCH(ZAKL_DATA!$B$29,B534)),MAX($A$1:A533)+1,0)</f>
        <v>533.0</v>
      </c>
      <c r="B534" s="139" t="s">
        <v>52</v>
      </c>
      <c r="C534" s="171" t="s">
        <v>1918</v>
      </c>
      <c r="E534" t="str">
        <f>IFERROR(VLOOKUP(ROWS($E$2:E534),$A$2:$B$991,2,0),"")</f>
        <v>Výroba elektrických spotřebičů převážně pro domácnost</v>
      </c>
      <c r="H534" s="172"/>
      <c r="I534" s="174"/>
    </row>
    <row r="535" spans="1:9" ht="12.75">
      <c r="A535" s="140">
        <f>IF(ISNUMBER(SEARCH(ZAKL_DATA!$B$29,B535)),MAX($A$1:A534)+1,0)</f>
        <v>534.0</v>
      </c>
      <c r="B535" s="139" t="s">
        <v>53</v>
      </c>
      <c r="C535" s="171" t="s">
        <v>1919</v>
      </c>
      <c r="E535" t="str">
        <f>IFERROR(VLOOKUP(ROWS($E$2:E535),$A$2:$B$991,2,0),"")</f>
        <v>Výroba neelektrických spotřebičů převážně pro domácnost</v>
      </c>
      <c r="H535" s="172"/>
      <c r="I535" s="174"/>
    </row>
    <row r="536" spans="1:9" ht="12.75">
      <c r="A536" s="140">
        <f>IF(ISNUMBER(SEARCH(ZAKL_DATA!$B$29,B536)),MAX($A$1:A535)+1,0)</f>
        <v>535.0</v>
      </c>
      <c r="B536" s="139" t="s">
        <v>54</v>
      </c>
      <c r="C536" s="171" t="s">
        <v>1920</v>
      </c>
      <c r="E536" t="str">
        <f>IFERROR(VLOOKUP(ROWS($E$2:E536),$A$2:$B$991,2,0),"")</f>
        <v>Výroba motorů a turbín, kromě motorů pro letadla, automobily a motocykly</v>
      </c>
      <c r="H536" s="172"/>
      <c r="I536" s="174"/>
    </row>
    <row r="537" spans="1:9" ht="12.75">
      <c r="A537" s="140">
        <f>IF(ISNUMBER(SEARCH(ZAKL_DATA!$B$29,B537)),MAX($A$1:A536)+1,0)</f>
        <v>536.0</v>
      </c>
      <c r="B537" s="139" t="s">
        <v>55</v>
      </c>
      <c r="C537" s="171" t="s">
        <v>1921</v>
      </c>
      <c r="E537" t="str">
        <f>IFERROR(VLOOKUP(ROWS($E$2:E537),$A$2:$B$991,2,0),"")</f>
        <v>Výroba hydraulických a pneumatických zařízení</v>
      </c>
      <c r="H537" s="172"/>
      <c r="I537" s="174"/>
    </row>
    <row r="538" spans="1:9" ht="12.75">
      <c r="A538" s="140">
        <f>IF(ISNUMBER(SEARCH(ZAKL_DATA!$B$29,B538)),MAX($A$1:A537)+1,0)</f>
        <v>537.0</v>
      </c>
      <c r="B538" s="139" t="s">
        <v>56</v>
      </c>
      <c r="C538" s="171" t="s">
        <v>1922</v>
      </c>
      <c r="E538" t="str">
        <f>IFERROR(VLOOKUP(ROWS($E$2:E538),$A$2:$B$991,2,0),"")</f>
        <v>Výroba ostatních čerpadel a kompresorů</v>
      </c>
      <c r="H538" s="172"/>
      <c r="I538" s="174"/>
    </row>
    <row r="539" spans="1:9" ht="12.75">
      <c r="A539" s="140">
        <f>IF(ISNUMBER(SEARCH(ZAKL_DATA!$B$29,B539)),MAX($A$1:A538)+1,0)</f>
        <v>538.0</v>
      </c>
      <c r="B539" s="139" t="s">
        <v>57</v>
      </c>
      <c r="C539" s="171" t="s">
        <v>1923</v>
      </c>
      <c r="E539" t="str">
        <f>IFERROR(VLOOKUP(ROWS($E$2:E539),$A$2:$B$991,2,0),"")</f>
        <v>Výroba ostatních potrubních armatur</v>
      </c>
      <c r="H539" s="172"/>
      <c r="I539" s="174"/>
    </row>
    <row r="540" spans="1:9" ht="12.75">
      <c r="A540" s="140">
        <f>IF(ISNUMBER(SEARCH(ZAKL_DATA!$B$29,B540)),MAX($A$1:A539)+1,0)</f>
        <v>539.0</v>
      </c>
      <c r="B540" s="139" t="s">
        <v>58</v>
      </c>
      <c r="C540" s="171" t="s">
        <v>1924</v>
      </c>
      <c r="E540" t="str">
        <f>IFERROR(VLOOKUP(ROWS($E$2:E540),$A$2:$B$991,2,0),"")</f>
        <v>Výroba ložisek, ozubených kol, převodů a hnacích prvků</v>
      </c>
      <c r="H540" s="172"/>
      <c r="I540" s="174"/>
    </row>
    <row r="541" spans="1:9" ht="12.75">
      <c r="A541" s="140">
        <f>IF(ISNUMBER(SEARCH(ZAKL_DATA!$B$29,B541)),MAX($A$1:A540)+1,0)</f>
        <v>540.0</v>
      </c>
      <c r="B541" s="139" t="s">
        <v>59</v>
      </c>
      <c r="C541" s="171" t="s">
        <v>1925</v>
      </c>
      <c r="E541" t="str">
        <f>IFERROR(VLOOKUP(ROWS($E$2:E541),$A$2:$B$991,2,0),"")</f>
        <v>Výroba pecí a hořáků pro topeniště</v>
      </c>
      <c r="H541" s="172"/>
      <c r="I541" s="174"/>
    </row>
    <row r="542" spans="1:9" ht="12.75">
      <c r="A542" s="140">
        <f>IF(ISNUMBER(SEARCH(ZAKL_DATA!$B$29,B542)),MAX($A$1:A541)+1,0)</f>
        <v>541.0</v>
      </c>
      <c r="B542" s="139" t="s">
        <v>60</v>
      </c>
      <c r="C542" s="171" t="s">
        <v>1926</v>
      </c>
      <c r="E542" t="str">
        <f>IFERROR(VLOOKUP(ROWS($E$2:E542),$A$2:$B$991,2,0),"")</f>
        <v>Výroba zdvihacích a manipulačních zařízení</v>
      </c>
      <c r="H542" s="172"/>
      <c r="I542" s="174"/>
    </row>
    <row r="543" spans="1:9" ht="12.75">
      <c r="A543" s="140">
        <f>IF(ISNUMBER(SEARCH(ZAKL_DATA!$B$29,B543)),MAX($A$1:A542)+1,0)</f>
        <v>542.0</v>
      </c>
      <c r="B543" s="139" t="s">
        <v>61</v>
      </c>
      <c r="C543" s="171" t="s">
        <v>1927</v>
      </c>
      <c r="E543" t="str">
        <f>IFERROR(VLOOKUP(ROWS($E$2:E543),$A$2:$B$991,2,0),"")</f>
        <v>Výroba kancelářských strojů a zařízení,kromě počítačů a perif.zařízení</v>
      </c>
      <c r="H543" s="172"/>
      <c r="I543" s="174"/>
    </row>
    <row r="544" spans="1:9" ht="12.75">
      <c r="A544" s="140">
        <f>IF(ISNUMBER(SEARCH(ZAKL_DATA!$B$29,B544)),MAX($A$1:A543)+1,0)</f>
        <v>543.0</v>
      </c>
      <c r="B544" s="139" t="s">
        <v>62</v>
      </c>
      <c r="C544" s="171" t="s">
        <v>1928</v>
      </c>
      <c r="E544" t="str">
        <f>IFERROR(VLOOKUP(ROWS($E$2:E544),$A$2:$B$991,2,0),"")</f>
        <v>Výroba ručních mechanizovaných nástrojů</v>
      </c>
      <c r="H544" s="172"/>
      <c r="I544" s="174"/>
    </row>
    <row r="545" spans="1:9" ht="12.75">
      <c r="A545" s="140">
        <f>IF(ISNUMBER(SEARCH(ZAKL_DATA!$B$29,B545)),MAX($A$1:A544)+1,0)</f>
        <v>544.0</v>
      </c>
      <c r="B545" s="139" t="s">
        <v>63</v>
      </c>
      <c r="C545" s="171" t="s">
        <v>1929</v>
      </c>
      <c r="E545" t="str">
        <f>IFERROR(VLOOKUP(ROWS($E$2:E545),$A$2:$B$991,2,0),"")</f>
        <v>Výroba průmyslových chladicích a klimatizačních zařízení</v>
      </c>
      <c r="H545" s="172"/>
      <c r="I545" s="174"/>
    </row>
    <row r="546" spans="1:9" ht="12.75">
      <c r="A546" s="140">
        <f>IF(ISNUMBER(SEARCH(ZAKL_DATA!$B$29,B546)),MAX($A$1:A545)+1,0)</f>
        <v>545.0</v>
      </c>
      <c r="B546" s="139" t="s">
        <v>64</v>
      </c>
      <c r="C546" s="171" t="s">
        <v>1930</v>
      </c>
      <c r="E546" t="str">
        <f>IFERROR(VLOOKUP(ROWS($E$2:E546),$A$2:$B$991,2,0),"")</f>
        <v>Výroba ostatních strojů a zařízení pro všeobecné účely j. n.</v>
      </c>
      <c r="H546" s="172"/>
      <c r="I546" s="174"/>
    </row>
    <row r="547" spans="1:9" ht="12.75">
      <c r="A547" s="140">
        <f>IF(ISNUMBER(SEARCH(ZAKL_DATA!$B$29,B547)),MAX($A$1:A546)+1,0)</f>
        <v>546.0</v>
      </c>
      <c r="B547" s="139" t="s">
        <v>65</v>
      </c>
      <c r="C547" s="171" t="s">
        <v>1931</v>
      </c>
      <c r="E547" t="str">
        <f>IFERROR(VLOOKUP(ROWS($E$2:E547),$A$2:$B$991,2,0),"")</f>
        <v>Výroba kovoobráběcích strojů</v>
      </c>
      <c r="H547" s="172"/>
      <c r="I547" s="174"/>
    </row>
    <row r="548" spans="1:9" ht="12.75">
      <c r="A548" s="140">
        <f>IF(ISNUMBER(SEARCH(ZAKL_DATA!$B$29,B548)),MAX($A$1:A547)+1,0)</f>
        <v>547.0</v>
      </c>
      <c r="B548" s="139" t="s">
        <v>66</v>
      </c>
      <c r="C548" s="171" t="s">
        <v>1932</v>
      </c>
      <c r="E548" t="str">
        <f>IFERROR(VLOOKUP(ROWS($E$2:E548),$A$2:$B$991,2,0),"")</f>
        <v>Výroba ostatních obráběcích strojů</v>
      </c>
      <c r="H548" s="172"/>
      <c r="I548" s="174"/>
    </row>
    <row r="549" spans="1:9" ht="12.75">
      <c r="A549" s="140">
        <f>IF(ISNUMBER(SEARCH(ZAKL_DATA!$B$29,B549)),MAX($A$1:A548)+1,0)</f>
        <v>548.0</v>
      </c>
      <c r="B549" s="139" t="s">
        <v>67</v>
      </c>
      <c r="C549" s="171" t="s">
        <v>1933</v>
      </c>
      <c r="E549" t="str">
        <f>IFERROR(VLOOKUP(ROWS($E$2:E549),$A$2:$B$991,2,0),"")</f>
        <v>Výroba strojů pro metalurgii</v>
      </c>
      <c r="H549" s="172"/>
      <c r="I549" s="174"/>
    </row>
    <row r="550" spans="1:9" ht="12.75">
      <c r="A550" s="140">
        <f>IF(ISNUMBER(SEARCH(ZAKL_DATA!$B$29,B550)),MAX($A$1:A549)+1,0)</f>
        <v>549.0</v>
      </c>
      <c r="B550" s="139" t="s">
        <v>68</v>
      </c>
      <c r="C550" s="171" t="s">
        <v>1934</v>
      </c>
      <c r="E550" t="str">
        <f>IFERROR(VLOOKUP(ROWS($E$2:E550),$A$2:$B$991,2,0),"")</f>
        <v>Výroba strojů pro těžbu, dobývání a stavebnictví</v>
      </c>
      <c r="H550" s="172"/>
      <c r="I550" s="174"/>
    </row>
    <row r="551" spans="1:9" ht="12.75">
      <c r="A551" s="140">
        <f>IF(ISNUMBER(SEARCH(ZAKL_DATA!$B$29,B551)),MAX($A$1:A550)+1,0)</f>
        <v>550.0</v>
      </c>
      <c r="B551" s="139" t="s">
        <v>69</v>
      </c>
      <c r="C551" s="171" t="s">
        <v>1935</v>
      </c>
      <c r="E551" t="str">
        <f>IFERROR(VLOOKUP(ROWS($E$2:E551),$A$2:$B$991,2,0),"")</f>
        <v>Výroba strojů na výrobu potravin, nápojů a zpracování tabáku</v>
      </c>
      <c r="H551" s="172"/>
      <c r="I551" s="174"/>
    </row>
    <row r="552" spans="1:9" ht="12.75">
      <c r="A552" s="140">
        <f>IF(ISNUMBER(SEARCH(ZAKL_DATA!$B$29,B552)),MAX($A$1:A551)+1,0)</f>
        <v>551.0</v>
      </c>
      <c r="B552" s="139" t="s">
        <v>70</v>
      </c>
      <c r="C552" s="171" t="s">
        <v>1936</v>
      </c>
      <c r="E552" t="str">
        <f>IFERROR(VLOOKUP(ROWS($E$2:E552),$A$2:$B$991,2,0),"")</f>
        <v>Výroba strojů na výrobu textilu, oděvních výrobků a výrobků z usní</v>
      </c>
      <c r="H552" s="172"/>
      <c r="I552" s="174"/>
    </row>
    <row r="553" spans="1:9" ht="12.75">
      <c r="A553" s="140">
        <f>IF(ISNUMBER(SEARCH(ZAKL_DATA!$B$29,B553)),MAX($A$1:A552)+1,0)</f>
        <v>552.0</v>
      </c>
      <c r="B553" s="139" t="s">
        <v>71</v>
      </c>
      <c r="C553" s="171" t="s">
        <v>1937</v>
      </c>
      <c r="E553" t="str">
        <f>IFERROR(VLOOKUP(ROWS($E$2:E553),$A$2:$B$991,2,0),"")</f>
        <v>Výroba strojů a přístrojů na výrobu papíru a lepenky</v>
      </c>
      <c r="H553" s="172"/>
      <c r="I553" s="174"/>
    </row>
    <row r="554" spans="1:9" ht="12.75">
      <c r="A554" s="140">
        <f>IF(ISNUMBER(SEARCH(ZAKL_DATA!$B$29,B554)),MAX($A$1:A553)+1,0)</f>
        <v>553.0</v>
      </c>
      <c r="B554" s="139" t="s">
        <v>72</v>
      </c>
      <c r="C554" s="171" t="s">
        <v>1938</v>
      </c>
      <c r="E554" t="str">
        <f>IFERROR(VLOOKUP(ROWS($E$2:E554),$A$2:$B$991,2,0),"")</f>
        <v>Výroba strojů na výrobu plastů a pryže</v>
      </c>
      <c r="H554" s="172"/>
      <c r="I554" s="174"/>
    </row>
    <row r="555" spans="1:9" ht="12.75">
      <c r="A555" s="140">
        <f>IF(ISNUMBER(SEARCH(ZAKL_DATA!$B$29,B555)),MAX($A$1:A554)+1,0)</f>
        <v>554.0</v>
      </c>
      <c r="B555" s="139" t="s">
        <v>73</v>
      </c>
      <c r="C555" s="171" t="s">
        <v>1939</v>
      </c>
      <c r="E555" t="str">
        <f>IFERROR(VLOOKUP(ROWS($E$2:E555),$A$2:$B$991,2,0),"")</f>
        <v>Výroba ostatních strojů pro speciální účely j. n.</v>
      </c>
      <c r="H555" s="172"/>
      <c r="I555" s="174"/>
    </row>
    <row r="556" spans="1:9" ht="12.75">
      <c r="A556" s="140">
        <f>IF(ISNUMBER(SEARCH(ZAKL_DATA!$B$29,B556)),MAX($A$1:A555)+1,0)</f>
        <v>555.0</v>
      </c>
      <c r="B556" s="139" t="s">
        <v>74</v>
      </c>
      <c r="C556" s="171" t="s">
        <v>1940</v>
      </c>
      <c r="E556" t="str">
        <f>IFERROR(VLOOKUP(ROWS($E$2:E556),$A$2:$B$991,2,0),"")</f>
        <v>Výroba elektrického a elektronického zařízení pro motorová vozidla</v>
      </c>
      <c r="H556" s="172"/>
      <c r="I556" s="174"/>
    </row>
    <row r="557" spans="1:9" ht="12.75">
      <c r="A557" s="140">
        <f>IF(ISNUMBER(SEARCH(ZAKL_DATA!$B$29,B557)),MAX($A$1:A556)+1,0)</f>
        <v>556.0</v>
      </c>
      <c r="B557" s="139" t="s">
        <v>75</v>
      </c>
      <c r="C557" s="171" t="s">
        <v>1941</v>
      </c>
      <c r="E557" t="str">
        <f>IFERROR(VLOOKUP(ROWS($E$2:E557),$A$2:$B$991,2,0),"")</f>
        <v>Výroba ostatních dílů a příslušenství pro motorová vozidla</v>
      </c>
      <c r="H557" s="172"/>
      <c r="I557" s="174"/>
    </row>
    <row r="558" spans="1:9" ht="12.75">
      <c r="A558" s="140">
        <f>IF(ISNUMBER(SEARCH(ZAKL_DATA!$B$29,B558)),MAX($A$1:A557)+1,0)</f>
        <v>557.0</v>
      </c>
      <c r="B558" s="139" t="s">
        <v>76</v>
      </c>
      <c r="C558" s="171" t="s">
        <v>1942</v>
      </c>
      <c r="E558" t="str">
        <f>IFERROR(VLOOKUP(ROWS($E$2:E558),$A$2:$B$991,2,0),"")</f>
        <v>Stavba lodí a plavidel</v>
      </c>
      <c r="H558" s="172"/>
      <c r="I558" s="174"/>
    </row>
    <row r="559" spans="1:9" ht="12.75">
      <c r="A559" s="140">
        <f>IF(ISNUMBER(SEARCH(ZAKL_DATA!$B$29,B559)),MAX($A$1:A558)+1,0)</f>
        <v>558.0</v>
      </c>
      <c r="B559" s="139" t="s">
        <v>77</v>
      </c>
      <c r="C559" s="171" t="s">
        <v>1943</v>
      </c>
      <c r="E559" t="str">
        <f>IFERROR(VLOOKUP(ROWS($E$2:E559),$A$2:$B$991,2,0),"")</f>
        <v>Stavba rekreačních a sportovních člunů</v>
      </c>
      <c r="H559" s="172"/>
      <c r="I559" s="174"/>
    </row>
    <row r="560" spans="1:9" ht="12.75">
      <c r="A560" s="140">
        <f>IF(ISNUMBER(SEARCH(ZAKL_DATA!$B$29,B560)),MAX($A$1:A559)+1,0)</f>
        <v>559.0</v>
      </c>
      <c r="B560" s="139" t="s">
        <v>78</v>
      </c>
      <c r="C560" s="171" t="s">
        <v>1944</v>
      </c>
      <c r="E560" t="str">
        <f>IFERROR(VLOOKUP(ROWS($E$2:E560),$A$2:$B$991,2,0),"")</f>
        <v>Výroba motocyklů</v>
      </c>
      <c r="H560" s="172"/>
      <c r="I560" s="174"/>
    </row>
    <row r="561" spans="1:9" ht="12.75">
      <c r="A561" s="140">
        <f>IF(ISNUMBER(SEARCH(ZAKL_DATA!$B$29,B561)),MAX($A$1:A560)+1,0)</f>
        <v>560.0</v>
      </c>
      <c r="B561" s="139" t="s">
        <v>79</v>
      </c>
      <c r="C561" s="171" t="s">
        <v>1945</v>
      </c>
      <c r="E561" t="str">
        <f>IFERROR(VLOOKUP(ROWS($E$2:E561),$A$2:$B$991,2,0),"")</f>
        <v>Výroba jízdních kol a vozíků pro invalidy</v>
      </c>
      <c r="H561" s="172"/>
      <c r="I561" s="174"/>
    </row>
    <row r="562" spans="1:9" ht="12.75">
      <c r="A562" s="140">
        <f>IF(ISNUMBER(SEARCH(ZAKL_DATA!$B$29,B562)),MAX($A$1:A561)+1,0)</f>
        <v>561.0</v>
      </c>
      <c r="B562" s="139" t="s">
        <v>80</v>
      </c>
      <c r="C562" s="171" t="s">
        <v>1946</v>
      </c>
      <c r="E562" t="str">
        <f>IFERROR(VLOOKUP(ROWS($E$2:E562),$A$2:$B$991,2,0),"")</f>
        <v>Výroba ostatních dopravních prostředků a zařízení j. n.</v>
      </c>
      <c r="H562" s="172"/>
      <c r="I562" s="174"/>
    </row>
    <row r="563" spans="1:9" ht="12.75">
      <c r="A563" s="140">
        <f>IF(ISNUMBER(SEARCH(ZAKL_DATA!$B$29,B563)),MAX($A$1:A562)+1,0)</f>
        <v>562.0</v>
      </c>
      <c r="B563" s="139" t="s">
        <v>81</v>
      </c>
      <c r="C563" s="171" t="s">
        <v>1947</v>
      </c>
      <c r="E563" t="str">
        <f>IFERROR(VLOOKUP(ROWS($E$2:E563),$A$2:$B$991,2,0),"")</f>
        <v>Výroba kancelářského nábytku a zařízení obchodů</v>
      </c>
      <c r="H563" s="172"/>
      <c r="I563" s="174"/>
    </row>
    <row r="564" spans="1:9" ht="12.75">
      <c r="A564" s="140">
        <f>IF(ISNUMBER(SEARCH(ZAKL_DATA!$B$29,B564)),MAX($A$1:A563)+1,0)</f>
        <v>563.0</v>
      </c>
      <c r="B564" s="139" t="s">
        <v>82</v>
      </c>
      <c r="C564" s="171" t="s">
        <v>1948</v>
      </c>
      <c r="E564" t="str">
        <f>IFERROR(VLOOKUP(ROWS($E$2:E564),$A$2:$B$991,2,0),"")</f>
        <v>Výroba kuchyňského nábytku</v>
      </c>
      <c r="H564" s="172"/>
      <c r="I564" s="174"/>
    </row>
    <row r="565" spans="1:9" ht="12.75">
      <c r="A565" s="140">
        <f>IF(ISNUMBER(SEARCH(ZAKL_DATA!$B$29,B565)),MAX($A$1:A564)+1,0)</f>
        <v>564.0</v>
      </c>
      <c r="B565" s="139" t="s">
        <v>83</v>
      </c>
      <c r="C565" s="171" t="s">
        <v>1949</v>
      </c>
      <c r="E565" t="str">
        <f>IFERROR(VLOOKUP(ROWS($E$2:E565),$A$2:$B$991,2,0),"")</f>
        <v>Výroba matrací</v>
      </c>
      <c r="H565" s="172"/>
      <c r="I565" s="174"/>
    </row>
    <row r="566" spans="1:9" ht="12.75">
      <c r="A566" s="140">
        <f>IF(ISNUMBER(SEARCH(ZAKL_DATA!$B$29,B566)),MAX($A$1:A565)+1,0)</f>
        <v>565.0</v>
      </c>
      <c r="B566" s="139" t="s">
        <v>84</v>
      </c>
      <c r="C566" s="171" t="s">
        <v>1950</v>
      </c>
      <c r="E566" t="str">
        <f>IFERROR(VLOOKUP(ROWS($E$2:E566),$A$2:$B$991,2,0),"")</f>
        <v>Výroba ostatního nábytku</v>
      </c>
      <c r="H566" s="172"/>
      <c r="I566" s="174"/>
    </row>
    <row r="567" spans="1:9" ht="12.75">
      <c r="A567" s="140">
        <f>IF(ISNUMBER(SEARCH(ZAKL_DATA!$B$29,B567)),MAX($A$1:A566)+1,0)</f>
        <v>566.0</v>
      </c>
      <c r="B567" s="139" t="s">
        <v>85</v>
      </c>
      <c r="C567" s="171" t="s">
        <v>1951</v>
      </c>
      <c r="E567" t="str">
        <f>IFERROR(VLOOKUP(ROWS($E$2:E567),$A$2:$B$991,2,0),"")</f>
        <v>Ražení mincí</v>
      </c>
      <c r="H567" s="172"/>
      <c r="I567" s="174"/>
    </row>
    <row r="568" spans="1:9" ht="12.75">
      <c r="A568" s="140">
        <f>IF(ISNUMBER(SEARCH(ZAKL_DATA!$B$29,B568)),MAX($A$1:A567)+1,0)</f>
        <v>567.0</v>
      </c>
      <c r="B568" s="139" t="s">
        <v>86</v>
      </c>
      <c r="C568" s="171" t="s">
        <v>1952</v>
      </c>
      <c r="E568" t="str">
        <f>IFERROR(VLOOKUP(ROWS($E$2:E568),$A$2:$B$991,2,0),"")</f>
        <v>Výroba klenotů a příbuzných výrobků</v>
      </c>
      <c r="H568" s="172"/>
      <c r="I568" s="174"/>
    </row>
    <row r="569" spans="1:9" ht="12.75">
      <c r="A569" s="140">
        <f>IF(ISNUMBER(SEARCH(ZAKL_DATA!$B$29,B569)),MAX($A$1:A568)+1,0)</f>
        <v>568.0</v>
      </c>
      <c r="B569" s="139" t="s">
        <v>87</v>
      </c>
      <c r="C569" s="171" t="s">
        <v>1953</v>
      </c>
      <c r="E569" t="str">
        <f>IFERROR(VLOOKUP(ROWS($E$2:E569),$A$2:$B$991,2,0),"")</f>
        <v>Výroba bižuterie a příbuzných výrobků</v>
      </c>
      <c r="H569" s="172"/>
      <c r="I569" s="174"/>
    </row>
    <row r="570" spans="1:9" ht="12.75">
      <c r="A570" s="140">
        <f>IF(ISNUMBER(SEARCH(ZAKL_DATA!$B$29,B570)),MAX($A$1:A569)+1,0)</f>
        <v>569.0</v>
      </c>
      <c r="B570" s="139" t="s">
        <v>88</v>
      </c>
      <c r="C570" s="171" t="s">
        <v>1954</v>
      </c>
      <c r="E570" t="str">
        <f>IFERROR(VLOOKUP(ROWS($E$2:E570),$A$2:$B$991,2,0),"")</f>
        <v>Výroba košťat a kartáčnických výrobků</v>
      </c>
      <c r="H570" s="172"/>
      <c r="I570" s="174"/>
    </row>
    <row r="571" spans="1:9" ht="12.75">
      <c r="A571" s="140">
        <f>IF(ISNUMBER(SEARCH(ZAKL_DATA!$B$29,B571)),MAX($A$1:A570)+1,0)</f>
        <v>570.0</v>
      </c>
      <c r="B571" s="139" t="s">
        <v>89</v>
      </c>
      <c r="C571" s="171" t="s">
        <v>1955</v>
      </c>
      <c r="E571" t="str">
        <f>IFERROR(VLOOKUP(ROWS($E$2:E571),$A$2:$B$991,2,0),"")</f>
        <v>Ostatní zpracovatelský průmysl j. n.</v>
      </c>
      <c r="H571" s="172"/>
      <c r="I571" s="174"/>
    </row>
    <row r="572" spans="1:9" ht="12.75">
      <c r="A572" s="140">
        <f>IF(ISNUMBER(SEARCH(ZAKL_DATA!$B$29,B572)),MAX($A$1:A571)+1,0)</f>
        <v>571.0</v>
      </c>
      <c r="B572" s="139" t="s">
        <v>90</v>
      </c>
      <c r="C572" s="171" t="s">
        <v>1956</v>
      </c>
      <c r="E572" t="str">
        <f>IFERROR(VLOOKUP(ROWS($E$2:E572),$A$2:$B$991,2,0),"")</f>
        <v>Opravy kovodělných výrobků</v>
      </c>
      <c r="H572" s="172"/>
      <c r="I572" s="174"/>
    </row>
    <row r="573" spans="1:9" ht="12.75">
      <c r="A573" s="140">
        <f>IF(ISNUMBER(SEARCH(ZAKL_DATA!$B$29,B573)),MAX($A$1:A572)+1,0)</f>
        <v>572.0</v>
      </c>
      <c r="B573" s="139" t="s">
        <v>91</v>
      </c>
      <c r="C573" s="171" t="s">
        <v>1957</v>
      </c>
      <c r="E573" t="str">
        <f>IFERROR(VLOOKUP(ROWS($E$2:E573),$A$2:$B$991,2,0),"")</f>
        <v>Opravy strojů</v>
      </c>
      <c r="H573" s="172"/>
      <c r="I573" s="174"/>
    </row>
    <row r="574" spans="1:9" ht="12.75">
      <c r="A574" s="140">
        <f>IF(ISNUMBER(SEARCH(ZAKL_DATA!$B$29,B574)),MAX($A$1:A573)+1,0)</f>
        <v>573.0</v>
      </c>
      <c r="B574" s="139" t="s">
        <v>92</v>
      </c>
      <c r="C574" s="171" t="s">
        <v>1958</v>
      </c>
      <c r="E574" t="str">
        <f>IFERROR(VLOOKUP(ROWS($E$2:E574),$A$2:$B$991,2,0),"")</f>
        <v>Opravy elektronických a optických přístrojů a zařízení</v>
      </c>
      <c r="H574" s="172"/>
      <c r="I574" s="174"/>
    </row>
    <row r="575" spans="1:9" ht="12.75">
      <c r="A575" s="140">
        <f>IF(ISNUMBER(SEARCH(ZAKL_DATA!$B$29,B575)),MAX($A$1:A574)+1,0)</f>
        <v>574.0</v>
      </c>
      <c r="B575" s="139" t="s">
        <v>93</v>
      </c>
      <c r="C575" s="171" t="s">
        <v>1959</v>
      </c>
      <c r="E575" t="str">
        <f>IFERROR(VLOOKUP(ROWS($E$2:E575),$A$2:$B$991,2,0),"")</f>
        <v>Opravy elektrických zařízen</v>
      </c>
      <c r="H575" s="172"/>
      <c r="I575" s="174"/>
    </row>
    <row r="576" spans="1:9" ht="12.75">
      <c r="A576" s="140">
        <f>IF(ISNUMBER(SEARCH(ZAKL_DATA!$B$29,B576)),MAX($A$1:A575)+1,0)</f>
        <v>575.0</v>
      </c>
      <c r="B576" s="139" t="s">
        <v>94</v>
      </c>
      <c r="C576" s="171" t="s">
        <v>1960</v>
      </c>
      <c r="E576" t="str">
        <f>IFERROR(VLOOKUP(ROWS($E$2:E576),$A$2:$B$991,2,0),"")</f>
        <v>Opravy a údržba lodí a člunů</v>
      </c>
      <c r="H576" s="172"/>
      <c r="I576" s="174"/>
    </row>
    <row r="577" spans="1:9" ht="12.75">
      <c r="A577" s="140">
        <f>IF(ISNUMBER(SEARCH(ZAKL_DATA!$B$29,B577)),MAX($A$1:A576)+1,0)</f>
        <v>576.0</v>
      </c>
      <c r="B577" s="139" t="s">
        <v>95</v>
      </c>
      <c r="C577" s="171" t="s">
        <v>1961</v>
      </c>
      <c r="E577" t="str">
        <f>IFERROR(VLOOKUP(ROWS($E$2:E577),$A$2:$B$991,2,0),"")</f>
        <v>Opravy a údržba letadel a kosmických lodí</v>
      </c>
      <c r="H577" s="172"/>
      <c r="I577" s="174"/>
    </row>
    <row r="578" spans="1:9" ht="12.75">
      <c r="A578" s="140">
        <f>IF(ISNUMBER(SEARCH(ZAKL_DATA!$B$29,B578)),MAX($A$1:A577)+1,0)</f>
        <v>577.0</v>
      </c>
      <c r="B578" s="139" t="s">
        <v>96</v>
      </c>
      <c r="C578" s="171" t="s">
        <v>1962</v>
      </c>
      <c r="E578" t="str">
        <f>IFERROR(VLOOKUP(ROWS($E$2:E578),$A$2:$B$991,2,0),"")</f>
        <v>Opravy a údržba ostatních dopravních prostředků a zařízení j. n.</v>
      </c>
      <c r="H578" s="172"/>
      <c r="I578" s="174"/>
    </row>
    <row r="579" spans="1:9" ht="12.75">
      <c r="A579" s="140">
        <f>IF(ISNUMBER(SEARCH(ZAKL_DATA!$B$29,B579)),MAX($A$1:A578)+1,0)</f>
        <v>578.0</v>
      </c>
      <c r="B579" s="139" t="s">
        <v>97</v>
      </c>
      <c r="C579" s="171" t="s">
        <v>1963</v>
      </c>
      <c r="E579" t="str">
        <f>IFERROR(VLOOKUP(ROWS($E$2:E579),$A$2:$B$991,2,0),"")</f>
        <v>Opravy ostatních zařízení</v>
      </c>
      <c r="H579" s="172"/>
      <c r="I579" s="174"/>
    </row>
    <row r="580" spans="1:9" ht="12.75">
      <c r="A580" s="140">
        <f>IF(ISNUMBER(SEARCH(ZAKL_DATA!$B$29,B580)),MAX($A$1:A579)+1,0)</f>
        <v>579.0</v>
      </c>
      <c r="B580" s="139" t="s">
        <v>98</v>
      </c>
      <c r="C580" s="171" t="s">
        <v>1964</v>
      </c>
      <c r="E580" t="str">
        <f>IFERROR(VLOOKUP(ROWS($E$2:E580),$A$2:$B$991,2,0),"")</f>
        <v>Výroba elektřiny</v>
      </c>
      <c r="H580" s="172"/>
      <c r="I580" s="174"/>
    </row>
    <row r="581" spans="1:9" ht="12.75">
      <c r="A581" s="140">
        <f>IF(ISNUMBER(SEARCH(ZAKL_DATA!$B$29,B581)),MAX($A$1:A580)+1,0)</f>
        <v>580.0</v>
      </c>
      <c r="B581" s="139" t="s">
        <v>99</v>
      </c>
      <c r="C581" s="171" t="s">
        <v>1965</v>
      </c>
      <c r="E581" t="str">
        <f>IFERROR(VLOOKUP(ROWS($E$2:E581),$A$2:$B$991,2,0),"")</f>
        <v>Přenos elektřiny</v>
      </c>
      <c r="H581" s="172"/>
      <c r="I581" s="174"/>
    </row>
    <row r="582" spans="1:9" ht="12.75">
      <c r="A582" s="140">
        <f>IF(ISNUMBER(SEARCH(ZAKL_DATA!$B$29,B582)),MAX($A$1:A581)+1,0)</f>
        <v>581.0</v>
      </c>
      <c r="B582" s="139" t="s">
        <v>100</v>
      </c>
      <c r="C582" s="171" t="s">
        <v>1966</v>
      </c>
      <c r="E582" t="str">
        <f>IFERROR(VLOOKUP(ROWS($E$2:E582),$A$2:$B$991,2,0),"")</f>
        <v>Rozvod elektřiny</v>
      </c>
      <c r="H582" s="172"/>
      <c r="I582" s="174"/>
    </row>
    <row r="583" spans="1:9" ht="12.75">
      <c r="A583" s="140">
        <f>IF(ISNUMBER(SEARCH(ZAKL_DATA!$B$29,B583)),MAX($A$1:A582)+1,0)</f>
        <v>582.0</v>
      </c>
      <c r="B583" s="139" t="s">
        <v>101</v>
      </c>
      <c r="C583" s="171" t="s">
        <v>1967</v>
      </c>
      <c r="E583" t="str">
        <f>IFERROR(VLOOKUP(ROWS($E$2:E583),$A$2:$B$991,2,0),"")</f>
        <v>Obchod s elektřinou</v>
      </c>
      <c r="H583" s="172"/>
      <c r="I583" s="174"/>
    </row>
    <row r="584" spans="1:9" ht="12.75">
      <c r="A584" s="140">
        <f>IF(ISNUMBER(SEARCH(ZAKL_DATA!$B$29,B584)),MAX($A$1:A583)+1,0)</f>
        <v>583.0</v>
      </c>
      <c r="B584" s="139" t="s">
        <v>102</v>
      </c>
      <c r="C584" s="171" t="s">
        <v>1968</v>
      </c>
      <c r="E584" t="str">
        <f>IFERROR(VLOOKUP(ROWS($E$2:E584),$A$2:$B$991,2,0),"")</f>
        <v>Výroba plynu</v>
      </c>
      <c r="H584" s="172"/>
      <c r="I584" s="174"/>
    </row>
    <row r="585" spans="1:9" ht="12.75">
      <c r="A585" s="140">
        <f>IF(ISNUMBER(SEARCH(ZAKL_DATA!$B$29,B585)),MAX($A$1:A584)+1,0)</f>
        <v>584.0</v>
      </c>
      <c r="B585" s="139" t="s">
        <v>103</v>
      </c>
      <c r="C585" s="171" t="s">
        <v>1969</v>
      </c>
      <c r="E585" t="str">
        <f>IFERROR(VLOOKUP(ROWS($E$2:E585),$A$2:$B$991,2,0),"")</f>
        <v>Rozvod plynných paliv prostřednictvím sítí</v>
      </c>
      <c r="H585" s="172"/>
      <c r="I585" s="174"/>
    </row>
    <row r="586" spans="1:9" ht="12.75">
      <c r="A586" s="140">
        <f>IF(ISNUMBER(SEARCH(ZAKL_DATA!$B$29,B586)),MAX($A$1:A585)+1,0)</f>
        <v>585.0</v>
      </c>
      <c r="B586" s="139" t="s">
        <v>104</v>
      </c>
      <c r="C586" s="171" t="s">
        <v>1970</v>
      </c>
      <c r="E586" t="str">
        <f>IFERROR(VLOOKUP(ROWS($E$2:E586),$A$2:$B$991,2,0),"")</f>
        <v>Obchod s plynem prostřednictvím sítí</v>
      </c>
      <c r="H586" s="172"/>
      <c r="I586" s="174"/>
    </row>
    <row r="587" spans="1:9" ht="12.75">
      <c r="A587" s="140">
        <f>IF(ISNUMBER(SEARCH(ZAKL_DATA!$B$29,B587)),MAX($A$1:A586)+1,0)</f>
        <v>586.0</v>
      </c>
      <c r="B587" s="139" t="s">
        <v>105</v>
      </c>
      <c r="C587" s="171" t="s">
        <v>1971</v>
      </c>
      <c r="E587" t="str">
        <f>IFERROR(VLOOKUP(ROWS($E$2:E587),$A$2:$B$991,2,0),"")</f>
        <v>Shromažďování a sběr odpadů, kromě nebezpečných</v>
      </c>
      <c r="H587" s="172"/>
      <c r="I587" s="174"/>
    </row>
    <row r="588" spans="1:9" ht="12.75">
      <c r="A588" s="140">
        <f>IF(ISNUMBER(SEARCH(ZAKL_DATA!$B$29,B588)),MAX($A$1:A587)+1,0)</f>
        <v>587.0</v>
      </c>
      <c r="B588" s="139" t="s">
        <v>106</v>
      </c>
      <c r="C588" s="171" t="s">
        <v>1972</v>
      </c>
      <c r="E588" t="str">
        <f>IFERROR(VLOOKUP(ROWS($E$2:E588),$A$2:$B$991,2,0),"")</f>
        <v>Shromažďování a sběr nebezpečných odpadů</v>
      </c>
      <c r="H588" s="172"/>
      <c r="I588" s="174"/>
    </row>
    <row r="589" spans="1:9" ht="12.75">
      <c r="A589" s="140">
        <f>IF(ISNUMBER(SEARCH(ZAKL_DATA!$B$29,B589)),MAX($A$1:A588)+1,0)</f>
        <v>588.0</v>
      </c>
      <c r="B589" s="139" t="s">
        <v>107</v>
      </c>
      <c r="C589" s="171" t="s">
        <v>1973</v>
      </c>
      <c r="E589" t="str">
        <f>IFERROR(VLOOKUP(ROWS($E$2:E589),$A$2:$B$991,2,0),"")</f>
        <v>Odstraňování odpadů, kromě nebezpečných</v>
      </c>
      <c r="H589" s="172"/>
      <c r="I589" s="174"/>
    </row>
    <row r="590" spans="1:9" ht="12.75">
      <c r="A590" s="140">
        <f>IF(ISNUMBER(SEARCH(ZAKL_DATA!$B$29,B590)),MAX($A$1:A589)+1,0)</f>
        <v>589.0</v>
      </c>
      <c r="B590" s="139" t="s">
        <v>108</v>
      </c>
      <c r="C590" s="171" t="s">
        <v>1974</v>
      </c>
      <c r="E590" t="str">
        <f>IFERROR(VLOOKUP(ROWS($E$2:E590),$A$2:$B$991,2,0),"")</f>
        <v>Odstraňování nebezpečných odpadů</v>
      </c>
      <c r="H590" s="172"/>
      <c r="I590" s="174"/>
    </row>
    <row r="591" spans="1:9" ht="12.75">
      <c r="A591" s="140">
        <f>IF(ISNUMBER(SEARCH(ZAKL_DATA!$B$29,B591)),MAX($A$1:A590)+1,0)</f>
        <v>590.0</v>
      </c>
      <c r="B591" s="139" t="s">
        <v>109</v>
      </c>
      <c r="C591" s="171" t="s">
        <v>1975</v>
      </c>
      <c r="E591" t="str">
        <f>IFERROR(VLOOKUP(ROWS($E$2:E591),$A$2:$B$991,2,0),"")</f>
        <v>Demontáž vraků a vyřazených strojů a zařízení pro účely recyklace</v>
      </c>
      <c r="H591" s="172"/>
      <c r="I591" s="174"/>
    </row>
    <row r="592" spans="1:9" ht="12.75">
      <c r="A592" s="140">
        <f>IF(ISNUMBER(SEARCH(ZAKL_DATA!$B$29,B592)),MAX($A$1:A591)+1,0)</f>
        <v>591.0</v>
      </c>
      <c r="B592" s="139" t="s">
        <v>110</v>
      </c>
      <c r="C592" s="171" t="s">
        <v>1976</v>
      </c>
      <c r="E592" t="str">
        <f>IFERROR(VLOOKUP(ROWS($E$2:E592),$A$2:$B$991,2,0),"")</f>
        <v>Úprava odpadů k dalšímu využití,kromě demontáže vraků,strojů a zařízení</v>
      </c>
      <c r="H592" s="172"/>
      <c r="I592" s="174"/>
    </row>
    <row r="593" spans="1:9" ht="12.75">
      <c r="A593" s="140">
        <f>IF(ISNUMBER(SEARCH(ZAKL_DATA!$B$29,B593)),MAX($A$1:A592)+1,0)</f>
        <v>592.0</v>
      </c>
      <c r="B593" s="139" t="s">
        <v>111</v>
      </c>
      <c r="C593" s="171" t="s">
        <v>1629</v>
      </c>
      <c r="E593" t="str">
        <f>IFERROR(VLOOKUP(ROWS($E$2:E593),$A$2:$B$991,2,0),"")</f>
        <v>Výstavba bytových budov</v>
      </c>
      <c r="H593" s="172"/>
      <c r="I593" s="174"/>
    </row>
    <row r="594" spans="1:9" ht="12.75">
      <c r="A594" s="140">
        <f>IF(ISNUMBER(SEARCH(ZAKL_DATA!$B$29,B594)),MAX($A$1:A593)+1,0)</f>
        <v>593.0</v>
      </c>
      <c r="B594" s="139" t="s">
        <v>112</v>
      </c>
      <c r="C594" s="171" t="s">
        <v>1977</v>
      </c>
      <c r="E594" t="str">
        <f>IFERROR(VLOOKUP(ROWS($E$2:E594),$A$2:$B$991,2,0),"")</f>
        <v>Výstavba silnic a dálnic</v>
      </c>
      <c r="H594" s="172"/>
      <c r="I594" s="174"/>
    </row>
    <row r="595" spans="1:9" ht="12.75">
      <c r="A595" s="140">
        <f>IF(ISNUMBER(SEARCH(ZAKL_DATA!$B$29,B595)),MAX($A$1:A594)+1,0)</f>
        <v>594.0</v>
      </c>
      <c r="B595" s="139" t="s">
        <v>113</v>
      </c>
      <c r="C595" s="171" t="s">
        <v>1978</v>
      </c>
      <c r="E595" t="str">
        <f>IFERROR(VLOOKUP(ROWS($E$2:E595),$A$2:$B$991,2,0),"")</f>
        <v>Výstavba železnic a podzemních drah</v>
      </c>
      <c r="H595" s="172"/>
      <c r="I595" s="174"/>
    </row>
    <row r="596" spans="1:9" ht="12.75">
      <c r="A596" s="140">
        <f>IF(ISNUMBER(SEARCH(ZAKL_DATA!$B$29,B596)),MAX($A$1:A595)+1,0)</f>
        <v>595.0</v>
      </c>
      <c r="B596" s="139" t="s">
        <v>114</v>
      </c>
      <c r="C596" s="171" t="s">
        <v>1979</v>
      </c>
      <c r="E596" t="str">
        <f>IFERROR(VLOOKUP(ROWS($E$2:E596),$A$2:$B$991,2,0),"")</f>
        <v>Výstavba mostů a tunelů</v>
      </c>
      <c r="H596" s="172"/>
      <c r="I596" s="174"/>
    </row>
    <row r="597" spans="1:9" ht="12.75">
      <c r="A597" s="140">
        <f>IF(ISNUMBER(SEARCH(ZAKL_DATA!$B$29,B597)),MAX($A$1:A596)+1,0)</f>
        <v>596.0</v>
      </c>
      <c r="B597" s="139" t="s">
        <v>115</v>
      </c>
      <c r="C597" s="171" t="s">
        <v>1980</v>
      </c>
      <c r="E597" t="str">
        <f>IFERROR(VLOOKUP(ROWS($E$2:E597),$A$2:$B$991,2,0),"")</f>
        <v>Výstavba inženýrských sítí pro kapaliny a plyny</v>
      </c>
      <c r="H597" s="172"/>
      <c r="I597" s="174"/>
    </row>
    <row r="598" spans="1:9" ht="12.75">
      <c r="A598" s="140">
        <f>IF(ISNUMBER(SEARCH(ZAKL_DATA!$B$29,B598)),MAX($A$1:A597)+1,0)</f>
        <v>597.0</v>
      </c>
      <c r="B598" s="139" t="s">
        <v>116</v>
      </c>
      <c r="C598" s="171" t="s">
        <v>1981</v>
      </c>
      <c r="E598" t="str">
        <f>IFERROR(VLOOKUP(ROWS($E$2:E598),$A$2:$B$991,2,0),"")</f>
        <v>Výstavba inženýrských sítí pro elektřinu a telekomunikace</v>
      </c>
      <c r="H598" s="172"/>
      <c r="I598" s="174"/>
    </row>
    <row r="599" spans="1:9" ht="12.75">
      <c r="A599" s="140">
        <f>IF(ISNUMBER(SEARCH(ZAKL_DATA!$B$29,B599)),MAX($A$1:A598)+1,0)</f>
        <v>598.0</v>
      </c>
      <c r="B599" s="139" t="s">
        <v>117</v>
      </c>
      <c r="C599" s="171" t="s">
        <v>1982</v>
      </c>
      <c r="E599" t="str">
        <f>IFERROR(VLOOKUP(ROWS($E$2:E599),$A$2:$B$991,2,0),"")</f>
        <v>Výstavba vodních děl</v>
      </c>
      <c r="H599" s="172"/>
      <c r="I599" s="174"/>
    </row>
    <row r="600" spans="1:9" ht="12.75">
      <c r="A600" s="140">
        <f>IF(ISNUMBER(SEARCH(ZAKL_DATA!$B$29,B600)),MAX($A$1:A599)+1,0)</f>
        <v>599.0</v>
      </c>
      <c r="B600" s="139" t="s">
        <v>118</v>
      </c>
      <c r="C600" s="171" t="s">
        <v>1983</v>
      </c>
      <c r="E600" t="str">
        <f>IFERROR(VLOOKUP(ROWS($E$2:E600),$A$2:$B$991,2,0),"")</f>
        <v>Výstavba ostatních staveb j. n.</v>
      </c>
      <c r="H600" s="172"/>
      <c r="I600" s="174"/>
    </row>
    <row r="601" spans="1:9" ht="12.75">
      <c r="A601" s="140">
        <f>IF(ISNUMBER(SEARCH(ZAKL_DATA!$B$29,B601)),MAX($A$1:A600)+1,0)</f>
        <v>600.0</v>
      </c>
      <c r="B601" s="139" t="s">
        <v>119</v>
      </c>
      <c r="C601" s="171" t="s">
        <v>1984</v>
      </c>
      <c r="E601" t="str">
        <f>IFERROR(VLOOKUP(ROWS($E$2:E601),$A$2:$B$991,2,0),"")</f>
        <v>Demolice</v>
      </c>
      <c r="H601" s="172"/>
      <c r="I601" s="174"/>
    </row>
    <row r="602" spans="1:9" ht="12.75">
      <c r="A602" s="140">
        <f>IF(ISNUMBER(SEARCH(ZAKL_DATA!$B$29,B602)),MAX($A$1:A601)+1,0)</f>
        <v>601.0</v>
      </c>
      <c r="B602" s="139" t="s">
        <v>120</v>
      </c>
      <c r="C602" s="171" t="s">
        <v>1985</v>
      </c>
      <c r="E602" t="str">
        <f>IFERROR(VLOOKUP(ROWS($E$2:E602),$A$2:$B$991,2,0),"")</f>
        <v>Příprava staveniště</v>
      </c>
      <c r="H602" s="172"/>
      <c r="I602" s="174"/>
    </row>
    <row r="603" spans="1:9" ht="12.75">
      <c r="A603" s="140">
        <f>IF(ISNUMBER(SEARCH(ZAKL_DATA!$B$29,B603)),MAX($A$1:A602)+1,0)</f>
        <v>602.0</v>
      </c>
      <c r="B603" s="139" t="s">
        <v>121</v>
      </c>
      <c r="C603" s="171" t="s">
        <v>1986</v>
      </c>
      <c r="E603" t="str">
        <f>IFERROR(VLOOKUP(ROWS($E$2:E603),$A$2:$B$991,2,0),"")</f>
        <v>Průzkumné vrtné práce</v>
      </c>
      <c r="H603" s="172"/>
      <c r="I603" s="174"/>
    </row>
    <row r="604" spans="1:9" ht="12.75">
      <c r="A604" s="140">
        <f>IF(ISNUMBER(SEARCH(ZAKL_DATA!$B$29,B604)),MAX($A$1:A603)+1,0)</f>
        <v>603.0</v>
      </c>
      <c r="B604" s="139" t="s">
        <v>122</v>
      </c>
      <c r="C604" s="171" t="s">
        <v>1987</v>
      </c>
      <c r="E604" t="str">
        <f>IFERROR(VLOOKUP(ROWS($E$2:E604),$A$2:$B$991,2,0),"")</f>
        <v>Elektrické instalace</v>
      </c>
      <c r="H604" s="172"/>
      <c r="I604" s="174"/>
    </row>
    <row r="605" spans="1:9" ht="12.75">
      <c r="A605" s="140">
        <f>IF(ISNUMBER(SEARCH(ZAKL_DATA!$B$29,B605)),MAX($A$1:A604)+1,0)</f>
        <v>604.0</v>
      </c>
      <c r="B605" s="139" t="s">
        <v>123</v>
      </c>
      <c r="C605" s="171" t="s">
        <v>1988</v>
      </c>
      <c r="E605" t="str">
        <f>IFERROR(VLOOKUP(ROWS($E$2:E605),$A$2:$B$991,2,0),"")</f>
        <v>Instalace vody, odpadu, plynu, topení a klimatizace</v>
      </c>
      <c r="H605" s="172"/>
      <c r="I605" s="174"/>
    </row>
    <row r="606" spans="1:9" ht="12.75">
      <c r="A606" s="140">
        <f>IF(ISNUMBER(SEARCH(ZAKL_DATA!$B$29,B606)),MAX($A$1:A605)+1,0)</f>
        <v>605.0</v>
      </c>
      <c r="B606" s="139" t="s">
        <v>124</v>
      </c>
      <c r="C606" s="171" t="s">
        <v>1989</v>
      </c>
      <c r="E606" t="str">
        <f>IFERROR(VLOOKUP(ROWS($E$2:E606),$A$2:$B$991,2,0),"")</f>
        <v>Ostatní stavební instalace</v>
      </c>
      <c r="H606" s="172"/>
      <c r="I606" s="174"/>
    </row>
    <row r="607" spans="1:9" ht="12.75">
      <c r="A607" s="140">
        <f>IF(ISNUMBER(SEARCH(ZAKL_DATA!$B$29,B607)),MAX($A$1:A606)+1,0)</f>
        <v>606.0</v>
      </c>
      <c r="B607" s="139" t="s">
        <v>125</v>
      </c>
      <c r="C607" s="171" t="s">
        <v>1990</v>
      </c>
      <c r="E607" t="str">
        <f>IFERROR(VLOOKUP(ROWS($E$2:E607),$A$2:$B$991,2,0),"")</f>
        <v>Omítkářské práce</v>
      </c>
      <c r="H607" s="172"/>
      <c r="I607" s="174"/>
    </row>
    <row r="608" spans="1:9" ht="12.75">
      <c r="A608" s="140">
        <f>IF(ISNUMBER(SEARCH(ZAKL_DATA!$B$29,B608)),MAX($A$1:A607)+1,0)</f>
        <v>607.0</v>
      </c>
      <c r="B608" s="139" t="s">
        <v>126</v>
      </c>
      <c r="C608" s="171" t="s">
        <v>1991</v>
      </c>
      <c r="E608" t="str">
        <f>IFERROR(VLOOKUP(ROWS($E$2:E608),$A$2:$B$991,2,0),"")</f>
        <v>Truhlářské práce</v>
      </c>
      <c r="H608" s="172"/>
      <c r="I608" s="174"/>
    </row>
    <row r="609" spans="1:9" ht="12.75">
      <c r="A609" s="140">
        <f>IF(ISNUMBER(SEARCH(ZAKL_DATA!$B$29,B609)),MAX($A$1:A608)+1,0)</f>
        <v>608.0</v>
      </c>
      <c r="B609" s="139" t="s">
        <v>127</v>
      </c>
      <c r="C609" s="171" t="s">
        <v>1992</v>
      </c>
      <c r="E609" t="str">
        <f>IFERROR(VLOOKUP(ROWS($E$2:E609),$A$2:$B$991,2,0),"")</f>
        <v>Obkládání stěn a pokládání podlahových krytin</v>
      </c>
      <c r="H609" s="172"/>
      <c r="I609" s="174"/>
    </row>
    <row r="610" spans="1:9" ht="12.75">
      <c r="A610" s="140">
        <f>IF(ISNUMBER(SEARCH(ZAKL_DATA!$B$29,B610)),MAX($A$1:A609)+1,0)</f>
        <v>609.0</v>
      </c>
      <c r="B610" s="139" t="s">
        <v>128</v>
      </c>
      <c r="C610" s="171" t="s">
        <v>1993</v>
      </c>
      <c r="E610" t="str">
        <f>IFERROR(VLOOKUP(ROWS($E$2:E610),$A$2:$B$991,2,0),"")</f>
        <v>Sklenářské, malířské a natěračské práce</v>
      </c>
      <c r="H610" s="172"/>
      <c r="I610" s="174"/>
    </row>
    <row r="611" spans="1:9" ht="12.75">
      <c r="A611" s="140">
        <f>IF(ISNUMBER(SEARCH(ZAKL_DATA!$B$29,B611)),MAX($A$1:A610)+1,0)</f>
        <v>610.0</v>
      </c>
      <c r="B611" s="139" t="s">
        <v>129</v>
      </c>
      <c r="C611" s="171" t="s">
        <v>1994</v>
      </c>
      <c r="E611" t="str">
        <f>IFERROR(VLOOKUP(ROWS($E$2:E611),$A$2:$B$991,2,0),"")</f>
        <v>Ostatní kompletační a dokončovací práce</v>
      </c>
      <c r="H611" s="172"/>
      <c r="I611" s="174"/>
    </row>
    <row r="612" spans="1:9" ht="12.75">
      <c r="A612" s="140">
        <f>IF(ISNUMBER(SEARCH(ZAKL_DATA!$B$29,B612)),MAX($A$1:A611)+1,0)</f>
        <v>611.0</v>
      </c>
      <c r="B612" s="139" t="s">
        <v>130</v>
      </c>
      <c r="C612" s="171" t="s">
        <v>1995</v>
      </c>
      <c r="E612" t="str">
        <f>IFERROR(VLOOKUP(ROWS($E$2:E612),$A$2:$B$991,2,0),"")</f>
        <v>Pokrývačské práce</v>
      </c>
      <c r="H612" s="172"/>
      <c r="I612" s="174"/>
    </row>
    <row r="613" spans="1:9" ht="12.75">
      <c r="A613" s="140">
        <f>IF(ISNUMBER(SEARCH(ZAKL_DATA!$B$29,B613)),MAX($A$1:A612)+1,0)</f>
        <v>612.0</v>
      </c>
      <c r="B613" s="139" t="s">
        <v>131</v>
      </c>
      <c r="C613" s="171" t="s">
        <v>1996</v>
      </c>
      <c r="E613" t="str">
        <f>IFERROR(VLOOKUP(ROWS($E$2:E613),$A$2:$B$991,2,0),"")</f>
        <v>Ostatní specializované stavební činnosti j. n.</v>
      </c>
      <c r="H613" s="172"/>
      <c r="I613" s="174"/>
    </row>
    <row r="614" spans="1:9" ht="12.75">
      <c r="A614" s="140">
        <f>IF(ISNUMBER(SEARCH(ZAKL_DATA!$B$29,B614)),MAX($A$1:A613)+1,0)</f>
        <v>613.0</v>
      </c>
      <c r="B614" s="139" t="s">
        <v>132</v>
      </c>
      <c r="C614" s="171" t="s">
        <v>1997</v>
      </c>
      <c r="E614" t="str">
        <f>IFERROR(VLOOKUP(ROWS($E$2:E614),$A$2:$B$991,2,0),"")</f>
        <v>Obchod s automobily a jinými lehkými motorovými vozidly</v>
      </c>
      <c r="H614" s="172"/>
      <c r="I614" s="174"/>
    </row>
    <row r="615" spans="1:9" ht="12.75">
      <c r="A615" s="140">
        <f>IF(ISNUMBER(SEARCH(ZAKL_DATA!$B$29,B615)),MAX($A$1:A614)+1,0)</f>
        <v>614.0</v>
      </c>
      <c r="B615" s="139" t="s">
        <v>133</v>
      </c>
      <c r="C615" s="171" t="s">
        <v>1998</v>
      </c>
      <c r="E615" t="str">
        <f>IFERROR(VLOOKUP(ROWS($E$2:E615),$A$2:$B$991,2,0),"")</f>
        <v>Obchod s ostatními motorovými vozidly, kromě motocyklů</v>
      </c>
      <c r="H615" s="172"/>
      <c r="I615" s="174"/>
    </row>
    <row r="616" spans="1:9" ht="12.75">
      <c r="A616" s="140">
        <f>IF(ISNUMBER(SEARCH(ZAKL_DATA!$B$29,B616)),MAX($A$1:A615)+1,0)</f>
        <v>615.0</v>
      </c>
      <c r="B616" s="139" t="s">
        <v>134</v>
      </c>
      <c r="C616" s="171" t="s">
        <v>1999</v>
      </c>
      <c r="E616" t="str">
        <f>IFERROR(VLOOKUP(ROWS($E$2:E616),$A$2:$B$991,2,0),"")</f>
        <v>Velkoobchod s díly a příslušenstvím pro motorová vozidla,kromě motocyklů</v>
      </c>
      <c r="H616" s="172"/>
      <c r="I616" s="174"/>
    </row>
    <row r="617" spans="1:9" ht="12.75">
      <c r="A617" s="140">
        <f>IF(ISNUMBER(SEARCH(ZAKL_DATA!$B$29,B617)),MAX($A$1:A616)+1,0)</f>
        <v>616.0</v>
      </c>
      <c r="B617" s="139" t="s">
        <v>135</v>
      </c>
      <c r="C617" s="171" t="s">
        <v>2000</v>
      </c>
      <c r="E617" t="str">
        <f>IFERROR(VLOOKUP(ROWS($E$2:E617),$A$2:$B$991,2,0),"")</f>
        <v>Maloobchod s díly a příslušenstvím pro motorová vozidla,kromě motocyklů</v>
      </c>
      <c r="H617" s="172"/>
      <c r="I617" s="174"/>
    </row>
    <row r="618" spans="1:9" ht="12.75">
      <c r="A618" s="140">
        <f>IF(ISNUMBER(SEARCH(ZAKL_DATA!$B$29,B618)),MAX($A$1:A617)+1,0)</f>
        <v>617.0</v>
      </c>
      <c r="B618" s="139" t="s">
        <v>136</v>
      </c>
      <c r="C618" s="171" t="s">
        <v>2001</v>
      </c>
      <c r="E618" t="str">
        <f>IFERROR(VLOOKUP(ROWS($E$2:E618),$A$2:$B$991,2,0),"")</f>
        <v>Zprostř.velkoob.a velkoob.v zast.se zákl.zem.pr.,živými zv.,text.sur.a pol.</v>
      </c>
      <c r="H618" s="172"/>
      <c r="I618" s="174"/>
    </row>
    <row r="619" spans="1:9" ht="12.75">
      <c r="A619" s="140">
        <f>IF(ISNUMBER(SEARCH(ZAKL_DATA!$B$29,B619)),MAX($A$1:A618)+1,0)</f>
        <v>618.0</v>
      </c>
      <c r="B619" s="139" t="s">
        <v>137</v>
      </c>
      <c r="C619" s="171" t="s">
        <v>2002</v>
      </c>
      <c r="E619" t="str">
        <f>IFERROR(VLOOKUP(ROWS($E$2:E619),$A$2:$B$991,2,0),"")</f>
        <v>Zprostř.velkoob.a velkoob.v zast.s palivy,rudami,kovy a prům.chemikáliemi</v>
      </c>
      <c r="H619" s="172"/>
      <c r="I619" s="174"/>
    </row>
    <row r="620" spans="1:9" ht="12.75">
      <c r="A620" s="140">
        <f>IF(ISNUMBER(SEARCH(ZAKL_DATA!$B$29,B620)),MAX($A$1:A619)+1,0)</f>
        <v>619.0</v>
      </c>
      <c r="B620" s="139" t="s">
        <v>138</v>
      </c>
      <c r="C620" s="171" t="s">
        <v>2003</v>
      </c>
      <c r="E620" t="str">
        <f>IFERROR(VLOOKUP(ROWS($E$2:E620),$A$2:$B$991,2,0),"")</f>
        <v>Zprostř.velkoobchodu a velkoobchod v zast.se dřevem a staveb.materiály</v>
      </c>
      <c r="H620" s="172"/>
      <c r="I620" s="174"/>
    </row>
    <row r="621" spans="1:9" ht="12.75">
      <c r="A621" s="140">
        <f>IF(ISNUMBER(SEARCH(ZAKL_DATA!$B$29,B621)),MAX($A$1:A620)+1,0)</f>
        <v>620.0</v>
      </c>
      <c r="B621" s="139" t="s">
        <v>139</v>
      </c>
      <c r="C621" s="171" t="s">
        <v>2004</v>
      </c>
      <c r="E621" t="str">
        <f>IFERROR(VLOOKUP(ROWS($E$2:E621),$A$2:$B$991,2,0),"")</f>
        <v>Zprostř.velkoobchodu a velkoob.v zast.se stroji,prům.zař.,loděmi a letadly</v>
      </c>
      <c r="H621" s="172"/>
      <c r="I621" s="174"/>
    </row>
    <row r="622" spans="1:9" ht="12.75">
      <c r="A622" s="140">
        <f>IF(ISNUMBER(SEARCH(ZAKL_DATA!$B$29,B622)),MAX($A$1:A621)+1,0)</f>
        <v>621.0</v>
      </c>
      <c r="B622" s="139" t="s">
        <v>140</v>
      </c>
      <c r="C622" s="171" t="s">
        <v>2005</v>
      </c>
      <c r="E622" t="str">
        <f>IFERROR(VLOOKUP(ROWS($E$2:E622),$A$2:$B$991,2,0),"")</f>
        <v>Zprostř.velkoob.a velkoob.v zast.s náb.,želez.zbožím a potř.převáž.pro dom.</v>
      </c>
      <c r="H622" s="172"/>
      <c r="I622" s="174"/>
    </row>
    <row r="623" spans="1:9" ht="12.75">
      <c r="A623" s="140">
        <f>IF(ISNUMBER(SEARCH(ZAKL_DATA!$B$29,B623)),MAX($A$1:A622)+1,0)</f>
        <v>622.0</v>
      </c>
      <c r="B623" s="139" t="s">
        <v>141</v>
      </c>
      <c r="C623" s="171" t="s">
        <v>2006</v>
      </c>
      <c r="E623" t="str">
        <f>IFERROR(VLOOKUP(ROWS($E$2:E623),$A$2:$B$991,2,0),"")</f>
        <v>Zprostř.velkoob.a velkoob.v zast.s text.,oděvy,kožešinami,obuví a kož.výr.</v>
      </c>
      <c r="H623" s="172"/>
      <c r="I623" s="174"/>
    </row>
    <row r="624" spans="1:9" ht="12.75">
      <c r="A624" s="140">
        <f>IF(ISNUMBER(SEARCH(ZAKL_DATA!$B$29,B624)),MAX($A$1:A623)+1,0)</f>
        <v>623.0</v>
      </c>
      <c r="B624" s="139" t="s">
        <v>142</v>
      </c>
      <c r="C624" s="171" t="s">
        <v>2007</v>
      </c>
      <c r="E624" t="str">
        <f>IFERROR(VLOOKUP(ROWS($E$2:E624),$A$2:$B$991,2,0),"")</f>
        <v>Zprostř.velkoob.a velkoob.v zast.s potr.,nápoji,tabákem a tabák.výrobky</v>
      </c>
      <c r="H624" s="172"/>
      <c r="I624" s="174"/>
    </row>
    <row r="625" spans="1:9" ht="12.75">
      <c r="A625" s="140">
        <f>IF(ISNUMBER(SEARCH(ZAKL_DATA!$B$29,B625)),MAX($A$1:A624)+1,0)</f>
        <v>624.0</v>
      </c>
      <c r="B625" s="139" t="s">
        <v>143</v>
      </c>
      <c r="C625" s="171" t="s">
        <v>2008</v>
      </c>
      <c r="E625" t="str">
        <f>IFERROR(VLOOKUP(ROWS($E$2:E625),$A$2:$B$991,2,0),"")</f>
        <v>Zprostř.specializ.velkoob.a specializ.velkoob.v zast.s ost.výrobky</v>
      </c>
      <c r="H625" s="172"/>
      <c r="I625" s="174"/>
    </row>
    <row r="626" spans="1:9" ht="12.75">
      <c r="A626" s="140">
        <f>IF(ISNUMBER(SEARCH(ZAKL_DATA!$B$29,B626)),MAX($A$1:A625)+1,0)</f>
        <v>625.0</v>
      </c>
      <c r="B626" s="139" t="s">
        <v>144</v>
      </c>
      <c r="C626" s="171" t="s">
        <v>2009</v>
      </c>
      <c r="E626" t="str">
        <f>IFERROR(VLOOKUP(ROWS($E$2:E626),$A$2:$B$991,2,0),"")</f>
        <v>Zprostř.nespecializ.velkoobchodu a nespecializ.velkoobchod v zast.</v>
      </c>
      <c r="H626" s="172"/>
      <c r="I626" s="174"/>
    </row>
    <row r="627" spans="1:9" ht="12.75">
      <c r="A627" s="140">
        <f>IF(ISNUMBER(SEARCH(ZAKL_DATA!$B$29,B627)),MAX($A$1:A626)+1,0)</f>
        <v>626.0</v>
      </c>
      <c r="B627" s="139" t="s">
        <v>145</v>
      </c>
      <c r="C627" s="171" t="s">
        <v>2010</v>
      </c>
      <c r="E627" t="str">
        <f>IFERROR(VLOOKUP(ROWS($E$2:E627),$A$2:$B$991,2,0),"")</f>
        <v>Velkoobchod s obilím, surovým tabákem, osivy a krmivy</v>
      </c>
      <c r="H627" s="172"/>
      <c r="I627" s="174"/>
    </row>
    <row r="628" spans="1:9" ht="12.75">
      <c r="A628" s="140">
        <f>IF(ISNUMBER(SEARCH(ZAKL_DATA!$B$29,B628)),MAX($A$1:A627)+1,0)</f>
        <v>627.0</v>
      </c>
      <c r="B628" s="139" t="s">
        <v>146</v>
      </c>
      <c r="C628" s="171" t="s">
        <v>2011</v>
      </c>
      <c r="E628" t="str">
        <f>IFERROR(VLOOKUP(ROWS($E$2:E628),$A$2:$B$991,2,0),"")</f>
        <v>Velkoobchod s květinami a jinými rostlinami</v>
      </c>
      <c r="H628" s="172"/>
      <c r="I628" s="174"/>
    </row>
    <row r="629" spans="1:9" ht="12.75">
      <c r="A629" s="140">
        <f>IF(ISNUMBER(SEARCH(ZAKL_DATA!$B$29,B629)),MAX($A$1:A628)+1,0)</f>
        <v>628.0</v>
      </c>
      <c r="B629" s="139" t="s">
        <v>147</v>
      </c>
      <c r="C629" s="171" t="s">
        <v>2012</v>
      </c>
      <c r="E629" t="str">
        <f>IFERROR(VLOOKUP(ROWS($E$2:E629),$A$2:$B$991,2,0),"")</f>
        <v>Velkoobchod s živými zvířaty</v>
      </c>
      <c r="H629" s="172"/>
      <c r="I629" s="174"/>
    </row>
    <row r="630" spans="1:9" ht="12.75">
      <c r="A630" s="140">
        <f>IF(ISNUMBER(SEARCH(ZAKL_DATA!$B$29,B630)),MAX($A$1:A629)+1,0)</f>
        <v>629.0</v>
      </c>
      <c r="B630" s="139" t="s">
        <v>148</v>
      </c>
      <c r="C630" s="171" t="s">
        <v>2013</v>
      </c>
      <c r="E630" t="str">
        <f>IFERROR(VLOOKUP(ROWS($E$2:E630),$A$2:$B$991,2,0),"")</f>
        <v>Velkoobchod se surovými kůžemi, kožešinami a usněmi</v>
      </c>
      <c r="H630" s="172"/>
      <c r="I630" s="174"/>
    </row>
    <row r="631" spans="1:9" ht="12.75">
      <c r="A631" s="140">
        <f>IF(ISNUMBER(SEARCH(ZAKL_DATA!$B$29,B631)),MAX($A$1:A630)+1,0)</f>
        <v>630.0</v>
      </c>
      <c r="B631" s="139" t="s">
        <v>149</v>
      </c>
      <c r="C631" s="171" t="s">
        <v>2014</v>
      </c>
      <c r="E631" t="str">
        <f>IFERROR(VLOOKUP(ROWS($E$2:E631),$A$2:$B$991,2,0),"")</f>
        <v>Velkoobchod s ovocem a zeleninou</v>
      </c>
      <c r="H631" s="172"/>
      <c r="I631" s="174"/>
    </row>
    <row r="632" spans="1:9" ht="12.75">
      <c r="A632" s="140">
        <f>IF(ISNUMBER(SEARCH(ZAKL_DATA!$B$29,B632)),MAX($A$1:A631)+1,0)</f>
        <v>631.0</v>
      </c>
      <c r="B632" s="139" t="s">
        <v>150</v>
      </c>
      <c r="C632" s="171" t="s">
        <v>2015</v>
      </c>
      <c r="E632" t="str">
        <f>IFERROR(VLOOKUP(ROWS($E$2:E632),$A$2:$B$991,2,0),"")</f>
        <v>Velkoobchod s masem a masnými výrobky</v>
      </c>
      <c r="H632" s="172"/>
      <c r="I632" s="174"/>
    </row>
    <row r="633" spans="1:9" ht="12.75">
      <c r="A633" s="140">
        <f>IF(ISNUMBER(SEARCH(ZAKL_DATA!$B$29,B633)),MAX($A$1:A632)+1,0)</f>
        <v>632.0</v>
      </c>
      <c r="B633" s="139" t="s">
        <v>151</v>
      </c>
      <c r="C633" s="171" t="s">
        <v>2016</v>
      </c>
      <c r="E633" t="str">
        <f>IFERROR(VLOOKUP(ROWS($E$2:E633),$A$2:$B$991,2,0),"")</f>
        <v>Velkoobchod s mléčnými výrobky, vejci, jedlými oleji a tuky</v>
      </c>
      <c r="H633" s="172"/>
      <c r="I633" s="174"/>
    </row>
    <row r="634" spans="1:9" ht="12.75">
      <c r="A634" s="140">
        <f>IF(ISNUMBER(SEARCH(ZAKL_DATA!$B$29,B634)),MAX($A$1:A633)+1,0)</f>
        <v>633.0</v>
      </c>
      <c r="B634" s="139" t="s">
        <v>152</v>
      </c>
      <c r="C634" s="171" t="s">
        <v>2017</v>
      </c>
      <c r="E634" t="str">
        <f>IFERROR(VLOOKUP(ROWS($E$2:E634),$A$2:$B$991,2,0),"")</f>
        <v>Velkoobchod s nápoji</v>
      </c>
      <c r="H634" s="172"/>
      <c r="I634" s="174"/>
    </row>
    <row r="635" spans="1:9" ht="12.75">
      <c r="A635" s="140">
        <f>IF(ISNUMBER(SEARCH(ZAKL_DATA!$B$29,B635)),MAX($A$1:A634)+1,0)</f>
        <v>634.0</v>
      </c>
      <c r="B635" s="139" t="s">
        <v>153</v>
      </c>
      <c r="C635" s="171" t="s">
        <v>2018</v>
      </c>
      <c r="E635" t="str">
        <f>IFERROR(VLOOKUP(ROWS($E$2:E635),$A$2:$B$991,2,0),"")</f>
        <v>Velkoobchod s tabákovými výrobky</v>
      </c>
      <c r="H635" s="172"/>
      <c r="I635" s="174"/>
    </row>
    <row r="636" spans="1:9" ht="12.75">
      <c r="A636" s="140">
        <f>IF(ISNUMBER(SEARCH(ZAKL_DATA!$B$29,B636)),MAX($A$1:A635)+1,0)</f>
        <v>635.0</v>
      </c>
      <c r="B636" s="139" t="s">
        <v>154</v>
      </c>
      <c r="C636" s="171" t="s">
        <v>2019</v>
      </c>
      <c r="E636" t="str">
        <f>IFERROR(VLOOKUP(ROWS($E$2:E636),$A$2:$B$991,2,0),"")</f>
        <v>Velkoobchod s cukrem, čokoládou a cukrovinkami</v>
      </c>
      <c r="H636" s="172"/>
      <c r="I636" s="174"/>
    </row>
    <row r="637" spans="1:9" ht="12.75">
      <c r="A637" s="140">
        <f>IF(ISNUMBER(SEARCH(ZAKL_DATA!$B$29,B637)),MAX($A$1:A636)+1,0)</f>
        <v>636.0</v>
      </c>
      <c r="B637" s="139" t="s">
        <v>155</v>
      </c>
      <c r="C637" s="171" t="s">
        <v>2020</v>
      </c>
      <c r="E637" t="str">
        <f>IFERROR(VLOOKUP(ROWS($E$2:E637),$A$2:$B$991,2,0),"")</f>
        <v>Velkoobchod s kávou, čajem, kakaem a kořením</v>
      </c>
      <c r="H637" s="172"/>
      <c r="I637" s="174"/>
    </row>
    <row r="638" spans="1:9" ht="12.75">
      <c r="A638" s="140">
        <f>IF(ISNUMBER(SEARCH(ZAKL_DATA!$B$29,B638)),MAX($A$1:A637)+1,0)</f>
        <v>637.0</v>
      </c>
      <c r="B638" s="139" t="s">
        <v>156</v>
      </c>
      <c r="C638" s="171" t="s">
        <v>2021</v>
      </c>
      <c r="E638" t="str">
        <f>IFERROR(VLOOKUP(ROWS($E$2:E638),$A$2:$B$991,2,0),"")</f>
        <v>Specializ.velkoobchod s jinými potravinami,včetně ryb,korýšů a měkkýšů</v>
      </c>
      <c r="H638" s="172"/>
      <c r="I638" s="174"/>
    </row>
    <row r="639" spans="1:9" ht="12.75">
      <c r="A639" s="140">
        <f>IF(ISNUMBER(SEARCH(ZAKL_DATA!$B$29,B639)),MAX($A$1:A638)+1,0)</f>
        <v>638.0</v>
      </c>
      <c r="B639" s="139" t="s">
        <v>157</v>
      </c>
      <c r="C639" s="171" t="s">
        <v>2022</v>
      </c>
      <c r="E639" t="str">
        <f>IFERROR(VLOOKUP(ROWS($E$2:E639),$A$2:$B$991,2,0),"")</f>
        <v>Nespecializovaný velkoobchod s potravinami,nápoji a tabákovými výroby</v>
      </c>
      <c r="H639" s="172"/>
      <c r="I639" s="174"/>
    </row>
    <row r="640" spans="1:9" ht="12.75">
      <c r="A640" s="140">
        <f>IF(ISNUMBER(SEARCH(ZAKL_DATA!$B$29,B640)),MAX($A$1:A639)+1,0)</f>
        <v>639.0</v>
      </c>
      <c r="B640" s="139" t="s">
        <v>158</v>
      </c>
      <c r="C640" s="171" t="s">
        <v>2023</v>
      </c>
      <c r="E640" t="str">
        <f>IFERROR(VLOOKUP(ROWS($E$2:E640),$A$2:$B$991,2,0),"")</f>
        <v>Velkoobchod s textilem</v>
      </c>
      <c r="H640" s="172"/>
      <c r="I640" s="174"/>
    </row>
    <row r="641" spans="1:9" ht="12.75">
      <c r="A641" s="140">
        <f>IF(ISNUMBER(SEARCH(ZAKL_DATA!$B$29,B641)),MAX($A$1:A640)+1,0)</f>
        <v>640.0</v>
      </c>
      <c r="B641" s="139" t="s">
        <v>159</v>
      </c>
      <c r="C641" s="171" t="s">
        <v>2024</v>
      </c>
      <c r="E641" t="str">
        <f>IFERROR(VLOOKUP(ROWS($E$2:E641),$A$2:$B$991,2,0),"")</f>
        <v>Velkoobchod s oděvy a obuví</v>
      </c>
      <c r="H641" s="172"/>
      <c r="I641" s="174"/>
    </row>
    <row r="642" spans="1:9" ht="12.75">
      <c r="A642" s="140">
        <f>IF(ISNUMBER(SEARCH(ZAKL_DATA!$B$29,B642)),MAX($A$1:A641)+1,0)</f>
        <v>641.0</v>
      </c>
      <c r="B642" s="139" t="s">
        <v>160</v>
      </c>
      <c r="C642" s="171" t="s">
        <v>2025</v>
      </c>
      <c r="E642" t="str">
        <f>IFERROR(VLOOKUP(ROWS($E$2:E642),$A$2:$B$991,2,0),"")</f>
        <v>Velkoobchod s elektrospotřebiči a elektronikou</v>
      </c>
      <c r="H642" s="172"/>
      <c r="I642" s="174"/>
    </row>
    <row r="643" spans="1:9" ht="12.75">
      <c r="A643" s="140">
        <f>IF(ISNUMBER(SEARCH(ZAKL_DATA!$B$29,B643)),MAX($A$1:A642)+1,0)</f>
        <v>642.0</v>
      </c>
      <c r="B643" s="139" t="s">
        <v>161</v>
      </c>
      <c r="C643" s="171" t="s">
        <v>2026</v>
      </c>
      <c r="E643" t="str">
        <f>IFERROR(VLOOKUP(ROWS($E$2:E643),$A$2:$B$991,2,0),"")</f>
        <v>Velkoobchod s porcelán.,keram.a skleněnými výrobky a čisticími prostř.</v>
      </c>
      <c r="H643" s="172"/>
      <c r="I643" s="174"/>
    </row>
    <row r="644" spans="1:9" ht="12.75">
      <c r="A644" s="140">
        <f>IF(ISNUMBER(SEARCH(ZAKL_DATA!$B$29,B644)),MAX($A$1:A643)+1,0)</f>
        <v>643.0</v>
      </c>
      <c r="B644" s="139" t="s">
        <v>162</v>
      </c>
      <c r="C644" s="171" t="s">
        <v>2027</v>
      </c>
      <c r="E644" t="str">
        <f>IFERROR(VLOOKUP(ROWS($E$2:E644),$A$2:$B$991,2,0),"")</f>
        <v>Velkoobchod s kosmetickými výrobky</v>
      </c>
      <c r="H644" s="172"/>
      <c r="I644" s="174"/>
    </row>
    <row r="645" spans="1:9" ht="12.75">
      <c r="A645" s="140">
        <f>IF(ISNUMBER(SEARCH(ZAKL_DATA!$B$29,B645)),MAX($A$1:A644)+1,0)</f>
        <v>644.0</v>
      </c>
      <c r="B645" s="139" t="s">
        <v>163</v>
      </c>
      <c r="C645" s="171" t="s">
        <v>2028</v>
      </c>
      <c r="E645" t="str">
        <f>IFERROR(VLOOKUP(ROWS($E$2:E645),$A$2:$B$991,2,0),"")</f>
        <v>Velkoobchod s farmaceutickými výrobky</v>
      </c>
      <c r="H645" s="172"/>
      <c r="I645" s="174"/>
    </row>
    <row r="646" spans="1:9" ht="12.75">
      <c r="A646" s="140">
        <f>IF(ISNUMBER(SEARCH(ZAKL_DATA!$B$29,B646)),MAX($A$1:A645)+1,0)</f>
        <v>645.0</v>
      </c>
      <c r="B646" s="139" t="s">
        <v>164</v>
      </c>
      <c r="C646" s="171" t="s">
        <v>2029</v>
      </c>
      <c r="E646" t="str">
        <f>IFERROR(VLOOKUP(ROWS($E$2:E646),$A$2:$B$991,2,0),"")</f>
        <v>Velkoobchod s nábytkem, koberci a svítidly</v>
      </c>
      <c r="H646" s="172"/>
      <c r="I646" s="174"/>
    </row>
    <row r="647" spans="1:9" ht="12.75">
      <c r="A647" s="140">
        <f>IF(ISNUMBER(SEARCH(ZAKL_DATA!$B$29,B647)),MAX($A$1:A646)+1,0)</f>
        <v>646.0</v>
      </c>
      <c r="B647" s="139" t="s">
        <v>165</v>
      </c>
      <c r="C647" s="171" t="s">
        <v>2030</v>
      </c>
      <c r="E647" t="str">
        <f>IFERROR(VLOOKUP(ROWS($E$2:E647),$A$2:$B$991,2,0),"")</f>
        <v>Velkoobchod s hodinami, hodinkami a klenoty</v>
      </c>
      <c r="H647" s="172"/>
      <c r="I647" s="174"/>
    </row>
    <row r="648" spans="1:9" ht="12.75">
      <c r="A648" s="140">
        <f>IF(ISNUMBER(SEARCH(ZAKL_DATA!$B$29,B648)),MAX($A$1:A647)+1,0)</f>
        <v>647.0</v>
      </c>
      <c r="B648" s="139" t="s">
        <v>166</v>
      </c>
      <c r="C648" s="171" t="s">
        <v>2031</v>
      </c>
      <c r="E648" t="str">
        <f>IFERROR(VLOOKUP(ROWS($E$2:E648),$A$2:$B$991,2,0),"")</f>
        <v>Velkoobchod s ostatními výrobky převážně pro domácnost</v>
      </c>
      <c r="H648" s="172"/>
      <c r="I648" s="174"/>
    </row>
    <row r="649" spans="1:9" ht="12.75">
      <c r="A649" s="140">
        <f>IF(ISNUMBER(SEARCH(ZAKL_DATA!$B$29,B649)),MAX($A$1:A648)+1,0)</f>
        <v>648.0</v>
      </c>
      <c r="B649" s="139" t="s">
        <v>167</v>
      </c>
      <c r="C649" s="171" t="s">
        <v>2032</v>
      </c>
      <c r="E649" t="str">
        <f>IFERROR(VLOOKUP(ROWS($E$2:E649),$A$2:$B$991,2,0),"")</f>
        <v>Velkoobchod s počítači, počítačovým periferním zařízením a softwarem</v>
      </c>
      <c r="H649" s="172"/>
      <c r="I649" s="174"/>
    </row>
    <row r="650" spans="1:9" ht="12.75">
      <c r="A650" s="140">
        <f>IF(ISNUMBER(SEARCH(ZAKL_DATA!$B$29,B650)),MAX($A$1:A649)+1,0)</f>
        <v>649.0</v>
      </c>
      <c r="B650" s="139" t="s">
        <v>168</v>
      </c>
      <c r="C650" s="171" t="s">
        <v>2033</v>
      </c>
      <c r="E650" t="str">
        <f>IFERROR(VLOOKUP(ROWS($E$2:E650),$A$2:$B$991,2,0),"")</f>
        <v>Velkoobchod s elektronickým a telekomunikačním zařízením a jeho díly</v>
      </c>
      <c r="H650" s="172"/>
      <c r="I650" s="174"/>
    </row>
    <row r="651" spans="1:9" ht="12.75">
      <c r="A651" s="140">
        <f>IF(ISNUMBER(SEARCH(ZAKL_DATA!$B$29,B651)),MAX($A$1:A650)+1,0)</f>
        <v>650.0</v>
      </c>
      <c r="B651" s="139" t="s">
        <v>169</v>
      </c>
      <c r="C651" s="171" t="s">
        <v>2034</v>
      </c>
      <c r="E651" t="str">
        <f>IFERROR(VLOOKUP(ROWS($E$2:E651),$A$2:$B$991,2,0),"")</f>
        <v>Velkoobchod se zemědělskými stroji, strojním zařízením a příslušenstvím</v>
      </c>
      <c r="H651" s="172"/>
      <c r="I651" s="174"/>
    </row>
    <row r="652" spans="1:9" ht="12.75">
      <c r="A652" s="140">
        <f>IF(ISNUMBER(SEARCH(ZAKL_DATA!$B$29,B652)),MAX($A$1:A651)+1,0)</f>
        <v>651.0</v>
      </c>
      <c r="B652" s="139" t="s">
        <v>170</v>
      </c>
      <c r="C652" s="171" t="s">
        <v>2035</v>
      </c>
      <c r="E652" t="str">
        <f>IFERROR(VLOOKUP(ROWS($E$2:E652),$A$2:$B$991,2,0),"")</f>
        <v>Velkoobchod s obráběcími stroji</v>
      </c>
      <c r="H652" s="172"/>
      <c r="I652" s="174"/>
    </row>
    <row r="653" spans="1:9" ht="12.75">
      <c r="A653" s="140">
        <f>IF(ISNUMBER(SEARCH(ZAKL_DATA!$B$29,B653)),MAX($A$1:A652)+1,0)</f>
        <v>652.0</v>
      </c>
      <c r="B653" s="139" t="s">
        <v>171</v>
      </c>
      <c r="C653" s="171" t="s">
        <v>2036</v>
      </c>
      <c r="E653" t="str">
        <f>IFERROR(VLOOKUP(ROWS($E$2:E653),$A$2:$B$991,2,0),"")</f>
        <v>Velkoobchod s těžebními a stavebními stroji a zařízením</v>
      </c>
      <c r="H653" s="172"/>
      <c r="I653" s="174"/>
    </row>
    <row r="654" spans="1:9" ht="12.75">
      <c r="A654" s="140">
        <f>IF(ISNUMBER(SEARCH(ZAKL_DATA!$B$29,B654)),MAX($A$1:A653)+1,0)</f>
        <v>653.0</v>
      </c>
      <c r="B654" s="139" t="s">
        <v>172</v>
      </c>
      <c r="C654" s="171" t="s">
        <v>2037</v>
      </c>
      <c r="E654" t="str">
        <f>IFERROR(VLOOKUP(ROWS($E$2:E654),$A$2:$B$991,2,0),"")</f>
        <v>Velkoobchod se strojním zařízením pro text.průmysl,šicími a plet.stroji</v>
      </c>
      <c r="H654" s="172"/>
      <c r="I654" s="174"/>
    </row>
    <row r="655" spans="1:9" ht="12.75">
      <c r="A655" s="140">
        <f>IF(ISNUMBER(SEARCH(ZAKL_DATA!$B$29,B655)),MAX($A$1:A654)+1,0)</f>
        <v>654.0</v>
      </c>
      <c r="B655" s="139" t="s">
        <v>173</v>
      </c>
      <c r="C655" s="171" t="s">
        <v>2038</v>
      </c>
      <c r="E655" t="str">
        <f>IFERROR(VLOOKUP(ROWS($E$2:E655),$A$2:$B$991,2,0),"")</f>
        <v>Velkoobchod s kancelářským nábytkem</v>
      </c>
      <c r="H655" s="172"/>
      <c r="I655" s="174"/>
    </row>
    <row r="656" spans="1:9" ht="12.75">
      <c r="A656" s="140">
        <f>IF(ISNUMBER(SEARCH(ZAKL_DATA!$B$29,B656)),MAX($A$1:A655)+1,0)</f>
        <v>655.0</v>
      </c>
      <c r="B656" s="139" t="s">
        <v>174</v>
      </c>
      <c r="C656" s="171" t="s">
        <v>2039</v>
      </c>
      <c r="E656" t="str">
        <f>IFERROR(VLOOKUP(ROWS($E$2:E656),$A$2:$B$991,2,0),"")</f>
        <v>Velkoobchod s ostatními kancelářskými stroji a zařízením</v>
      </c>
      <c r="H656" s="172"/>
      <c r="I656" s="174"/>
    </row>
    <row r="657" spans="1:9" ht="12.75">
      <c r="A657" s="140">
        <f>IF(ISNUMBER(SEARCH(ZAKL_DATA!$B$29,B657)),MAX($A$1:A656)+1,0)</f>
        <v>656.0</v>
      </c>
      <c r="B657" s="139" t="s">
        <v>175</v>
      </c>
      <c r="C657" s="171" t="s">
        <v>2040</v>
      </c>
      <c r="E657" t="str">
        <f>IFERROR(VLOOKUP(ROWS($E$2:E657),$A$2:$B$991,2,0),"")</f>
        <v>Velkoobchod s ostatními stroji a zařízením</v>
      </c>
      <c r="H657" s="172"/>
      <c r="I657" s="174"/>
    </row>
    <row r="658" spans="1:9" ht="12.75">
      <c r="A658" s="140">
        <f>IF(ISNUMBER(SEARCH(ZAKL_DATA!$B$29,B658)),MAX($A$1:A657)+1,0)</f>
        <v>657.0</v>
      </c>
      <c r="B658" s="139" t="s">
        <v>176</v>
      </c>
      <c r="C658" s="171" t="s">
        <v>2041</v>
      </c>
      <c r="E658" t="str">
        <f>IFERROR(VLOOKUP(ROWS($E$2:E658),$A$2:$B$991,2,0),"")</f>
        <v>Velkoobchod s pevnými, kapalnými a plynnými palivy a příbuznými výrobky</v>
      </c>
      <c r="H658" s="172"/>
      <c r="I658" s="174"/>
    </row>
    <row r="659" spans="1:9" ht="12.75">
      <c r="A659" s="140">
        <f>IF(ISNUMBER(SEARCH(ZAKL_DATA!$B$29,B659)),MAX($A$1:A658)+1,0)</f>
        <v>658.0</v>
      </c>
      <c r="B659" s="139" t="s">
        <v>177</v>
      </c>
      <c r="C659" s="171" t="s">
        <v>2042</v>
      </c>
      <c r="E659" t="str">
        <f>IFERROR(VLOOKUP(ROWS($E$2:E659),$A$2:$B$991,2,0),"")</f>
        <v>Velkoobchod s rudami, kovy a hutními výrobky</v>
      </c>
      <c r="H659" s="172"/>
      <c r="I659" s="174"/>
    </row>
    <row r="660" spans="1:9" ht="12.75">
      <c r="A660" s="140">
        <f>IF(ISNUMBER(SEARCH(ZAKL_DATA!$B$29,B660)),MAX($A$1:A659)+1,0)</f>
        <v>659.0</v>
      </c>
      <c r="B660" s="139" t="s">
        <v>178</v>
      </c>
      <c r="C660" s="171" t="s">
        <v>2043</v>
      </c>
      <c r="E660" t="str">
        <f>IFERROR(VLOOKUP(ROWS($E$2:E660),$A$2:$B$991,2,0),"")</f>
        <v>Velkoobchod se dřevem, stavebními materiály a sanitárním vybavením</v>
      </c>
      <c r="H660" s="172"/>
      <c r="I660" s="174"/>
    </row>
    <row r="661" spans="1:9" ht="12.75">
      <c r="A661" s="140">
        <f>IF(ISNUMBER(SEARCH(ZAKL_DATA!$B$29,B661)),MAX($A$1:A660)+1,0)</f>
        <v>660.0</v>
      </c>
      <c r="B661" s="139" t="s">
        <v>179</v>
      </c>
      <c r="C661" s="171" t="s">
        <v>2044</v>
      </c>
      <c r="E661" t="str">
        <f>IFERROR(VLOOKUP(ROWS($E$2:E661),$A$2:$B$991,2,0),"")</f>
        <v>Velkoobchod s železářským zbožím,instalatér.a topenářskými potřebami</v>
      </c>
      <c r="H661" s="172"/>
      <c r="I661" s="174"/>
    </row>
    <row r="662" spans="1:9" ht="12.75">
      <c r="A662" s="140">
        <f>IF(ISNUMBER(SEARCH(ZAKL_DATA!$B$29,B662)),MAX($A$1:A661)+1,0)</f>
        <v>661.0</v>
      </c>
      <c r="B662" s="139" t="s">
        <v>180</v>
      </c>
      <c r="C662" s="171" t="s">
        <v>2045</v>
      </c>
      <c r="E662" t="str">
        <f>IFERROR(VLOOKUP(ROWS($E$2:E662),$A$2:$B$991,2,0),"")</f>
        <v>Velkoobchod s chemickými výrobky</v>
      </c>
      <c r="H662" s="172"/>
      <c r="I662" s="174"/>
    </row>
    <row r="663" spans="1:9" ht="12.75">
      <c r="A663" s="140">
        <f>IF(ISNUMBER(SEARCH(ZAKL_DATA!$B$29,B663)),MAX($A$1:A662)+1,0)</f>
        <v>662.0</v>
      </c>
      <c r="B663" s="139" t="s">
        <v>181</v>
      </c>
      <c r="C663" s="171" t="s">
        <v>2046</v>
      </c>
      <c r="E663" t="str">
        <f>IFERROR(VLOOKUP(ROWS($E$2:E663),$A$2:$B$991,2,0),"")</f>
        <v>Velkoobchod s ostatními meziprodukty</v>
      </c>
      <c r="H663" s="172"/>
      <c r="I663" s="174"/>
    </row>
    <row r="664" spans="1:9" ht="12.75">
      <c r="A664" s="140">
        <f>IF(ISNUMBER(SEARCH(ZAKL_DATA!$B$29,B664)),MAX($A$1:A663)+1,0)</f>
        <v>663.0</v>
      </c>
      <c r="B664" s="139" t="s">
        <v>182</v>
      </c>
      <c r="C664" s="171" t="s">
        <v>2047</v>
      </c>
      <c r="E664" t="str">
        <f>IFERROR(VLOOKUP(ROWS($E$2:E664),$A$2:$B$991,2,0),"")</f>
        <v>Velkoobchod s odpadem a šrotem</v>
      </c>
      <c r="H664" s="172"/>
      <c r="I664" s="174"/>
    </row>
    <row r="665" spans="1:9" ht="12.75">
      <c r="A665" s="140">
        <f>IF(ISNUMBER(SEARCH(ZAKL_DATA!$B$29,B665)),MAX($A$1:A664)+1,0)</f>
        <v>664.0</v>
      </c>
      <c r="B665" s="139" t="s">
        <v>183</v>
      </c>
      <c r="C665" s="171" t="s">
        <v>2048</v>
      </c>
      <c r="E665" t="str">
        <f>IFERROR(VLOOKUP(ROWS($E$2:E665),$A$2:$B$991,2,0),"")</f>
        <v>Maloobchod s převahou potravin,nápojů a tabák.výrobků v nespecializ.prod.</v>
      </c>
      <c r="H665" s="172"/>
      <c r="I665" s="174"/>
    </row>
    <row r="666" spans="1:9" ht="12.75">
      <c r="A666" s="140">
        <f>IF(ISNUMBER(SEARCH(ZAKL_DATA!$B$29,B666)),MAX($A$1:A665)+1,0)</f>
        <v>665.0</v>
      </c>
      <c r="B666" s="139" t="s">
        <v>184</v>
      </c>
      <c r="C666" s="171" t="s">
        <v>2049</v>
      </c>
      <c r="E666" t="str">
        <f>IFERROR(VLOOKUP(ROWS($E$2:E666),$A$2:$B$991,2,0),"")</f>
        <v>Ostatní maloobchod v nespecializovaných prodejnách</v>
      </c>
      <c r="H666" s="172"/>
      <c r="I666" s="174"/>
    </row>
    <row r="667" spans="1:9" ht="12.75">
      <c r="A667" s="140">
        <f>IF(ISNUMBER(SEARCH(ZAKL_DATA!$B$29,B667)),MAX($A$1:A666)+1,0)</f>
        <v>666.0</v>
      </c>
      <c r="B667" s="139" t="s">
        <v>185</v>
      </c>
      <c r="C667" s="171" t="s">
        <v>2050</v>
      </c>
      <c r="E667" t="str">
        <f>IFERROR(VLOOKUP(ROWS($E$2:E667),$A$2:$B$991,2,0),"")</f>
        <v>Maloobchod s ovocem a zeleninou</v>
      </c>
      <c r="H667" s="172"/>
      <c r="I667" s="174"/>
    </row>
    <row r="668" spans="1:9" ht="12.75">
      <c r="A668" s="140">
        <f>IF(ISNUMBER(SEARCH(ZAKL_DATA!$B$29,B668)),MAX($A$1:A667)+1,0)</f>
        <v>667.0</v>
      </c>
      <c r="B668" s="139" t="s">
        <v>186</v>
      </c>
      <c r="C668" s="171" t="s">
        <v>2051</v>
      </c>
      <c r="E668" t="str">
        <f>IFERROR(VLOOKUP(ROWS($E$2:E668),$A$2:$B$991,2,0),"")</f>
        <v>Maloobchod s masem a masnými výrobky</v>
      </c>
      <c r="H668" s="172"/>
      <c r="I668" s="174"/>
    </row>
    <row r="669" spans="1:9" ht="12.75">
      <c r="A669" s="140">
        <f>IF(ISNUMBER(SEARCH(ZAKL_DATA!$B$29,B669)),MAX($A$1:A668)+1,0)</f>
        <v>668.0</v>
      </c>
      <c r="B669" s="139" t="s">
        <v>187</v>
      </c>
      <c r="C669" s="171" t="s">
        <v>2052</v>
      </c>
      <c r="E669" t="str">
        <f>IFERROR(VLOOKUP(ROWS($E$2:E669),$A$2:$B$991,2,0),"")</f>
        <v>Maloobchod s rybami, korýši a měkkýši</v>
      </c>
      <c r="H669" s="172"/>
      <c r="I669" s="174"/>
    </row>
    <row r="670" spans="1:9" ht="12.75">
      <c r="A670" s="140">
        <f>IF(ISNUMBER(SEARCH(ZAKL_DATA!$B$29,B670)),MAX($A$1:A669)+1,0)</f>
        <v>669.0</v>
      </c>
      <c r="B670" s="139" t="s">
        <v>188</v>
      </c>
      <c r="C670" s="171" t="s">
        <v>2053</v>
      </c>
      <c r="E670" t="str">
        <f>IFERROR(VLOOKUP(ROWS($E$2:E670),$A$2:$B$991,2,0),"")</f>
        <v>Maloobchod s chlebem, pečivem, cukrářskými výrobky a cukrovinkami</v>
      </c>
      <c r="H670" s="172"/>
      <c r="I670" s="174"/>
    </row>
    <row r="671" spans="1:9" ht="12.75">
      <c r="A671" s="140">
        <f>IF(ISNUMBER(SEARCH(ZAKL_DATA!$B$29,B671)),MAX($A$1:A670)+1,0)</f>
        <v>670.0</v>
      </c>
      <c r="B671" s="139" t="s">
        <v>189</v>
      </c>
      <c r="C671" s="171" t="s">
        <v>2054</v>
      </c>
      <c r="E671" t="str">
        <f>IFERROR(VLOOKUP(ROWS($E$2:E671),$A$2:$B$991,2,0),"")</f>
        <v>Maloobchod s nápoji</v>
      </c>
      <c r="H671" s="172"/>
      <c r="I671" s="174"/>
    </row>
    <row r="672" spans="1:9" ht="12.75">
      <c r="A672" s="140">
        <f>IF(ISNUMBER(SEARCH(ZAKL_DATA!$B$29,B672)),MAX($A$1:A671)+1,0)</f>
        <v>671.0</v>
      </c>
      <c r="B672" s="139" t="s">
        <v>190</v>
      </c>
      <c r="C672" s="171" t="s">
        <v>2055</v>
      </c>
      <c r="E672" t="str">
        <f>IFERROR(VLOOKUP(ROWS($E$2:E672),$A$2:$B$991,2,0),"")</f>
        <v>Maloobchod s tabákovými výrobky</v>
      </c>
      <c r="H672" s="172"/>
      <c r="I672" s="174"/>
    </row>
    <row r="673" spans="1:9" ht="12.75">
      <c r="A673" s="140">
        <f>IF(ISNUMBER(SEARCH(ZAKL_DATA!$B$29,B673)),MAX($A$1:A672)+1,0)</f>
        <v>672.0</v>
      </c>
      <c r="B673" s="139" t="s">
        <v>191</v>
      </c>
      <c r="C673" s="171" t="s">
        <v>2056</v>
      </c>
      <c r="E673" t="str">
        <f>IFERROR(VLOOKUP(ROWS($E$2:E673),$A$2:$B$991,2,0),"")</f>
        <v>Ostatní maloobchod s potravinami ve specializovaných prodejnách</v>
      </c>
      <c r="H673" s="172"/>
      <c r="I673" s="174"/>
    </row>
    <row r="674" spans="1:9" ht="12.75">
      <c r="A674" s="140">
        <f>IF(ISNUMBER(SEARCH(ZAKL_DATA!$B$29,B674)),MAX($A$1:A673)+1,0)</f>
        <v>673.0</v>
      </c>
      <c r="B674" s="139" t="s">
        <v>192</v>
      </c>
      <c r="C674" s="171" t="s">
        <v>2057</v>
      </c>
      <c r="E674" t="str">
        <f>IFERROR(VLOOKUP(ROWS($E$2:E674),$A$2:$B$991,2,0),"")</f>
        <v>Maloobchod s počítači, počítačovým periferním zařízením a softwarem</v>
      </c>
      <c r="H674" s="172"/>
      <c r="I674" s="174"/>
    </row>
    <row r="675" spans="1:9" ht="12.75">
      <c r="A675" s="140">
        <f>IF(ISNUMBER(SEARCH(ZAKL_DATA!$B$29,B675)),MAX($A$1:A674)+1,0)</f>
        <v>674.0</v>
      </c>
      <c r="B675" s="139" t="s">
        <v>193</v>
      </c>
      <c r="C675" s="171" t="s">
        <v>2058</v>
      </c>
      <c r="E675" t="str">
        <f>IFERROR(VLOOKUP(ROWS($E$2:E675),$A$2:$B$991,2,0),"")</f>
        <v>Maloobchod s telekomunikačním zařízením</v>
      </c>
      <c r="H675" s="172"/>
      <c r="I675" s="174"/>
    </row>
    <row r="676" spans="1:9" ht="12.75">
      <c r="A676" s="140">
        <f>IF(ISNUMBER(SEARCH(ZAKL_DATA!$B$29,B676)),MAX($A$1:A675)+1,0)</f>
        <v>675.0</v>
      </c>
      <c r="B676" s="139" t="s">
        <v>194</v>
      </c>
      <c r="C676" s="171" t="s">
        <v>2059</v>
      </c>
      <c r="E676" t="str">
        <f>IFERROR(VLOOKUP(ROWS($E$2:E676),$A$2:$B$991,2,0),"")</f>
        <v>Maloobchod s audio- a videozařízením</v>
      </c>
      <c r="H676" s="172"/>
      <c r="I676" s="174"/>
    </row>
    <row r="677" spans="1:9" ht="12.75">
      <c r="A677" s="140">
        <f>IF(ISNUMBER(SEARCH(ZAKL_DATA!$B$29,B677)),MAX($A$1:A676)+1,0)</f>
        <v>676.0</v>
      </c>
      <c r="B677" s="139" t="s">
        <v>195</v>
      </c>
      <c r="C677" s="171" t="s">
        <v>2060</v>
      </c>
      <c r="E677" t="str">
        <f>IFERROR(VLOOKUP(ROWS($E$2:E677),$A$2:$B$991,2,0),"")</f>
        <v>Maloobchod s textilem</v>
      </c>
      <c r="H677" s="172"/>
      <c r="I677" s="174"/>
    </row>
    <row r="678" spans="1:9" ht="12.75">
      <c r="A678" s="140">
        <f>IF(ISNUMBER(SEARCH(ZAKL_DATA!$B$29,B678)),MAX($A$1:A677)+1,0)</f>
        <v>677.0</v>
      </c>
      <c r="B678" s="139" t="s">
        <v>196</v>
      </c>
      <c r="C678" s="171" t="s">
        <v>2061</v>
      </c>
      <c r="E678" t="str">
        <f>IFERROR(VLOOKUP(ROWS($E$2:E678),$A$2:$B$991,2,0),"")</f>
        <v>Maloobchod s železářským zbožím, barvami, sklem a potřebami pro kutily</v>
      </c>
      <c r="H678" s="172"/>
      <c r="I678" s="174"/>
    </row>
    <row r="679" spans="1:9" ht="12.75">
      <c r="A679" s="140">
        <f>IF(ISNUMBER(SEARCH(ZAKL_DATA!$B$29,B679)),MAX($A$1:A678)+1,0)</f>
        <v>678.0</v>
      </c>
      <c r="B679" s="139" t="s">
        <v>197</v>
      </c>
      <c r="C679" s="171" t="s">
        <v>2062</v>
      </c>
      <c r="E679" t="str">
        <f>IFERROR(VLOOKUP(ROWS($E$2:E679),$A$2:$B$991,2,0),"")</f>
        <v>Maloobchod s koberci, podlahovými krytinami a nástěnnými obklady</v>
      </c>
      <c r="H679" s="172"/>
      <c r="I679" s="174"/>
    </row>
    <row r="680" spans="1:9" ht="12.75">
      <c r="A680" s="140">
        <f>IF(ISNUMBER(SEARCH(ZAKL_DATA!$B$29,B680)),MAX($A$1:A679)+1,0)</f>
        <v>679.0</v>
      </c>
      <c r="B680" s="139" t="s">
        <v>198</v>
      </c>
      <c r="C680" s="171" t="s">
        <v>2063</v>
      </c>
      <c r="E680" t="str">
        <f>IFERROR(VLOOKUP(ROWS($E$2:E680),$A$2:$B$991,2,0),"")</f>
        <v>Maloobchod s elektrospotřebiči a elektronikou</v>
      </c>
      <c r="H680" s="172"/>
      <c r="I680" s="174"/>
    </row>
    <row r="681" spans="1:9" ht="12.75">
      <c r="A681" s="140">
        <f>IF(ISNUMBER(SEARCH(ZAKL_DATA!$B$29,B681)),MAX($A$1:A680)+1,0)</f>
        <v>680.0</v>
      </c>
      <c r="B681" s="139" t="s">
        <v>199</v>
      </c>
      <c r="C681" s="171" t="s">
        <v>2064</v>
      </c>
      <c r="E681" t="str">
        <f>IFERROR(VLOOKUP(ROWS($E$2:E681),$A$2:$B$991,2,0),"")</f>
        <v>Maloobchod s nábytkem,svítidly a ost.výr.přev.pro dom.ve specializ.prod.</v>
      </c>
      <c r="H681" s="172"/>
      <c r="I681" s="174"/>
    </row>
    <row r="682" spans="1:9" ht="12.75">
      <c r="A682" s="140">
        <f>IF(ISNUMBER(SEARCH(ZAKL_DATA!$B$29,B682)),MAX($A$1:A681)+1,0)</f>
        <v>681.0</v>
      </c>
      <c r="B682" s="139" t="s">
        <v>200</v>
      </c>
      <c r="C682" s="171" t="s">
        <v>2065</v>
      </c>
      <c r="E682" t="str">
        <f>IFERROR(VLOOKUP(ROWS($E$2:E682),$A$2:$B$991,2,0),"")</f>
        <v>Maloobchod s knihami</v>
      </c>
      <c r="H682" s="172"/>
      <c r="I682" s="174"/>
    </row>
    <row r="683" spans="1:9" ht="12.75">
      <c r="A683" s="140">
        <f>IF(ISNUMBER(SEARCH(ZAKL_DATA!$B$29,B683)),MAX($A$1:A682)+1,0)</f>
        <v>682.0</v>
      </c>
      <c r="B683" s="139" t="s">
        <v>201</v>
      </c>
      <c r="C683" s="171" t="s">
        <v>2066</v>
      </c>
      <c r="E683" t="str">
        <f>IFERROR(VLOOKUP(ROWS($E$2:E683),$A$2:$B$991,2,0),"")</f>
        <v>Maloobchod s novinami, časopisy a papírnickým zbožím</v>
      </c>
      <c r="H683" s="172"/>
      <c r="I683" s="174"/>
    </row>
    <row r="684" spans="1:9" ht="12.75">
      <c r="A684" s="140">
        <f>IF(ISNUMBER(SEARCH(ZAKL_DATA!$B$29,B684)),MAX($A$1:A683)+1,0)</f>
        <v>683.0</v>
      </c>
      <c r="B684" s="139" t="s">
        <v>202</v>
      </c>
      <c r="C684" s="171" t="s">
        <v>2067</v>
      </c>
      <c r="E684" t="str">
        <f>IFERROR(VLOOKUP(ROWS($E$2:E684),$A$2:$B$991,2,0),"")</f>
        <v>Maloobchod s audio- a videozáznamy</v>
      </c>
      <c r="H684" s="172"/>
      <c r="I684" s="174"/>
    </row>
    <row r="685" spans="1:9" ht="12.75">
      <c r="A685" s="140">
        <f>IF(ISNUMBER(SEARCH(ZAKL_DATA!$B$29,B685)),MAX($A$1:A684)+1,0)</f>
        <v>684.0</v>
      </c>
      <c r="B685" s="139" t="s">
        <v>203</v>
      </c>
      <c r="C685" s="171" t="s">
        <v>2068</v>
      </c>
      <c r="E685" t="str">
        <f>IFERROR(VLOOKUP(ROWS($E$2:E685),$A$2:$B$991,2,0),"")</f>
        <v>Maloobchod se sportovním vybavením</v>
      </c>
      <c r="H685" s="172"/>
      <c r="I685" s="174"/>
    </row>
    <row r="686" spans="1:9" ht="12.75">
      <c r="A686" s="140">
        <f>IF(ISNUMBER(SEARCH(ZAKL_DATA!$B$29,B686)),MAX($A$1:A685)+1,0)</f>
        <v>685.0</v>
      </c>
      <c r="B686" s="139" t="s">
        <v>204</v>
      </c>
      <c r="C686" s="171" t="s">
        <v>2069</v>
      </c>
      <c r="E686" t="str">
        <f>IFERROR(VLOOKUP(ROWS($E$2:E686),$A$2:$B$991,2,0),"")</f>
        <v>Maloobchod s hrami a hračkami</v>
      </c>
      <c r="H686" s="172"/>
      <c r="I686" s="174"/>
    </row>
    <row r="687" spans="1:9" ht="12.75">
      <c r="A687" s="140">
        <f>IF(ISNUMBER(SEARCH(ZAKL_DATA!$B$29,B687)),MAX($A$1:A686)+1,0)</f>
        <v>686.0</v>
      </c>
      <c r="B687" s="139" t="s">
        <v>205</v>
      </c>
      <c r="C687" s="171" t="s">
        <v>2070</v>
      </c>
      <c r="E687" t="str">
        <f>IFERROR(VLOOKUP(ROWS($E$2:E687),$A$2:$B$991,2,0),"")</f>
        <v>Maloobchod s oděvy</v>
      </c>
      <c r="H687" s="172"/>
      <c r="I687" s="174"/>
    </row>
    <row r="688" spans="1:9" ht="12.75">
      <c r="A688" s="140">
        <f>IF(ISNUMBER(SEARCH(ZAKL_DATA!$B$29,B688)),MAX($A$1:A687)+1,0)</f>
        <v>687.0</v>
      </c>
      <c r="B688" s="139" t="s">
        <v>206</v>
      </c>
      <c r="C688" s="171" t="s">
        <v>2071</v>
      </c>
      <c r="E688" t="str">
        <f>IFERROR(VLOOKUP(ROWS($E$2:E688),$A$2:$B$991,2,0),"")</f>
        <v>Maloobchod s obuví a koženými výrobky</v>
      </c>
      <c r="H688" s="172"/>
      <c r="I688" s="174"/>
    </row>
    <row r="689" spans="1:9" ht="12.75">
      <c r="A689" s="140">
        <f>IF(ISNUMBER(SEARCH(ZAKL_DATA!$B$29,B689)),MAX($A$1:A688)+1,0)</f>
        <v>688.0</v>
      </c>
      <c r="B689" s="139" t="s">
        <v>207</v>
      </c>
      <c r="C689" s="171" t="s">
        <v>2072</v>
      </c>
      <c r="E689" t="str">
        <f>IFERROR(VLOOKUP(ROWS($E$2:E689),$A$2:$B$991,2,0),"")</f>
        <v>Maloobchod s farmaceutickými přípravky</v>
      </c>
      <c r="H689" s="172"/>
      <c r="I689" s="174"/>
    </row>
    <row r="690" spans="1:9" ht="12.75">
      <c r="A690" s="140">
        <f>IF(ISNUMBER(SEARCH(ZAKL_DATA!$B$29,B690)),MAX($A$1:A689)+1,0)</f>
        <v>689.0</v>
      </c>
      <c r="B690" s="139" t="s">
        <v>208</v>
      </c>
      <c r="C690" s="171" t="s">
        <v>2073</v>
      </c>
      <c r="E690" t="str">
        <f>IFERROR(VLOOKUP(ROWS($E$2:E690),$A$2:$B$991,2,0),"")</f>
        <v>Maloobchod se zdravotnickými a ortopedickými výrobky</v>
      </c>
      <c r="H690" s="172"/>
      <c r="I690" s="174"/>
    </row>
    <row r="691" spans="1:9" ht="12.75">
      <c r="A691" s="140">
        <f>IF(ISNUMBER(SEARCH(ZAKL_DATA!$B$29,B691)),MAX($A$1:A690)+1,0)</f>
        <v>690.0</v>
      </c>
      <c r="B691" s="139" t="s">
        <v>209</v>
      </c>
      <c r="C691" s="171" t="s">
        <v>2074</v>
      </c>
      <c r="E691" t="str">
        <f>IFERROR(VLOOKUP(ROWS($E$2:E691),$A$2:$B$991,2,0),"")</f>
        <v>Maloobchod s kosmetickými a toaletními výrobky</v>
      </c>
      <c r="H691" s="172"/>
      <c r="I691" s="174"/>
    </row>
    <row r="692" spans="1:9" ht="12.75">
      <c r="A692" s="140">
        <f>IF(ISNUMBER(SEARCH(ZAKL_DATA!$B$29,B692)),MAX($A$1:A691)+1,0)</f>
        <v>691.0</v>
      </c>
      <c r="B692" s="139" t="s">
        <v>210</v>
      </c>
      <c r="C692" s="171" t="s">
        <v>2075</v>
      </c>
      <c r="E692" t="str">
        <f>IFERROR(VLOOKUP(ROWS($E$2:E692),$A$2:$B$991,2,0),"")</f>
        <v>Maloob.s květinami,rostl.,osivy,hnoj.,zvířaty pro záj.chov a krmivy pro ně</v>
      </c>
      <c r="H692" s="172"/>
      <c r="I692" s="174"/>
    </row>
    <row r="693" spans="1:9" ht="12.75">
      <c r="A693" s="140">
        <f>IF(ISNUMBER(SEARCH(ZAKL_DATA!$B$29,B693)),MAX($A$1:A692)+1,0)</f>
        <v>692.0</v>
      </c>
      <c r="B693" s="139" t="s">
        <v>211</v>
      </c>
      <c r="C693" s="171" t="s">
        <v>2076</v>
      </c>
      <c r="E693" t="str">
        <f>IFERROR(VLOOKUP(ROWS($E$2:E693),$A$2:$B$991,2,0),"")</f>
        <v>Maloobchod s hodinami, hodinkami a klenoty</v>
      </c>
      <c r="H693" s="172"/>
      <c r="I693" s="174"/>
    </row>
    <row r="694" spans="1:9" ht="12.75">
      <c r="A694" s="140">
        <f>IF(ISNUMBER(SEARCH(ZAKL_DATA!$B$29,B694)),MAX($A$1:A693)+1,0)</f>
        <v>693.0</v>
      </c>
      <c r="B694" s="139" t="s">
        <v>212</v>
      </c>
      <c r="C694" s="171" t="s">
        <v>2077</v>
      </c>
      <c r="E694" t="str">
        <f>IFERROR(VLOOKUP(ROWS($E$2:E694),$A$2:$B$991,2,0),"")</f>
        <v>Ostatní maloobchod s novým zbožím ve specializovaných prodejnách</v>
      </c>
      <c r="H694" s="172"/>
      <c r="I694" s="174"/>
    </row>
    <row r="695" spans="1:9" ht="12.75">
      <c r="A695" s="140">
        <f>IF(ISNUMBER(SEARCH(ZAKL_DATA!$B$29,B695)),MAX($A$1:A694)+1,0)</f>
        <v>694.0</v>
      </c>
      <c r="B695" s="139" t="s">
        <v>213</v>
      </c>
      <c r="C695" s="171" t="s">
        <v>2078</v>
      </c>
      <c r="E695" t="str">
        <f>IFERROR(VLOOKUP(ROWS($E$2:E695),$A$2:$B$991,2,0),"")</f>
        <v>Maloobchod s použitým zbožím v prodejnách</v>
      </c>
      <c r="H695" s="172"/>
      <c r="I695" s="174"/>
    </row>
    <row r="696" spans="1:9" ht="12.75">
      <c r="A696" s="140">
        <f>IF(ISNUMBER(SEARCH(ZAKL_DATA!$B$29,B696)),MAX($A$1:A695)+1,0)</f>
        <v>695.0</v>
      </c>
      <c r="B696" s="139" t="s">
        <v>214</v>
      </c>
      <c r="C696" s="171" t="s">
        <v>2079</v>
      </c>
      <c r="E696" t="str">
        <f>IFERROR(VLOOKUP(ROWS($E$2:E696),$A$2:$B$991,2,0),"")</f>
        <v>Maloobchod s potravinami,nápoji a tabák.výrobky ve stáncích a na trzích</v>
      </c>
      <c r="H696" s="172"/>
      <c r="I696" s="174"/>
    </row>
    <row r="697" spans="1:9" ht="12.75">
      <c r="A697" s="140">
        <f>IF(ISNUMBER(SEARCH(ZAKL_DATA!$B$29,B697)),MAX($A$1:A696)+1,0)</f>
        <v>696.0</v>
      </c>
      <c r="B697" s="139" t="s">
        <v>215</v>
      </c>
      <c r="C697" s="171" t="s">
        <v>2080</v>
      </c>
      <c r="E697" t="str">
        <f>IFERROR(VLOOKUP(ROWS($E$2:E697),$A$2:$B$991,2,0),"")</f>
        <v>Maloobchod s textilem, oděvy a obuví ve stáncích a na trzích</v>
      </c>
      <c r="H697" s="172"/>
      <c r="I697" s="174"/>
    </row>
    <row r="698" spans="1:9" ht="12.75">
      <c r="A698" s="140">
        <f>IF(ISNUMBER(SEARCH(ZAKL_DATA!$B$29,B698)),MAX($A$1:A697)+1,0)</f>
        <v>697.0</v>
      </c>
      <c r="B698" s="139" t="s">
        <v>216</v>
      </c>
      <c r="C698" s="171" t="s">
        <v>2081</v>
      </c>
      <c r="E698" t="str">
        <f>IFERROR(VLOOKUP(ROWS($E$2:E698),$A$2:$B$991,2,0),"")</f>
        <v>Maloobchod s ostatním zbožím ve stáncích a na trzích</v>
      </c>
      <c r="H698" s="172"/>
      <c r="I698" s="174"/>
    </row>
    <row r="699" spans="1:9" ht="12.75">
      <c r="A699" s="140">
        <f>IF(ISNUMBER(SEARCH(ZAKL_DATA!$B$29,B699)),MAX($A$1:A698)+1,0)</f>
        <v>698.0</v>
      </c>
      <c r="B699" s="139" t="s">
        <v>217</v>
      </c>
      <c r="C699" s="171" t="s">
        <v>2082</v>
      </c>
      <c r="E699" t="str">
        <f>IFERROR(VLOOKUP(ROWS($E$2:E699),$A$2:$B$991,2,0),"")</f>
        <v>Maloobchod prostřednictvím internetu nebo zásilkové služby</v>
      </c>
      <c r="H699" s="172"/>
      <c r="I699" s="174"/>
    </row>
    <row r="700" spans="1:9" ht="12.75">
      <c r="A700" s="140">
        <f>IF(ISNUMBER(SEARCH(ZAKL_DATA!$B$29,B700)),MAX($A$1:A699)+1,0)</f>
        <v>699.0</v>
      </c>
      <c r="B700" s="139" t="s">
        <v>218</v>
      </c>
      <c r="C700" s="171" t="s">
        <v>2083</v>
      </c>
      <c r="E700" t="str">
        <f>IFERROR(VLOOKUP(ROWS($E$2:E700),$A$2:$B$991,2,0),"")</f>
        <v>Ostatní maloobchod mimo prodejny, stánky a trhy</v>
      </c>
      <c r="H700" s="172"/>
      <c r="I700" s="174"/>
    </row>
    <row r="701" spans="1:9" ht="12.75">
      <c r="A701" s="140">
        <f>IF(ISNUMBER(SEARCH(ZAKL_DATA!$B$29,B701)),MAX($A$1:A700)+1,0)</f>
        <v>700.0</v>
      </c>
      <c r="B701" s="139" t="s">
        <v>219</v>
      </c>
      <c r="C701" s="171" t="s">
        <v>2084</v>
      </c>
      <c r="E701" t="str">
        <f>IFERROR(VLOOKUP(ROWS($E$2:E701),$A$2:$B$991,2,0),"")</f>
        <v>Městská a příměstská pozemní osobní doprava</v>
      </c>
      <c r="H701" s="172"/>
      <c r="I701" s="174"/>
    </row>
    <row r="702" spans="1:9" ht="12.75">
      <c r="A702" s="140">
        <f>IF(ISNUMBER(SEARCH(ZAKL_DATA!$B$29,B702)),MAX($A$1:A701)+1,0)</f>
        <v>701.0</v>
      </c>
      <c r="B702" s="139" t="s">
        <v>220</v>
      </c>
      <c r="C702" s="171" t="s">
        <v>2085</v>
      </c>
      <c r="E702" t="str">
        <f>IFERROR(VLOOKUP(ROWS($E$2:E702),$A$2:$B$991,2,0),"")</f>
        <v>Taxislužba a pronájem osobních vozů s řidičem</v>
      </c>
      <c r="H702" s="172"/>
      <c r="I702" s="174"/>
    </row>
    <row r="703" spans="1:9" ht="12.75">
      <c r="A703" s="140">
        <f>IF(ISNUMBER(SEARCH(ZAKL_DATA!$B$29,B703)),MAX($A$1:A702)+1,0)</f>
        <v>702.0</v>
      </c>
      <c r="B703" s="139" t="s">
        <v>221</v>
      </c>
      <c r="C703" s="171" t="s">
        <v>2086</v>
      </c>
      <c r="E703" t="str">
        <f>IFERROR(VLOOKUP(ROWS($E$2:E703),$A$2:$B$991,2,0),"")</f>
        <v>Ostatní pozemní osobní doprava j. n.</v>
      </c>
      <c r="H703" s="172"/>
      <c r="I703" s="174"/>
    </row>
    <row r="704" spans="1:9" ht="12.75">
      <c r="A704" s="140">
        <f>IF(ISNUMBER(SEARCH(ZAKL_DATA!$B$29,B704)),MAX($A$1:A703)+1,0)</f>
        <v>703.0</v>
      </c>
      <c r="B704" s="139" t="s">
        <v>222</v>
      </c>
      <c r="C704" s="171" t="s">
        <v>2087</v>
      </c>
      <c r="E704" t="str">
        <f>IFERROR(VLOOKUP(ROWS($E$2:E704),$A$2:$B$991,2,0),"")</f>
        <v>Silniční nákladní doprava</v>
      </c>
      <c r="H704" s="172"/>
      <c r="I704" s="174"/>
    </row>
    <row r="705" spans="1:9" ht="12.75">
      <c r="A705" s="140">
        <f>IF(ISNUMBER(SEARCH(ZAKL_DATA!$B$29,B705)),MAX($A$1:A704)+1,0)</f>
        <v>704.0</v>
      </c>
      <c r="B705" s="139" t="s">
        <v>223</v>
      </c>
      <c r="C705" s="171" t="s">
        <v>2088</v>
      </c>
      <c r="E705" t="str">
        <f>IFERROR(VLOOKUP(ROWS($E$2:E705),$A$2:$B$991,2,0),"")</f>
        <v>Stěhovací služby</v>
      </c>
      <c r="H705" s="172"/>
      <c r="I705" s="174"/>
    </row>
    <row r="706" spans="1:9" ht="12.75">
      <c r="A706" s="140">
        <f>IF(ISNUMBER(SEARCH(ZAKL_DATA!$B$29,B706)),MAX($A$1:A705)+1,0)</f>
        <v>705.0</v>
      </c>
      <c r="B706" s="139" t="s">
        <v>354</v>
      </c>
      <c r="C706" s="171" t="s">
        <v>2089</v>
      </c>
      <c r="E706" t="str">
        <f>IFERROR(VLOOKUP(ROWS($E$2:E706),$A$2:$B$991,2,0),"")</f>
        <v>Těžba černého uhlí</v>
      </c>
      <c r="H706" s="172"/>
      <c r="I706" s="174"/>
    </row>
    <row r="707" spans="1:9" ht="12.75">
      <c r="A707" s="140">
        <f>IF(ISNUMBER(SEARCH(ZAKL_DATA!$B$29,B707)),MAX($A$1:A706)+1,0)</f>
        <v>706.0</v>
      </c>
      <c r="B707" s="139" t="s">
        <v>355</v>
      </c>
      <c r="C707" s="171" t="s">
        <v>2090</v>
      </c>
      <c r="E707" t="str">
        <f>IFERROR(VLOOKUP(ROWS($E$2:E707),$A$2:$B$991,2,0),"")</f>
        <v>Úprava černého uhlí</v>
      </c>
      <c r="H707" s="172"/>
      <c r="I707" s="174"/>
    </row>
    <row r="708" spans="1:9" ht="12.75">
      <c r="A708" s="140">
        <f>IF(ISNUMBER(SEARCH(ZAKL_DATA!$B$29,B708)),MAX($A$1:A707)+1,0)</f>
        <v>707.0</v>
      </c>
      <c r="B708" s="139" t="s">
        <v>224</v>
      </c>
      <c r="C708" s="171" t="s">
        <v>2091</v>
      </c>
      <c r="E708" t="str">
        <f>IFERROR(VLOOKUP(ROWS($E$2:E708),$A$2:$B$991,2,0),"")</f>
        <v>Letecká nákladní doprava</v>
      </c>
      <c r="H708" s="172"/>
      <c r="I708" s="174"/>
    </row>
    <row r="709" spans="1:9" ht="12.75">
      <c r="A709" s="140">
        <f>IF(ISNUMBER(SEARCH(ZAKL_DATA!$B$29,B709)),MAX($A$1:A708)+1,0)</f>
        <v>708.0</v>
      </c>
      <c r="B709" s="139" t="s">
        <v>225</v>
      </c>
      <c r="C709" s="171" t="s">
        <v>2092</v>
      </c>
      <c r="E709" t="str">
        <f>IFERROR(VLOOKUP(ROWS($E$2:E709),$A$2:$B$991,2,0),"")</f>
        <v>Kosmická doprava</v>
      </c>
      <c r="H709" s="172"/>
      <c r="I709" s="174"/>
    </row>
    <row r="710" spans="1:9" ht="12.75">
      <c r="A710" s="140">
        <f>IF(ISNUMBER(SEARCH(ZAKL_DATA!$B$29,B710)),MAX($A$1:A709)+1,0)</f>
        <v>709.0</v>
      </c>
      <c r="B710" s="139" t="s">
        <v>356</v>
      </c>
      <c r="C710" s="171" t="s">
        <v>2093</v>
      </c>
      <c r="E710" t="str">
        <f>IFERROR(VLOOKUP(ROWS($E$2:E710),$A$2:$B$991,2,0),"")</f>
        <v>Těžba hnědého uhlí, kromě lignitu</v>
      </c>
      <c r="H710" s="172"/>
      <c r="I710" s="174"/>
    </row>
    <row r="711" spans="1:9" ht="12.75">
      <c r="A711" s="140">
        <f>IF(ISNUMBER(SEARCH(ZAKL_DATA!$B$29,B711)),MAX($A$1:A710)+1,0)</f>
        <v>710.0</v>
      </c>
      <c r="B711" s="139" t="s">
        <v>357</v>
      </c>
      <c r="C711" s="171" t="s">
        <v>2094</v>
      </c>
      <c r="E711" t="str">
        <f>IFERROR(VLOOKUP(ROWS($E$2:E711),$A$2:$B$991,2,0),"")</f>
        <v>Úprava hnědého uhlí, kromě lignitu</v>
      </c>
      <c r="H711" s="172"/>
      <c r="I711" s="174"/>
    </row>
    <row r="712" spans="1:9" ht="12.75">
      <c r="A712" s="140">
        <f>IF(ISNUMBER(SEARCH(ZAKL_DATA!$B$29,B712)),MAX($A$1:A711)+1,0)</f>
        <v>711.0</v>
      </c>
      <c r="B712" s="139" t="s">
        <v>358</v>
      </c>
      <c r="C712" s="171" t="s">
        <v>2095</v>
      </c>
      <c r="E712" t="str">
        <f>IFERROR(VLOOKUP(ROWS($E$2:E712),$A$2:$B$991,2,0),"")</f>
        <v>Těžba lignitu</v>
      </c>
      <c r="H712" s="172"/>
      <c r="I712" s="174"/>
    </row>
    <row r="713" spans="1:9" ht="12.75">
      <c r="A713" s="140">
        <f>IF(ISNUMBER(SEARCH(ZAKL_DATA!$B$29,B713)),MAX($A$1:A712)+1,0)</f>
        <v>712.0</v>
      </c>
      <c r="B713" s="139" t="s">
        <v>359</v>
      </c>
      <c r="C713" s="171" t="s">
        <v>2096</v>
      </c>
      <c r="E713" t="str">
        <f>IFERROR(VLOOKUP(ROWS($E$2:E713),$A$2:$B$991,2,0),"")</f>
        <v>Úprava lignitu</v>
      </c>
      <c r="H713" s="172"/>
      <c r="I713" s="174"/>
    </row>
    <row r="714" spans="1:9" ht="12.75">
      <c r="A714" s="140">
        <f>IF(ISNUMBER(SEARCH(ZAKL_DATA!$B$29,B714)),MAX($A$1:A713)+1,0)</f>
        <v>713.0</v>
      </c>
      <c r="B714" s="139" t="s">
        <v>226</v>
      </c>
      <c r="C714" s="171" t="s">
        <v>2097</v>
      </c>
      <c r="E714" t="str">
        <f>IFERROR(VLOOKUP(ROWS($E$2:E714),$A$2:$B$991,2,0),"")</f>
        <v>Činnosti související s pozemní dopravou</v>
      </c>
      <c r="H714" s="172"/>
      <c r="I714" s="174"/>
    </row>
    <row r="715" spans="1:9" ht="12.75">
      <c r="A715" s="140">
        <f>IF(ISNUMBER(SEARCH(ZAKL_DATA!$B$29,B715)),MAX($A$1:A714)+1,0)</f>
        <v>714.0</v>
      </c>
      <c r="B715" s="139" t="s">
        <v>227</v>
      </c>
      <c r="C715" s="171" t="s">
        <v>2098</v>
      </c>
      <c r="E715" t="str">
        <f>IFERROR(VLOOKUP(ROWS($E$2:E715),$A$2:$B$991,2,0),"")</f>
        <v>Činnosti související s vodní dopravou</v>
      </c>
      <c r="H715" s="172"/>
      <c r="I715" s="174"/>
    </row>
    <row r="716" spans="1:9" ht="12.75">
      <c r="A716" s="140">
        <f>IF(ISNUMBER(SEARCH(ZAKL_DATA!$B$29,B716)),MAX($A$1:A715)+1,0)</f>
        <v>715.0</v>
      </c>
      <c r="B716" s="139" t="s">
        <v>228</v>
      </c>
      <c r="C716" s="171" t="s">
        <v>2099</v>
      </c>
      <c r="E716" t="str">
        <f>IFERROR(VLOOKUP(ROWS($E$2:E716),$A$2:$B$991,2,0),"")</f>
        <v>Činnosti související s leteckou dopravou</v>
      </c>
      <c r="H716" s="172"/>
      <c r="I716" s="174"/>
    </row>
    <row r="717" spans="1:9" ht="12.75">
      <c r="A717" s="140">
        <f>IF(ISNUMBER(SEARCH(ZAKL_DATA!$B$29,B717)),MAX($A$1:A716)+1,0)</f>
        <v>716.0</v>
      </c>
      <c r="B717" s="139" t="s">
        <v>229</v>
      </c>
      <c r="C717" s="171" t="s">
        <v>2100</v>
      </c>
      <c r="E717" t="str">
        <f>IFERROR(VLOOKUP(ROWS($E$2:E717),$A$2:$B$991,2,0),"")</f>
        <v>Manipulace s nákladem</v>
      </c>
      <c r="H717" s="172"/>
      <c r="I717" s="174"/>
    </row>
    <row r="718" spans="1:9" ht="12.75">
      <c r="A718" s="140">
        <f>IF(ISNUMBER(SEARCH(ZAKL_DATA!$B$29,B718)),MAX($A$1:A717)+1,0)</f>
        <v>717.0</v>
      </c>
      <c r="B718" s="139" t="s">
        <v>230</v>
      </c>
      <c r="C718" s="171" t="s">
        <v>2101</v>
      </c>
      <c r="E718" t="str">
        <f>IFERROR(VLOOKUP(ROWS($E$2:E718),$A$2:$B$991,2,0),"")</f>
        <v>Ostatní vedlejší činnosti v dopravě</v>
      </c>
      <c r="H718" s="172"/>
      <c r="I718" s="174"/>
    </row>
    <row r="719" spans="1:9" ht="12.75">
      <c r="A719" s="140">
        <f>IF(ISNUMBER(SEARCH(ZAKL_DATA!$B$29,B719)),MAX($A$1:A718)+1,0)</f>
        <v>718.0</v>
      </c>
      <c r="B719" s="139" t="s">
        <v>231</v>
      </c>
      <c r="C719" s="171" t="s">
        <v>2102</v>
      </c>
      <c r="E719" t="str">
        <f>IFERROR(VLOOKUP(ROWS($E$2:E719),$A$2:$B$991,2,0),"")</f>
        <v>Poskytování cateringových služeb</v>
      </c>
      <c r="H719" s="172"/>
      <c r="I719" s="174"/>
    </row>
    <row r="720" spans="1:9" ht="12.75">
      <c r="A720" s="140">
        <f>IF(ISNUMBER(SEARCH(ZAKL_DATA!$B$29,B720)),MAX($A$1:A719)+1,0)</f>
        <v>719.0</v>
      </c>
      <c r="B720" s="139" t="s">
        <v>232</v>
      </c>
      <c r="C720" s="171" t="s">
        <v>2103</v>
      </c>
      <c r="E720" t="str">
        <f>IFERROR(VLOOKUP(ROWS($E$2:E720),$A$2:$B$991,2,0),"")</f>
        <v>Poskytování ostatních stravovacích služeb</v>
      </c>
      <c r="H720" s="172"/>
      <c r="I720" s="174"/>
    </row>
    <row r="721" spans="1:9" ht="12.75">
      <c r="A721" s="140">
        <f>IF(ISNUMBER(SEARCH(ZAKL_DATA!$B$29,B721)),MAX($A$1:A720)+1,0)</f>
        <v>720.0</v>
      </c>
      <c r="B721" s="139" t="s">
        <v>233</v>
      </c>
      <c r="C721" s="171" t="s">
        <v>2104</v>
      </c>
      <c r="E721" t="str">
        <f>IFERROR(VLOOKUP(ROWS($E$2:E721),$A$2:$B$991,2,0),"")</f>
        <v>Vydávání knih</v>
      </c>
      <c r="H721" s="172"/>
      <c r="I721" s="174"/>
    </row>
    <row r="722" spans="1:9" ht="12.75">
      <c r="A722" s="140">
        <f>IF(ISNUMBER(SEARCH(ZAKL_DATA!$B$29,B722)),MAX($A$1:A721)+1,0)</f>
        <v>721.0</v>
      </c>
      <c r="B722" s="139" t="s">
        <v>234</v>
      </c>
      <c r="C722" s="171" t="s">
        <v>2105</v>
      </c>
      <c r="E722" t="str">
        <f>IFERROR(VLOOKUP(ROWS($E$2:E722),$A$2:$B$991,2,0),"")</f>
        <v>Vydávání adresářů a jiných seznamů</v>
      </c>
      <c r="H722" s="172"/>
      <c r="I722" s="174"/>
    </row>
    <row r="723" spans="1:9" ht="12.75">
      <c r="A723" s="140">
        <f>IF(ISNUMBER(SEARCH(ZAKL_DATA!$B$29,B723)),MAX($A$1:A722)+1,0)</f>
        <v>722.0</v>
      </c>
      <c r="B723" s="139" t="s">
        <v>235</v>
      </c>
      <c r="C723" s="171" t="s">
        <v>2106</v>
      </c>
      <c r="E723" t="str">
        <f>IFERROR(VLOOKUP(ROWS($E$2:E723),$A$2:$B$991,2,0),"")</f>
        <v>Vydávání novin</v>
      </c>
      <c r="H723" s="172"/>
      <c r="I723" s="174"/>
    </row>
    <row r="724" spans="1:9" ht="12.75">
      <c r="A724" s="140">
        <f>IF(ISNUMBER(SEARCH(ZAKL_DATA!$B$29,B724)),MAX($A$1:A723)+1,0)</f>
        <v>723.0</v>
      </c>
      <c r="B724" s="139" t="s">
        <v>236</v>
      </c>
      <c r="C724" s="171" t="s">
        <v>2107</v>
      </c>
      <c r="E724" t="str">
        <f>IFERROR(VLOOKUP(ROWS($E$2:E724),$A$2:$B$991,2,0),"")</f>
        <v>Vydávání časopisů a ostatních periodických publikací</v>
      </c>
      <c r="H724" s="172"/>
      <c r="I724" s="174"/>
    </row>
    <row r="725" spans="1:9" ht="12.75">
      <c r="A725" s="140">
        <f>IF(ISNUMBER(SEARCH(ZAKL_DATA!$B$29,B725)),MAX($A$1:A724)+1,0)</f>
        <v>724.0</v>
      </c>
      <c r="B725" s="139" t="s">
        <v>237</v>
      </c>
      <c r="C725" s="171" t="s">
        <v>2108</v>
      </c>
      <c r="E725" t="str">
        <f>IFERROR(VLOOKUP(ROWS($E$2:E725),$A$2:$B$991,2,0),"")</f>
        <v>Ostatní vydavatelské činnosti</v>
      </c>
      <c r="H725" s="172"/>
      <c r="I725" s="174"/>
    </row>
    <row r="726" spans="1:9" ht="12.75">
      <c r="A726" s="140">
        <f>IF(ISNUMBER(SEARCH(ZAKL_DATA!$B$29,B726)),MAX($A$1:A725)+1,0)</f>
        <v>725.0</v>
      </c>
      <c r="B726" s="139" t="s">
        <v>238</v>
      </c>
      <c r="C726" s="171" t="s">
        <v>2109</v>
      </c>
      <c r="E726" t="str">
        <f>IFERROR(VLOOKUP(ROWS($E$2:E726),$A$2:$B$991,2,0),"")</f>
        <v>Vydávání počítačových her</v>
      </c>
      <c r="H726" s="172"/>
      <c r="I726" s="174"/>
    </row>
    <row r="727" spans="1:9" ht="12.75">
      <c r="A727" s="140">
        <f>IF(ISNUMBER(SEARCH(ZAKL_DATA!$B$29,B727)),MAX($A$1:A726)+1,0)</f>
        <v>726.0</v>
      </c>
      <c r="B727" s="139" t="s">
        <v>239</v>
      </c>
      <c r="C727" s="171" t="s">
        <v>2110</v>
      </c>
      <c r="E727" t="str">
        <f>IFERROR(VLOOKUP(ROWS($E$2:E727),$A$2:$B$991,2,0),"")</f>
        <v>Ostatní vydávání softwaru</v>
      </c>
      <c r="H727" s="172"/>
      <c r="I727" s="174"/>
    </row>
    <row r="728" spans="1:9" ht="12.75">
      <c r="A728" s="140">
        <f>IF(ISNUMBER(SEARCH(ZAKL_DATA!$B$29,B728)),MAX($A$1:A727)+1,0)</f>
        <v>727.0</v>
      </c>
      <c r="B728" s="139" t="s">
        <v>240</v>
      </c>
      <c r="C728" s="171" t="s">
        <v>2111</v>
      </c>
      <c r="E728" t="str">
        <f>IFERROR(VLOOKUP(ROWS($E$2:E728),$A$2:$B$991,2,0),"")</f>
        <v>Produkce filmů, videozáznamů a televizních programů</v>
      </c>
      <c r="H728" s="172"/>
      <c r="I728" s="174"/>
    </row>
    <row r="729" spans="1:9" ht="12.75">
      <c r="A729" s="140">
        <f>IF(ISNUMBER(SEARCH(ZAKL_DATA!$B$29,B729)),MAX($A$1:A728)+1,0)</f>
        <v>728.0</v>
      </c>
      <c r="B729" s="139" t="s">
        <v>241</v>
      </c>
      <c r="C729" s="171" t="s">
        <v>2112</v>
      </c>
      <c r="E729" t="str">
        <f>IFERROR(VLOOKUP(ROWS($E$2:E729),$A$2:$B$991,2,0),"")</f>
        <v>Postprodukce filmů, videozáznamů a televizních programů</v>
      </c>
      <c r="H729" s="172"/>
      <c r="I729" s="174"/>
    </row>
    <row r="730" spans="1:9" ht="12.75">
      <c r="A730" s="140">
        <f>IF(ISNUMBER(SEARCH(ZAKL_DATA!$B$29,B730)),MAX($A$1:A729)+1,0)</f>
        <v>729.0</v>
      </c>
      <c r="B730" s="139" t="s">
        <v>242</v>
      </c>
      <c r="C730" s="171" t="s">
        <v>2113</v>
      </c>
      <c r="E730" t="str">
        <f>IFERROR(VLOOKUP(ROWS($E$2:E730),$A$2:$B$991,2,0),"")</f>
        <v>Distribuce filmů, videozáznamů a televizních programů</v>
      </c>
      <c r="H730" s="172"/>
      <c r="I730" s="174"/>
    </row>
    <row r="731" spans="1:9" ht="12.75">
      <c r="A731" s="140">
        <f>IF(ISNUMBER(SEARCH(ZAKL_DATA!$B$29,B731)),MAX($A$1:A730)+1,0)</f>
        <v>730.0</v>
      </c>
      <c r="B731" s="139" t="s">
        <v>243</v>
      </c>
      <c r="C731" s="171" t="s">
        <v>2114</v>
      </c>
      <c r="E731" t="str">
        <f>IFERROR(VLOOKUP(ROWS($E$2:E731),$A$2:$B$991,2,0),"")</f>
        <v>Promítání filmů</v>
      </c>
      <c r="H731" s="172"/>
      <c r="I731" s="174"/>
    </row>
    <row r="732" spans="1:9" ht="12.75">
      <c r="A732" s="140">
        <f>IF(ISNUMBER(SEARCH(ZAKL_DATA!$B$29,B732)),MAX($A$1:A731)+1,0)</f>
        <v>731.0</v>
      </c>
      <c r="B732" s="139" t="s">
        <v>244</v>
      </c>
      <c r="C732" s="171" t="s">
        <v>2115</v>
      </c>
      <c r="E732" t="str">
        <f>IFERROR(VLOOKUP(ROWS($E$2:E732),$A$2:$B$991,2,0),"")</f>
        <v>Programování</v>
      </c>
      <c r="H732" s="172"/>
      <c r="I732" s="174"/>
    </row>
    <row r="733" spans="1:9" ht="12.75">
      <c r="A733" s="140">
        <f>IF(ISNUMBER(SEARCH(ZAKL_DATA!$B$29,B733)),MAX($A$1:A732)+1,0)</f>
        <v>732.0</v>
      </c>
      <c r="B733" s="139" t="s">
        <v>245</v>
      </c>
      <c r="C733" s="171" t="s">
        <v>2116</v>
      </c>
      <c r="E733" t="str">
        <f>IFERROR(VLOOKUP(ROWS($E$2:E733),$A$2:$B$991,2,0),"")</f>
        <v>Poradenství v oblasti informačních technologií</v>
      </c>
      <c r="H733" s="172"/>
      <c r="I733" s="174"/>
    </row>
    <row r="734" spans="1:9" ht="12.75">
      <c r="A734" s="140">
        <f>IF(ISNUMBER(SEARCH(ZAKL_DATA!$B$29,B734)),MAX($A$1:A733)+1,0)</f>
        <v>733.0</v>
      </c>
      <c r="B734" s="139" t="s">
        <v>246</v>
      </c>
      <c r="C734" s="171" t="s">
        <v>2117</v>
      </c>
      <c r="E734" t="str">
        <f>IFERROR(VLOOKUP(ROWS($E$2:E734),$A$2:$B$991,2,0),"")</f>
        <v>Správa počítačového vybavení</v>
      </c>
      <c r="H734" s="172"/>
      <c r="I734" s="174"/>
    </row>
    <row r="735" spans="1:9" ht="12.75">
      <c r="A735" s="140">
        <f>IF(ISNUMBER(SEARCH(ZAKL_DATA!$B$29,B735)),MAX($A$1:A734)+1,0)</f>
        <v>734.0</v>
      </c>
      <c r="B735" s="139" t="s">
        <v>247</v>
      </c>
      <c r="C735" s="171" t="s">
        <v>2118</v>
      </c>
      <c r="E735" t="str">
        <f>IFERROR(VLOOKUP(ROWS($E$2:E735),$A$2:$B$991,2,0),"")</f>
        <v>Ostatní činnosti v oblasti informačních technologií</v>
      </c>
      <c r="H735" s="172"/>
      <c r="I735" s="174"/>
    </row>
    <row r="736" spans="1:9" ht="12.75">
      <c r="A736" s="140">
        <f>IF(ISNUMBER(SEARCH(ZAKL_DATA!$B$29,B736)),MAX($A$1:A735)+1,0)</f>
        <v>735.0</v>
      </c>
      <c r="B736" s="139" t="s">
        <v>248</v>
      </c>
      <c r="C736" s="171" t="s">
        <v>2119</v>
      </c>
      <c r="E736" t="str">
        <f>IFERROR(VLOOKUP(ROWS($E$2:E736),$A$2:$B$991,2,0),"")</f>
        <v>Činnosti související se zpracováním dat a hostingem</v>
      </c>
      <c r="H736" s="172"/>
      <c r="I736" s="174"/>
    </row>
    <row r="737" spans="1:9" ht="12.75">
      <c r="A737" s="140">
        <f>IF(ISNUMBER(SEARCH(ZAKL_DATA!$B$29,B737)),MAX($A$1:A736)+1,0)</f>
        <v>736.0</v>
      </c>
      <c r="B737" s="139" t="s">
        <v>249</v>
      </c>
      <c r="C737" s="171" t="s">
        <v>2120</v>
      </c>
      <c r="E737" t="str">
        <f>IFERROR(VLOOKUP(ROWS($E$2:E737),$A$2:$B$991,2,0),"")</f>
        <v>Činnosti související s webovými portály</v>
      </c>
      <c r="H737" s="172"/>
      <c r="I737" s="174"/>
    </row>
    <row r="738" spans="1:9" ht="12.75">
      <c r="A738" s="140">
        <f>IF(ISNUMBER(SEARCH(ZAKL_DATA!$B$29,B738)),MAX($A$1:A737)+1,0)</f>
        <v>737.0</v>
      </c>
      <c r="B738" s="139" t="s">
        <v>250</v>
      </c>
      <c r="C738" s="171" t="s">
        <v>2121</v>
      </c>
      <c r="E738" t="str">
        <f>IFERROR(VLOOKUP(ROWS($E$2:E738),$A$2:$B$991,2,0),"")</f>
        <v>Činnosti zpravodajských tiskových kanceláří a agentur</v>
      </c>
      <c r="H738" s="172"/>
      <c r="I738" s="174"/>
    </row>
    <row r="739" spans="1:9" ht="12.75">
      <c r="A739" s="140">
        <f>IF(ISNUMBER(SEARCH(ZAKL_DATA!$B$29,B739)),MAX($A$1:A738)+1,0)</f>
        <v>738.0</v>
      </c>
      <c r="B739" s="139" t="s">
        <v>251</v>
      </c>
      <c r="C739" s="171" t="s">
        <v>2122</v>
      </c>
      <c r="E739" t="str">
        <f>IFERROR(VLOOKUP(ROWS($E$2:E739),$A$2:$B$991,2,0),"")</f>
        <v>Ostatní informační činnosti j. n.</v>
      </c>
      <c r="H739" s="172"/>
      <c r="I739" s="174"/>
    </row>
    <row r="740" spans="1:9" ht="12.75">
      <c r="A740" s="140">
        <f>IF(ISNUMBER(SEARCH(ZAKL_DATA!$B$29,B740)),MAX($A$1:A739)+1,0)</f>
        <v>739.0</v>
      </c>
      <c r="B740" s="139" t="s">
        <v>252</v>
      </c>
      <c r="C740" s="171" t="s">
        <v>2123</v>
      </c>
      <c r="E740" t="str">
        <f>IFERROR(VLOOKUP(ROWS($E$2:E740),$A$2:$B$991,2,0),"")</f>
        <v>Centrální bankovnictví</v>
      </c>
      <c r="H740" s="172"/>
      <c r="I740" s="174"/>
    </row>
    <row r="741" spans="1:9" ht="12.75">
      <c r="A741" s="140">
        <f>IF(ISNUMBER(SEARCH(ZAKL_DATA!$B$29,B741)),MAX($A$1:A740)+1,0)</f>
        <v>740.0</v>
      </c>
      <c r="B741" s="139" t="s">
        <v>253</v>
      </c>
      <c r="C741" s="171" t="s">
        <v>2124</v>
      </c>
      <c r="E741" t="str">
        <f>IFERROR(VLOOKUP(ROWS($E$2:E741),$A$2:$B$991,2,0),"")</f>
        <v>Ostatní peněžní zprostředkování</v>
      </c>
      <c r="H741" s="172"/>
      <c r="I741" s="174"/>
    </row>
    <row r="742" spans="1:9" ht="12.75">
      <c r="A742" s="140">
        <f>IF(ISNUMBER(SEARCH(ZAKL_DATA!$B$29,B742)),MAX($A$1:A741)+1,0)</f>
        <v>741.0</v>
      </c>
      <c r="B742" s="139" t="s">
        <v>254</v>
      </c>
      <c r="C742" s="171" t="s">
        <v>2125</v>
      </c>
      <c r="E742" t="str">
        <f>IFERROR(VLOOKUP(ROWS($E$2:E742),$A$2:$B$991,2,0),"")</f>
        <v>Finanční leasing</v>
      </c>
      <c r="H742" s="172"/>
      <c r="I742" s="174"/>
    </row>
    <row r="743" spans="1:9" ht="12.75">
      <c r="A743" s="140">
        <f>IF(ISNUMBER(SEARCH(ZAKL_DATA!$B$29,B743)),MAX($A$1:A742)+1,0)</f>
        <v>742.0</v>
      </c>
      <c r="B743" s="139" t="s">
        <v>255</v>
      </c>
      <c r="C743" s="171" t="s">
        <v>2126</v>
      </c>
      <c r="E743" t="str">
        <f>IFERROR(VLOOKUP(ROWS($E$2:E743),$A$2:$B$991,2,0),"")</f>
        <v>Ostatní poskytování úvěrů</v>
      </c>
      <c r="H743" s="172"/>
      <c r="I743" s="174"/>
    </row>
    <row r="744" spans="1:9" ht="12.75">
      <c r="A744" s="140">
        <f>IF(ISNUMBER(SEARCH(ZAKL_DATA!$B$29,B744)),MAX($A$1:A743)+1,0)</f>
        <v>743.0</v>
      </c>
      <c r="B744" s="139" t="s">
        <v>256</v>
      </c>
      <c r="C744" s="171" t="s">
        <v>2127</v>
      </c>
      <c r="E744" t="str">
        <f>IFERROR(VLOOKUP(ROWS($E$2:E744),$A$2:$B$991,2,0),"")</f>
        <v>Ostatní finanční zprostředkování j. n.</v>
      </c>
      <c r="H744" s="172"/>
      <c r="I744" s="174"/>
    </row>
    <row r="745" spans="1:9" ht="12.75">
      <c r="A745" s="140">
        <f>IF(ISNUMBER(SEARCH(ZAKL_DATA!$B$29,B745)),MAX($A$1:A744)+1,0)</f>
        <v>744.0</v>
      </c>
      <c r="B745" s="139" t="s">
        <v>257</v>
      </c>
      <c r="C745" s="171" t="s">
        <v>2128</v>
      </c>
      <c r="E745" t="str">
        <f>IFERROR(VLOOKUP(ROWS($E$2:E745),$A$2:$B$991,2,0),"")</f>
        <v>životní pojištění</v>
      </c>
      <c r="H745" s="172"/>
      <c r="I745" s="174"/>
    </row>
    <row r="746" spans="1:9" ht="12.75">
      <c r="A746" s="140">
        <f>IF(ISNUMBER(SEARCH(ZAKL_DATA!$B$29,B746)),MAX($A$1:A745)+1,0)</f>
        <v>745.0</v>
      </c>
      <c r="B746" s="139" t="s">
        <v>258</v>
      </c>
      <c r="C746" s="171" t="s">
        <v>2129</v>
      </c>
      <c r="E746" t="str">
        <f>IFERROR(VLOOKUP(ROWS($E$2:E746),$A$2:$B$991,2,0),"")</f>
        <v>Neživotní pojištění</v>
      </c>
      <c r="H746" s="172"/>
      <c r="I746" s="174"/>
    </row>
    <row r="747" spans="1:9" ht="12.75">
      <c r="A747" s="140">
        <f>IF(ISNUMBER(SEARCH(ZAKL_DATA!$B$29,B747)),MAX($A$1:A746)+1,0)</f>
        <v>746.0</v>
      </c>
      <c r="B747" s="139" t="s">
        <v>259</v>
      </c>
      <c r="C747" s="171" t="s">
        <v>2130</v>
      </c>
      <c r="E747" t="str">
        <f>IFERROR(VLOOKUP(ROWS($E$2:E747),$A$2:$B$991,2,0),"")</f>
        <v>Řízení a správa finančních trhů</v>
      </c>
      <c r="H747" s="172"/>
      <c r="I747" s="174"/>
    </row>
    <row r="748" spans="1:9" ht="12.75">
      <c r="A748" s="140">
        <f>IF(ISNUMBER(SEARCH(ZAKL_DATA!$B$29,B748)),MAX($A$1:A747)+1,0)</f>
        <v>747.0</v>
      </c>
      <c r="B748" s="139" t="s">
        <v>260</v>
      </c>
      <c r="C748" s="171" t="s">
        <v>2131</v>
      </c>
      <c r="E748" t="str">
        <f>IFERROR(VLOOKUP(ROWS($E$2:E748),$A$2:$B$991,2,0),"")</f>
        <v>Obchodování s cennými papíry a komoditami na burzách</v>
      </c>
      <c r="H748" s="172"/>
      <c r="I748" s="174"/>
    </row>
    <row r="749" spans="1:9" ht="12.75">
      <c r="A749" s="140">
        <f>IF(ISNUMBER(SEARCH(ZAKL_DATA!$B$29,B749)),MAX($A$1:A748)+1,0)</f>
        <v>748.0</v>
      </c>
      <c r="B749" s="139" t="s">
        <v>261</v>
      </c>
      <c r="C749" s="171" t="s">
        <v>2132</v>
      </c>
      <c r="E749" t="str">
        <f>IFERROR(VLOOKUP(ROWS($E$2:E749),$A$2:$B$991,2,0),"")</f>
        <v>Ostatní pomocné činnosti související s finančním zprostředkováním</v>
      </c>
      <c r="H749" s="172"/>
      <c r="I749" s="174"/>
    </row>
    <row r="750" spans="1:9" ht="12.75">
      <c r="A750" s="140">
        <f>IF(ISNUMBER(SEARCH(ZAKL_DATA!$B$29,B750)),MAX($A$1:A749)+1,0)</f>
        <v>749.0</v>
      </c>
      <c r="B750" s="139" t="s">
        <v>262</v>
      </c>
      <c r="C750" s="171" t="s">
        <v>2133</v>
      </c>
      <c r="E750" t="str">
        <f>IFERROR(VLOOKUP(ROWS($E$2:E750),$A$2:$B$991,2,0),"")</f>
        <v>Vyhodnocování rizik a škod</v>
      </c>
      <c r="H750" s="172"/>
      <c r="I750" s="174"/>
    </row>
    <row r="751" spans="1:9" ht="12.75">
      <c r="A751" s="140">
        <f>IF(ISNUMBER(SEARCH(ZAKL_DATA!$B$29,B751)),MAX($A$1:A750)+1,0)</f>
        <v>750.0</v>
      </c>
      <c r="B751" s="139" t="s">
        <v>263</v>
      </c>
      <c r="C751" s="171" t="s">
        <v>2134</v>
      </c>
      <c r="E751" t="str">
        <f>IFERROR(VLOOKUP(ROWS($E$2:E751),$A$2:$B$991,2,0),"")</f>
        <v>Činnosti zástupců pojišťovny a makléřů</v>
      </c>
      <c r="H751" s="172"/>
      <c r="I751" s="174"/>
    </row>
    <row r="752" spans="1:9" ht="12.75">
      <c r="A752" s="140">
        <f>IF(ISNUMBER(SEARCH(ZAKL_DATA!$B$29,B752)),MAX($A$1:A751)+1,0)</f>
        <v>751.0</v>
      </c>
      <c r="B752" s="139" t="s">
        <v>264</v>
      </c>
      <c r="C752" s="171" t="s">
        <v>2135</v>
      </c>
      <c r="E752" t="str">
        <f>IFERROR(VLOOKUP(ROWS($E$2:E752),$A$2:$B$991,2,0),"")</f>
        <v>Ostatní pomocné činnosti související s pojišťovnictvím a penz.fin.</v>
      </c>
      <c r="H752" s="172"/>
      <c r="I752" s="174"/>
    </row>
    <row r="753" spans="1:9" ht="12.75">
      <c r="A753" s="140">
        <f>IF(ISNUMBER(SEARCH(ZAKL_DATA!$B$29,B753)),MAX($A$1:A752)+1,0)</f>
        <v>752.0</v>
      </c>
      <c r="B753" s="139" t="s">
        <v>265</v>
      </c>
      <c r="C753" s="171" t="s">
        <v>2136</v>
      </c>
      <c r="E753" t="str">
        <f>IFERROR(VLOOKUP(ROWS($E$2:E753),$A$2:$B$991,2,0),"")</f>
        <v>Zprostředkovatelské činnosti realitních agentur</v>
      </c>
      <c r="H753" s="172"/>
      <c r="I753" s="174"/>
    </row>
    <row r="754" spans="1:9" ht="12.75">
      <c r="A754" s="140">
        <f>IF(ISNUMBER(SEARCH(ZAKL_DATA!$B$29,B754)),MAX($A$1:A753)+1,0)</f>
        <v>753.0</v>
      </c>
      <c r="B754" s="139" t="s">
        <v>266</v>
      </c>
      <c r="C754" s="171" t="s">
        <v>2137</v>
      </c>
      <c r="E754" t="str">
        <f>IFERROR(VLOOKUP(ROWS($E$2:E754),$A$2:$B$991,2,0),"")</f>
        <v>Správa nemovitostí na základě smlouvy</v>
      </c>
      <c r="H754" s="172"/>
      <c r="I754" s="174"/>
    </row>
    <row r="755" spans="1:9" ht="12.75">
      <c r="A755" s="140">
        <f>IF(ISNUMBER(SEARCH(ZAKL_DATA!$B$29,B755)),MAX($A$1:A754)+1,0)</f>
        <v>754.0</v>
      </c>
      <c r="B755" s="139" t="s">
        <v>267</v>
      </c>
      <c r="C755" s="171" t="s">
        <v>2138</v>
      </c>
      <c r="E755" t="str">
        <f>IFERROR(VLOOKUP(ROWS($E$2:E755),$A$2:$B$991,2,0),"")</f>
        <v>Poradenství v oblasti vztahů s veřejností a komunikace</v>
      </c>
      <c r="H755" s="172"/>
      <c r="I755" s="174"/>
    </row>
    <row r="756" spans="1:9" ht="12.75">
      <c r="A756" s="140">
        <f>IF(ISNUMBER(SEARCH(ZAKL_DATA!$B$29,B756)),MAX($A$1:A755)+1,0)</f>
        <v>755.0</v>
      </c>
      <c r="B756" s="139" t="s">
        <v>268</v>
      </c>
      <c r="C756" s="171" t="s">
        <v>2139</v>
      </c>
      <c r="E756" t="str">
        <f>IFERROR(VLOOKUP(ROWS($E$2:E756),$A$2:$B$991,2,0),"")</f>
        <v>Ostatní poradenství v oblasti podnikání a řízení</v>
      </c>
      <c r="H756" s="172"/>
      <c r="I756" s="174"/>
    </row>
    <row r="757" spans="1:9" ht="12.75">
      <c r="A757" s="140">
        <f>IF(ISNUMBER(SEARCH(ZAKL_DATA!$B$29,B757)),MAX($A$1:A756)+1,0)</f>
        <v>756.0</v>
      </c>
      <c r="B757" s="139" t="s">
        <v>360</v>
      </c>
      <c r="C757" s="171" t="s">
        <v>2140</v>
      </c>
      <c r="E757" t="str">
        <f>IFERROR(VLOOKUP(ROWS($E$2:E757),$A$2:$B$991,2,0),"")</f>
        <v>Těžba železných rud</v>
      </c>
      <c r="H757" s="172"/>
      <c r="I757" s="174"/>
    </row>
    <row r="758" spans="1:9" ht="12.75">
      <c r="A758" s="140">
        <f>IF(ISNUMBER(SEARCH(ZAKL_DATA!$B$29,B758)),MAX($A$1:A757)+1,0)</f>
        <v>757.0</v>
      </c>
      <c r="B758" s="139" t="s">
        <v>361</v>
      </c>
      <c r="C758" s="171" t="s">
        <v>2141</v>
      </c>
      <c r="E758" t="str">
        <f>IFERROR(VLOOKUP(ROWS($E$2:E758),$A$2:$B$991,2,0),"")</f>
        <v>Úprava železných rud</v>
      </c>
      <c r="H758" s="172"/>
      <c r="I758" s="174"/>
    </row>
    <row r="759" spans="1:9" ht="12.75">
      <c r="A759" s="140">
        <f>IF(ISNUMBER(SEARCH(ZAKL_DATA!$B$29,B759)),MAX($A$1:A758)+1,0)</f>
        <v>758.0</v>
      </c>
      <c r="B759" s="139" t="s">
        <v>269</v>
      </c>
      <c r="C759" s="171" t="s">
        <v>2142</v>
      </c>
      <c r="E759" t="str">
        <f>IFERROR(VLOOKUP(ROWS($E$2:E759),$A$2:$B$991,2,0),"")</f>
        <v>Architektonické činnosti</v>
      </c>
      <c r="H759" s="172"/>
      <c r="I759" s="174"/>
    </row>
    <row r="760" spans="1:9" ht="12.75">
      <c r="A760" s="140">
        <f>IF(ISNUMBER(SEARCH(ZAKL_DATA!$B$29,B760)),MAX($A$1:A759)+1,0)</f>
        <v>759.0</v>
      </c>
      <c r="B760" s="139" t="s">
        <v>270</v>
      </c>
      <c r="C760" s="171" t="s">
        <v>2143</v>
      </c>
      <c r="E760" t="str">
        <f>IFERROR(VLOOKUP(ROWS($E$2:E760),$A$2:$B$991,2,0),"")</f>
        <v>Inženýrské činnosti a související technické poradenství</v>
      </c>
      <c r="H760" s="172"/>
      <c r="I760" s="174"/>
    </row>
    <row r="761" spans="1:9" ht="12.75">
      <c r="A761" s="140">
        <f>IF(ISNUMBER(SEARCH(ZAKL_DATA!$B$29,B761)),MAX($A$1:A760)+1,0)</f>
        <v>760.0</v>
      </c>
      <c r="B761" s="139" t="s">
        <v>271</v>
      </c>
      <c r="C761" s="171" t="s">
        <v>2144</v>
      </c>
      <c r="E761" t="str">
        <f>IFERROR(VLOOKUP(ROWS($E$2:E761),$A$2:$B$991,2,0),"")</f>
        <v>Výzkum a vývoj v oblasti biotechnologie</v>
      </c>
      <c r="H761" s="172"/>
      <c r="I761" s="174"/>
    </row>
    <row r="762" spans="1:9" ht="12.75">
      <c r="A762" s="140">
        <f>IF(ISNUMBER(SEARCH(ZAKL_DATA!$B$29,B762)),MAX($A$1:A761)+1,0)</f>
        <v>761.0</v>
      </c>
      <c r="B762" s="139" t="s">
        <v>362</v>
      </c>
      <c r="C762" s="171" t="s">
        <v>2145</v>
      </c>
      <c r="E762" t="str">
        <f>IFERROR(VLOOKUP(ROWS($E$2:E762),$A$2:$B$991,2,0),"")</f>
        <v>Těžba uranových a thoriových rud</v>
      </c>
      <c r="H762" s="172"/>
      <c r="I762" s="174"/>
    </row>
    <row r="763" spans="1:9" ht="12.75">
      <c r="A763" s="140">
        <f>IF(ISNUMBER(SEARCH(ZAKL_DATA!$B$29,B763)),MAX($A$1:A762)+1,0)</f>
        <v>762.0</v>
      </c>
      <c r="B763" s="139" t="s">
        <v>363</v>
      </c>
      <c r="C763" s="171" t="s">
        <v>2146</v>
      </c>
      <c r="E763" t="str">
        <f>IFERROR(VLOOKUP(ROWS($E$2:E763),$A$2:$B$991,2,0),"")</f>
        <v>Úprava uranových a thoriových rud</v>
      </c>
      <c r="H763" s="172"/>
      <c r="I763" s="174"/>
    </row>
    <row r="764" spans="1:9" ht="12.75">
      <c r="A764" s="140">
        <f>IF(ISNUMBER(SEARCH(ZAKL_DATA!$B$29,B764)),MAX($A$1:A763)+1,0)</f>
        <v>763.0</v>
      </c>
      <c r="B764" s="139" t="s">
        <v>272</v>
      </c>
      <c r="C764" s="171" t="s">
        <v>2147</v>
      </c>
      <c r="E764" t="str">
        <f>IFERROR(VLOOKUP(ROWS($E$2:E764),$A$2:$B$991,2,0),"")</f>
        <v>Ostatní výzkum a vývoj voblasti přírodních atechnických věd</v>
      </c>
      <c r="H764" s="172"/>
      <c r="I764" s="174"/>
    </row>
    <row r="765" spans="1:9" ht="12.75">
      <c r="A765" s="140">
        <f>IF(ISNUMBER(SEARCH(ZAKL_DATA!$B$29,B765)),MAX($A$1:A764)+1,0)</f>
        <v>764.0</v>
      </c>
      <c r="B765" s="139" t="s">
        <v>364</v>
      </c>
      <c r="C765" s="171" t="s">
        <v>2148</v>
      </c>
      <c r="E765" t="str">
        <f>IFERROR(VLOOKUP(ROWS($E$2:E765),$A$2:$B$991,2,0),"")</f>
        <v>Těžba ostatních neželezných rud</v>
      </c>
      <c r="H765" s="172"/>
      <c r="I765" s="174"/>
    </row>
    <row r="766" spans="1:9" ht="12.75">
      <c r="A766" s="140">
        <f>IF(ISNUMBER(SEARCH(ZAKL_DATA!$B$29,B766)),MAX($A$1:A765)+1,0)</f>
        <v>765.0</v>
      </c>
      <c r="B766" s="139" t="s">
        <v>365</v>
      </c>
      <c r="C766" s="171" t="s">
        <v>2149</v>
      </c>
      <c r="E766" t="str">
        <f>IFERROR(VLOOKUP(ROWS($E$2:E766),$A$2:$B$991,2,0),"")</f>
        <v>Úprava ostatních neželezných rud</v>
      </c>
      <c r="H766" s="172"/>
      <c r="I766" s="174"/>
    </row>
    <row r="767" spans="1:9" ht="12.75">
      <c r="A767" s="140">
        <f>IF(ISNUMBER(SEARCH(ZAKL_DATA!$B$29,B767)),MAX($A$1:A766)+1,0)</f>
        <v>766.0</v>
      </c>
      <c r="B767" s="139" t="s">
        <v>273</v>
      </c>
      <c r="C767" s="171" t="s">
        <v>2150</v>
      </c>
      <c r="E767" t="str">
        <f>IFERROR(VLOOKUP(ROWS($E$2:E767),$A$2:$B$991,2,0),"")</f>
        <v>Činnosti reklamních agentur</v>
      </c>
      <c r="H767" s="172"/>
      <c r="I767" s="174"/>
    </row>
    <row r="768" spans="1:9" ht="12.75">
      <c r="A768" s="140">
        <f>IF(ISNUMBER(SEARCH(ZAKL_DATA!$B$29,B768)),MAX($A$1:A767)+1,0)</f>
        <v>767.0</v>
      </c>
      <c r="B768" s="139" t="s">
        <v>274</v>
      </c>
      <c r="C768" s="171" t="s">
        <v>2151</v>
      </c>
      <c r="E768" t="str">
        <f>IFERROR(VLOOKUP(ROWS($E$2:E768),$A$2:$B$991,2,0),"")</f>
        <v>Zastupování médií při prodeji reklamního času a prostoru</v>
      </c>
      <c r="H768" s="172"/>
      <c r="I768" s="174"/>
    </row>
    <row r="769" spans="1:9" ht="12.75">
      <c r="A769" s="140">
        <f>IF(ISNUMBER(SEARCH(ZAKL_DATA!$B$29,B769)),MAX($A$1:A768)+1,0)</f>
        <v>768.0</v>
      </c>
      <c r="B769" s="139" t="s">
        <v>275</v>
      </c>
      <c r="C769" s="171" t="s">
        <v>2152</v>
      </c>
      <c r="E769" t="str">
        <f>IFERROR(VLOOKUP(ROWS($E$2:E769),$A$2:$B$991,2,0),"")</f>
        <v>Pronájem a leasing automob.a jiných lehkých motor.vozidel,kromě motocyklů</v>
      </c>
      <c r="H769" s="172"/>
      <c r="I769" s="174"/>
    </row>
    <row r="770" spans="1:9" ht="12.75">
      <c r="A770" s="140">
        <f>IF(ISNUMBER(SEARCH(ZAKL_DATA!$B$29,B770)),MAX($A$1:A769)+1,0)</f>
        <v>769.0</v>
      </c>
      <c r="B770" s="139" t="s">
        <v>276</v>
      </c>
      <c r="C770" s="171" t="s">
        <v>2153</v>
      </c>
      <c r="E770" t="str">
        <f>IFERROR(VLOOKUP(ROWS($E$2:E770),$A$2:$B$991,2,0),"")</f>
        <v>Pronájem a leasing nákladních automobilů</v>
      </c>
      <c r="H770" s="172"/>
      <c r="I770" s="174"/>
    </row>
    <row r="771" spans="1:9" ht="12.75">
      <c r="A771" s="140">
        <f>IF(ISNUMBER(SEARCH(ZAKL_DATA!$B$29,B771)),MAX($A$1:A770)+1,0)</f>
        <v>770.0</v>
      </c>
      <c r="B771" s="139" t="s">
        <v>277</v>
      </c>
      <c r="C771" s="171" t="s">
        <v>2154</v>
      </c>
      <c r="E771" t="str">
        <f>IFERROR(VLOOKUP(ROWS($E$2:E771),$A$2:$B$991,2,0),"")</f>
        <v>Pronájem a leasing rekreačních a sportovních potřeb</v>
      </c>
      <c r="H771" s="172"/>
      <c r="I771" s="174"/>
    </row>
    <row r="772" spans="1:9" ht="12.75">
      <c r="A772" s="140">
        <f>IF(ISNUMBER(SEARCH(ZAKL_DATA!$B$29,B772)),MAX($A$1:A771)+1,0)</f>
        <v>771.0</v>
      </c>
      <c r="B772" s="139" t="s">
        <v>278</v>
      </c>
      <c r="C772" s="171" t="s">
        <v>2155</v>
      </c>
      <c r="E772" t="str">
        <f>IFERROR(VLOOKUP(ROWS($E$2:E772),$A$2:$B$991,2,0),"")</f>
        <v>Pronájem videokazet a disků</v>
      </c>
      <c r="H772" s="172"/>
      <c r="I772" s="174"/>
    </row>
    <row r="773" spans="1:9" ht="12.75">
      <c r="A773" s="140">
        <f>IF(ISNUMBER(SEARCH(ZAKL_DATA!$B$29,B773)),MAX($A$1:A772)+1,0)</f>
        <v>772.0</v>
      </c>
      <c r="B773" s="139" t="s">
        <v>279</v>
      </c>
      <c r="C773" s="171" t="s">
        <v>2156</v>
      </c>
      <c r="E773" t="str">
        <f>IFERROR(VLOOKUP(ROWS($E$2:E773),$A$2:$B$991,2,0),"")</f>
        <v>Pronájem a leasing ost.výrobků pro osob.potřebu a převážně pro domácnost</v>
      </c>
      <c r="H773" s="172"/>
      <c r="I773" s="174"/>
    </row>
    <row r="774" spans="1:9" ht="12.75">
      <c r="A774" s="140">
        <f>IF(ISNUMBER(SEARCH(ZAKL_DATA!$B$29,B774)),MAX($A$1:A773)+1,0)</f>
        <v>773.0</v>
      </c>
      <c r="B774" s="139" t="s">
        <v>280</v>
      </c>
      <c r="C774" s="171" t="s">
        <v>2157</v>
      </c>
      <c r="E774" t="str">
        <f>IFERROR(VLOOKUP(ROWS($E$2:E774),$A$2:$B$991,2,0),"")</f>
        <v>Pronájem a leasing zemědělských strojů a zařízení</v>
      </c>
      <c r="H774" s="172"/>
      <c r="I774" s="174"/>
    </row>
    <row r="775" spans="1:9" ht="12.75">
      <c r="A775" s="140">
        <f>IF(ISNUMBER(SEARCH(ZAKL_DATA!$B$29,B775)),MAX($A$1:A774)+1,0)</f>
        <v>774.0</v>
      </c>
      <c r="B775" s="139" t="s">
        <v>281</v>
      </c>
      <c r="C775" s="171" t="s">
        <v>2158</v>
      </c>
      <c r="E775" t="str">
        <f>IFERROR(VLOOKUP(ROWS($E$2:E775),$A$2:$B$991,2,0),"")</f>
        <v>Pronájem a leasing stavebních strojů a zařízení</v>
      </c>
      <c r="H775" s="172"/>
      <c r="I775" s="174"/>
    </row>
    <row r="776" spans="1:9" ht="12.75">
      <c r="A776" s="140">
        <f>IF(ISNUMBER(SEARCH(ZAKL_DATA!$B$29,B776)),MAX($A$1:A775)+1,0)</f>
        <v>775.0</v>
      </c>
      <c r="B776" s="139" t="s">
        <v>282</v>
      </c>
      <c r="C776" s="171" t="s">
        <v>2159</v>
      </c>
      <c r="E776" t="str">
        <f>IFERROR(VLOOKUP(ROWS($E$2:E776),$A$2:$B$991,2,0),"")</f>
        <v>Pronájem a leasing kancelářských strojů a zařízení, včetně počítačů</v>
      </c>
      <c r="H776" s="172"/>
      <c r="I776" s="174"/>
    </row>
    <row r="777" spans="1:9" ht="12.75">
      <c r="A777" s="140">
        <f>IF(ISNUMBER(SEARCH(ZAKL_DATA!$B$29,B777)),MAX($A$1:A776)+1,0)</f>
        <v>776.0</v>
      </c>
      <c r="B777" s="139" t="s">
        <v>283</v>
      </c>
      <c r="C777" s="171" t="s">
        <v>2160</v>
      </c>
      <c r="E777" t="str">
        <f>IFERROR(VLOOKUP(ROWS($E$2:E777),$A$2:$B$991,2,0),"")</f>
        <v>Pronájem a leasing vodních dopravních prostředků</v>
      </c>
      <c r="H777" s="172"/>
      <c r="I777" s="174"/>
    </row>
    <row r="778" spans="1:9" ht="12.75">
      <c r="A778" s="140">
        <f>IF(ISNUMBER(SEARCH(ZAKL_DATA!$B$29,B778)),MAX($A$1:A777)+1,0)</f>
        <v>777.0</v>
      </c>
      <c r="B778" s="139" t="s">
        <v>284</v>
      </c>
      <c r="C778" s="171" t="s">
        <v>2161</v>
      </c>
      <c r="E778" t="str">
        <f>IFERROR(VLOOKUP(ROWS($E$2:E778),$A$2:$B$991,2,0),"")</f>
        <v>Pronájem a leasing leteckých dopravních prostředků</v>
      </c>
      <c r="H778" s="172"/>
      <c r="I778" s="174"/>
    </row>
    <row r="779" spans="1:9" ht="12.75">
      <c r="A779" s="140">
        <f>IF(ISNUMBER(SEARCH(ZAKL_DATA!$B$29,B779)),MAX($A$1:A778)+1,0)</f>
        <v>778.0</v>
      </c>
      <c r="B779" s="139" t="s">
        <v>285</v>
      </c>
      <c r="C779" s="171" t="s">
        <v>2162</v>
      </c>
      <c r="E779" t="str">
        <f>IFERROR(VLOOKUP(ROWS($E$2:E779),$A$2:$B$991,2,0),"")</f>
        <v>Pronájem a leasing ostatních strojů, zařízení a výrobků j. n.</v>
      </c>
      <c r="H779" s="172"/>
      <c r="I779" s="174"/>
    </row>
    <row r="780" spans="1:9" ht="12.75">
      <c r="A780" s="140">
        <f>IF(ISNUMBER(SEARCH(ZAKL_DATA!$B$29,B780)),MAX($A$1:A779)+1,0)</f>
        <v>779.0</v>
      </c>
      <c r="B780" s="139" t="s">
        <v>286</v>
      </c>
      <c r="C780" s="171" t="s">
        <v>2163</v>
      </c>
      <c r="E780" t="str">
        <f>IFERROR(VLOOKUP(ROWS($E$2:E780),$A$2:$B$991,2,0),"")</f>
        <v>Činnosti cestovních agentur</v>
      </c>
      <c r="H780" s="172"/>
      <c r="I780" s="174"/>
    </row>
    <row r="781" spans="1:9" ht="12.75">
      <c r="A781" s="140">
        <f>IF(ISNUMBER(SEARCH(ZAKL_DATA!$B$29,B781)),MAX($A$1:A780)+1,0)</f>
        <v>780.0</v>
      </c>
      <c r="B781" s="139" t="s">
        <v>287</v>
      </c>
      <c r="C781" s="171" t="s">
        <v>2164</v>
      </c>
      <c r="E781" t="str">
        <f>IFERROR(VLOOKUP(ROWS($E$2:E781),$A$2:$B$991,2,0),"")</f>
        <v>Činnosti cestovních kanceláří</v>
      </c>
      <c r="H781" s="172"/>
      <c r="I781" s="174"/>
    </row>
    <row r="782" spans="1:9" ht="12.75">
      <c r="A782" s="140">
        <f>IF(ISNUMBER(SEARCH(ZAKL_DATA!$B$29,B782)),MAX($A$1:A781)+1,0)</f>
        <v>781.0</v>
      </c>
      <c r="B782" s="139" t="s">
        <v>288</v>
      </c>
      <c r="C782" s="171" t="s">
        <v>2165</v>
      </c>
      <c r="E782" t="str">
        <f>IFERROR(VLOOKUP(ROWS($E$2:E782),$A$2:$B$991,2,0),"")</f>
        <v>Všeobecný úklid budov</v>
      </c>
      <c r="H782" s="172"/>
      <c r="I782" s="174"/>
    </row>
    <row r="783" spans="1:9" ht="12.75">
      <c r="A783" s="140">
        <f>IF(ISNUMBER(SEARCH(ZAKL_DATA!$B$29,B783)),MAX($A$1:A782)+1,0)</f>
        <v>782.0</v>
      </c>
      <c r="B783" s="139" t="s">
        <v>289</v>
      </c>
      <c r="C783" s="171" t="s">
        <v>2166</v>
      </c>
      <c r="E783" t="str">
        <f>IFERROR(VLOOKUP(ROWS($E$2:E783),$A$2:$B$991,2,0),"")</f>
        <v>Specializované čištění a úklid budov a průmyslových zařízení</v>
      </c>
      <c r="H783" s="172"/>
      <c r="I783" s="174"/>
    </row>
    <row r="784" spans="1:9" ht="12.75">
      <c r="A784" s="140">
        <f>IF(ISNUMBER(SEARCH(ZAKL_DATA!$B$29,B784)),MAX($A$1:A783)+1,0)</f>
        <v>783.0</v>
      </c>
      <c r="B784" s="139" t="s">
        <v>290</v>
      </c>
      <c r="C784" s="171" t="s">
        <v>2167</v>
      </c>
      <c r="E784" t="str">
        <f>IFERROR(VLOOKUP(ROWS($E$2:E784),$A$2:$B$991,2,0),"")</f>
        <v>Ostatní úklidové činnosti</v>
      </c>
      <c r="H784" s="172"/>
      <c r="I784" s="174"/>
    </row>
    <row r="785" spans="1:9" ht="12.75">
      <c r="A785" s="140">
        <f>IF(ISNUMBER(SEARCH(ZAKL_DATA!$B$29,B785)),MAX($A$1:A784)+1,0)</f>
        <v>784.0</v>
      </c>
      <c r="B785" s="139" t="s">
        <v>291</v>
      </c>
      <c r="C785" s="171" t="s">
        <v>2168</v>
      </c>
      <c r="E785" t="str">
        <f>IFERROR(VLOOKUP(ROWS($E$2:E785),$A$2:$B$991,2,0),"")</f>
        <v>Univerzální administrativní činnosti</v>
      </c>
      <c r="H785" s="172"/>
      <c r="I785" s="174"/>
    </row>
    <row r="786" spans="1:9" ht="12.75">
      <c r="A786" s="140">
        <f>IF(ISNUMBER(SEARCH(ZAKL_DATA!$B$29,B786)),MAX($A$1:A785)+1,0)</f>
        <v>785.0</v>
      </c>
      <c r="B786" s="139" t="s">
        <v>292</v>
      </c>
      <c r="C786" s="171" t="s">
        <v>2169</v>
      </c>
      <c r="E786" t="str">
        <f>IFERROR(VLOOKUP(ROWS($E$2:E786),$A$2:$B$991,2,0),"")</f>
        <v>Kopírování,příprava dokumentů a ost.specializ.kancel.podpůrné činnosti</v>
      </c>
      <c r="H786" s="172"/>
      <c r="I786" s="174"/>
    </row>
    <row r="787" spans="1:9" ht="12.75">
      <c r="A787" s="140">
        <f>IF(ISNUMBER(SEARCH(ZAKL_DATA!$B$29,B787)),MAX($A$1:A786)+1,0)</f>
        <v>786.0</v>
      </c>
      <c r="B787" s="139" t="s">
        <v>293</v>
      </c>
      <c r="C787" s="171" t="s">
        <v>2170</v>
      </c>
      <c r="E787" t="str">
        <f>IFERROR(VLOOKUP(ROWS($E$2:E787),$A$2:$B$991,2,0),"")</f>
        <v>Inkasní činnosti, ověřování solventnosti zákazníka</v>
      </c>
      <c r="H787" s="172"/>
      <c r="I787" s="174"/>
    </row>
    <row r="788" spans="1:9" ht="12.75">
      <c r="A788" s="140">
        <f>IF(ISNUMBER(SEARCH(ZAKL_DATA!$B$29,B788)),MAX($A$1:A787)+1,0)</f>
        <v>787.0</v>
      </c>
      <c r="B788" s="139" t="s">
        <v>294</v>
      </c>
      <c r="C788" s="171" t="s">
        <v>2171</v>
      </c>
      <c r="E788" t="str">
        <f>IFERROR(VLOOKUP(ROWS($E$2:E788),$A$2:$B$991,2,0),"")</f>
        <v>Balicí činnosti</v>
      </c>
      <c r="H788" s="172"/>
      <c r="I788" s="174"/>
    </row>
    <row r="789" spans="1:9" ht="12.75">
      <c r="A789" s="140">
        <f>IF(ISNUMBER(SEARCH(ZAKL_DATA!$B$29,B789)),MAX($A$1:A788)+1,0)</f>
        <v>788.0</v>
      </c>
      <c r="B789" s="139" t="s">
        <v>295</v>
      </c>
      <c r="C789" s="171" t="s">
        <v>2172</v>
      </c>
      <c r="E789" t="str">
        <f>IFERROR(VLOOKUP(ROWS($E$2:E789),$A$2:$B$991,2,0),"")</f>
        <v>Ostatní podpůrné činnosti pro podnikání j. n.</v>
      </c>
      <c r="H789" s="172"/>
      <c r="I789" s="174"/>
    </row>
    <row r="790" spans="1:9" ht="12.75">
      <c r="A790" s="140">
        <f>IF(ISNUMBER(SEARCH(ZAKL_DATA!$B$29,B790)),MAX($A$1:A789)+1,0)</f>
        <v>789.0</v>
      </c>
      <c r="B790" s="139" t="s">
        <v>296</v>
      </c>
      <c r="C790" s="171" t="s">
        <v>2173</v>
      </c>
      <c r="E790" t="str">
        <f>IFERROR(VLOOKUP(ROWS($E$2:E790),$A$2:$B$991,2,0),"")</f>
        <v>Všeobecné činnosti veřejné správy</v>
      </c>
      <c r="H790" s="172"/>
      <c r="I790" s="174"/>
    </row>
    <row r="791" spans="1:9" ht="12.75">
      <c r="A791" s="140">
        <f>IF(ISNUMBER(SEARCH(ZAKL_DATA!$B$29,B791)),MAX($A$1:A790)+1,0)</f>
        <v>790.0</v>
      </c>
      <c r="B791" s="139" t="s">
        <v>297</v>
      </c>
      <c r="C791" s="171" t="s">
        <v>2174</v>
      </c>
      <c r="E791" t="str">
        <f>IFERROR(VLOOKUP(ROWS($E$2:E791),$A$2:$B$991,2,0),"")</f>
        <v>Regul.čin.souvis.s poskyt.zdr.péče,vzděl.,kulturou a soc.péčí,kromě soc.z.</v>
      </c>
      <c r="H791" s="172"/>
      <c r="I791" s="174"/>
    </row>
    <row r="792" spans="1:9" ht="12.75">
      <c r="A792" s="140">
        <f>IF(ISNUMBER(SEARCH(ZAKL_DATA!$B$29,B792)),MAX($A$1:A791)+1,0)</f>
        <v>791.0</v>
      </c>
      <c r="B792" s="139" t="s">
        <v>298</v>
      </c>
      <c r="C792" s="171" t="s">
        <v>2175</v>
      </c>
      <c r="E792" t="str">
        <f>IFERROR(VLOOKUP(ROWS($E$2:E792),$A$2:$B$991,2,0),"")</f>
        <v>Regulace a podpora podnikatelského prostředí</v>
      </c>
      <c r="H792" s="172"/>
      <c r="I792" s="174"/>
    </row>
    <row r="793" spans="1:9" ht="12.75">
      <c r="A793" s="140">
        <f>IF(ISNUMBER(SEARCH(ZAKL_DATA!$B$29,B793)),MAX($A$1:A792)+1,0)</f>
        <v>792.0</v>
      </c>
      <c r="B793" s="139" t="s">
        <v>299</v>
      </c>
      <c r="C793" s="171" t="s">
        <v>2176</v>
      </c>
      <c r="E793" t="str">
        <f>IFERROR(VLOOKUP(ROWS($E$2:E793),$A$2:$B$991,2,0),"")</f>
        <v>Činnosti v oblasti zahraničních věcí</v>
      </c>
      <c r="H793" s="172"/>
      <c r="I793" s="174"/>
    </row>
    <row r="794" spans="1:9" ht="12.75">
      <c r="A794" s="140">
        <f>IF(ISNUMBER(SEARCH(ZAKL_DATA!$B$29,B794)),MAX($A$1:A793)+1,0)</f>
        <v>793.0</v>
      </c>
      <c r="B794" s="139" t="s">
        <v>300</v>
      </c>
      <c r="C794" s="171" t="s">
        <v>2177</v>
      </c>
      <c r="E794" t="str">
        <f>IFERROR(VLOOKUP(ROWS($E$2:E794),$A$2:$B$991,2,0),"")</f>
        <v>Činnosti v oblasti obrany</v>
      </c>
      <c r="H794" s="172"/>
      <c r="I794" s="174"/>
    </row>
    <row r="795" spans="1:9" ht="12.75">
      <c r="A795" s="140">
        <f>IF(ISNUMBER(SEARCH(ZAKL_DATA!$B$29,B795)),MAX($A$1:A794)+1,0)</f>
        <v>794.0</v>
      </c>
      <c r="B795" s="139" t="s">
        <v>301</v>
      </c>
      <c r="C795" s="171" t="s">
        <v>2178</v>
      </c>
      <c r="E795" t="str">
        <f>IFERROR(VLOOKUP(ROWS($E$2:E795),$A$2:$B$991,2,0),"")</f>
        <v>Činnosti v oblasti spravedlnosti a soudnictví</v>
      </c>
      <c r="H795" s="172"/>
      <c r="I795" s="174"/>
    </row>
    <row r="796" spans="1:9" ht="12.75">
      <c r="A796" s="140">
        <f>IF(ISNUMBER(SEARCH(ZAKL_DATA!$B$29,B796)),MAX($A$1:A795)+1,0)</f>
        <v>795.0</v>
      </c>
      <c r="B796" s="139" t="s">
        <v>302</v>
      </c>
      <c r="C796" s="171" t="s">
        <v>2179</v>
      </c>
      <c r="E796" t="str">
        <f>IFERROR(VLOOKUP(ROWS($E$2:E796),$A$2:$B$991,2,0),"")</f>
        <v>Činnosti v oblasti veřejného pořádku a bezpečnosti</v>
      </c>
      <c r="H796" s="172"/>
      <c r="I796" s="174"/>
    </row>
    <row r="797" spans="1:9" ht="12.75">
      <c r="A797" s="140">
        <f>IF(ISNUMBER(SEARCH(ZAKL_DATA!$B$29,B797)),MAX($A$1:A796)+1,0)</f>
        <v>796.0</v>
      </c>
      <c r="B797" s="139" t="s">
        <v>303</v>
      </c>
      <c r="C797" s="171" t="s">
        <v>2180</v>
      </c>
      <c r="E797" t="str">
        <f>IFERROR(VLOOKUP(ROWS($E$2:E797),$A$2:$B$991,2,0),"")</f>
        <v>Činnosti v oblasti protipožární ochrany</v>
      </c>
      <c r="H797" s="172"/>
      <c r="I797" s="174"/>
    </row>
    <row r="798" spans="1:9" ht="12.75">
      <c r="A798" s="140">
        <f>IF(ISNUMBER(SEARCH(ZAKL_DATA!$B$29,B798)),MAX($A$1:A797)+1,0)</f>
        <v>797.0</v>
      </c>
      <c r="B798" s="139" t="s">
        <v>304</v>
      </c>
      <c r="C798" s="171" t="s">
        <v>2181</v>
      </c>
      <c r="E798" t="str">
        <f>IFERROR(VLOOKUP(ROWS($E$2:E798),$A$2:$B$991,2,0),"")</f>
        <v>Sekundární všeobecné vzdělávání</v>
      </c>
      <c r="H798" s="172"/>
      <c r="I798" s="174"/>
    </row>
    <row r="799" spans="1:9" ht="12.75">
      <c r="A799" s="140">
        <f>IF(ISNUMBER(SEARCH(ZAKL_DATA!$B$29,B799)),MAX($A$1:A798)+1,0)</f>
        <v>798.0</v>
      </c>
      <c r="B799" s="139" t="s">
        <v>305</v>
      </c>
      <c r="C799" s="171" t="s">
        <v>2182</v>
      </c>
      <c r="E799" t="str">
        <f>IFERROR(VLOOKUP(ROWS($E$2:E799),$A$2:$B$991,2,0),"")</f>
        <v>Sekundární odborné vzdělávání</v>
      </c>
      <c r="H799" s="172"/>
      <c r="I799" s="174"/>
    </row>
    <row r="800" spans="1:9" ht="12.75">
      <c r="A800" s="140">
        <f>IF(ISNUMBER(SEARCH(ZAKL_DATA!$B$29,B800)),MAX($A$1:A799)+1,0)</f>
        <v>799.0</v>
      </c>
      <c r="B800" s="139" t="s">
        <v>306</v>
      </c>
      <c r="C800" s="171" t="s">
        <v>2183</v>
      </c>
      <c r="E800" t="str">
        <f>IFERROR(VLOOKUP(ROWS($E$2:E800),$A$2:$B$991,2,0),"")</f>
        <v>Postsekundární nikoli terciární vzdělávání</v>
      </c>
      <c r="H800" s="172"/>
      <c r="I800" s="174"/>
    </row>
    <row r="801" spans="1:9" ht="12.75">
      <c r="A801" s="140">
        <f>IF(ISNUMBER(SEARCH(ZAKL_DATA!$B$29,B801)),MAX($A$1:A800)+1,0)</f>
        <v>800.0</v>
      </c>
      <c r="B801" s="139" t="s">
        <v>307</v>
      </c>
      <c r="C801" s="171" t="s">
        <v>2184</v>
      </c>
      <c r="E801" t="str">
        <f>IFERROR(VLOOKUP(ROWS($E$2:E801),$A$2:$B$991,2,0),"")</f>
        <v>Terciární vzdělávání</v>
      </c>
      <c r="H801" s="172"/>
      <c r="I801" s="174"/>
    </row>
    <row r="802" spans="1:9" ht="12.75">
      <c r="A802" s="140">
        <f>IF(ISNUMBER(SEARCH(ZAKL_DATA!$B$29,B802)),MAX($A$1:A801)+1,0)</f>
        <v>801.0</v>
      </c>
      <c r="B802" s="139" t="s">
        <v>308</v>
      </c>
      <c r="C802" s="171" t="s">
        <v>2185</v>
      </c>
      <c r="E802" t="str">
        <f>IFERROR(VLOOKUP(ROWS($E$2:E802),$A$2:$B$991,2,0),"")</f>
        <v>Sportovní a rekreační vzdělávání</v>
      </c>
      <c r="H802" s="172"/>
      <c r="I802" s="174"/>
    </row>
    <row r="803" spans="1:9" ht="12.75">
      <c r="A803" s="140">
        <f>IF(ISNUMBER(SEARCH(ZAKL_DATA!$B$29,B803)),MAX($A$1:A802)+1,0)</f>
        <v>802.0</v>
      </c>
      <c r="B803" s="139" t="s">
        <v>309</v>
      </c>
      <c r="C803" s="171" t="s">
        <v>2186</v>
      </c>
      <c r="E803" t="str">
        <f>IFERROR(VLOOKUP(ROWS($E$2:E803),$A$2:$B$991,2,0),"")</f>
        <v>Umělecké vzdělávání</v>
      </c>
      <c r="H803" s="172"/>
      <c r="I803" s="174"/>
    </row>
    <row r="804" spans="1:9" ht="12.75">
      <c r="A804" s="140">
        <f>IF(ISNUMBER(SEARCH(ZAKL_DATA!$B$29,B804)),MAX($A$1:A803)+1,0)</f>
        <v>803.0</v>
      </c>
      <c r="B804" s="139" t="s">
        <v>310</v>
      </c>
      <c r="C804" s="171" t="s">
        <v>2187</v>
      </c>
      <c r="E804" t="str">
        <f>IFERROR(VLOOKUP(ROWS($E$2:E804),$A$2:$B$991,2,0),"")</f>
        <v>Činnosti autoškol a jiných škol řízení</v>
      </c>
      <c r="H804" s="172"/>
      <c r="I804" s="174"/>
    </row>
    <row r="805" spans="1:9" ht="12.75">
      <c r="A805" s="140">
        <f>IF(ISNUMBER(SEARCH(ZAKL_DATA!$B$29,B805)),MAX($A$1:A804)+1,0)</f>
        <v>804.0</v>
      </c>
      <c r="B805" s="139" t="s">
        <v>311</v>
      </c>
      <c r="C805" s="171" t="s">
        <v>2188</v>
      </c>
      <c r="E805" t="str">
        <f>IFERROR(VLOOKUP(ROWS($E$2:E805),$A$2:$B$991,2,0),"")</f>
        <v>Ostatní vzdělávání j. n.</v>
      </c>
      <c r="H805" s="172"/>
      <c r="I805" s="174"/>
    </row>
    <row r="806" spans="1:9" ht="12.75">
      <c r="A806" s="140">
        <f>IF(ISNUMBER(SEARCH(ZAKL_DATA!$B$29,B806)),MAX($A$1:A805)+1,0)</f>
        <v>805.0</v>
      </c>
      <c r="B806" s="139" t="s">
        <v>312</v>
      </c>
      <c r="C806" s="171" t="s">
        <v>2189</v>
      </c>
      <c r="E806" t="str">
        <f>IFERROR(VLOOKUP(ROWS($E$2:E806),$A$2:$B$991,2,0),"")</f>
        <v>Všeobecná ambulantní zdravotní péče</v>
      </c>
      <c r="H806" s="172"/>
      <c r="I806" s="174"/>
    </row>
    <row r="807" spans="1:9" ht="12.75">
      <c r="A807" s="140">
        <f>IF(ISNUMBER(SEARCH(ZAKL_DATA!$B$29,B807)),MAX($A$1:A806)+1,0)</f>
        <v>806.0</v>
      </c>
      <c r="B807" s="139" t="s">
        <v>313</v>
      </c>
      <c r="C807" s="171" t="s">
        <v>2190</v>
      </c>
      <c r="E807" t="str">
        <f>IFERROR(VLOOKUP(ROWS($E$2:E807),$A$2:$B$991,2,0),"")</f>
        <v>Specializovaná ambulantní zdravotní péče</v>
      </c>
      <c r="H807" s="172"/>
      <c r="I807" s="174"/>
    </row>
    <row r="808" spans="1:9" ht="12.75">
      <c r="A808" s="140">
        <f>IF(ISNUMBER(SEARCH(ZAKL_DATA!$B$29,B808)),MAX($A$1:A807)+1,0)</f>
        <v>807.0</v>
      </c>
      <c r="B808" s="139" t="s">
        <v>314</v>
      </c>
      <c r="C808" s="171" t="s">
        <v>2191</v>
      </c>
      <c r="E808" t="str">
        <f>IFERROR(VLOOKUP(ROWS($E$2:E808),$A$2:$B$991,2,0),"")</f>
        <v>Zubní péče</v>
      </c>
      <c r="H808" s="172"/>
      <c r="I808" s="174"/>
    </row>
    <row r="809" spans="1:9" ht="12.75">
      <c r="A809" s="140">
        <f>IF(ISNUMBER(SEARCH(ZAKL_DATA!$B$29,B809)),MAX($A$1:A808)+1,0)</f>
        <v>808.0</v>
      </c>
      <c r="B809" s="139" t="s">
        <v>315</v>
      </c>
      <c r="C809" s="171" t="s">
        <v>2192</v>
      </c>
      <c r="E809" t="str">
        <f>IFERROR(VLOOKUP(ROWS($E$2:E809),$A$2:$B$991,2,0),"")</f>
        <v>Sociální služby poskytované dětem</v>
      </c>
      <c r="H809" s="172"/>
      <c r="I809" s="174"/>
    </row>
    <row r="810" spans="1:9" ht="12.75">
      <c r="A810" s="140">
        <f>IF(ISNUMBER(SEARCH(ZAKL_DATA!$B$29,B810)),MAX($A$1:A809)+1,0)</f>
        <v>809.0</v>
      </c>
      <c r="B810" s="139" t="s">
        <v>316</v>
      </c>
      <c r="C810" s="171" t="s">
        <v>2193</v>
      </c>
      <c r="E810" t="str">
        <f>IFERROR(VLOOKUP(ROWS($E$2:E810),$A$2:$B$991,2,0),"")</f>
        <v>Ostatní ambulantní nebo terénní sociální služby j. n.</v>
      </c>
      <c r="H810" s="172"/>
      <c r="I810" s="174"/>
    </row>
    <row r="811" spans="1:9" ht="12.75">
      <c r="A811" s="140">
        <f>IF(ISNUMBER(SEARCH(ZAKL_DATA!$B$29,B811)),MAX($A$1:A810)+1,0)</f>
        <v>810.0</v>
      </c>
      <c r="B811" s="139" t="s">
        <v>317</v>
      </c>
      <c r="C811" s="171" t="s">
        <v>2194</v>
      </c>
      <c r="E811" t="str">
        <f>IFERROR(VLOOKUP(ROWS($E$2:E811),$A$2:$B$991,2,0),"")</f>
        <v>Scénická umění</v>
      </c>
      <c r="H811" s="172"/>
      <c r="I811" s="174"/>
    </row>
    <row r="812" spans="1:9" ht="12.75">
      <c r="A812" s="140">
        <f>IF(ISNUMBER(SEARCH(ZAKL_DATA!$B$29,B812)),MAX($A$1:A811)+1,0)</f>
        <v>811.0</v>
      </c>
      <c r="B812" s="139" t="s">
        <v>318</v>
      </c>
      <c r="C812" s="171" t="s">
        <v>2195</v>
      </c>
      <c r="E812" t="str">
        <f>IFERROR(VLOOKUP(ROWS($E$2:E812),$A$2:$B$991,2,0),"")</f>
        <v>Podpůrné činnosti pro scénická umění</v>
      </c>
      <c r="H812" s="172"/>
      <c r="I812" s="174"/>
    </row>
    <row r="813" spans="1:9" ht="12.75">
      <c r="A813" s="140">
        <f>IF(ISNUMBER(SEARCH(ZAKL_DATA!$B$29,B813)),MAX($A$1:A812)+1,0)</f>
        <v>812.0</v>
      </c>
      <c r="B813" s="139" t="s">
        <v>319</v>
      </c>
      <c r="C813" s="171" t="s">
        <v>2196</v>
      </c>
      <c r="E813" t="str">
        <f>IFERROR(VLOOKUP(ROWS($E$2:E813),$A$2:$B$991,2,0),"")</f>
        <v>Umělecká tvorba</v>
      </c>
      <c r="H813" s="172"/>
      <c r="I813" s="174"/>
    </row>
    <row r="814" spans="1:9" ht="12.75">
      <c r="A814" s="140">
        <f>IF(ISNUMBER(SEARCH(ZAKL_DATA!$B$29,B814)),MAX($A$1:A813)+1,0)</f>
        <v>813.0</v>
      </c>
      <c r="B814" s="139" t="s">
        <v>320</v>
      </c>
      <c r="C814" s="171" t="s">
        <v>2197</v>
      </c>
      <c r="E814" t="str">
        <f>IFERROR(VLOOKUP(ROWS($E$2:E814),$A$2:$B$991,2,0),"")</f>
        <v>Provozování kulturních zařízení</v>
      </c>
      <c r="H814" s="172"/>
      <c r="I814" s="174"/>
    </row>
    <row r="815" spans="1:9" ht="12.75">
      <c r="A815" s="140">
        <f>IF(ISNUMBER(SEARCH(ZAKL_DATA!$B$29,B815)),MAX($A$1:A814)+1,0)</f>
        <v>814.0</v>
      </c>
      <c r="B815" s="139" t="s">
        <v>321</v>
      </c>
      <c r="C815" s="171" t="s">
        <v>2198</v>
      </c>
      <c r="E815" t="str">
        <f>IFERROR(VLOOKUP(ROWS($E$2:E815),$A$2:$B$991,2,0),"")</f>
        <v>Činnosti knihoven a archivů</v>
      </c>
      <c r="H815" s="172"/>
      <c r="I815" s="174"/>
    </row>
    <row r="816" spans="1:9" ht="12.75">
      <c r="A816" s="140">
        <f>IF(ISNUMBER(SEARCH(ZAKL_DATA!$B$29,B816)),MAX($A$1:A815)+1,0)</f>
        <v>815.0</v>
      </c>
      <c r="B816" s="139" t="s">
        <v>322</v>
      </c>
      <c r="C816" s="171" t="s">
        <v>2199</v>
      </c>
      <c r="E816" t="str">
        <f>IFERROR(VLOOKUP(ROWS($E$2:E816),$A$2:$B$991,2,0),"")</f>
        <v>Činnosti muzeí</v>
      </c>
      <c r="H816" s="172"/>
      <c r="I816" s="174"/>
    </row>
    <row r="817" spans="1:9" ht="12.75">
      <c r="A817" s="140">
        <f>IF(ISNUMBER(SEARCH(ZAKL_DATA!$B$29,B817)),MAX($A$1:A816)+1,0)</f>
        <v>816.0</v>
      </c>
      <c r="B817" s="139" t="s">
        <v>323</v>
      </c>
      <c r="C817" s="171" t="s">
        <v>2200</v>
      </c>
      <c r="E817" t="str">
        <f>IFERROR(VLOOKUP(ROWS($E$2:E817),$A$2:$B$991,2,0),"")</f>
        <v>Provozování kultur.památek,histor.staveb a obdobných turist.zajímavostí</v>
      </c>
      <c r="H817" s="172"/>
      <c r="I817" s="174"/>
    </row>
    <row r="818" spans="1:9" ht="12.75">
      <c r="A818" s="140">
        <f>IF(ISNUMBER(SEARCH(ZAKL_DATA!$B$29,B818)),MAX($A$1:A817)+1,0)</f>
        <v>817.0</v>
      </c>
      <c r="B818" s="139" t="s">
        <v>324</v>
      </c>
      <c r="C818" s="171" t="s">
        <v>2201</v>
      </c>
      <c r="E818" t="str">
        <f>IFERROR(VLOOKUP(ROWS($E$2:E818),$A$2:$B$991,2,0),"")</f>
        <v>Činnosti botanických a zoologických zahrad,přír.rezervací a národ.parků</v>
      </c>
      <c r="H818" s="172"/>
      <c r="I818" s="174"/>
    </row>
    <row r="819" spans="1:9" ht="12.75">
      <c r="A819" s="140">
        <f>IF(ISNUMBER(SEARCH(ZAKL_DATA!$B$29,B819)),MAX($A$1:A818)+1,0)</f>
        <v>818.0</v>
      </c>
      <c r="B819" s="139" t="s">
        <v>325</v>
      </c>
      <c r="C819" s="171" t="s">
        <v>2202</v>
      </c>
      <c r="E819" t="str">
        <f>IFERROR(VLOOKUP(ROWS($E$2:E819),$A$2:$B$991,2,0),"")</f>
        <v>Provozování sportovních zařízení</v>
      </c>
      <c r="H819" s="172"/>
      <c r="I819" s="174"/>
    </row>
    <row r="820" spans="1:9" ht="12.75">
      <c r="A820" s="140">
        <f>IF(ISNUMBER(SEARCH(ZAKL_DATA!$B$29,B820)),MAX($A$1:A819)+1,0)</f>
        <v>819.0</v>
      </c>
      <c r="B820" s="139" t="s">
        <v>326</v>
      </c>
      <c r="C820" s="171" t="s">
        <v>2203</v>
      </c>
      <c r="E820" t="str">
        <f>IFERROR(VLOOKUP(ROWS($E$2:E820),$A$2:$B$991,2,0),"")</f>
        <v>Činnosti sportovních klubů</v>
      </c>
      <c r="H820" s="172"/>
      <c r="I820" s="174"/>
    </row>
    <row r="821" spans="1:9" ht="12.75">
      <c r="A821" s="140">
        <f>IF(ISNUMBER(SEARCH(ZAKL_DATA!$B$29,B821)),MAX($A$1:A820)+1,0)</f>
        <v>820.0</v>
      </c>
      <c r="B821" s="139" t="s">
        <v>327</v>
      </c>
      <c r="C821" s="171" t="s">
        <v>2204</v>
      </c>
      <c r="E821" t="str">
        <f>IFERROR(VLOOKUP(ROWS($E$2:E821),$A$2:$B$991,2,0),"")</f>
        <v>Činnosti fitcenter</v>
      </c>
      <c r="H821" s="172"/>
      <c r="I821" s="174"/>
    </row>
    <row r="822" spans="1:9" ht="12.75">
      <c r="A822" s="140">
        <f>IF(ISNUMBER(SEARCH(ZAKL_DATA!$B$29,B822)),MAX($A$1:A821)+1,0)</f>
        <v>821.0</v>
      </c>
      <c r="B822" s="139" t="s">
        <v>328</v>
      </c>
      <c r="C822" s="171" t="s">
        <v>2205</v>
      </c>
      <c r="E822" t="str">
        <f>IFERROR(VLOOKUP(ROWS($E$2:E822),$A$2:$B$991,2,0),"")</f>
        <v>Ostatní sportovní činnosti</v>
      </c>
      <c r="H822" s="172"/>
      <c r="I822" s="174"/>
    </row>
    <row r="823" spans="1:9" ht="12.75">
      <c r="A823" s="140">
        <f>IF(ISNUMBER(SEARCH(ZAKL_DATA!$B$29,B823)),MAX($A$1:A822)+1,0)</f>
        <v>822.0</v>
      </c>
      <c r="B823" s="139" t="s">
        <v>329</v>
      </c>
      <c r="C823" s="171" t="s">
        <v>2206</v>
      </c>
      <c r="E823" t="str">
        <f>IFERROR(VLOOKUP(ROWS($E$2:E823),$A$2:$B$991,2,0),"")</f>
        <v>Činnosti lunaparků a zábavních parků</v>
      </c>
      <c r="H823" s="172"/>
      <c r="I823" s="174"/>
    </row>
    <row r="824" spans="1:9" ht="12.75">
      <c r="A824" s="140">
        <f>IF(ISNUMBER(SEARCH(ZAKL_DATA!$B$29,B824)),MAX($A$1:A823)+1,0)</f>
        <v>823.0</v>
      </c>
      <c r="B824" s="139" t="s">
        <v>330</v>
      </c>
      <c r="C824" s="171" t="s">
        <v>2207</v>
      </c>
      <c r="E824" t="str">
        <f>IFERROR(VLOOKUP(ROWS($E$2:E824),$A$2:$B$991,2,0),"")</f>
        <v>Ostatní zábavní a rekreační činnosti j. n.</v>
      </c>
      <c r="H824" s="172"/>
      <c r="I824" s="174"/>
    </row>
    <row r="825" spans="1:9" ht="12.75">
      <c r="A825" s="140">
        <f>IF(ISNUMBER(SEARCH(ZAKL_DATA!$B$29,B825)),MAX($A$1:A824)+1,0)</f>
        <v>824.0</v>
      </c>
      <c r="B825" s="139" t="s">
        <v>331</v>
      </c>
      <c r="C825" s="171" t="s">
        <v>2208</v>
      </c>
      <c r="E825" t="str">
        <f>IFERROR(VLOOKUP(ROWS($E$2:E825),$A$2:$B$991,2,0),"")</f>
        <v>Činnosti podnikatelských a zaměstnavatelských organizací</v>
      </c>
      <c r="H825" s="172"/>
      <c r="I825" s="174"/>
    </row>
    <row r="826" spans="1:9" ht="12.75">
      <c r="A826" s="140">
        <f>IF(ISNUMBER(SEARCH(ZAKL_DATA!$B$29,B826)),MAX($A$1:A825)+1,0)</f>
        <v>825.0</v>
      </c>
      <c r="B826" s="139" t="s">
        <v>332</v>
      </c>
      <c r="C826" s="171" t="s">
        <v>2209</v>
      </c>
      <c r="E826" t="str">
        <f>IFERROR(VLOOKUP(ROWS($E$2:E826),$A$2:$B$991,2,0),"")</f>
        <v>Činnosti profesních organizací</v>
      </c>
      <c r="H826" s="172"/>
      <c r="I826" s="174"/>
    </row>
    <row r="827" spans="1:9" ht="12.75">
      <c r="A827" s="140">
        <f>IF(ISNUMBER(SEARCH(ZAKL_DATA!$B$29,B827)),MAX($A$1:A826)+1,0)</f>
        <v>826.0</v>
      </c>
      <c r="B827" s="139" t="s">
        <v>333</v>
      </c>
      <c r="C827" s="171" t="s">
        <v>2210</v>
      </c>
      <c r="E827" t="str">
        <f>IFERROR(VLOOKUP(ROWS($E$2:E827),$A$2:$B$991,2,0),"")</f>
        <v>Činnosti náboženských organizací</v>
      </c>
      <c r="H827" s="172"/>
      <c r="I827" s="174"/>
    </row>
    <row r="828" spans="1:9" ht="12.75">
      <c r="A828" s="140">
        <f>IF(ISNUMBER(SEARCH(ZAKL_DATA!$B$29,B828)),MAX($A$1:A827)+1,0)</f>
        <v>827.0</v>
      </c>
      <c r="B828" s="139" t="s">
        <v>334</v>
      </c>
      <c r="C828" s="171" t="s">
        <v>2211</v>
      </c>
      <c r="E828" t="str">
        <f>IFERROR(VLOOKUP(ROWS($E$2:E828),$A$2:$B$991,2,0),"")</f>
        <v>Činnosti politických stran a organizací</v>
      </c>
      <c r="H828" s="172"/>
      <c r="I828" s="174"/>
    </row>
    <row r="829" spans="1:9" ht="12.75">
      <c r="A829" s="140">
        <f>IF(ISNUMBER(SEARCH(ZAKL_DATA!$B$29,B829)),MAX($A$1:A828)+1,0)</f>
        <v>828.0</v>
      </c>
      <c r="B829" s="139" t="s">
        <v>335</v>
      </c>
      <c r="C829" s="171" t="s">
        <v>2212</v>
      </c>
      <c r="E829" t="str">
        <f>IFERROR(VLOOKUP(ROWS($E$2:E829),$A$2:$B$991,2,0),"")</f>
        <v>Činnosti ost.org.sdružujících osoby za účelem prosazování spol.zájmů j.n.</v>
      </c>
      <c r="H829" s="172"/>
      <c r="I829" s="174"/>
    </row>
    <row r="830" spans="1:9" ht="12.75">
      <c r="A830" s="140">
        <f>IF(ISNUMBER(SEARCH(ZAKL_DATA!$B$29,B830)),MAX($A$1:A829)+1,0)</f>
        <v>829.0</v>
      </c>
      <c r="B830" s="139" t="s">
        <v>336</v>
      </c>
      <c r="C830" s="171" t="s">
        <v>2213</v>
      </c>
      <c r="E830" t="str">
        <f>IFERROR(VLOOKUP(ROWS($E$2:E830),$A$2:$B$991,2,0),"")</f>
        <v>Opravy počítačů a periferních zařízení</v>
      </c>
      <c r="H830" s="172"/>
      <c r="I830" s="174"/>
    </row>
    <row r="831" spans="1:9" ht="12.75">
      <c r="A831" s="140">
        <f>IF(ISNUMBER(SEARCH(ZAKL_DATA!$B$29,B831)),MAX($A$1:A830)+1,0)</f>
        <v>830.0</v>
      </c>
      <c r="B831" s="139" t="s">
        <v>337</v>
      </c>
      <c r="C831" s="171" t="s">
        <v>2214</v>
      </c>
      <c r="E831" t="str">
        <f>IFERROR(VLOOKUP(ROWS($E$2:E831),$A$2:$B$991,2,0),"")</f>
        <v>Opravy komunikačních zařízení</v>
      </c>
      <c r="H831" s="172"/>
      <c r="I831" s="174"/>
    </row>
    <row r="832" spans="1:9" ht="12.75">
      <c r="A832" s="140">
        <f>IF(ISNUMBER(SEARCH(ZAKL_DATA!$B$29,B832)),MAX($A$1:A831)+1,0)</f>
        <v>831.0</v>
      </c>
      <c r="B832" s="139" t="s">
        <v>338</v>
      </c>
      <c r="C832" s="171" t="s">
        <v>2215</v>
      </c>
      <c r="E832" t="str">
        <f>IFERROR(VLOOKUP(ROWS($E$2:E832),$A$2:$B$991,2,0),"")</f>
        <v>Opravy spotřební elektroniky</v>
      </c>
      <c r="H832" s="172"/>
      <c r="I832" s="174"/>
    </row>
    <row r="833" spans="1:9" ht="12.75">
      <c r="A833" s="140">
        <f>IF(ISNUMBER(SEARCH(ZAKL_DATA!$B$29,B833)),MAX($A$1:A832)+1,0)</f>
        <v>832.0</v>
      </c>
      <c r="B833" s="139" t="s">
        <v>339</v>
      </c>
      <c r="C833" s="171" t="s">
        <v>2216</v>
      </c>
      <c r="E833" t="str">
        <f>IFERROR(VLOOKUP(ROWS($E$2:E833),$A$2:$B$991,2,0),"")</f>
        <v>Opravy přístrojů a zařízení převážně pro domácnost, dům a zahradu</v>
      </c>
      <c r="H833" s="172"/>
      <c r="I833" s="174"/>
    </row>
    <row r="834" spans="1:9" ht="12.75">
      <c r="A834" s="140">
        <f>IF(ISNUMBER(SEARCH(ZAKL_DATA!$B$29,B834)),MAX($A$1:A833)+1,0)</f>
        <v>833.0</v>
      </c>
      <c r="B834" s="139" t="s">
        <v>340</v>
      </c>
      <c r="C834" s="171" t="s">
        <v>2217</v>
      </c>
      <c r="E834" t="str">
        <f>IFERROR(VLOOKUP(ROWS($E$2:E834),$A$2:$B$991,2,0),"")</f>
        <v>Opravy obuvi a kožených výrobků</v>
      </c>
      <c r="H834" s="172"/>
      <c r="I834" s="174"/>
    </row>
    <row r="835" spans="1:9" ht="12.75">
      <c r="A835" s="140">
        <f>IF(ISNUMBER(SEARCH(ZAKL_DATA!$B$29,B835)),MAX($A$1:A834)+1,0)</f>
        <v>834.0</v>
      </c>
      <c r="B835" s="139" t="s">
        <v>341</v>
      </c>
      <c r="C835" s="171" t="s">
        <v>2218</v>
      </c>
      <c r="E835" t="str">
        <f>IFERROR(VLOOKUP(ROWS($E$2:E835),$A$2:$B$991,2,0),"")</f>
        <v>Opravy nábytku a bytového zařízení</v>
      </c>
      <c r="H835" s="172"/>
      <c r="I835" s="174"/>
    </row>
    <row r="836" spans="1:9" ht="12.75">
      <c r="A836" s="140">
        <f>IF(ISNUMBER(SEARCH(ZAKL_DATA!$B$29,B836)),MAX($A$1:A835)+1,0)</f>
        <v>835.0</v>
      </c>
      <c r="B836" s="139" t="s">
        <v>342</v>
      </c>
      <c r="C836" s="171" t="s">
        <v>2219</v>
      </c>
      <c r="E836" t="str">
        <f>IFERROR(VLOOKUP(ROWS($E$2:E836),$A$2:$B$991,2,0),"")</f>
        <v>Opravy hodin, hodinek a klenotnických výrobků</v>
      </c>
      <c r="H836" s="172"/>
      <c r="I836" s="174"/>
    </row>
    <row r="837" spans="1:9" ht="12.75">
      <c r="A837" s="140">
        <f>IF(ISNUMBER(SEARCH(ZAKL_DATA!$B$29,B837)),MAX($A$1:A836)+1,0)</f>
        <v>836.0</v>
      </c>
      <c r="B837" s="139" t="s">
        <v>343</v>
      </c>
      <c r="C837" s="171" t="s">
        <v>2220</v>
      </c>
      <c r="E837" t="str">
        <f>IFERROR(VLOOKUP(ROWS($E$2:E837),$A$2:$B$991,2,0),"")</f>
        <v>Opravy ostatních výrobků pro osobní potřebu a převážně pro domácnost</v>
      </c>
      <c r="H837" s="172"/>
      <c r="I837" s="174"/>
    </row>
    <row r="838" spans="1:9" ht="12.75">
      <c r="A838" s="140">
        <f>IF(ISNUMBER(SEARCH(ZAKL_DATA!$B$29,B838)),MAX($A$1:A837)+1,0)</f>
        <v>837.0</v>
      </c>
      <c r="B838" s="139" t="s">
        <v>344</v>
      </c>
      <c r="C838" s="171" t="s">
        <v>2221</v>
      </c>
      <c r="E838" t="str">
        <f>IFERROR(VLOOKUP(ROWS($E$2:E838),$A$2:$B$991,2,0),"")</f>
        <v>Praní a chemické čištění textilních a kožešinových výrobků</v>
      </c>
      <c r="H838" s="172"/>
      <c r="I838" s="174"/>
    </row>
    <row r="839" spans="1:9" ht="12.75">
      <c r="A839" s="140">
        <f>IF(ISNUMBER(SEARCH(ZAKL_DATA!$B$29,B839)),MAX($A$1:A838)+1,0)</f>
        <v>838.0</v>
      </c>
      <c r="B839" s="139" t="s">
        <v>345</v>
      </c>
      <c r="C839" s="171" t="s">
        <v>2222</v>
      </c>
      <c r="E839" t="str">
        <f>IFERROR(VLOOKUP(ROWS($E$2:E839),$A$2:$B$991,2,0),"")</f>
        <v>Kadeřnické, kosmetické a podobné činnosti</v>
      </c>
      <c r="H839" s="172"/>
      <c r="I839" s="174"/>
    </row>
    <row r="840" spans="1:9" ht="12.75">
      <c r="A840" s="140">
        <f>IF(ISNUMBER(SEARCH(ZAKL_DATA!$B$29,B840)),MAX($A$1:A839)+1,0)</f>
        <v>839.0</v>
      </c>
      <c r="B840" s="139" t="s">
        <v>346</v>
      </c>
      <c r="C840" s="171" t="s">
        <v>2223</v>
      </c>
      <c r="E840" t="str">
        <f>IFERROR(VLOOKUP(ROWS($E$2:E840),$A$2:$B$991,2,0),"")</f>
        <v>Pohřební a související činnosti</v>
      </c>
      <c r="H840" s="172"/>
      <c r="I840" s="174"/>
    </row>
    <row r="841" spans="1:9" ht="12.75">
      <c r="A841" s="140">
        <f>IF(ISNUMBER(SEARCH(ZAKL_DATA!$B$29,B841)),MAX($A$1:A840)+1,0)</f>
        <v>840.0</v>
      </c>
      <c r="B841" s="139" t="s">
        <v>347</v>
      </c>
      <c r="C841" s="171" t="s">
        <v>2224</v>
      </c>
      <c r="E841" t="str">
        <f>IFERROR(VLOOKUP(ROWS($E$2:E841),$A$2:$B$991,2,0),"")</f>
        <v>Činnosti pro osobní a fyzickou pohodu</v>
      </c>
      <c r="H841" s="172"/>
      <c r="I841" s="174"/>
    </row>
    <row r="842" spans="1:9" ht="12.75">
      <c r="A842" s="140">
        <f>IF(ISNUMBER(SEARCH(ZAKL_DATA!$B$29,B842)),MAX($A$1:A841)+1,0)</f>
        <v>841.0</v>
      </c>
      <c r="B842" s="139" t="s">
        <v>348</v>
      </c>
      <c r="C842" s="171" t="s">
        <v>2225</v>
      </c>
      <c r="E842" t="str">
        <f>IFERROR(VLOOKUP(ROWS($E$2:E842),$A$2:$B$991,2,0),"")</f>
        <v>Poskytování ostatních osobních služeb j. n.</v>
      </c>
      <c r="H842" s="172"/>
      <c r="I842" s="174"/>
    </row>
    <row r="843" spans="1:9" ht="12.75">
      <c r="A843" s="140">
        <f>IF(ISNUMBER(SEARCH(ZAKL_DATA!$B$29,B843)),MAX($A$1:A842)+1,0)</f>
        <v>842.0</v>
      </c>
      <c r="B843" s="139" t="s">
        <v>349</v>
      </c>
      <c r="C843" s="171" t="s">
        <v>1771</v>
      </c>
      <c r="E843" t="str">
        <f>IFERROR(VLOOKUP(ROWS($E$2:E843),$A$2:$B$991,2,0),"")</f>
        <v>Činnosti domácností produk.blíže neurčené výrobky pro vlastní potřebu</v>
      </c>
      <c r="H843" s="172"/>
      <c r="I843" s="174"/>
    </row>
    <row r="844" spans="1:9" ht="12.75">
      <c r="A844" s="140">
        <f>IF(ISNUMBER(SEARCH(ZAKL_DATA!$B$29,B844)),MAX($A$1:A843)+1,0)</f>
        <v>843.0</v>
      </c>
      <c r="B844" s="139" t="s">
        <v>366</v>
      </c>
      <c r="C844" s="171" t="s">
        <v>2226</v>
      </c>
      <c r="E844" t="str">
        <f>IFERROR(VLOOKUP(ROWS($E$2:E844),$A$2:$B$991,2,0),"")</f>
        <v>Výroba obuvi s usňovým svrškem</v>
      </c>
      <c r="H844" s="172"/>
      <c r="I844" s="174"/>
    </row>
    <row r="845" spans="1:9" ht="12.75">
      <c r="A845" s="140">
        <f>IF(ISNUMBER(SEARCH(ZAKL_DATA!$B$29,B845)),MAX($A$1:A844)+1,0)</f>
        <v>844.0</v>
      </c>
      <c r="B845" s="139" t="s">
        <v>367</v>
      </c>
      <c r="C845" s="171" t="s">
        <v>2227</v>
      </c>
      <c r="E845" t="str">
        <f>IFERROR(VLOOKUP(ROWS($E$2:E845),$A$2:$B$991,2,0),"")</f>
        <v>Výroba obuvi z ostatních materiálů</v>
      </c>
      <c r="H845" s="172"/>
      <c r="I845" s="174"/>
    </row>
    <row r="846" spans="1:9" ht="12.75">
      <c r="A846" s="140">
        <f>IF(ISNUMBER(SEARCH(ZAKL_DATA!$B$29,B846)),MAX($A$1:A845)+1,0)</f>
        <v>845.0</v>
      </c>
      <c r="B846" s="139" t="s">
        <v>368</v>
      </c>
      <c r="C846" s="171" t="s">
        <v>2228</v>
      </c>
      <c r="E846" t="str">
        <f>IFERROR(VLOOKUP(ROWS($E$2:E846),$A$2:$B$991,2,0),"")</f>
        <v>Výroba chemických buničin</v>
      </c>
      <c r="H846" s="172"/>
      <c r="I846" s="174"/>
    </row>
    <row r="847" spans="1:9" ht="12.75">
      <c r="A847" s="140">
        <f>IF(ISNUMBER(SEARCH(ZAKL_DATA!$B$29,B847)),MAX($A$1:A846)+1,0)</f>
        <v>846.0</v>
      </c>
      <c r="B847" s="139" t="s">
        <v>369</v>
      </c>
      <c r="C847" s="171" t="s">
        <v>2229</v>
      </c>
      <c r="E847" t="str">
        <f>IFERROR(VLOOKUP(ROWS($E$2:E847),$A$2:$B$991,2,0),"")</f>
        <v>Výroba mechanických vláknin</v>
      </c>
      <c r="H847" s="172"/>
      <c r="I847" s="174"/>
    </row>
    <row r="848" spans="1:9" ht="12.75">
      <c r="A848" s="140">
        <f>IF(ISNUMBER(SEARCH(ZAKL_DATA!$B$29,B848)),MAX($A$1:A847)+1,0)</f>
        <v>847.0</v>
      </c>
      <c r="B848" s="139" t="s">
        <v>370</v>
      </c>
      <c r="C848" s="171" t="s">
        <v>2230</v>
      </c>
      <c r="E848" t="str">
        <f>IFERROR(VLOOKUP(ROWS($E$2:E848),$A$2:$B$991,2,0),"")</f>
        <v>Výroba ostatních papírenských vláknin</v>
      </c>
      <c r="H848" s="172"/>
      <c r="I848" s="174"/>
    </row>
    <row r="849" spans="1:9" ht="12.75">
      <c r="A849" s="140">
        <f>IF(ISNUMBER(SEARCH(ZAKL_DATA!$B$29,B849)),MAX($A$1:A848)+1,0)</f>
        <v>848.0</v>
      </c>
      <c r="B849" s="139" t="s">
        <v>371</v>
      </c>
      <c r="C849" s="171" t="s">
        <v>2231</v>
      </c>
      <c r="E849" t="str">
        <f>IFERROR(VLOOKUP(ROWS($E$2:E849),$A$2:$B$991,2,0),"")</f>
        <v>Výroba bioet.(biolihu)pro pohon motorů a pro výr.směsí a komp.paliv</v>
      </c>
      <c r="H849" s="172"/>
      <c r="I849" s="174"/>
    </row>
    <row r="850" spans="1:9" ht="12.75">
      <c r="A850" s="140">
        <f>IF(ISNUMBER(SEARCH(ZAKL_DATA!$B$29,B850)),MAX($A$1:A849)+1,0)</f>
        <v>849.0</v>
      </c>
      <c r="B850" s="139" t="s">
        <v>372</v>
      </c>
      <c r="C850" s="171" t="s">
        <v>2232</v>
      </c>
      <c r="E850" t="str">
        <f>IFERROR(VLOOKUP(ROWS($E$2:E850),$A$2:$B$991,2,0),"")</f>
        <v>Výroba ostatních základních organických chemických látek</v>
      </c>
      <c r="H850" s="172"/>
      <c r="I850" s="174"/>
    </row>
    <row r="851" spans="1:9" ht="12.75">
      <c r="A851" s="140">
        <f>IF(ISNUMBER(SEARCH(ZAKL_DATA!$B$29,B851)),MAX($A$1:A850)+1,0)</f>
        <v>850.0</v>
      </c>
      <c r="B851" s="139" t="s">
        <v>373</v>
      </c>
      <c r="C851" s="171" t="s">
        <v>2233</v>
      </c>
      <c r="E851" t="str">
        <f>IFERROR(VLOOKUP(ROWS($E$2:E851),$A$2:$B$991,2,0),"")</f>
        <v>Výr.metylesterů a etylesterů mast.kys.pro pohon motorů a pro výr.sm.p.</v>
      </c>
      <c r="H851" s="172"/>
      <c r="I851" s="174"/>
    </row>
    <row r="852" spans="1:9" ht="12.75">
      <c r="A852" s="140">
        <f>IF(ISNUMBER(SEARCH(ZAKL_DATA!$B$29,B852)),MAX($A$1:A851)+1,0)</f>
        <v>851.0</v>
      </c>
      <c r="B852" s="139" t="s">
        <v>374</v>
      </c>
      <c r="C852" s="171" t="s">
        <v>2234</v>
      </c>
      <c r="E852" t="str">
        <f>IFERROR(VLOOKUP(ROWS($E$2:E852),$A$2:$B$991,2,0),"")</f>
        <v>Výroba jiných chemických výrobků j. n.</v>
      </c>
      <c r="H852" s="172"/>
      <c r="I852" s="174"/>
    </row>
    <row r="853" spans="1:9" ht="12.75">
      <c r="A853" s="140">
        <f>IF(ISNUMBER(SEARCH(ZAKL_DATA!$B$29,B853)),MAX($A$1:A852)+1,0)</f>
        <v>852.0</v>
      </c>
      <c r="B853" s="139" t="s">
        <v>375</v>
      </c>
      <c r="C853" s="171" t="s">
        <v>2235</v>
      </c>
      <c r="E853" t="str">
        <f>IFERROR(VLOOKUP(ROWS($E$2:E853),$A$2:$B$991,2,0),"")</f>
        <v>Výroba surového železa, oceli a feroslitin</v>
      </c>
      <c r="H853" s="172"/>
      <c r="I853" s="174"/>
    </row>
    <row r="854" spans="1:9" ht="12.75">
      <c r="A854" s="140">
        <f>IF(ISNUMBER(SEARCH(ZAKL_DATA!$B$29,B854)),MAX($A$1:A853)+1,0)</f>
        <v>853.0</v>
      </c>
      <c r="B854" s="139" t="s">
        <v>376</v>
      </c>
      <c r="C854" s="171" t="s">
        <v>2236</v>
      </c>
      <c r="E854" t="str">
        <f>IFERROR(VLOOKUP(ROWS($E$2:E854),$A$2:$B$991,2,0),"")</f>
        <v>Výroba plochých výrobků (kromě pásky za studena)</v>
      </c>
      <c r="H854" s="172"/>
      <c r="I854" s="174"/>
    </row>
    <row r="855" spans="1:9" ht="12.75">
      <c r="A855" s="140">
        <f>IF(ISNUMBER(SEARCH(ZAKL_DATA!$B$29,B855)),MAX($A$1:A854)+1,0)</f>
        <v>854.0</v>
      </c>
      <c r="B855" s="139" t="s">
        <v>377</v>
      </c>
      <c r="C855" s="171" t="s">
        <v>2237</v>
      </c>
      <c r="E855" t="str">
        <f>IFERROR(VLOOKUP(ROWS($E$2:E855),$A$2:$B$991,2,0),"")</f>
        <v>Tváření výrobků za tepla</v>
      </c>
      <c r="H855" s="172"/>
      <c r="I855" s="174"/>
    </row>
    <row r="856" spans="1:9" ht="12.75">
      <c r="A856" s="140">
        <f>IF(ISNUMBER(SEARCH(ZAKL_DATA!$B$29,B856)),MAX($A$1:A855)+1,0)</f>
        <v>855.0</v>
      </c>
      <c r="B856" s="139" t="s">
        <v>378</v>
      </c>
      <c r="C856" s="171" t="s">
        <v>2238</v>
      </c>
      <c r="E856" t="str">
        <f>IFERROR(VLOOKUP(ROWS($E$2:E856),$A$2:$B$991,2,0),"")</f>
        <v>Výroba odlitků z litiny s lupínkovým grafitem</v>
      </c>
      <c r="H856" s="172"/>
      <c r="I856" s="174"/>
    </row>
    <row r="857" spans="1:9" ht="12.75">
      <c r="A857" s="140">
        <f>IF(ISNUMBER(SEARCH(ZAKL_DATA!$B$29,B857)),MAX($A$1:A856)+1,0)</f>
        <v>856.0</v>
      </c>
      <c r="B857" s="139" t="s">
        <v>379</v>
      </c>
      <c r="C857" s="171" t="s">
        <v>2239</v>
      </c>
      <c r="E857" t="str">
        <f>IFERROR(VLOOKUP(ROWS($E$2:E857),$A$2:$B$991,2,0),"")</f>
        <v>Výroba odlitků z litiny s kuličkovým grafitem</v>
      </c>
      <c r="H857" s="172"/>
      <c r="I857" s="174"/>
    </row>
    <row r="858" spans="1:9" ht="12.75">
      <c r="A858" s="140">
        <f>IF(ISNUMBER(SEARCH(ZAKL_DATA!$B$29,B858)),MAX($A$1:A857)+1,0)</f>
        <v>857.0</v>
      </c>
      <c r="B858" s="139" t="s">
        <v>380</v>
      </c>
      <c r="C858" s="171" t="s">
        <v>2240</v>
      </c>
      <c r="E858" t="str">
        <f>IFERROR(VLOOKUP(ROWS($E$2:E858),$A$2:$B$991,2,0),"")</f>
        <v>Výroba ostatních odlitků z litiny</v>
      </c>
      <c r="H858" s="172"/>
      <c r="I858" s="174"/>
    </row>
    <row r="859" spans="1:9" ht="12.75">
      <c r="A859" s="140">
        <f>IF(ISNUMBER(SEARCH(ZAKL_DATA!$B$29,B859)),MAX($A$1:A858)+1,0)</f>
        <v>858.0</v>
      </c>
      <c r="B859" s="139" t="s">
        <v>381</v>
      </c>
      <c r="C859" s="171" t="s">
        <v>2241</v>
      </c>
      <c r="E859" t="str">
        <f>IFERROR(VLOOKUP(ROWS($E$2:E859),$A$2:$B$991,2,0),"")</f>
        <v>Výroba odlitků z uhlíkatých ocelí</v>
      </c>
      <c r="H859" s="172"/>
      <c r="I859" s="174"/>
    </row>
    <row r="860" spans="1:9" ht="12.75">
      <c r="A860" s="140">
        <f>IF(ISNUMBER(SEARCH(ZAKL_DATA!$B$29,B860)),MAX($A$1:A859)+1,0)</f>
        <v>859.0</v>
      </c>
      <c r="B860" s="139" t="s">
        <v>382</v>
      </c>
      <c r="C860" s="171" t="s">
        <v>2242</v>
      </c>
      <c r="E860" t="str">
        <f>IFERROR(VLOOKUP(ROWS($E$2:E860),$A$2:$B$991,2,0),"")</f>
        <v>Výroba odlitků z legovaných ocelí</v>
      </c>
      <c r="H860" s="172"/>
      <c r="I860" s="174"/>
    </row>
    <row r="861" spans="1:9" ht="12.75">
      <c r="A861" s="140">
        <f>IF(ISNUMBER(SEARCH(ZAKL_DATA!$B$29,B861)),MAX($A$1:A860)+1,0)</f>
        <v>860.0</v>
      </c>
      <c r="B861" s="139" t="s">
        <v>383</v>
      </c>
      <c r="C861" s="171" t="s">
        <v>2243</v>
      </c>
      <c r="E861" t="str">
        <f>IFERROR(VLOOKUP(ROWS($E$2:E861),$A$2:$B$991,2,0),"")</f>
        <v>Opravy a údržba kolejových vozidel</v>
      </c>
      <c r="H861" s="172"/>
      <c r="I861" s="174"/>
    </row>
    <row r="862" spans="1:9" ht="12.75">
      <c r="A862" s="140">
        <f>IF(ISNUMBER(SEARCH(ZAKL_DATA!$B$29,B862)),MAX($A$1:A861)+1,0)</f>
        <v>861.0</v>
      </c>
      <c r="B862" s="139" t="s">
        <v>384</v>
      </c>
      <c r="C862" s="171" t="s">
        <v>2244</v>
      </c>
      <c r="E862" t="str">
        <f>IFERROR(VLOOKUP(ROWS($E$2:E862),$A$2:$B$991,2,0),"")</f>
        <v>Opravy a údržba ostat.dopr.prostředků a zařízení j.n.kromě kolej.vozidel</v>
      </c>
      <c r="H862" s="172"/>
      <c r="I862" s="174"/>
    </row>
    <row r="863" spans="1:9" ht="12.75">
      <c r="A863" s="140">
        <f>IF(ISNUMBER(SEARCH(ZAKL_DATA!$B$29,B863)),MAX($A$1:A862)+1,0)</f>
        <v>862.0</v>
      </c>
      <c r="B863" s="139" t="s">
        <v>385</v>
      </c>
      <c r="C863" s="171" t="s">
        <v>1624</v>
      </c>
      <c r="E863" t="str">
        <f>IFERROR(VLOOKUP(ROWS($E$2:E863),$A$2:$B$991,2,0),"")</f>
        <v>Výroba a rozvod tepla a klimatizovaného vzduchu,výroba ledu</v>
      </c>
      <c r="H863" s="172"/>
      <c r="I863" s="174"/>
    </row>
    <row r="864" spans="1:9" ht="12.75">
      <c r="A864" s="140">
        <f>IF(ISNUMBER(SEARCH(ZAKL_DATA!$B$29,B864)),MAX($A$1:A863)+1,0)</f>
        <v>863.0</v>
      </c>
      <c r="B864" s="139" t="s">
        <v>386</v>
      </c>
      <c r="C864" s="171" t="s">
        <v>2245</v>
      </c>
      <c r="E864" t="str">
        <f>IFERROR(VLOOKUP(ROWS($E$2:E864),$A$2:$B$991,2,0),"")</f>
        <v>Výroba tepla</v>
      </c>
      <c r="H864" s="172"/>
      <c r="I864" s="174"/>
    </row>
    <row r="865" spans="1:9" ht="12.75">
      <c r="A865" s="140">
        <f>IF(ISNUMBER(SEARCH(ZAKL_DATA!$B$29,B865)),MAX($A$1:A864)+1,0)</f>
        <v>864.0</v>
      </c>
      <c r="B865" s="139" t="s">
        <v>387</v>
      </c>
      <c r="C865" s="171" t="s">
        <v>2246</v>
      </c>
      <c r="E865" t="str">
        <f>IFERROR(VLOOKUP(ROWS($E$2:E865),$A$2:$B$991,2,0),"")</f>
        <v>Rozvod tepla</v>
      </c>
      <c r="H865" s="172"/>
      <c r="I865" s="174"/>
    </row>
    <row r="866" spans="1:9" ht="12.75">
      <c r="A866" s="140">
        <f>IF(ISNUMBER(SEARCH(ZAKL_DATA!$B$29,B866)),MAX($A$1:A865)+1,0)</f>
        <v>865.0</v>
      </c>
      <c r="B866" s="139" t="s">
        <v>388</v>
      </c>
      <c r="C866" s="171" t="s">
        <v>2247</v>
      </c>
      <c r="E866" t="str">
        <f>IFERROR(VLOOKUP(ROWS($E$2:E866),$A$2:$B$991,2,0),"")</f>
        <v>Výroba klimatizovaného vzduchu</v>
      </c>
      <c r="H866" s="172"/>
      <c r="I866" s="174"/>
    </row>
    <row r="867" spans="1:9" ht="12.75">
      <c r="A867" s="140">
        <f>IF(ISNUMBER(SEARCH(ZAKL_DATA!$B$29,B867)),MAX($A$1:A866)+1,0)</f>
        <v>866.0</v>
      </c>
      <c r="B867" s="139" t="s">
        <v>389</v>
      </c>
      <c r="C867" s="171" t="s">
        <v>2248</v>
      </c>
      <c r="E867" t="str">
        <f>IFERROR(VLOOKUP(ROWS($E$2:E867),$A$2:$B$991,2,0),"")</f>
        <v>Rozvod klimatizovaného vzduchu</v>
      </c>
      <c r="H867" s="172"/>
      <c r="I867" s="174"/>
    </row>
    <row r="868" spans="1:9" ht="12.75">
      <c r="A868" s="140">
        <f>IF(ISNUMBER(SEARCH(ZAKL_DATA!$B$29,B868)),MAX($A$1:A867)+1,0)</f>
        <v>867.0</v>
      </c>
      <c r="B868" s="139" t="s">
        <v>390</v>
      </c>
      <c r="C868" s="171" t="s">
        <v>2249</v>
      </c>
      <c r="E868" t="str">
        <f>IFERROR(VLOOKUP(ROWS($E$2:E868),$A$2:$B$991,2,0),"")</f>
        <v>Výroba chladicí vody</v>
      </c>
      <c r="H868" s="172"/>
      <c r="I868" s="174"/>
    </row>
    <row r="869" spans="1:9" ht="12.75">
      <c r="A869" s="140">
        <f>IF(ISNUMBER(SEARCH(ZAKL_DATA!$B$29,B869)),MAX($A$1:A868)+1,0)</f>
        <v>868.0</v>
      </c>
      <c r="B869" s="139" t="s">
        <v>391</v>
      </c>
      <c r="C869" s="171" t="s">
        <v>2250</v>
      </c>
      <c r="E869" t="str">
        <f>IFERROR(VLOOKUP(ROWS($E$2:E869),$A$2:$B$991,2,0),"")</f>
        <v>Rozvod chladicí vody</v>
      </c>
      <c r="H869" s="172"/>
      <c r="I869" s="174"/>
    </row>
    <row r="870" spans="1:9" ht="12.75">
      <c r="A870" s="140">
        <f>IF(ISNUMBER(SEARCH(ZAKL_DATA!$B$29,B870)),MAX($A$1:A869)+1,0)</f>
        <v>869.0</v>
      </c>
      <c r="B870" s="139" t="s">
        <v>392</v>
      </c>
      <c r="C870" s="171" t="s">
        <v>2251</v>
      </c>
      <c r="E870" t="str">
        <f>IFERROR(VLOOKUP(ROWS($E$2:E870),$A$2:$B$991,2,0),"")</f>
        <v>Výroba ledu</v>
      </c>
      <c r="H870" s="172"/>
      <c r="I870" s="174"/>
    </row>
    <row r="871" spans="1:9" ht="12.75">
      <c r="A871" s="140">
        <f>IF(ISNUMBER(SEARCH(ZAKL_DATA!$B$29,B871)),MAX($A$1:A870)+1,0)</f>
        <v>870.0</v>
      </c>
      <c r="B871" s="139" t="s">
        <v>393</v>
      </c>
      <c r="C871" s="171" t="s">
        <v>2252</v>
      </c>
      <c r="E871" t="str">
        <f>IFERROR(VLOOKUP(ROWS($E$2:E871),$A$2:$B$991,2,0),"")</f>
        <v>Výstavba nebytových budov</v>
      </c>
      <c r="H871" s="172"/>
      <c r="I871" s="174"/>
    </row>
    <row r="872" spans="1:9" ht="12.75">
      <c r="A872" s="140">
        <f>IF(ISNUMBER(SEARCH(ZAKL_DATA!$B$29,B872)),MAX($A$1:A871)+1,0)</f>
        <v>871.0</v>
      </c>
      <c r="B872" s="139" t="s">
        <v>394</v>
      </c>
      <c r="C872" s="171" t="s">
        <v>2253</v>
      </c>
      <c r="E872" t="str">
        <f>IFERROR(VLOOKUP(ROWS($E$2:E872),$A$2:$B$991,2,0),"")</f>
        <v>Výstavba inženýrských sítí pro kapaliny</v>
      </c>
      <c r="H872" s="172"/>
      <c r="I872" s="174"/>
    </row>
    <row r="873" spans="1:9" ht="12.75">
      <c r="A873" s="140">
        <f>IF(ISNUMBER(SEARCH(ZAKL_DATA!$B$29,B873)),MAX($A$1:A872)+1,0)</f>
        <v>872.0</v>
      </c>
      <c r="B873" s="139" t="s">
        <v>395</v>
      </c>
      <c r="C873" s="171" t="s">
        <v>2254</v>
      </c>
      <c r="E873" t="str">
        <f>IFERROR(VLOOKUP(ROWS($E$2:E873),$A$2:$B$991,2,0),"")</f>
        <v>Výstavba inženýrských sítí pro plyny</v>
      </c>
      <c r="H873" s="172"/>
      <c r="I873" s="174"/>
    </row>
    <row r="874" spans="1:9" ht="12.75">
      <c r="A874" s="140">
        <f>IF(ISNUMBER(SEARCH(ZAKL_DATA!$B$29,B874)),MAX($A$1:A873)+1,0)</f>
        <v>873.0</v>
      </c>
      <c r="B874" s="139" t="s">
        <v>396</v>
      </c>
      <c r="C874" s="171" t="s">
        <v>2255</v>
      </c>
      <c r="E874" t="str">
        <f>IFERROR(VLOOKUP(ROWS($E$2:E874),$A$2:$B$991,2,0),"")</f>
        <v>Sklenářské práce</v>
      </c>
      <c r="H874" s="172"/>
      <c r="I874" s="174"/>
    </row>
    <row r="875" spans="1:9" ht="12.75">
      <c r="A875" s="140">
        <f>IF(ISNUMBER(SEARCH(ZAKL_DATA!$B$29,B875)),MAX($A$1:A874)+1,0)</f>
        <v>874.0</v>
      </c>
      <c r="B875" s="139" t="s">
        <v>397</v>
      </c>
      <c r="C875" s="171" t="s">
        <v>2256</v>
      </c>
      <c r="E875" t="str">
        <f>IFERROR(VLOOKUP(ROWS($E$2:E875),$A$2:$B$991,2,0),"")</f>
        <v>Malířské a natěračské práce</v>
      </c>
      <c r="H875" s="172"/>
      <c r="I875" s="174"/>
    </row>
    <row r="876" spans="1:9" ht="12.75">
      <c r="A876" s="140">
        <f>IF(ISNUMBER(SEARCH(ZAKL_DATA!$B$29,B876)),MAX($A$1:A875)+1,0)</f>
        <v>875.0</v>
      </c>
      <c r="B876" s="139" t="s">
        <v>398</v>
      </c>
      <c r="C876" s="171" t="s">
        <v>2257</v>
      </c>
      <c r="E876" t="str">
        <f>IFERROR(VLOOKUP(ROWS($E$2:E876),$A$2:$B$991,2,0),"")</f>
        <v>Montáž a demontáž lešení a bednění</v>
      </c>
      <c r="H876" s="172"/>
      <c r="I876" s="174"/>
    </row>
    <row r="877" spans="1:9" ht="12.75">
      <c r="A877" s="140">
        <f>IF(ISNUMBER(SEARCH(ZAKL_DATA!$B$29,B877)),MAX($A$1:A876)+1,0)</f>
        <v>876.0</v>
      </c>
      <c r="B877" s="139" t="s">
        <v>399</v>
      </c>
      <c r="C877" s="171" t="s">
        <v>2258</v>
      </c>
      <c r="E877" t="str">
        <f>IFERROR(VLOOKUP(ROWS($E$2:E877),$A$2:$B$991,2,0),"")</f>
        <v>Jiné specializované stavební činnosti j. n.</v>
      </c>
      <c r="H877" s="172"/>
      <c r="I877" s="174"/>
    </row>
    <row r="878" spans="1:9" ht="12.75">
      <c r="A878" s="140">
        <f>IF(ISNUMBER(SEARCH(ZAKL_DATA!$B$29,B878)),MAX($A$1:A877)+1,0)</f>
        <v>877.0</v>
      </c>
      <c r="B878" s="139" t="s">
        <v>400</v>
      </c>
      <c r="C878" s="171" t="s">
        <v>2259</v>
      </c>
      <c r="E878" t="str">
        <f>IFERROR(VLOOKUP(ROWS($E$2:E878),$A$2:$B$991,2,0),"")</f>
        <v>Zprostředkování velkoobchodu a velkoobchod v zastoupení s papír.výrobky</v>
      </c>
      <c r="H878" s="172"/>
      <c r="I878" s="174"/>
    </row>
    <row r="879" spans="1:9" ht="12.75">
      <c r="A879" s="140">
        <f>IF(ISNUMBER(SEARCH(ZAKL_DATA!$B$29,B879)),MAX($A$1:A878)+1,0)</f>
        <v>878.0</v>
      </c>
      <c r="B879" s="139" t="s">
        <v>401</v>
      </c>
      <c r="C879" s="171" t="s">
        <v>2260</v>
      </c>
      <c r="E879" t="str">
        <f>IFERROR(VLOOKUP(ROWS($E$2:E879),$A$2:$B$991,2,0),"")</f>
        <v>Zprostř.specializ.velkoobchodu a velkoobchod v zast.s ost.výrobky j.n.</v>
      </c>
      <c r="H879" s="172"/>
      <c r="I879" s="174"/>
    </row>
    <row r="880" spans="1:9" ht="12.75">
      <c r="A880" s="140">
        <f>IF(ISNUMBER(SEARCH(ZAKL_DATA!$B$29,B880)),MAX($A$1:A879)+1,0)</f>
        <v>879.0</v>
      </c>
      <c r="B880" s="139" t="s">
        <v>402</v>
      </c>
      <c r="C880" s="171" t="s">
        <v>2261</v>
      </c>
      <c r="E880" t="str">
        <f>IFERROR(VLOOKUP(ROWS($E$2:E880),$A$2:$B$991,2,0),"")</f>
        <v>Velkoobchod s oděvy</v>
      </c>
      <c r="H880" s="172"/>
      <c r="I880" s="174"/>
    </row>
    <row r="881" spans="1:9" ht="12.75">
      <c r="A881" s="140">
        <f>IF(ISNUMBER(SEARCH(ZAKL_DATA!$B$29,B881)),MAX($A$1:A880)+1,0)</f>
        <v>880.0</v>
      </c>
      <c r="B881" s="139" t="s">
        <v>403</v>
      </c>
      <c r="C881" s="171" t="s">
        <v>2262</v>
      </c>
      <c r="E881" t="str">
        <f>IFERROR(VLOOKUP(ROWS($E$2:E881),$A$2:$B$991,2,0),"")</f>
        <v>Velkoobchod s obuví</v>
      </c>
      <c r="H881" s="172"/>
      <c r="I881" s="174"/>
    </row>
    <row r="882" spans="1:9" ht="12.75">
      <c r="A882" s="140">
        <f>IF(ISNUMBER(SEARCH(ZAKL_DATA!$B$29,B882)),MAX($A$1:A881)+1,0)</f>
        <v>881.0</v>
      </c>
      <c r="B882" s="139" t="s">
        <v>404</v>
      </c>
      <c r="C882" s="171" t="s">
        <v>2263</v>
      </c>
      <c r="E882" t="str">
        <f>IFERROR(VLOOKUP(ROWS($E$2:E882),$A$2:$B$991,2,0),"")</f>
        <v>Velkoobchod s porcelánovými, keramickými a skleněnými výrobky</v>
      </c>
      <c r="H882" s="172"/>
      <c r="I882" s="174"/>
    </row>
    <row r="883" spans="1:9" ht="12.75">
      <c r="A883" s="140">
        <f>IF(ISNUMBER(SEARCH(ZAKL_DATA!$B$29,B883)),MAX($A$1:A882)+1,0)</f>
        <v>882.0</v>
      </c>
      <c r="B883" s="139" t="s">
        <v>405</v>
      </c>
      <c r="C883" s="171" t="s">
        <v>2264</v>
      </c>
      <c r="E883" t="str">
        <f>IFERROR(VLOOKUP(ROWS($E$2:E883),$A$2:$B$991,2,0),"")</f>
        <v>Velkoobchod s pracími a čisticími prostředky</v>
      </c>
      <c r="H883" s="172"/>
      <c r="I883" s="174"/>
    </row>
    <row r="884" spans="1:9" ht="12.75">
      <c r="A884" s="140">
        <f>IF(ISNUMBER(SEARCH(ZAKL_DATA!$B$29,B884)),MAX($A$1:A883)+1,0)</f>
        <v>883.0</v>
      </c>
      <c r="B884" s="139" t="s">
        <v>406</v>
      </c>
      <c r="C884" s="171" t="s">
        <v>2265</v>
      </c>
      <c r="E884" t="str">
        <f>IFERROR(VLOOKUP(ROWS($E$2:E884),$A$2:$B$991,2,0),"")</f>
        <v>Velkoobchod s pevnými palivy a příbuznými výrobky</v>
      </c>
      <c r="H884" s="172"/>
      <c r="I884" s="174"/>
    </row>
    <row r="885" spans="1:9" ht="12.75">
      <c r="A885" s="140">
        <f>IF(ISNUMBER(SEARCH(ZAKL_DATA!$B$29,B885)),MAX($A$1:A884)+1,0)</f>
        <v>884.0</v>
      </c>
      <c r="B885" s="139" t="s">
        <v>407</v>
      </c>
      <c r="C885" s="171" t="s">
        <v>2266</v>
      </c>
      <c r="E885" t="str">
        <f>IFERROR(VLOOKUP(ROWS($E$2:E885),$A$2:$B$991,2,0),"")</f>
        <v>Velkoobchod s kapalnými palivy a příbuznými výrobky</v>
      </c>
      <c r="H885" s="172"/>
      <c r="I885" s="174"/>
    </row>
    <row r="886" spans="1:9" ht="12.75">
      <c r="A886" s="140">
        <f>IF(ISNUMBER(SEARCH(ZAKL_DATA!$B$29,B886)),MAX($A$1:A885)+1,0)</f>
        <v>885.0</v>
      </c>
      <c r="B886" s="139" t="s">
        <v>408</v>
      </c>
      <c r="C886" s="171" t="s">
        <v>2267</v>
      </c>
      <c r="E886" t="str">
        <f>IFERROR(VLOOKUP(ROWS($E$2:E886),$A$2:$B$991,2,0),"")</f>
        <v>Velkoobchod s plynnými palivy a příbuznými výrobky</v>
      </c>
      <c r="H886" s="172"/>
      <c r="I886" s="174"/>
    </row>
    <row r="887" spans="1:9" ht="12.75">
      <c r="A887" s="140">
        <f>IF(ISNUMBER(SEARCH(ZAKL_DATA!$B$29,B887)),MAX($A$1:A886)+1,0)</f>
        <v>886.0</v>
      </c>
      <c r="B887" s="139" t="s">
        <v>409</v>
      </c>
      <c r="C887" s="171" t="s">
        <v>2268</v>
      </c>
      <c r="E887" t="str">
        <f>IFERROR(VLOOKUP(ROWS($E$2:E887),$A$2:$B$991,2,0),"")</f>
        <v>Velkoobchod s papírenskými meziprodukty</v>
      </c>
      <c r="H887" s="172"/>
      <c r="I887" s="174"/>
    </row>
    <row r="888" spans="1:9" ht="12.75">
      <c r="A888" s="140">
        <f>IF(ISNUMBER(SEARCH(ZAKL_DATA!$B$29,B888)),MAX($A$1:A887)+1,0)</f>
        <v>887.0</v>
      </c>
      <c r="B888" s="139" t="s">
        <v>410</v>
      </c>
      <c r="C888" s="171" t="s">
        <v>2269</v>
      </c>
      <c r="E888" t="str">
        <f>IFERROR(VLOOKUP(ROWS($E$2:E888),$A$2:$B$991,2,0),"")</f>
        <v>Velkoobchod s ostatními meziprodukty j. n.</v>
      </c>
      <c r="H888" s="172"/>
      <c r="I888" s="174"/>
    </row>
    <row r="889" spans="1:9" ht="12.75">
      <c r="A889" s="140">
        <f>IF(ISNUMBER(SEARCH(ZAKL_DATA!$B$29,B889)),MAX($A$1:A888)+1,0)</f>
        <v>888.0</v>
      </c>
      <c r="B889" s="139" t="s">
        <v>411</v>
      </c>
      <c r="C889" s="171" t="s">
        <v>2270</v>
      </c>
      <c r="E889" t="str">
        <f>IFERROR(VLOOKUP(ROWS($E$2:E889),$A$2:$B$991,2,0),"")</f>
        <v>Maloobchod s fotografickým a optickým zařízením a potřebami</v>
      </c>
      <c r="H889" s="172"/>
      <c r="I889" s="174"/>
    </row>
    <row r="890" spans="1:9" ht="12.75">
      <c r="A890" s="140">
        <f>IF(ISNUMBER(SEARCH(ZAKL_DATA!$B$29,B890)),MAX($A$1:A889)+1,0)</f>
        <v>889.0</v>
      </c>
      <c r="B890" s="139" t="s">
        <v>412</v>
      </c>
      <c r="C890" s="171" t="s">
        <v>2271</v>
      </c>
      <c r="E890" t="str">
        <f>IFERROR(VLOOKUP(ROWS($E$2:E890),$A$2:$B$991,2,0),"")</f>
        <v>Maloobchod s pevnými palivy</v>
      </c>
      <c r="H890" s="172"/>
      <c r="I890" s="174"/>
    </row>
    <row r="891" spans="1:9" ht="12.75">
      <c r="A891" s="140">
        <f>IF(ISNUMBER(SEARCH(ZAKL_DATA!$B$29,B891)),MAX($A$1:A890)+1,0)</f>
        <v>890.0</v>
      </c>
      <c r="B891" s="139" t="s">
        <v>413</v>
      </c>
      <c r="C891" s="171" t="s">
        <v>2272</v>
      </c>
      <c r="E891" t="str">
        <f>IFERROR(VLOOKUP(ROWS($E$2:E891),$A$2:$B$991,2,0),"")</f>
        <v>Maloobchod s kapalnými palivy (kromě pohonných hmot)</v>
      </c>
      <c r="H891" s="172"/>
      <c r="I891" s="174"/>
    </row>
    <row r="892" spans="1:9" ht="12.75">
      <c r="A892" s="140">
        <f>IF(ISNUMBER(SEARCH(ZAKL_DATA!$B$29,B892)),MAX($A$1:A891)+1,0)</f>
        <v>891.0</v>
      </c>
      <c r="B892" s="139" t="s">
        <v>414</v>
      </c>
      <c r="C892" s="171" t="s">
        <v>2273</v>
      </c>
      <c r="E892" t="str">
        <f>IFERROR(VLOOKUP(ROWS($E$2:E892),$A$2:$B$991,2,0),"")</f>
        <v>Maloobchod s plynnými palivy (kromě pohonných hmot)</v>
      </c>
      <c r="H892" s="172"/>
      <c r="I892" s="174"/>
    </row>
    <row r="893" spans="1:9" ht="12.75">
      <c r="A893" s="140">
        <f>IF(ISNUMBER(SEARCH(ZAKL_DATA!$B$29,B893)),MAX($A$1:A892)+1,0)</f>
        <v>892.0</v>
      </c>
      <c r="B893" s="139" t="s">
        <v>415</v>
      </c>
      <c r="C893" s="171" t="s">
        <v>2274</v>
      </c>
      <c r="E893" t="str">
        <f>IFERROR(VLOOKUP(ROWS($E$2:E893),$A$2:$B$991,2,0),"")</f>
        <v>Ostatní maloobchod s novým zbožím ve specializovaných prodejnách j. n.</v>
      </c>
      <c r="H893" s="172"/>
      <c r="I893" s="174"/>
    </row>
    <row r="894" spans="1:9" ht="12.75">
      <c r="A894" s="140">
        <f>IF(ISNUMBER(SEARCH(ZAKL_DATA!$B$29,B894)),MAX($A$1:A893)+1,0)</f>
        <v>893.0</v>
      </c>
      <c r="B894" s="139" t="s">
        <v>416</v>
      </c>
      <c r="C894" s="171" t="s">
        <v>2275</v>
      </c>
      <c r="E894" t="str">
        <f>IFERROR(VLOOKUP(ROWS($E$2:E894),$A$2:$B$991,2,0),"")</f>
        <v>Maloobchod prostřednictvím internetu</v>
      </c>
      <c r="H894" s="172"/>
      <c r="I894" s="174"/>
    </row>
    <row r="895" spans="1:9" ht="12.75">
      <c r="A895" s="140">
        <f>IF(ISNUMBER(SEARCH(ZAKL_DATA!$B$29,B895)),MAX($A$1:A894)+1,0)</f>
        <v>894.0</v>
      </c>
      <c r="B895" s="139" t="s">
        <v>417</v>
      </c>
      <c r="C895" s="171" t="s">
        <v>2276</v>
      </c>
      <c r="E895" t="str">
        <f>IFERROR(VLOOKUP(ROWS($E$2:E895),$A$2:$B$991,2,0),"")</f>
        <v>Maloobchod prostřednictvím zásilkové služby(jiný než prostř.internetu)</v>
      </c>
      <c r="H895" s="172"/>
      <c r="I895" s="174"/>
    </row>
    <row r="896" spans="1:9" ht="12.75">
      <c r="A896" s="140">
        <f>IF(ISNUMBER(SEARCH(ZAKL_DATA!$B$29,B896)),MAX($A$1:A895)+1,0)</f>
        <v>895.0</v>
      </c>
      <c r="B896" s="139" t="s">
        <v>418</v>
      </c>
      <c r="C896" s="171" t="s">
        <v>2277</v>
      </c>
      <c r="E896" t="str">
        <f>IFERROR(VLOOKUP(ROWS($E$2:E896),$A$2:$B$991,2,0),"")</f>
        <v>Meziměstská pravidelná pozemní osobní doprava</v>
      </c>
      <c r="H896" s="172"/>
      <c r="I896" s="174"/>
    </row>
    <row r="897" spans="1:9" ht="12.75">
      <c r="A897" s="140">
        <f>IF(ISNUMBER(SEARCH(ZAKL_DATA!$B$29,B897)),MAX($A$1:A896)+1,0)</f>
        <v>896.0</v>
      </c>
      <c r="B897" s="139" t="s">
        <v>419</v>
      </c>
      <c r="C897" s="171" t="s">
        <v>2278</v>
      </c>
      <c r="E897" t="str">
        <f>IFERROR(VLOOKUP(ROWS($E$2:E897),$A$2:$B$991,2,0),"")</f>
        <v>Osobní doprava lanovkou nebo vlekem</v>
      </c>
      <c r="H897" s="172"/>
      <c r="I897" s="174"/>
    </row>
    <row r="898" spans="1:9" ht="12.75">
      <c r="A898" s="140">
        <f>IF(ISNUMBER(SEARCH(ZAKL_DATA!$B$29,B898)),MAX($A$1:A897)+1,0)</f>
        <v>897.0</v>
      </c>
      <c r="B898" s="139" t="s">
        <v>420</v>
      </c>
      <c r="C898" s="171" t="s">
        <v>2279</v>
      </c>
      <c r="E898" t="str">
        <f>IFERROR(VLOOKUP(ROWS($E$2:E898),$A$2:$B$991,2,0),"")</f>
        <v>Nepravidelná pozemní osobní doprava</v>
      </c>
      <c r="H898" s="172"/>
      <c r="I898" s="174"/>
    </row>
    <row r="899" spans="1:9" ht="12.75">
      <c r="A899" s="140">
        <f>IF(ISNUMBER(SEARCH(ZAKL_DATA!$B$29,B899)),MAX($A$1:A898)+1,0)</f>
        <v>898.0</v>
      </c>
      <c r="B899" s="139" t="s">
        <v>421</v>
      </c>
      <c r="C899" s="171" t="s">
        <v>2280</v>
      </c>
      <c r="E899" t="str">
        <f>IFERROR(VLOOKUP(ROWS($E$2:E899),$A$2:$B$991,2,0),"")</f>
        <v>Jiná pozemní osobní doprava j. n.</v>
      </c>
      <c r="H899" s="172"/>
      <c r="I899" s="174"/>
    </row>
    <row r="900" spans="1:9" ht="12.75">
      <c r="A900" s="140">
        <f>IF(ISNUMBER(SEARCH(ZAKL_DATA!$B$29,B900)),MAX($A$1:A899)+1,0)</f>
        <v>899.0</v>
      </c>
      <c r="B900" s="139" t="s">
        <v>422</v>
      </c>
      <c r="C900" s="171" t="s">
        <v>2281</v>
      </c>
      <c r="E900" t="str">
        <f>IFERROR(VLOOKUP(ROWS($E$2:E900),$A$2:$B$991,2,0),"")</f>
        <v>Potrubní doprava ropovodem</v>
      </c>
      <c r="H900" s="172"/>
      <c r="I900" s="174"/>
    </row>
    <row r="901" spans="1:9" ht="12.75">
      <c r="A901" s="140">
        <f>IF(ISNUMBER(SEARCH(ZAKL_DATA!$B$29,B901)),MAX($A$1:A900)+1,0)</f>
        <v>900.0</v>
      </c>
      <c r="B901" s="139" t="s">
        <v>423</v>
      </c>
      <c r="C901" s="171" t="s">
        <v>2282</v>
      </c>
      <c r="E901" t="str">
        <f>IFERROR(VLOOKUP(ROWS($E$2:E901),$A$2:$B$991,2,0),"")</f>
        <v>Potrubní doprava plynovodem</v>
      </c>
      <c r="H901" s="172"/>
      <c r="I901" s="174"/>
    </row>
    <row r="902" spans="1:9" ht="12.75">
      <c r="A902" s="140">
        <f>IF(ISNUMBER(SEARCH(ZAKL_DATA!$B$29,B902)),MAX($A$1:A901)+1,0)</f>
        <v>901.0</v>
      </c>
      <c r="B902" s="139" t="s">
        <v>424</v>
      </c>
      <c r="C902" s="171" t="s">
        <v>2283</v>
      </c>
      <c r="E902" t="str">
        <f>IFERROR(VLOOKUP(ROWS($E$2:E902),$A$2:$B$991,2,0),"")</f>
        <v>Potrubní doprava ostatní</v>
      </c>
      <c r="H902" s="172"/>
      <c r="I902" s="174"/>
    </row>
    <row r="903" spans="1:9" ht="12.75">
      <c r="A903" s="140">
        <f>IF(ISNUMBER(SEARCH(ZAKL_DATA!$B$29,B903)),MAX($A$1:A902)+1,0)</f>
        <v>902.0</v>
      </c>
      <c r="B903" s="139" t="s">
        <v>425</v>
      </c>
      <c r="C903" s="171" t="s">
        <v>2284</v>
      </c>
      <c r="E903" t="str">
        <f>IFERROR(VLOOKUP(ROWS($E$2:E903),$A$2:$B$991,2,0),"")</f>
        <v>Vnitrostátní pravidelná letecká osobní doprava</v>
      </c>
      <c r="H903" s="172"/>
      <c r="I903" s="174"/>
    </row>
    <row r="904" spans="1:9" ht="12.75">
      <c r="A904" s="140">
        <f>IF(ISNUMBER(SEARCH(ZAKL_DATA!$B$29,B904)),MAX($A$1:A903)+1,0)</f>
        <v>903.0</v>
      </c>
      <c r="B904" s="139" t="s">
        <v>426</v>
      </c>
      <c r="C904" s="171" t="s">
        <v>2285</v>
      </c>
      <c r="E904" t="str">
        <f>IFERROR(VLOOKUP(ROWS($E$2:E904),$A$2:$B$991,2,0),"")</f>
        <v>Vnitrostátní nepravidelná letecká osobní doprava</v>
      </c>
      <c r="H904" s="172"/>
      <c r="I904" s="174"/>
    </row>
    <row r="905" spans="1:9" ht="12.75">
      <c r="A905" s="140">
        <f>IF(ISNUMBER(SEARCH(ZAKL_DATA!$B$29,B905)),MAX($A$1:A904)+1,0)</f>
        <v>904.0</v>
      </c>
      <c r="B905" s="139" t="s">
        <v>427</v>
      </c>
      <c r="C905" s="171" t="s">
        <v>2286</v>
      </c>
      <c r="E905" t="str">
        <f>IFERROR(VLOOKUP(ROWS($E$2:E905),$A$2:$B$991,2,0),"")</f>
        <v>Mezinárodní pravidelná letecká osobní doprava</v>
      </c>
      <c r="H905" s="172"/>
      <c r="I905" s="174"/>
    </row>
    <row r="906" spans="1:9" ht="12.75">
      <c r="A906" s="140">
        <f>IF(ISNUMBER(SEARCH(ZAKL_DATA!$B$29,B906)),MAX($A$1:A905)+1,0)</f>
        <v>905.0</v>
      </c>
      <c r="B906" s="139" t="s">
        <v>428</v>
      </c>
      <c r="C906" s="171" t="s">
        <v>2287</v>
      </c>
      <c r="E906" t="str">
        <f>IFERROR(VLOOKUP(ROWS($E$2:E906),$A$2:$B$991,2,0),"")</f>
        <v>Mezinárodní nepravidelná letecká osobní doprava</v>
      </c>
      <c r="H906" s="172"/>
      <c r="I906" s="174"/>
    </row>
    <row r="907" spans="1:9" ht="12.75">
      <c r="A907" s="140">
        <f>IF(ISNUMBER(SEARCH(ZAKL_DATA!$B$29,B907)),MAX($A$1:A906)+1,0)</f>
        <v>906.0</v>
      </c>
      <c r="B907" s="139" t="s">
        <v>429</v>
      </c>
      <c r="C907" s="171" t="s">
        <v>2288</v>
      </c>
      <c r="E907" t="str">
        <f>IFERROR(VLOOKUP(ROWS($E$2:E907),$A$2:$B$991,2,0),"")</f>
        <v>Ostatní letecká osobní doprava</v>
      </c>
      <c r="H907" s="172"/>
      <c r="I907" s="174"/>
    </row>
    <row r="908" spans="1:9" ht="12.75">
      <c r="A908" s="140">
        <f>IF(ISNUMBER(SEARCH(ZAKL_DATA!$B$29,B908)),MAX($A$1:A907)+1,0)</f>
        <v>907.0</v>
      </c>
      <c r="B908" s="139" t="s">
        <v>430</v>
      </c>
      <c r="C908" s="171" t="s">
        <v>2289</v>
      </c>
      <c r="E908" t="str">
        <f>IFERROR(VLOOKUP(ROWS($E$2:E908),$A$2:$B$991,2,0),"")</f>
        <v>Hotely</v>
      </c>
      <c r="H908" s="172"/>
      <c r="I908" s="174"/>
    </row>
    <row r="909" spans="1:9" ht="12.75">
      <c r="A909" s="140">
        <f>IF(ISNUMBER(SEARCH(ZAKL_DATA!$B$29,B909)),MAX($A$1:A908)+1,0)</f>
        <v>908.0</v>
      </c>
      <c r="B909" s="139" t="s">
        <v>431</v>
      </c>
      <c r="C909" s="171" t="s">
        <v>2290</v>
      </c>
      <c r="E909" t="str">
        <f>IFERROR(VLOOKUP(ROWS($E$2:E909),$A$2:$B$991,2,0),"")</f>
        <v>Motely, botely</v>
      </c>
      <c r="H909" s="172"/>
      <c r="I909" s="174"/>
    </row>
    <row r="910" spans="1:9" ht="12.75">
      <c r="A910" s="140">
        <f>IF(ISNUMBER(SEARCH(ZAKL_DATA!$B$29,B910)),MAX($A$1:A909)+1,0)</f>
        <v>909.0</v>
      </c>
      <c r="B910" s="139" t="s">
        <v>432</v>
      </c>
      <c r="C910" s="171" t="s">
        <v>2291</v>
      </c>
      <c r="E910" t="str">
        <f>IFERROR(VLOOKUP(ROWS($E$2:E910),$A$2:$B$991,2,0),"")</f>
        <v>Ostatní podobná ubytovací zařízení</v>
      </c>
      <c r="H910" s="172"/>
      <c r="I910" s="174"/>
    </row>
    <row r="911" spans="1:9" ht="12.75">
      <c r="A911" s="140">
        <f>IF(ISNUMBER(SEARCH(ZAKL_DATA!$B$29,B911)),MAX($A$1:A910)+1,0)</f>
        <v>910.0</v>
      </c>
      <c r="B911" s="139" t="s">
        <v>433</v>
      </c>
      <c r="C911" s="171" t="s">
        <v>2292</v>
      </c>
      <c r="E911" t="str">
        <f>IFERROR(VLOOKUP(ROWS($E$2:E911),$A$2:$B$991,2,0),"")</f>
        <v>Ubytování v zařízených pronájmech</v>
      </c>
      <c r="H911" s="172"/>
      <c r="I911" s="174"/>
    </row>
    <row r="912" spans="1:9" ht="12.75">
      <c r="A912" s="140">
        <f>IF(ISNUMBER(SEARCH(ZAKL_DATA!$B$29,B912)),MAX($A$1:A911)+1,0)</f>
        <v>911.0</v>
      </c>
      <c r="B912" s="139" t="s">
        <v>434</v>
      </c>
      <c r="C912" s="171" t="s">
        <v>2293</v>
      </c>
      <c r="E912" t="str">
        <f>IFERROR(VLOOKUP(ROWS($E$2:E912),$A$2:$B$991,2,0),"")</f>
        <v>Ubytování ve vysokoškolských kolejích, domovech mládeže</v>
      </c>
      <c r="H912" s="172"/>
      <c r="I912" s="174"/>
    </row>
    <row r="913" spans="1:9" ht="12.75">
      <c r="A913" s="140">
        <f>IF(ISNUMBER(SEARCH(ZAKL_DATA!$B$29,B913)),MAX($A$1:A912)+1,0)</f>
        <v>912.0</v>
      </c>
      <c r="B913" s="139" t="s">
        <v>435</v>
      </c>
      <c r="C913" s="171" t="s">
        <v>2294</v>
      </c>
      <c r="E913" t="str">
        <f>IFERROR(VLOOKUP(ROWS($E$2:E913),$A$2:$B$991,2,0),"")</f>
        <v>Ostatní ubytování j. n.</v>
      </c>
      <c r="H913" s="172"/>
      <c r="I913" s="174"/>
    </row>
    <row r="914" spans="1:9" ht="12.75">
      <c r="A914" s="140">
        <f>IF(ISNUMBER(SEARCH(ZAKL_DATA!$B$29,B914)),MAX($A$1:A913)+1,0)</f>
        <v>913.0</v>
      </c>
      <c r="B914" s="139" t="s">
        <v>436</v>
      </c>
      <c r="C914" s="171" t="s">
        <v>2295</v>
      </c>
      <c r="E914" t="str">
        <f>IFERROR(VLOOKUP(ROWS($E$2:E914),$A$2:$B$991,2,0),"")</f>
        <v>Stravování v závodních kuchyních</v>
      </c>
      <c r="H914" s="172"/>
      <c r="I914" s="174"/>
    </row>
    <row r="915" spans="1:9" ht="12.75">
      <c r="A915" s="140">
        <f>IF(ISNUMBER(SEARCH(ZAKL_DATA!$B$29,B915)),MAX($A$1:A914)+1,0)</f>
        <v>914.0</v>
      </c>
      <c r="B915" s="139" t="s">
        <v>437</v>
      </c>
      <c r="C915" s="171" t="s">
        <v>2296</v>
      </c>
      <c r="E915" t="str">
        <f>IFERROR(VLOOKUP(ROWS($E$2:E915),$A$2:$B$991,2,0),"")</f>
        <v>Stravování ve školních zařízeních, menzách</v>
      </c>
      <c r="H915" s="172"/>
      <c r="I915" s="174"/>
    </row>
    <row r="916" spans="1:9" ht="12.75">
      <c r="A916" s="140">
        <f>IF(ISNUMBER(SEARCH(ZAKL_DATA!$B$29,B916)),MAX($A$1:A915)+1,0)</f>
        <v>915.0</v>
      </c>
      <c r="B916" s="139" t="s">
        <v>438</v>
      </c>
      <c r="C916" s="171" t="s">
        <v>2297</v>
      </c>
      <c r="E916" t="str">
        <f>IFERROR(VLOOKUP(ROWS($E$2:E916),$A$2:$B$991,2,0),"")</f>
        <v>Poskytování jiných stravovacích služeb j. n.</v>
      </c>
      <c r="H916" s="172"/>
      <c r="I916" s="174"/>
    </row>
    <row r="917" spans="1:9" ht="12.75">
      <c r="A917" s="140">
        <f>IF(ISNUMBER(SEARCH(ZAKL_DATA!$B$29,B917)),MAX($A$1:A916)+1,0)</f>
        <v>916.0</v>
      </c>
      <c r="B917" s="139" t="s">
        <v>439</v>
      </c>
      <c r="C917" s="171" t="s">
        <v>2298</v>
      </c>
      <c r="E917" t="str">
        <f>IFERROR(VLOOKUP(ROWS($E$2:E917),$A$2:$B$991,2,0),"")</f>
        <v>Poskytování hlasových služeb přes pevnou telekomunikační síť</v>
      </c>
      <c r="H917" s="172"/>
      <c r="I917" s="174"/>
    </row>
    <row r="918" spans="1:9" ht="12.75">
      <c r="A918" s="140">
        <f>IF(ISNUMBER(SEARCH(ZAKL_DATA!$B$29,B918)),MAX($A$1:A917)+1,0)</f>
        <v>917.0</v>
      </c>
      <c r="B918" s="139" t="s">
        <v>440</v>
      </c>
      <c r="C918" s="171" t="s">
        <v>2299</v>
      </c>
      <c r="E918" t="str">
        <f>IFERROR(VLOOKUP(ROWS($E$2:E918),$A$2:$B$991,2,0),"")</f>
        <v>Pronájem pevné telekomunikační sítě</v>
      </c>
      <c r="H918" s="172"/>
      <c r="I918" s="174"/>
    </row>
    <row r="919" spans="1:9" ht="12.75">
      <c r="A919" s="140">
        <f>IF(ISNUMBER(SEARCH(ZAKL_DATA!$B$29,B919)),MAX($A$1:A918)+1,0)</f>
        <v>918.0</v>
      </c>
      <c r="B919" s="139" t="s">
        <v>441</v>
      </c>
      <c r="C919" s="171" t="s">
        <v>2300</v>
      </c>
      <c r="E919" t="str">
        <f>IFERROR(VLOOKUP(ROWS($E$2:E919),$A$2:$B$991,2,0),"")</f>
        <v>Přenos dat přes pevnou telekomunikační síť</v>
      </c>
      <c r="H919" s="172"/>
      <c r="I919" s="174"/>
    </row>
    <row r="920" spans="1:9" ht="12.75">
      <c r="A920" s="140">
        <f>IF(ISNUMBER(SEARCH(ZAKL_DATA!$B$29,B920)),MAX($A$1:A919)+1,0)</f>
        <v>919.0</v>
      </c>
      <c r="B920" s="139" t="s">
        <v>442</v>
      </c>
      <c r="C920" s="171" t="s">
        <v>2301</v>
      </c>
      <c r="E920" t="str">
        <f>IFERROR(VLOOKUP(ROWS($E$2:E920),$A$2:$B$991,2,0),"")</f>
        <v>Poskytování přístupu k internetu přes pevnou telekomunikační síť</v>
      </c>
      <c r="H920" s="172"/>
      <c r="I920" s="174"/>
    </row>
    <row r="921" spans="1:9" ht="12.75">
      <c r="A921" s="140">
        <f>IF(ISNUMBER(SEARCH(ZAKL_DATA!$B$29,B921)),MAX($A$1:A920)+1,0)</f>
        <v>920.0</v>
      </c>
      <c r="B921" s="139" t="s">
        <v>443</v>
      </c>
      <c r="C921" s="171" t="s">
        <v>2302</v>
      </c>
      <c r="E921" t="str">
        <f>IFERROR(VLOOKUP(ROWS($E$2:E921),$A$2:$B$991,2,0),"")</f>
        <v>Ostatní činnosti související s pevnou telekomunikační sítí</v>
      </c>
      <c r="H921" s="172"/>
      <c r="I921" s="174"/>
    </row>
    <row r="922" spans="1:9" ht="12.75">
      <c r="A922" s="140">
        <f>IF(ISNUMBER(SEARCH(ZAKL_DATA!$B$29,B922)),MAX($A$1:A921)+1,0)</f>
        <v>921.0</v>
      </c>
      <c r="B922" s="139" t="s">
        <v>444</v>
      </c>
      <c r="C922" s="171" t="s">
        <v>2303</v>
      </c>
      <c r="E922" t="str">
        <f>IFERROR(VLOOKUP(ROWS($E$2:E922),$A$2:$B$991,2,0),"")</f>
        <v>Poskytování hlasových služeb přes bezdrátovou telekomunikační síť</v>
      </c>
      <c r="H922" s="172"/>
      <c r="I922" s="174"/>
    </row>
    <row r="923" spans="1:9" ht="12.75">
      <c r="A923" s="140">
        <f>IF(ISNUMBER(SEARCH(ZAKL_DATA!$B$29,B923)),MAX($A$1:A922)+1,0)</f>
        <v>922.0</v>
      </c>
      <c r="B923" s="139" t="s">
        <v>445</v>
      </c>
      <c r="C923" s="171" t="s">
        <v>2304</v>
      </c>
      <c r="E923" t="str">
        <f>IFERROR(VLOOKUP(ROWS($E$2:E923),$A$2:$B$991,2,0),"")</f>
        <v>Pronájem bezdrátové telekomunikační sítě</v>
      </c>
      <c r="H923" s="172"/>
      <c r="I923" s="174"/>
    </row>
    <row r="924" spans="1:9" ht="12.75">
      <c r="A924" s="140">
        <f>IF(ISNUMBER(SEARCH(ZAKL_DATA!$B$29,B924)),MAX($A$1:A923)+1,0)</f>
        <v>923.0</v>
      </c>
      <c r="B924" s="139" t="s">
        <v>446</v>
      </c>
      <c r="C924" s="171" t="s">
        <v>2305</v>
      </c>
      <c r="E924" t="str">
        <f>IFERROR(VLOOKUP(ROWS($E$2:E924),$A$2:$B$991,2,0),"")</f>
        <v>Přenos dat přes bezdrátovou telekomunikační síť</v>
      </c>
      <c r="H924" s="172"/>
      <c r="I924" s="174"/>
    </row>
    <row r="925" spans="1:9" ht="12.75">
      <c r="A925" s="140">
        <f>IF(ISNUMBER(SEARCH(ZAKL_DATA!$B$29,B925)),MAX($A$1:A924)+1,0)</f>
        <v>924.0</v>
      </c>
      <c r="B925" s="139" t="s">
        <v>447</v>
      </c>
      <c r="C925" s="171" t="s">
        <v>2306</v>
      </c>
      <c r="E925" t="str">
        <f>IFERROR(VLOOKUP(ROWS($E$2:E925),$A$2:$B$991,2,0),"")</f>
        <v>Poskytování přístupu k internetu přes bezdrátovou telekomunikační síť</v>
      </c>
      <c r="H925" s="172"/>
      <c r="I925" s="174"/>
    </row>
    <row r="926" spans="1:9" ht="12.75">
      <c r="A926" s="140">
        <f>IF(ISNUMBER(SEARCH(ZAKL_DATA!$B$29,B926)),MAX($A$1:A925)+1,0)</f>
        <v>925.0</v>
      </c>
      <c r="B926" s="139" t="s">
        <v>448</v>
      </c>
      <c r="C926" s="171" t="s">
        <v>2307</v>
      </c>
      <c r="E926" t="str">
        <f>IFERROR(VLOOKUP(ROWS($E$2:E926),$A$2:$B$991,2,0),"")</f>
        <v>Ostatní činnosti související s bezdrátovou telekomunikační sítí</v>
      </c>
      <c r="H926" s="172"/>
      <c r="I926" s="174"/>
    </row>
    <row r="927" spans="1:9" ht="12.75">
      <c r="A927" s="140">
        <f>IF(ISNUMBER(SEARCH(ZAKL_DATA!$B$29,B927)),MAX($A$1:A926)+1,0)</f>
        <v>926.0</v>
      </c>
      <c r="B927" s="139" t="s">
        <v>449</v>
      </c>
      <c r="C927" s="171" t="s">
        <v>2308</v>
      </c>
      <c r="E927" t="str">
        <f>IFERROR(VLOOKUP(ROWS($E$2:E927),$A$2:$B$991,2,0),"")</f>
        <v>Poskytování úvěrů společnostmi, které nepřijímají vklady</v>
      </c>
      <c r="H927" s="172"/>
      <c r="I927" s="174"/>
    </row>
    <row r="928" spans="1:9" ht="12.75">
      <c r="A928" s="140">
        <f>IF(ISNUMBER(SEARCH(ZAKL_DATA!$B$29,B928)),MAX($A$1:A927)+1,0)</f>
        <v>927.0</v>
      </c>
      <c r="B928" s="139" t="s">
        <v>450</v>
      </c>
      <c r="C928" s="171" t="s">
        <v>2309</v>
      </c>
      <c r="E928" t="str">
        <f>IFERROR(VLOOKUP(ROWS($E$2:E928),$A$2:$B$991,2,0),"")</f>
        <v>Poskytování obchodních úvěrů</v>
      </c>
      <c r="H928" s="172"/>
      <c r="I928" s="174"/>
    </row>
    <row r="929" spans="1:9" ht="12.75">
      <c r="A929" s="140">
        <f>IF(ISNUMBER(SEARCH(ZAKL_DATA!$B$29,B929)),MAX($A$1:A928)+1,0)</f>
        <v>928.0</v>
      </c>
      <c r="B929" s="139" t="s">
        <v>451</v>
      </c>
      <c r="C929" s="171" t="s">
        <v>2310</v>
      </c>
      <c r="E929" t="str">
        <f>IFERROR(VLOOKUP(ROWS($E$2:E929),$A$2:$B$991,2,0),"")</f>
        <v>Činnosti zastaváren</v>
      </c>
      <c r="H929" s="172"/>
      <c r="I929" s="174"/>
    </row>
    <row r="930" spans="1:9" ht="12.75">
      <c r="A930" s="140">
        <f>IF(ISNUMBER(SEARCH(ZAKL_DATA!$B$29,B930)),MAX($A$1:A929)+1,0)</f>
        <v>929.0</v>
      </c>
      <c r="B930" s="139" t="s">
        <v>452</v>
      </c>
      <c r="C930" s="171" t="s">
        <v>2311</v>
      </c>
      <c r="E930" t="str">
        <f>IFERROR(VLOOKUP(ROWS($E$2:E930),$A$2:$B$991,2,0),"")</f>
        <v>Ostatní poskytování úvěrů j. n.</v>
      </c>
      <c r="H930" s="172"/>
      <c r="I930" s="174"/>
    </row>
    <row r="931" spans="1:9" ht="12.75">
      <c r="A931" s="140">
        <f>IF(ISNUMBER(SEARCH(ZAKL_DATA!$B$29,B931)),MAX($A$1:A930)+1,0)</f>
        <v>930.0</v>
      </c>
      <c r="B931" s="139" t="s">
        <v>453</v>
      </c>
      <c r="C931" s="171" t="s">
        <v>2312</v>
      </c>
      <c r="E931" t="str">
        <f>IFERROR(VLOOKUP(ROWS($E$2:E931),$A$2:$B$991,2,0),"")</f>
        <v>Faktoringové činnosti</v>
      </c>
      <c r="H931" s="172"/>
      <c r="I931" s="174"/>
    </row>
    <row r="932" spans="1:9" ht="12.75">
      <c r="A932" s="140">
        <f>IF(ISNUMBER(SEARCH(ZAKL_DATA!$B$29,B932)),MAX($A$1:A931)+1,0)</f>
        <v>931.0</v>
      </c>
      <c r="B932" s="139" t="s">
        <v>454</v>
      </c>
      <c r="C932" s="171" t="s">
        <v>2313</v>
      </c>
      <c r="E932" t="str">
        <f>IFERROR(VLOOKUP(ROWS($E$2:E932),$A$2:$B$991,2,0),"")</f>
        <v>Obchodování s cennými papíry na vlastní účet</v>
      </c>
      <c r="H932" s="172"/>
      <c r="I932" s="174"/>
    </row>
    <row r="933" spans="1:9" ht="12.75">
      <c r="A933" s="140">
        <f>IF(ISNUMBER(SEARCH(ZAKL_DATA!$B$29,B933)),MAX($A$1:A932)+1,0)</f>
        <v>932.0</v>
      </c>
      <c r="B933" s="139" t="s">
        <v>455</v>
      </c>
      <c r="C933" s="171" t="s">
        <v>2314</v>
      </c>
      <c r="E933" t="str">
        <f>IFERROR(VLOOKUP(ROWS($E$2:E933),$A$2:$B$991,2,0),"")</f>
        <v>Jiné finanční zprostředkování j. n.</v>
      </c>
      <c r="H933" s="172"/>
      <c r="I933" s="174"/>
    </row>
    <row r="934" spans="1:9" ht="12.75">
      <c r="A934" s="140">
        <f>IF(ISNUMBER(SEARCH(ZAKL_DATA!$B$29,B934)),MAX($A$1:A933)+1,0)</f>
        <v>933.0</v>
      </c>
      <c r="B934" s="139" t="s">
        <v>456</v>
      </c>
      <c r="C934" s="171" t="s">
        <v>2315</v>
      </c>
      <c r="E934" t="str">
        <f>IFERROR(VLOOKUP(ROWS($E$2:E934),$A$2:$B$991,2,0),"")</f>
        <v>Pronájem vlastních nebo pronajatých nemovitostí s bytovými prostory</v>
      </c>
      <c r="H934" s="172"/>
      <c r="I934" s="174"/>
    </row>
    <row r="935" spans="1:9" ht="12.75">
      <c r="A935" s="140">
        <f>IF(ISNUMBER(SEARCH(ZAKL_DATA!$B$29,B935)),MAX($A$1:A934)+1,0)</f>
        <v>934.0</v>
      </c>
      <c r="B935" s="139" t="s">
        <v>457</v>
      </c>
      <c r="C935" s="171" t="s">
        <v>2316</v>
      </c>
      <c r="E935" t="str">
        <f>IFERROR(VLOOKUP(ROWS($E$2:E935),$A$2:$B$991,2,0),"")</f>
        <v>Pronájem vlastních nebo pronajatých nemovitostí s nebytovými prostory</v>
      </c>
      <c r="H935" s="172"/>
      <c r="I935" s="174"/>
    </row>
    <row r="936" spans="1:9" ht="12.75">
      <c r="A936" s="140">
        <f>IF(ISNUMBER(SEARCH(ZAKL_DATA!$B$29,B936)),MAX($A$1:A935)+1,0)</f>
        <v>935.0</v>
      </c>
      <c r="B936" s="139" t="s">
        <v>458</v>
      </c>
      <c r="C936" s="171" t="s">
        <v>2317</v>
      </c>
      <c r="E936" t="str">
        <f>IFERROR(VLOOKUP(ROWS($E$2:E936),$A$2:$B$991,2,0),"")</f>
        <v>Správa vlastních nebo pronajatých nemovitostí s bytovými prostory</v>
      </c>
      <c r="H936" s="172"/>
      <c r="I936" s="174"/>
    </row>
    <row r="937" spans="1:9" ht="12.75">
      <c r="A937" s="140">
        <f>IF(ISNUMBER(SEARCH(ZAKL_DATA!$B$29,B937)),MAX($A$1:A936)+1,0)</f>
        <v>936.0</v>
      </c>
      <c r="B937" s="139" t="s">
        <v>459</v>
      </c>
      <c r="C937" s="171" t="s">
        <v>2318</v>
      </c>
      <c r="E937" t="str">
        <f>IFERROR(VLOOKUP(ROWS($E$2:E937),$A$2:$B$991,2,0),"")</f>
        <v>Správa vlastních nebo pronajatých nemovitostí s nebytovými prostory</v>
      </c>
      <c r="H937" s="172"/>
      <c r="I937" s="174"/>
    </row>
    <row r="938" spans="1:9" ht="12.75">
      <c r="A938" s="140">
        <f>IF(ISNUMBER(SEARCH(ZAKL_DATA!$B$29,B938)),MAX($A$1:A937)+1,0)</f>
        <v>937.0</v>
      </c>
      <c r="B938" s="139" t="s">
        <v>460</v>
      </c>
      <c r="C938" s="171" t="s">
        <v>2319</v>
      </c>
      <c r="E938" t="str">
        <f>IFERROR(VLOOKUP(ROWS($E$2:E938),$A$2:$B$991,2,0),"")</f>
        <v>Geologický průzkum</v>
      </c>
      <c r="H938" s="172"/>
      <c r="I938" s="174"/>
    </row>
    <row r="939" spans="1:9" ht="12.75">
      <c r="A939" s="140">
        <f>IF(ISNUMBER(SEARCH(ZAKL_DATA!$B$29,B939)),MAX($A$1:A938)+1,0)</f>
        <v>938.0</v>
      </c>
      <c r="B939" s="139" t="s">
        <v>461</v>
      </c>
      <c r="C939" s="171" t="s">
        <v>2320</v>
      </c>
      <c r="E939" t="str">
        <f>IFERROR(VLOOKUP(ROWS($E$2:E939),$A$2:$B$991,2,0),"")</f>
        <v>Zeměměřické a kartografické činnosti</v>
      </c>
      <c r="H939" s="172"/>
      <c r="I939" s="174"/>
    </row>
    <row r="940" spans="1:9" ht="12.75">
      <c r="A940" s="140">
        <f>IF(ISNUMBER(SEARCH(ZAKL_DATA!$B$29,B940)),MAX($A$1:A939)+1,0)</f>
        <v>939.0</v>
      </c>
      <c r="B940" s="139" t="s">
        <v>462</v>
      </c>
      <c r="C940" s="171" t="s">
        <v>2321</v>
      </c>
      <c r="E940" t="str">
        <f>IFERROR(VLOOKUP(ROWS($E$2:E940),$A$2:$B$991,2,0),"")</f>
        <v>Hydrometeorologické a meteorologické činnosti</v>
      </c>
      <c r="H940" s="172"/>
      <c r="I940" s="174"/>
    </row>
    <row r="941" spans="1:9" ht="12.75">
      <c r="A941" s="140">
        <f>IF(ISNUMBER(SEARCH(ZAKL_DATA!$B$29,B941)),MAX($A$1:A940)+1,0)</f>
        <v>940.0</v>
      </c>
      <c r="B941" s="139" t="s">
        <v>463</v>
      </c>
      <c r="C941" s="171" t="s">
        <v>2322</v>
      </c>
      <c r="E941" t="str">
        <f>IFERROR(VLOOKUP(ROWS($E$2:E941),$A$2:$B$991,2,0),"")</f>
        <v>Ostatní inženýrské činnosti a související technické poradenství j. n.</v>
      </c>
      <c r="H941" s="172"/>
      <c r="I941" s="174"/>
    </row>
    <row r="942" spans="1:9" ht="12.75">
      <c r="A942" s="140">
        <f>IF(ISNUMBER(SEARCH(ZAKL_DATA!$B$29,B942)),MAX($A$1:A941)+1,0)</f>
        <v>941.0</v>
      </c>
      <c r="B942" s="139" t="s">
        <v>464</v>
      </c>
      <c r="C942" s="171" t="s">
        <v>2323</v>
      </c>
      <c r="E942" t="str">
        <f>IFERROR(VLOOKUP(ROWS($E$2:E942),$A$2:$B$991,2,0),"")</f>
        <v>Zkoušky a analýzy vyhrazených technických zařízení</v>
      </c>
      <c r="H942" s="172"/>
      <c r="I942" s="174"/>
    </row>
    <row r="943" spans="1:9" ht="12.75">
      <c r="A943" s="140">
        <f>IF(ISNUMBER(SEARCH(ZAKL_DATA!$B$29,B943)),MAX($A$1:A942)+1,0)</f>
        <v>942.0</v>
      </c>
      <c r="B943" s="139" t="s">
        <v>465</v>
      </c>
      <c r="C943" s="171" t="s">
        <v>2324</v>
      </c>
      <c r="E943" t="str">
        <f>IFERROR(VLOOKUP(ROWS($E$2:E943),$A$2:$B$991,2,0),"")</f>
        <v>Ostatní technické zkouky a analýzy</v>
      </c>
      <c r="H943" s="172"/>
      <c r="I943" s="174"/>
    </row>
    <row r="944" spans="1:9" ht="12.75">
      <c r="A944" s="140">
        <f>IF(ISNUMBER(SEARCH(ZAKL_DATA!$B$29,B944)),MAX($A$1:A943)+1,0)</f>
        <v>943.0</v>
      </c>
      <c r="B944" s="139" t="s">
        <v>466</v>
      </c>
      <c r="C944" s="171" t="s">
        <v>2147</v>
      </c>
      <c r="E944" t="str">
        <f>IFERROR(VLOOKUP(ROWS($E$2:E944),$A$2:$B$991,2,0),"")</f>
        <v>Ostatní výzkum a vývoj v oblasti přírodních a technických věd</v>
      </c>
      <c r="H944" s="172"/>
      <c r="I944" s="174"/>
    </row>
    <row r="945" spans="1:9" ht="12.75">
      <c r="A945" s="140">
        <f>IF(ISNUMBER(SEARCH(ZAKL_DATA!$B$29,B945)),MAX($A$1:A944)+1,0)</f>
        <v>944.0</v>
      </c>
      <c r="B945" s="139" t="s">
        <v>467</v>
      </c>
      <c r="C945" s="171" t="s">
        <v>2325</v>
      </c>
      <c r="E945" t="str">
        <f>IFERROR(VLOOKUP(ROWS($E$2:E945),$A$2:$B$991,2,0),"")</f>
        <v>Výzkum a vývoj v oblasti lékařských věd</v>
      </c>
      <c r="H945" s="172"/>
      <c r="I945" s="174"/>
    </row>
    <row r="946" spans="1:9" ht="12.75">
      <c r="A946" s="140">
        <f>IF(ISNUMBER(SEARCH(ZAKL_DATA!$B$29,B946)),MAX($A$1:A945)+1,0)</f>
        <v>945.0</v>
      </c>
      <c r="B946" s="139" t="s">
        <v>468</v>
      </c>
      <c r="C946" s="171" t="s">
        <v>2326</v>
      </c>
      <c r="E946" t="str">
        <f>IFERROR(VLOOKUP(ROWS($E$2:E946),$A$2:$B$991,2,0),"")</f>
        <v>Výzkum a vývoj v oblasti technických věd</v>
      </c>
      <c r="H946" s="172"/>
      <c r="I946" s="174"/>
    </row>
    <row r="947" spans="1:9" ht="12.75">
      <c r="A947" s="140">
        <f>IF(ISNUMBER(SEARCH(ZAKL_DATA!$B$29,B947)),MAX($A$1:A946)+1,0)</f>
        <v>946.0</v>
      </c>
      <c r="B947" s="139" t="s">
        <v>469</v>
      </c>
      <c r="C947" s="171" t="s">
        <v>2327</v>
      </c>
      <c r="E947" t="str">
        <f>IFERROR(VLOOKUP(ROWS($E$2:E947),$A$2:$B$991,2,0),"")</f>
        <v>Výzkum a vývoj v oblasti jiných přírodních věd</v>
      </c>
      <c r="H947" s="172"/>
      <c r="I947" s="174"/>
    </row>
    <row r="948" spans="1:9" ht="12.75">
      <c r="A948" s="140">
        <f>IF(ISNUMBER(SEARCH(ZAKL_DATA!$B$29,B948)),MAX($A$1:A947)+1,0)</f>
        <v>947.0</v>
      </c>
      <c r="B948" s="139" t="s">
        <v>470</v>
      </c>
      <c r="C948" s="171" t="s">
        <v>1720</v>
      </c>
      <c r="E948" t="str">
        <f>IFERROR(VLOOKUP(ROWS($E$2:E948),$A$2:$B$991,2,0),"")</f>
        <v>Ostatní profesní,vědecké a technické činnosti j.n.</v>
      </c>
      <c r="H948" s="172"/>
      <c r="I948" s="174"/>
    </row>
    <row r="949" spans="1:9" ht="12.75">
      <c r="A949" s="140">
        <f>IF(ISNUMBER(SEARCH(ZAKL_DATA!$B$29,B949)),MAX($A$1:A948)+1,0)</f>
        <v>948.0</v>
      </c>
      <c r="B949" s="139" t="s">
        <v>471</v>
      </c>
      <c r="C949" s="171" t="s">
        <v>2328</v>
      </c>
      <c r="E949" t="str">
        <f>IFERROR(VLOOKUP(ROWS($E$2:E949),$A$2:$B$991,2,0),"")</f>
        <v>Poradenství v oblasti bezpečnosti a ochrany zdraví při práci</v>
      </c>
      <c r="H949" s="172"/>
      <c r="I949" s="174"/>
    </row>
    <row r="950" spans="1:9" ht="12.75">
      <c r="A950" s="140">
        <f>IF(ISNUMBER(SEARCH(ZAKL_DATA!$B$29,B950)),MAX($A$1:A949)+1,0)</f>
        <v>949.0</v>
      </c>
      <c r="B950" s="139" t="s">
        <v>472</v>
      </c>
      <c r="C950" s="171" t="s">
        <v>2329</v>
      </c>
      <c r="E950" t="str">
        <f>IFERROR(VLOOKUP(ROWS($E$2:E950),$A$2:$B$991,2,0),"")</f>
        <v>Poradenství v oblasti požární ochrany</v>
      </c>
      <c r="H950" s="172"/>
      <c r="I950" s="174"/>
    </row>
    <row r="951" spans="1:9" ht="12.75">
      <c r="A951" s="140">
        <f>IF(ISNUMBER(SEARCH(ZAKL_DATA!$B$29,B951)),MAX($A$1:A950)+1,0)</f>
        <v>950.0</v>
      </c>
      <c r="B951" s="139" t="s">
        <v>473</v>
      </c>
      <c r="C951" s="171" t="s">
        <v>2330</v>
      </c>
      <c r="E951" t="str">
        <f>IFERROR(VLOOKUP(ROWS($E$2:E951),$A$2:$B$991,2,0),"")</f>
        <v>Jiné profesní, vědecké a technické činnosti j. n.</v>
      </c>
      <c r="H951" s="172"/>
      <c r="I951" s="174"/>
    </row>
    <row r="952" spans="1:9" ht="12.75">
      <c r="A952" s="140">
        <f>IF(ISNUMBER(SEARCH(ZAKL_DATA!$B$29,B952)),MAX($A$1:A951)+1,0)</f>
        <v>951.0</v>
      </c>
      <c r="B952" s="139" t="s">
        <v>474</v>
      </c>
      <c r="C952" s="171" t="s">
        <v>2331</v>
      </c>
      <c r="E952" t="str">
        <f>IFERROR(VLOOKUP(ROWS($E$2:E952),$A$2:$B$991,2,0),"")</f>
        <v>Průvodcovské činnosti</v>
      </c>
      <c r="H952" s="172"/>
      <c r="I952" s="174"/>
    </row>
    <row r="953" spans="1:9" ht="12.75">
      <c r="A953" s="140">
        <f>IF(ISNUMBER(SEARCH(ZAKL_DATA!$B$29,B953)),MAX($A$1:A952)+1,0)</f>
        <v>952.0</v>
      </c>
      <c r="B953" s="139" t="s">
        <v>475</v>
      </c>
      <c r="C953" s="171" t="s">
        <v>2332</v>
      </c>
      <c r="E953" t="str">
        <f>IFERROR(VLOOKUP(ROWS($E$2:E953),$A$2:$B$991,2,0),"")</f>
        <v>Ostatní rezervační a související činnosti j. n.</v>
      </c>
      <c r="H953" s="172"/>
      <c r="I953" s="174"/>
    </row>
    <row r="954" spans="1:9" ht="12.75">
      <c r="A954" s="140">
        <f>IF(ISNUMBER(SEARCH(ZAKL_DATA!$B$29,B954)),MAX($A$1:A953)+1,0)</f>
        <v>953.0</v>
      </c>
      <c r="B954" s="139" t="s">
        <v>476</v>
      </c>
      <c r="C954" s="171" t="s">
        <v>2333</v>
      </c>
      <c r="E954" t="str">
        <f>IFERROR(VLOOKUP(ROWS($E$2:E954),$A$2:$B$991,2,0),"")</f>
        <v>Pomoc cizím zemím při katastrof.nebo v nouz.sit.přímo nebo prostř.mez.org.</v>
      </c>
      <c r="H954" s="172"/>
      <c r="I954" s="174"/>
    </row>
    <row r="955" spans="1:9" ht="12.75">
      <c r="A955" s="140">
        <f>IF(ISNUMBER(SEARCH(ZAKL_DATA!$B$29,B955)),MAX($A$1:A954)+1,0)</f>
        <v>954.0</v>
      </c>
      <c r="B955" s="139" t="s">
        <v>477</v>
      </c>
      <c r="C955" s="171" t="s">
        <v>2334</v>
      </c>
      <c r="E955" t="str">
        <f>IFERROR(VLOOKUP(ROWS($E$2:E955),$A$2:$B$991,2,0),"")</f>
        <v>Rozvíjení vzájemného přátelství a porozumění mezi národy</v>
      </c>
      <c r="H955" s="172"/>
      <c r="I955" s="174"/>
    </row>
    <row r="956" spans="1:9" ht="12.75">
      <c r="A956" s="140">
        <f>IF(ISNUMBER(SEARCH(ZAKL_DATA!$B$29,B956)),MAX($A$1:A955)+1,0)</f>
        <v>955.0</v>
      </c>
      <c r="B956" s="139" t="s">
        <v>478</v>
      </c>
      <c r="C956" s="171" t="s">
        <v>2335</v>
      </c>
      <c r="E956" t="str">
        <f>IFERROR(VLOOKUP(ROWS($E$2:E956),$A$2:$B$991,2,0),"")</f>
        <v>Ostatní činnosti v oblasti zahraničních věcí</v>
      </c>
      <c r="H956" s="172"/>
      <c r="I956" s="174"/>
    </row>
    <row r="957" spans="1:9" ht="12.75">
      <c r="A957" s="140">
        <f>IF(ISNUMBER(SEARCH(ZAKL_DATA!$B$29,B957)),MAX($A$1:A956)+1,0)</f>
        <v>956.0</v>
      </c>
      <c r="B957" s="139" t="s">
        <v>479</v>
      </c>
      <c r="C957" s="171" t="s">
        <v>2336</v>
      </c>
      <c r="E957" t="str">
        <f>IFERROR(VLOOKUP(ROWS($E$2:E957),$A$2:$B$991,2,0),"")</f>
        <v>Základní vzdělávání na druhém stupni základních škol</v>
      </c>
      <c r="H957" s="172"/>
      <c r="I957" s="174"/>
    </row>
    <row r="958" spans="1:9" ht="12.75">
      <c r="A958" s="140">
        <f>IF(ISNUMBER(SEARCH(ZAKL_DATA!$B$29,B958)),MAX($A$1:A957)+1,0)</f>
        <v>957.0</v>
      </c>
      <c r="B958" s="139" t="s">
        <v>480</v>
      </c>
      <c r="C958" s="171" t="s">
        <v>2337</v>
      </c>
      <c r="E958" t="str">
        <f>IFERROR(VLOOKUP(ROWS($E$2:E958),$A$2:$B$991,2,0),"")</f>
        <v>Střední všeobecné vzdělávání</v>
      </c>
      <c r="H958" s="172"/>
      <c r="I958" s="174"/>
    </row>
    <row r="959" spans="1:9" ht="12.75">
      <c r="A959" s="140">
        <f>IF(ISNUMBER(SEARCH(ZAKL_DATA!$B$29,B959)),MAX($A$1:A958)+1,0)</f>
        <v>958.0</v>
      </c>
      <c r="B959" s="139" t="s">
        <v>481</v>
      </c>
      <c r="C959" s="171" t="s">
        <v>2338</v>
      </c>
      <c r="E959" t="str">
        <f>IFERROR(VLOOKUP(ROWS($E$2:E959),$A$2:$B$991,2,0),"")</f>
        <v>Střední odborné vzdělávání na učilištích</v>
      </c>
      <c r="H959" s="172"/>
      <c r="I959" s="174"/>
    </row>
    <row r="960" spans="1:9" ht="12.75">
      <c r="A960" s="140">
        <f>IF(ISNUMBER(SEARCH(ZAKL_DATA!$B$29,B960)),MAX($A$1:A959)+1,0)</f>
        <v>959.0</v>
      </c>
      <c r="B960" s="139" t="s">
        <v>482</v>
      </c>
      <c r="C960" s="171" t="s">
        <v>2339</v>
      </c>
      <c r="E960" t="str">
        <f>IFERROR(VLOOKUP(ROWS($E$2:E960),$A$2:$B$991,2,0),"")</f>
        <v>Střední odborné vzdělávání na středních odborných školách</v>
      </c>
      <c r="H960" s="172"/>
      <c r="I960" s="174"/>
    </row>
    <row r="961" spans="1:9" ht="12.75">
      <c r="A961" s="140">
        <f>IF(ISNUMBER(SEARCH(ZAKL_DATA!$B$29,B961)),MAX($A$1:A960)+1,0)</f>
        <v>960.0</v>
      </c>
      <c r="B961" s="139" t="s">
        <v>483</v>
      </c>
      <c r="C961" s="171" t="s">
        <v>2340</v>
      </c>
      <c r="E961" t="str">
        <f>IFERROR(VLOOKUP(ROWS($E$2:E961),$A$2:$B$991,2,0),"")</f>
        <v>Činnosti autoškol</v>
      </c>
      <c r="H961" s="172"/>
      <c r="I961" s="174"/>
    </row>
    <row r="962" spans="1:9" ht="12.75">
      <c r="A962" s="140">
        <f>IF(ISNUMBER(SEARCH(ZAKL_DATA!$B$29,B962)),MAX($A$1:A961)+1,0)</f>
        <v>961.0</v>
      </c>
      <c r="B962" s="139" t="s">
        <v>484</v>
      </c>
      <c r="C962" s="171" t="s">
        <v>2341</v>
      </c>
      <c r="E962" t="str">
        <f>IFERROR(VLOOKUP(ROWS($E$2:E962),$A$2:$B$991,2,0),"")</f>
        <v>Činnosti leteckých škol</v>
      </c>
      <c r="H962" s="172"/>
      <c r="I962" s="174"/>
    </row>
    <row r="963" spans="1:9" ht="12.75">
      <c r="A963" s="140">
        <f>IF(ISNUMBER(SEARCH(ZAKL_DATA!$B$29,B963)),MAX($A$1:A962)+1,0)</f>
        <v>962.0</v>
      </c>
      <c r="B963" s="139" t="s">
        <v>485</v>
      </c>
      <c r="C963" s="171" t="s">
        <v>2342</v>
      </c>
      <c r="E963" t="str">
        <f>IFERROR(VLOOKUP(ROWS($E$2:E963),$A$2:$B$991,2,0),"")</f>
        <v>Činnosti ostatních škol řízení</v>
      </c>
      <c r="H963" s="172"/>
      <c r="I963" s="174"/>
    </row>
    <row r="964" spans="1:9" ht="12.75">
      <c r="A964" s="140">
        <f>IF(ISNUMBER(SEARCH(ZAKL_DATA!$B$29,B964)),MAX($A$1:A963)+1,0)</f>
        <v>963.0</v>
      </c>
      <c r="B964" s="139" t="s">
        <v>486</v>
      </c>
      <c r="C964" s="171" t="s">
        <v>2343</v>
      </c>
      <c r="E964" t="str">
        <f>IFERROR(VLOOKUP(ROWS($E$2:E964),$A$2:$B$991,2,0),"")</f>
        <v>Vzdělávání v jazykových školách</v>
      </c>
      <c r="H964" s="172"/>
      <c r="I964" s="174"/>
    </row>
    <row r="965" spans="1:9" ht="12.75">
      <c r="A965" s="140">
        <f>IF(ISNUMBER(SEARCH(ZAKL_DATA!$B$29,B965)),MAX($A$1:A964)+1,0)</f>
        <v>964.0</v>
      </c>
      <c r="B965" s="139" t="s">
        <v>487</v>
      </c>
      <c r="C965" s="171" t="s">
        <v>2344</v>
      </c>
      <c r="E965" t="str">
        <f>IFERROR(VLOOKUP(ROWS($E$2:E965),$A$2:$B$991,2,0),"")</f>
        <v>Environmentální vzdělávání</v>
      </c>
      <c r="H965" s="172"/>
      <c r="I965" s="174"/>
    </row>
    <row r="966" spans="1:9" ht="12.75">
      <c r="A966" s="140">
        <f>IF(ISNUMBER(SEARCH(ZAKL_DATA!$B$29,B966)),MAX($A$1:A965)+1,0)</f>
        <v>965.0</v>
      </c>
      <c r="B966" s="139" t="s">
        <v>488</v>
      </c>
      <c r="C966" s="171" t="s">
        <v>2345</v>
      </c>
      <c r="E966" t="str">
        <f>IFERROR(VLOOKUP(ROWS($E$2:E966),$A$2:$B$991,2,0),"")</f>
        <v>Inovační vzdělávání</v>
      </c>
      <c r="H966" s="172"/>
      <c r="I966" s="174"/>
    </row>
    <row r="967" spans="1:9" ht="12.75">
      <c r="A967" s="140">
        <f>IF(ISNUMBER(SEARCH(ZAKL_DATA!$B$29,B967)),MAX($A$1:A966)+1,0)</f>
        <v>966.0</v>
      </c>
      <c r="B967" s="139" t="s">
        <v>489</v>
      </c>
      <c r="C967" s="171" t="s">
        <v>2346</v>
      </c>
      <c r="E967" t="str">
        <f>IFERROR(VLOOKUP(ROWS($E$2:E967),$A$2:$B$991,2,0),"")</f>
        <v>Jiné vzdělávání j. n.</v>
      </c>
      <c r="H967" s="172"/>
      <c r="I967" s="174"/>
    </row>
    <row r="968" spans="1:9" ht="12.75">
      <c r="A968" s="140">
        <f>IF(ISNUMBER(SEARCH(ZAKL_DATA!$B$29,B968)),MAX($A$1:A967)+1,0)</f>
        <v>967.0</v>
      </c>
      <c r="B968" s="139" t="s">
        <v>490</v>
      </c>
      <c r="C968" s="171" t="s">
        <v>2347</v>
      </c>
      <c r="E968" t="str">
        <f>IFERROR(VLOOKUP(ROWS($E$2:E968),$A$2:$B$991,2,0),"")</f>
        <v>Činnosti související s ochranou veřejného zdraví</v>
      </c>
      <c r="H968" s="172"/>
      <c r="I968" s="174"/>
    </row>
    <row r="969" spans="1:9" ht="12.75">
      <c r="A969" s="140">
        <f>IF(ISNUMBER(SEARCH(ZAKL_DATA!$B$29,B969)),MAX($A$1:A968)+1,0)</f>
        <v>968.0</v>
      </c>
      <c r="B969" s="139" t="s">
        <v>491</v>
      </c>
      <c r="C969" s="171" t="s">
        <v>2348</v>
      </c>
      <c r="E969" t="str">
        <f>IFERROR(VLOOKUP(ROWS($E$2:E969),$A$2:$B$991,2,0),"")</f>
        <v>Ostatní činnosti související se zdravotní péčí j. n.</v>
      </c>
      <c r="H969" s="172"/>
      <c r="I969" s="174"/>
    </row>
    <row r="970" spans="1:9" ht="12.75">
      <c r="A970" s="140">
        <f>IF(ISNUMBER(SEARCH(ZAKL_DATA!$B$29,B970)),MAX($A$1:A969)+1,0)</f>
        <v>969.0</v>
      </c>
      <c r="B970" s="139" t="s">
        <v>492</v>
      </c>
      <c r="C970" s="171" t="s">
        <v>2349</v>
      </c>
      <c r="E970" t="str">
        <f>IFERROR(VLOOKUP(ROWS($E$2:E970),$A$2:$B$991,2,0),"")</f>
        <v>Sociální péče v zařízeních pro osoby s chronickým duševním onemocněním</v>
      </c>
      <c r="H970" s="172"/>
      <c r="I970" s="174"/>
    </row>
    <row r="971" spans="1:9" ht="12.75">
      <c r="A971" s="140">
        <f>IF(ISNUMBER(SEARCH(ZAKL_DATA!$B$29,B971)),MAX($A$1:A970)+1,0)</f>
        <v>970.0</v>
      </c>
      <c r="B971" s="139" t="s">
        <v>493</v>
      </c>
      <c r="C971" s="171" t="s">
        <v>2350</v>
      </c>
      <c r="E971" t="str">
        <f>IFERROR(VLOOKUP(ROWS($E$2:E971),$A$2:$B$991,2,0),"")</f>
        <v>Sociální péče v zařízeních pro osoby závislé na návykových látkách</v>
      </c>
      <c r="H971" s="172"/>
      <c r="I971" s="174"/>
    </row>
    <row r="972" spans="1:9" ht="12.75">
      <c r="A972" s="140">
        <f>IF(ISNUMBER(SEARCH(ZAKL_DATA!$B$29,B972)),MAX($A$1:A971)+1,0)</f>
        <v>971.0</v>
      </c>
      <c r="B972" s="139" t="s">
        <v>494</v>
      </c>
      <c r="C972" s="171" t="s">
        <v>2351</v>
      </c>
      <c r="E972" t="str">
        <f>IFERROR(VLOOKUP(ROWS($E$2:E972),$A$2:$B$991,2,0),"")</f>
        <v>Sociální péče v domovech pro seniory</v>
      </c>
      <c r="H972" s="172"/>
      <c r="I972" s="174"/>
    </row>
    <row r="973" spans="1:9" ht="12.75">
      <c r="A973" s="140">
        <f>IF(ISNUMBER(SEARCH(ZAKL_DATA!$B$29,B973)),MAX($A$1:A972)+1,0)</f>
        <v>972.0</v>
      </c>
      <c r="B973" s="139" t="s">
        <v>495</v>
      </c>
      <c r="C973" s="171" t="s">
        <v>2352</v>
      </c>
      <c r="E973" t="str">
        <f>IFERROR(VLOOKUP(ROWS($E$2:E973),$A$2:$B$991,2,0),"")</f>
        <v>Sociální péče v domovech pro osoby se zdravotním postižením</v>
      </c>
      <c r="H973" s="172"/>
      <c r="I973" s="174"/>
    </row>
    <row r="974" spans="1:9" ht="12.75">
      <c r="A974" s="140">
        <f>IF(ISNUMBER(SEARCH(ZAKL_DATA!$B$29,B974)),MAX($A$1:A973)+1,0)</f>
        <v>973.0</v>
      </c>
      <c r="B974" s="139" t="s">
        <v>496</v>
      </c>
      <c r="C974" s="171" t="s">
        <v>1758</v>
      </c>
      <c r="E974" t="str">
        <f>IFERROR(VLOOKUP(ROWS($E$2:E974),$A$2:$B$991,2,0),"")</f>
        <v>Mimoústavní sociální péče o seniory a zdravotně postižené osoby</v>
      </c>
      <c r="H974" s="172"/>
      <c r="I974" s="174"/>
    </row>
    <row r="975" spans="1:9" ht="12.75">
      <c r="A975" s="140">
        <f>IF(ISNUMBER(SEARCH(ZAKL_DATA!$B$29,B975)),MAX($A$1:A974)+1,0)</f>
        <v>974.0</v>
      </c>
      <c r="B975" s="139" t="s">
        <v>497</v>
      </c>
      <c r="C975" s="171" t="s">
        <v>2353</v>
      </c>
      <c r="E975" t="str">
        <f>IFERROR(VLOOKUP(ROWS($E$2:E975),$A$2:$B$991,2,0),"")</f>
        <v>Ambulantní nebo terénní sociální služby pro seniory</v>
      </c>
      <c r="H975" s="172"/>
      <c r="I975" s="174"/>
    </row>
    <row r="976" spans="1:9" ht="12.75">
      <c r="A976" s="140">
        <f>IF(ISNUMBER(SEARCH(ZAKL_DATA!$B$29,B976)),MAX($A$1:A975)+1,0)</f>
        <v>975.0</v>
      </c>
      <c r="B976" s="139" t="s">
        <v>498</v>
      </c>
      <c r="C976" s="171" t="s">
        <v>2354</v>
      </c>
      <c r="E976" t="str">
        <f>IFERROR(VLOOKUP(ROWS($E$2:E976),$A$2:$B$991,2,0),"")</f>
        <v>Ambulantní nebo terénní sociální služby pro osoby se zdrav.postižením</v>
      </c>
      <c r="H976" s="172"/>
      <c r="I976" s="174"/>
    </row>
    <row r="977" spans="1:9" ht="12.75">
      <c r="A977" s="140">
        <f>IF(ISNUMBER(SEARCH(ZAKL_DATA!$B$29,B977)),MAX($A$1:A976)+1,0)</f>
        <v>976.0</v>
      </c>
      <c r="B977" s="139" t="s">
        <v>499</v>
      </c>
      <c r="C977" s="171" t="s">
        <v>2355</v>
      </c>
      <c r="E977" t="str">
        <f>IFERROR(VLOOKUP(ROWS($E$2:E977),$A$2:$B$991,2,0),"")</f>
        <v>Sociální služby pro uprchlíky, oběti katastrof</v>
      </c>
      <c r="H977" s="172"/>
      <c r="I977" s="174"/>
    </row>
    <row r="978" spans="1:9" ht="12.75">
      <c r="A978" s="140">
        <f>IF(ISNUMBER(SEARCH(ZAKL_DATA!$B$29,B978)),MAX($A$1:A977)+1,0)</f>
        <v>977.0</v>
      </c>
      <c r="B978" s="139" t="s">
        <v>500</v>
      </c>
      <c r="C978" s="171" t="s">
        <v>2356</v>
      </c>
      <c r="E978" t="str">
        <f>IFERROR(VLOOKUP(ROWS($E$2:E978),$A$2:$B$991,2,0),"")</f>
        <v>Sociální prevence</v>
      </c>
      <c r="H978" s="172"/>
      <c r="I978" s="174"/>
    </row>
    <row r="979" spans="1:9" ht="12.75">
      <c r="A979" s="140">
        <f>IF(ISNUMBER(SEARCH(ZAKL_DATA!$B$29,B979)),MAX($A$1:A978)+1,0)</f>
        <v>978.0</v>
      </c>
      <c r="B979" s="139" t="s">
        <v>501</v>
      </c>
      <c r="C979" s="171" t="s">
        <v>2357</v>
      </c>
      <c r="E979" t="str">
        <f>IFERROR(VLOOKUP(ROWS($E$2:E979),$A$2:$B$991,2,0),"")</f>
        <v>Sociální rehabilitace</v>
      </c>
      <c r="H979" s="172"/>
      <c r="I979" s="174"/>
    </row>
    <row r="980" spans="1:9" ht="12.75">
      <c r="A980" s="140">
        <f>IF(ISNUMBER(SEARCH(ZAKL_DATA!$B$29,B980)),MAX($A$1:A979)+1,0)</f>
        <v>979.0</v>
      </c>
      <c r="B980" s="139" t="s">
        <v>502</v>
      </c>
      <c r="C980" s="171" t="s">
        <v>2358</v>
      </c>
      <c r="E980" t="str">
        <f>IFERROR(VLOOKUP(ROWS($E$2:E980),$A$2:$B$991,2,0),"")</f>
        <v>Jiné ambulantní nebo terénní sociální služby j. n.</v>
      </c>
      <c r="H980" s="172"/>
      <c r="I980" s="174"/>
    </row>
    <row r="981" spans="1:9" ht="12.75">
      <c r="A981" s="140">
        <f>IF(ISNUMBER(SEARCH(ZAKL_DATA!$B$29,B981)),MAX($A$1:A980)+1,0)</f>
        <v>980.0</v>
      </c>
      <c r="B981" s="139" t="s">
        <v>503</v>
      </c>
      <c r="C981" s="171" t="s">
        <v>2201</v>
      </c>
      <c r="E981" t="str">
        <f>IFERROR(VLOOKUP(ROWS($E$2:E981),$A$2:$B$991,2,0),"")</f>
        <v>Činnosti botanických a zoologických zahrad,přírod.rezervací a národ.parků</v>
      </c>
      <c r="H981" s="172"/>
      <c r="I981" s="174"/>
    </row>
    <row r="982" spans="1:9" ht="12.75">
      <c r="A982" s="140">
        <f>IF(ISNUMBER(SEARCH(ZAKL_DATA!$B$29,B982)),MAX($A$1:A981)+1,0)</f>
        <v>981.0</v>
      </c>
      <c r="B982" s="139" t="s">
        <v>504</v>
      </c>
      <c r="C982" s="171" t="s">
        <v>2359</v>
      </c>
      <c r="E982" t="str">
        <f>IFERROR(VLOOKUP(ROWS($E$2:E982),$A$2:$B$991,2,0),"")</f>
        <v>Činnosti botanických a zoologických zahrad</v>
      </c>
      <c r="H982" s="172"/>
      <c r="I982" s="174"/>
    </row>
    <row r="983" spans="1:9" ht="12.75">
      <c r="A983" s="140">
        <f>IF(ISNUMBER(SEARCH(ZAKL_DATA!$B$29,B983)),MAX($A$1:A982)+1,0)</f>
        <v>982.0</v>
      </c>
      <c r="B983" s="139" t="s">
        <v>505</v>
      </c>
      <c r="C983" s="171" t="s">
        <v>2360</v>
      </c>
      <c r="E983" t="str">
        <f>IFERROR(VLOOKUP(ROWS($E$2:E983),$A$2:$B$991,2,0),"")</f>
        <v>Činnosti přírodních rezervací a národních parků</v>
      </c>
      <c r="H983" s="172"/>
      <c r="I983" s="174"/>
    </row>
    <row r="984" spans="1:9" ht="12.75">
      <c r="A984" s="140">
        <f>IF(ISNUMBER(SEARCH(ZAKL_DATA!$B$29,B984)),MAX($A$1:A983)+1,0)</f>
        <v>983.0</v>
      </c>
      <c r="B984" s="139" t="s">
        <v>506</v>
      </c>
      <c r="C984" s="171" t="s">
        <v>2361</v>
      </c>
      <c r="E984" t="str">
        <f>IFERROR(VLOOKUP(ROWS($E$2:E984),$A$2:$B$991,2,0),"")</f>
        <v>Činnosti organizací dětí a mládeže</v>
      </c>
      <c r="H984" s="172"/>
      <c r="I984" s="174"/>
    </row>
    <row r="985" spans="1:9" ht="12.75">
      <c r="A985" s="140">
        <f>IF(ISNUMBER(SEARCH(ZAKL_DATA!$B$29,B985)),MAX($A$1:A984)+1,0)</f>
        <v>984.0</v>
      </c>
      <c r="B985" s="139" t="s">
        <v>507</v>
      </c>
      <c r="C985" s="171" t="s">
        <v>2362</v>
      </c>
      <c r="E985" t="str">
        <f>IFERROR(VLOOKUP(ROWS($E$2:E985),$A$2:$B$991,2,0),"")</f>
        <v>Činnosti organizací na podporu kulturní činnosti</v>
      </c>
      <c r="H985" s="172"/>
      <c r="I985" s="174"/>
    </row>
    <row r="986" spans="1:9" ht="12.75">
      <c r="A986" s="140">
        <f>IF(ISNUMBER(SEARCH(ZAKL_DATA!$B$29,B986)),MAX($A$1:A985)+1,0)</f>
        <v>985.0</v>
      </c>
      <c r="B986" s="139" t="s">
        <v>508</v>
      </c>
      <c r="C986" s="171" t="s">
        <v>2363</v>
      </c>
      <c r="E986" t="str">
        <f>IFERROR(VLOOKUP(ROWS($E$2:E986),$A$2:$B$991,2,0),"")</f>
        <v>Činnosti organizací na podporu rekreační a zájmové činnosti</v>
      </c>
      <c r="H986" s="172"/>
      <c r="I986" s="174"/>
    </row>
    <row r="987" spans="1:9" ht="12.75">
      <c r="A987" s="140">
        <f>IF(ISNUMBER(SEARCH(ZAKL_DATA!$B$29,B987)),MAX($A$1:A986)+1,0)</f>
        <v>986.0</v>
      </c>
      <c r="B987" s="139" t="s">
        <v>509</v>
      </c>
      <c r="C987" s="171" t="s">
        <v>2364</v>
      </c>
      <c r="E987" t="str">
        <f>IFERROR(VLOOKUP(ROWS($E$2:E987),$A$2:$B$991,2,0),"")</f>
        <v>Činnosti spotřebitelských organizací</v>
      </c>
      <c r="H987" s="172"/>
      <c r="I987" s="174"/>
    </row>
    <row r="988" spans="1:9" ht="12.75">
      <c r="A988" s="140">
        <f>IF(ISNUMBER(SEARCH(ZAKL_DATA!$B$29,B988)),MAX($A$1:A987)+1,0)</f>
        <v>987.0</v>
      </c>
      <c r="B988" s="139" t="s">
        <v>510</v>
      </c>
      <c r="C988" s="171" t="s">
        <v>2365</v>
      </c>
      <c r="E988" t="str">
        <f>IFERROR(VLOOKUP(ROWS($E$2:E988),$A$2:$B$991,2,0),"")</f>
        <v>Činnosti environmentálních a ekologických hnutí</v>
      </c>
      <c r="H988" s="172"/>
      <c r="I988" s="174"/>
    </row>
    <row r="989" spans="1:9" ht="12.75">
      <c r="A989" s="140">
        <f>IF(ISNUMBER(SEARCH(ZAKL_DATA!$B$29,B989)),MAX($A$1:A988)+1,0)</f>
        <v>988.0</v>
      </c>
      <c r="B989" s="139" t="s">
        <v>511</v>
      </c>
      <c r="C989" s="171" t="s">
        <v>2366</v>
      </c>
      <c r="E989" t="str">
        <f>IFERROR(VLOOKUP(ROWS($E$2:E989),$A$2:$B$991,2,0),"")</f>
        <v>Čin.org.na ochranu a zlepšení postavení etnických,menšin.a jiných spec.sk.</v>
      </c>
      <c r="H989" s="172"/>
      <c r="I989" s="174"/>
    </row>
    <row r="990" spans="1:9" ht="12.75">
      <c r="A990" s="140">
        <f>IF(ISNUMBER(SEARCH(ZAKL_DATA!$B$29,B990)),MAX($A$1:A989)+1,0)</f>
        <v>989.0</v>
      </c>
      <c r="B990" s="139" t="s">
        <v>512</v>
      </c>
      <c r="C990" s="171" t="s">
        <v>2367</v>
      </c>
      <c r="E990" t="str">
        <f>IFERROR(VLOOKUP(ROWS($E$2:E990),$A$2:$B$991,2,0),"")</f>
        <v>Činnosti občanských iniciativ, protestních hnutí</v>
      </c>
      <c r="H990" s="172"/>
      <c r="I990" s="174"/>
    </row>
    <row r="991" spans="1:9" ht="12.75">
      <c r="A991" s="150">
        <f>IF(ISNUMBER(SEARCH(ZAKL_DATA!$B$29,B991)),MAX($A$1:A990)+1,0)</f>
        <v>990.0</v>
      </c>
      <c r="B991" s="139" t="s">
        <v>513</v>
      </c>
      <c r="C991" s="171" t="s">
        <v>2368</v>
      </c>
      <c r="E991" t="str">
        <f>IFERROR(VLOOKUP(ROWS($E$2:E991),$A$2:$B$991,2,0),"")</f>
        <v>Činnosti ostatních organizací j. n.</v>
      </c>
      <c r="H991" s="172"/>
      <c r="I991" s="174"/>
    </row>
    <row r="992" spans="3:9" ht="15">
      <c r="C992"/>
      <c r="E992" t="str">
        <f>IFERROR(VLOOKUP(ROWS($E$2:E992),$A$2:$B$991,2,0),"")</f>
        <v/>
      </c>
      <c r="I992" s="173"/>
    </row>
    <row r="993" spans="3:5" ht="12.75">
      <c r="C993"/>
      <c r="E993" t="str">
        <f>IFERROR(VLOOKUP(ROWS($E$2:E993),$A$2:$B$991,2,0),"")</f>
        <v/>
      </c>
    </row>
    <row r="994" spans="3:5" ht="12.75">
      <c r="C994"/>
      <c r="E994" t="str">
        <f>IFERROR(VLOOKUP(ROWS($E$2:E994),$A$2:$B$991,2,0),"")</f>
        <v/>
      </c>
    </row>
    <row r="995" spans="3:5" ht="12.75">
      <c r="C995"/>
      <c r="E995" t="str">
        <f>IFERROR(VLOOKUP(ROWS($E$2:E995),$A$2:$B$991,2,0),"")</f>
        <v/>
      </c>
    </row>
    <row r="996" spans="3:5" ht="12.75">
      <c r="C996"/>
      <c r="E996" t="str">
        <f>IFERROR(VLOOKUP(ROWS($E$2:E996),$A$2:$B$991,2,0),"")</f>
        <v/>
      </c>
    </row>
    <row r="997" spans="3:5" ht="12.75">
      <c r="C997"/>
      <c r="E997" t="str">
        <f>IFERROR(VLOOKUP(ROWS($E$2:E997),$A$2:$B$991,2,0),"")</f>
        <v/>
      </c>
    </row>
    <row r="998" spans="3:5" ht="12.75">
      <c r="C998"/>
      <c r="E998" t="str">
        <f>IFERROR(VLOOKUP(ROWS($E$2:E998),$A$2:$B$991,2,0),"")</f>
        <v/>
      </c>
    </row>
    <row r="999" spans="3:5" ht="12.75">
      <c r="C999"/>
      <c r="E999" t="str">
        <f>IFERROR(VLOOKUP(ROWS($E$2:E999),$A$2:$B$991,2,0),"")</f>
        <v/>
      </c>
    </row>
    <row r="1000" spans="3:5" ht="12.75">
      <c r="C1000"/>
      <c r="E1000" t="str">
        <f>IFERROR(VLOOKUP(ROWS($E$2:E1000),$A$2:$B$991,2,0),"")</f>
        <v/>
      </c>
    </row>
    <row r="1001" spans="3:5" ht="12.75">
      <c r="C1001"/>
      <c r="E1001" t="str">
        <f>IFERROR(VLOOKUP(ROWS($E$2:E1001),$A$2:$B$991,2,0),"")</f>
        <v/>
      </c>
    </row>
    <row r="1002" spans="3:5" ht="12.75">
      <c r="C1002"/>
      <c r="E1002" t="str">
        <f>IFERROR(VLOOKUP(ROWS($E$2:E1002),$A$2:$B$991,2,0),"")</f>
        <v/>
      </c>
    </row>
    <row r="1003" spans="3:5" ht="12.75">
      <c r="C1003"/>
      <c r="E1003" t="str">
        <f>IFERROR(VLOOKUP(ROWS($E$2:E1003),$A$2:$B$991,2,0),"")</f>
        <v/>
      </c>
    </row>
    <row r="1004" spans="3:5" ht="12.75">
      <c r="C1004"/>
      <c r="E1004" t="str">
        <f>IFERROR(VLOOKUP(ROWS($E$2:E1004),$A$2:$B$991,2,0),"")</f>
        <v/>
      </c>
    </row>
    <row r="1005" spans="3:5" ht="12.75">
      <c r="C1005"/>
      <c r="E1005" t="str">
        <f>IFERROR(VLOOKUP(ROWS($E$2:E1005),$A$2:$B$991,2,0),"")</f>
        <v/>
      </c>
    </row>
    <row r="1006" spans="3:5" ht="12.75">
      <c r="C1006"/>
      <c r="E1006" t="str">
        <f>IFERROR(VLOOKUP(ROWS($E$2:E1006),$A$2:$B$991,2,0),"")</f>
        <v/>
      </c>
    </row>
    <row r="1007" spans="3:5" ht="12.75">
      <c r="C1007"/>
      <c r="E1007" t="str">
        <f>IFERROR(VLOOKUP(ROWS($E$2:E1007),$A$2:$B$991,2,0),"")</f>
        <v/>
      </c>
    </row>
    <row r="1008" spans="3:5" ht="12.75">
      <c r="C1008"/>
      <c r="E1008" t="str">
        <f>IFERROR(VLOOKUP(ROWS($E$2:E1008),$A$2:$B$991,2,0),"")</f>
        <v/>
      </c>
    </row>
    <row r="1009" spans="3:5" ht="12.75">
      <c r="C1009"/>
      <c r="E1009" t="str">
        <f>IFERROR(VLOOKUP(ROWS($E$2:E1009),$A$2:$B$991,2,0),"")</f>
        <v/>
      </c>
    </row>
    <row r="1010" spans="3:5" ht="12.75">
      <c r="C1010"/>
      <c r="E1010" t="str">
        <f>IFERROR(VLOOKUP(ROWS($E$2:E1010),$A$2:$B$991,2,0),"")</f>
        <v/>
      </c>
    </row>
    <row r="1011" spans="3:5" ht="12.75">
      <c r="C1011"/>
      <c r="E1011" t="str">
        <f>IFERROR(VLOOKUP(ROWS($E$2:E1011),$A$2:$B$991,2,0),"")</f>
        <v/>
      </c>
    </row>
    <row r="1012" spans="3:5" ht="12.75">
      <c r="C1012"/>
      <c r="E1012" t="str">
        <f>IFERROR(VLOOKUP(ROWS($E$2:E1012),$A$2:$B$991,2,0),"")</f>
        <v/>
      </c>
    </row>
    <row r="1013" spans="3:5" ht="12.75">
      <c r="C1013"/>
      <c r="E1013" t="str">
        <f>IFERROR(VLOOKUP(ROWS($E$2:E1013),$A$2:$B$991,2,0),"")</f>
        <v/>
      </c>
    </row>
    <row r="1014" spans="3:5" ht="12.75">
      <c r="C1014"/>
      <c r="E1014" t="str">
        <f>IFERROR(VLOOKUP(ROWS($E$2:E1014),$A$2:$B$991,2,0),"")</f>
        <v/>
      </c>
    </row>
    <row r="1015" spans="3:5" ht="12.75">
      <c r="C1015"/>
      <c r="E1015" t="str">
        <f>IFERROR(VLOOKUP(ROWS($E$2:E1015),$A$2:$B$991,2,0),"")</f>
        <v/>
      </c>
    </row>
    <row r="1016" spans="3:5" ht="12.75">
      <c r="C1016"/>
      <c r="E1016" t="str">
        <f>IFERROR(VLOOKUP(ROWS($E$2:E1016),$A$2:$B$991,2,0),"")</f>
        <v/>
      </c>
    </row>
    <row r="1017" spans="3:5" ht="12.75">
      <c r="C1017"/>
      <c r="E1017" t="str">
        <f>IFERROR(VLOOKUP(ROWS($E$2:E1017),$A$2:$B$991,2,0),"")</f>
        <v/>
      </c>
    </row>
    <row r="1018" spans="3:5" ht="12.75">
      <c r="C1018"/>
      <c r="E1018" t="str">
        <f>IFERROR(VLOOKUP(ROWS($E$2:E1018),$A$2:$B$991,2,0),"")</f>
        <v/>
      </c>
    </row>
    <row r="1019" spans="3:5" ht="12.75">
      <c r="C1019"/>
      <c r="E1019" t="str">
        <f>IFERROR(VLOOKUP(ROWS($E$2:E1019),$A$2:$B$991,2,0),"")</f>
        <v/>
      </c>
    </row>
    <row r="1020" spans="3:5" ht="12.75">
      <c r="C1020"/>
      <c r="E1020" t="str">
        <f>IFERROR(VLOOKUP(ROWS($E$2:E1020),$A$2:$B$991,2,0),"")</f>
        <v/>
      </c>
    </row>
    <row r="1021" spans="3:5" ht="12.75">
      <c r="C1021"/>
      <c r="E1021" t="str">
        <f>IFERROR(VLOOKUP(ROWS($E$2:E1021),$A$2:$B$991,2,0),"")</f>
        <v/>
      </c>
    </row>
    <row r="1022" spans="3:5" ht="12.75">
      <c r="C1022"/>
      <c r="E1022" t="str">
        <f>IFERROR(VLOOKUP(ROWS($E$2:E1022),$A$2:$B$991,2,0),"")</f>
        <v/>
      </c>
    </row>
    <row r="1023" spans="3:5" ht="12.75">
      <c r="C1023"/>
      <c r="E1023" t="str">
        <f>IFERROR(VLOOKUP(ROWS($E$2:E1023),$A$2:$B$991,2,0),"")</f>
        <v/>
      </c>
    </row>
    <row r="1024" spans="3:5" ht="12.75">
      <c r="C1024"/>
      <c r="E1024" t="str">
        <f>IFERROR(VLOOKUP(ROWS($E$2:E1024),$A$2:$B$991,2,0),"")</f>
        <v/>
      </c>
    </row>
    <row r="1025" spans="3:5" ht="12.75">
      <c r="C1025"/>
      <c r="E1025" t="str">
        <f>IFERROR(VLOOKUP(ROWS($E$2:E1025),$A$2:$B$991,2,0),"")</f>
        <v/>
      </c>
    </row>
    <row r="1026" spans="3:5" ht="12.75">
      <c r="C1026"/>
      <c r="E1026" t="str">
        <f>IFERROR(VLOOKUP(ROWS($E$2:E1026),$A$2:$B$991,2,0),"")</f>
        <v/>
      </c>
    </row>
    <row r="1027" spans="3:5" ht="12.75">
      <c r="C1027"/>
      <c r="E1027" t="str">
        <f>IFERROR(VLOOKUP(ROWS($E$2:E1027),$A$2:$B$991,2,0),"")</f>
        <v/>
      </c>
    </row>
    <row r="1028" spans="3:5" ht="12.75">
      <c r="C1028"/>
      <c r="E1028" t="str">
        <f>IFERROR(VLOOKUP(ROWS($E$2:E1028),$A$2:$B$991,2,0),"")</f>
        <v/>
      </c>
    </row>
    <row r="1029" spans="3:5" ht="12.75">
      <c r="C1029"/>
      <c r="E1029" t="str">
        <f>IFERROR(VLOOKUP(ROWS($E$2:E1029),$A$2:$B$991,2,0),"")</f>
        <v/>
      </c>
    </row>
    <row r="1030" spans="3:5" ht="12.75">
      <c r="C1030"/>
      <c r="E1030" t="str">
        <f>IFERROR(VLOOKUP(ROWS($E$2:E1030),$A$2:$B$991,2,0),"")</f>
        <v/>
      </c>
    </row>
    <row r="1031" spans="3:5" ht="12.75">
      <c r="C1031"/>
      <c r="E1031" t="str">
        <f>IFERROR(VLOOKUP(ROWS($E$2:E1031),$A$2:$B$991,2,0),"")</f>
        <v/>
      </c>
    </row>
    <row r="1032" spans="3:5" ht="12.75">
      <c r="C1032"/>
      <c r="E1032" t="str">
        <f>IFERROR(VLOOKUP(ROWS($E$2:E1032),$A$2:$B$991,2,0),"")</f>
        <v/>
      </c>
    </row>
    <row r="1033" spans="3:5" ht="12.75">
      <c r="C1033"/>
      <c r="E1033" t="str">
        <f>IFERROR(VLOOKUP(ROWS($E$2:E1033),$A$2:$B$991,2,0),"")</f>
        <v/>
      </c>
    </row>
    <row r="1034" spans="3:5" ht="12.75">
      <c r="C1034"/>
      <c r="E1034" t="str">
        <f>IFERROR(VLOOKUP(ROWS($E$2:E1034),$A$2:$B$991,2,0),"")</f>
        <v/>
      </c>
    </row>
    <row r="1035" spans="3:5" ht="12.75">
      <c r="C1035"/>
      <c r="E1035" t="str">
        <f>IFERROR(VLOOKUP(ROWS($E$2:E1035),$A$2:$B$991,2,0),"")</f>
        <v/>
      </c>
    </row>
    <row r="1036" spans="3:5" ht="12.75">
      <c r="C1036"/>
      <c r="E1036" t="str">
        <f>IFERROR(VLOOKUP(ROWS($E$2:E1036),$A$2:$B$991,2,0),"")</f>
        <v/>
      </c>
    </row>
    <row r="1037" spans="3:5" ht="12.75">
      <c r="C1037"/>
      <c r="E1037" t="str">
        <f>IFERROR(VLOOKUP(ROWS($E$2:E1037),$A$2:$B$991,2,0),"")</f>
        <v/>
      </c>
    </row>
    <row r="1038" spans="3:5" ht="12.75">
      <c r="C1038"/>
      <c r="E1038" t="str">
        <f>IFERROR(VLOOKUP(ROWS($E$2:E1038),$A$2:$B$991,2,0),"")</f>
        <v/>
      </c>
    </row>
    <row r="1039" spans="3:5" ht="12.75">
      <c r="C1039"/>
      <c r="E1039" t="str">
        <f>IFERROR(VLOOKUP(ROWS($E$2:E1039),$A$2:$B$991,2,0),"")</f>
        <v/>
      </c>
    </row>
    <row r="1040" spans="3:5" ht="12.75">
      <c r="C1040"/>
      <c r="E1040" t="str">
        <f>IFERROR(VLOOKUP(ROWS($E$2:E1040),$A$2:$B$991,2,0),"")</f>
        <v/>
      </c>
    </row>
    <row r="1041" spans="3:5" ht="12.75">
      <c r="C1041"/>
      <c r="E1041" t="str">
        <f>IFERROR(VLOOKUP(ROWS($E$2:E1041),$A$2:$B$991,2,0),"")</f>
        <v/>
      </c>
    </row>
    <row r="1042" spans="3:5" ht="12.75">
      <c r="C1042"/>
      <c r="E1042" t="str">
        <f>IFERROR(VLOOKUP(ROWS($E$2:E1042),$A$2:$B$991,2,0),"")</f>
        <v/>
      </c>
    </row>
    <row r="1043" spans="3:5" ht="12.75">
      <c r="C1043"/>
      <c r="E1043" t="str">
        <f>IFERROR(VLOOKUP(ROWS($E$2:E1043),$A$2:$B$991,2,0),"")</f>
        <v/>
      </c>
    </row>
    <row r="1044" spans="3:5" ht="12.75">
      <c r="C1044"/>
      <c r="E1044" t="str">
        <f>IFERROR(VLOOKUP(ROWS($E$2:E1044),$A$2:$B$991,2,0),"")</f>
        <v/>
      </c>
    </row>
    <row r="1045" spans="3:5" ht="12.75">
      <c r="C1045"/>
      <c r="E1045" t="str">
        <f>IFERROR(VLOOKUP(ROWS($E$2:E1045),$A$2:$B$991,2,0),"")</f>
        <v/>
      </c>
    </row>
    <row r="1046" spans="3:5" ht="12.75">
      <c r="C1046"/>
      <c r="E1046" t="str">
        <f>IFERROR(VLOOKUP(ROWS($E$2:E1046),$A$2:$B$991,2,0),"")</f>
        <v/>
      </c>
    </row>
    <row r="1047" spans="3:5" ht="12.75">
      <c r="C1047"/>
      <c r="E1047" t="str">
        <f>IFERROR(VLOOKUP(ROWS($E$2:E1047),$A$2:$B$991,2,0),"")</f>
        <v/>
      </c>
    </row>
    <row r="1048" spans="3:5" ht="12.75">
      <c r="C1048"/>
      <c r="E1048" t="str">
        <f>IFERROR(VLOOKUP(ROWS($E$2:E1048),$A$2:$B$991,2,0),"")</f>
        <v/>
      </c>
    </row>
    <row r="1049" spans="3:5" ht="12.75">
      <c r="C1049"/>
      <c r="E1049" t="str">
        <f>IFERROR(VLOOKUP(ROWS($E$2:E1049),$A$2:$B$991,2,0),"")</f>
        <v/>
      </c>
    </row>
    <row r="1050" spans="3:5" ht="12.75">
      <c r="C1050"/>
      <c r="E1050" t="str">
        <f>IFERROR(VLOOKUP(ROWS($E$2:E1050),$A$2:$B$991,2,0),"")</f>
        <v/>
      </c>
    </row>
    <row r="1051" spans="3:5" ht="12.75">
      <c r="C1051"/>
      <c r="E1051" t="str">
        <f>IFERROR(VLOOKUP(ROWS($E$2:E1051),$A$2:$B$991,2,0),"")</f>
        <v/>
      </c>
    </row>
    <row r="1052" spans="3:5" ht="12.75">
      <c r="C1052"/>
      <c r="E1052" t="str">
        <f>IFERROR(VLOOKUP(ROWS($E$2:E1052),$A$2:$B$991,2,0),"")</f>
        <v/>
      </c>
    </row>
    <row r="1053" spans="3:5" ht="12.75">
      <c r="C1053"/>
      <c r="E1053" t="str">
        <f>IFERROR(VLOOKUP(ROWS($E$2:E1053),$A$2:$B$991,2,0),"")</f>
        <v/>
      </c>
    </row>
    <row r="1054" spans="3:5" ht="12.75">
      <c r="C1054"/>
      <c r="E1054" t="str">
        <f>IFERROR(VLOOKUP(ROWS($E$2:E1054),$A$2:$B$991,2,0),"")</f>
        <v/>
      </c>
    </row>
    <row r="1055" spans="3:5" ht="12.75">
      <c r="C1055"/>
      <c r="E1055" t="str">
        <f>IFERROR(VLOOKUP(ROWS($E$2:E1055),$A$2:$B$991,2,0),"")</f>
        <v/>
      </c>
    </row>
    <row r="1056" spans="3:5" ht="12.75">
      <c r="C1056"/>
      <c r="E1056" t="str">
        <f>IFERROR(VLOOKUP(ROWS($E$2:E1056),$A$2:$B$991,2,0),"")</f>
        <v/>
      </c>
    </row>
    <row r="1057" spans="3:5" ht="12.75">
      <c r="C1057"/>
      <c r="E1057" t="str">
        <f>IFERROR(VLOOKUP(ROWS($E$2:E1057),$A$2:$B$991,2,0),"")</f>
        <v/>
      </c>
    </row>
    <row r="1058" spans="3:5" ht="12.75">
      <c r="C1058"/>
      <c r="E1058" t="str">
        <f>IFERROR(VLOOKUP(ROWS($E$2:E1058),$A$2:$B$991,2,0),"")</f>
        <v/>
      </c>
    </row>
    <row r="1059" spans="3:5" ht="12.75">
      <c r="C1059"/>
      <c r="E1059" t="str">
        <f>IFERROR(VLOOKUP(ROWS($E$2:E1059),$A$2:$B$991,2,0),"")</f>
        <v/>
      </c>
    </row>
    <row r="1060" spans="3:5" ht="12.75">
      <c r="C1060"/>
      <c r="E1060" t="str">
        <f>IFERROR(VLOOKUP(ROWS($E$2:E1060),$A$2:$B$991,2,0),"")</f>
        <v/>
      </c>
    </row>
    <row r="1061" spans="3:5" ht="12.75">
      <c r="C1061"/>
      <c r="E1061" t="str">
        <f>IFERROR(VLOOKUP(ROWS($E$2:E1061),$A$2:$B$991,2,0),"")</f>
        <v/>
      </c>
    </row>
    <row r="1062" spans="3:5" ht="12.75">
      <c r="C1062"/>
      <c r="E1062" t="str">
        <f>IFERROR(VLOOKUP(ROWS($E$2:E1062),$A$2:$B$991,2,0),"")</f>
        <v/>
      </c>
    </row>
    <row r="1063" spans="3:5" ht="12.75">
      <c r="C1063"/>
      <c r="E1063" t="str">
        <f>IFERROR(VLOOKUP(ROWS($E$2:E1063),$A$2:$B$991,2,0),"")</f>
        <v/>
      </c>
    </row>
    <row r="1064" spans="3:5" ht="12.75">
      <c r="C1064"/>
      <c r="E1064" t="str">
        <f>IFERROR(VLOOKUP(ROWS($E$2:E1064),$A$2:$B$991,2,0),"")</f>
        <v/>
      </c>
    </row>
    <row r="1065" spans="3:5" ht="12.75">
      <c r="C1065"/>
      <c r="E1065" t="str">
        <f>IFERROR(VLOOKUP(ROWS($E$2:E1065),$A$2:$B$991,2,0),"")</f>
        <v/>
      </c>
    </row>
    <row r="1066" spans="3:5" ht="12.75">
      <c r="C1066"/>
      <c r="E1066" t="str">
        <f>IFERROR(VLOOKUP(ROWS($E$2:E1066),$A$2:$B$991,2,0),"")</f>
        <v/>
      </c>
    </row>
    <row r="1067" spans="3:5" ht="12.75">
      <c r="C1067"/>
      <c r="E1067" t="str">
        <f>IFERROR(VLOOKUP(ROWS($E$2:E1067),$A$2:$B$991,2,0),"")</f>
        <v/>
      </c>
    </row>
    <row r="1068" spans="3:5" ht="12.75">
      <c r="C1068"/>
      <c r="E1068" t="str">
        <f>IFERROR(VLOOKUP(ROWS($E$2:E1068),$A$2:$B$991,2,0),"")</f>
        <v/>
      </c>
    </row>
    <row r="1069" spans="3:5" ht="12.75">
      <c r="C1069"/>
      <c r="E1069" t="str">
        <f>IFERROR(VLOOKUP(ROWS($E$2:E1069),$A$2:$B$991,2,0),"")</f>
        <v/>
      </c>
    </row>
    <row r="1070" spans="3:5" ht="12.75">
      <c r="C1070"/>
      <c r="E1070" t="str">
        <f>IFERROR(VLOOKUP(ROWS($E$2:E1070),$A$2:$B$991,2,0),"")</f>
        <v/>
      </c>
    </row>
    <row r="1071" spans="3:5" ht="12.75">
      <c r="C1071"/>
      <c r="E1071" t="str">
        <f>IFERROR(VLOOKUP(ROWS($E$2:E1071),$A$2:$B$991,2,0),"")</f>
        <v/>
      </c>
    </row>
    <row r="1072" spans="3:5" ht="12.75">
      <c r="C1072"/>
      <c r="E1072" t="str">
        <f>IFERROR(VLOOKUP(ROWS($E$2:E1072),$A$2:$B$991,2,0),"")</f>
        <v/>
      </c>
    </row>
    <row r="1073" spans="3:5" ht="12.75">
      <c r="C1073"/>
      <c r="E1073" t="str">
        <f>IFERROR(VLOOKUP(ROWS($E$2:E1073),$A$2:$B$991,2,0),"")</f>
        <v/>
      </c>
    </row>
    <row r="1074" spans="3:5" ht="12.75">
      <c r="C1074"/>
      <c r="E1074" t="str">
        <f>IFERROR(VLOOKUP(ROWS($E$2:E1074),$A$2:$B$991,2,0),"")</f>
        <v/>
      </c>
    </row>
    <row r="1075" spans="3:5" ht="12.75">
      <c r="C1075"/>
      <c r="E1075" t="str">
        <f>IFERROR(VLOOKUP(ROWS($E$2:E1075),$A$2:$B$991,2,0),"")</f>
        <v/>
      </c>
    </row>
    <row r="1076" spans="3:5" ht="12.75">
      <c r="C1076"/>
      <c r="E1076" t="str">
        <f>IFERROR(VLOOKUP(ROWS($E$2:E1076),$A$2:$B$991,2,0),"")</f>
        <v/>
      </c>
    </row>
    <row r="1077" spans="3:5" ht="12.75">
      <c r="C1077"/>
      <c r="E1077" t="str">
        <f>IFERROR(VLOOKUP(ROWS($E$2:E1077),$A$2:$B$991,2,0),"")</f>
        <v/>
      </c>
    </row>
    <row r="1078" spans="3:5" ht="12.75">
      <c r="C1078"/>
      <c r="E1078" t="str">
        <f>IFERROR(VLOOKUP(ROWS($E$2:E1078),$A$2:$B$991,2,0),"")</f>
        <v/>
      </c>
    </row>
    <row r="1079" spans="3:5" ht="12.75">
      <c r="C1079"/>
      <c r="E1079" t="str">
        <f>IFERROR(VLOOKUP(ROWS($E$2:E1079),$A$2:$B$991,2,0),"")</f>
        <v/>
      </c>
    </row>
    <row r="1080" spans="3:5" ht="12.75">
      <c r="C1080"/>
      <c r="E1080" t="str">
        <f>IFERROR(VLOOKUP(ROWS($E$2:E1080),$A$2:$B$991,2,0),"")</f>
        <v/>
      </c>
    </row>
    <row r="1081" spans="3:5" ht="12.75">
      <c r="C1081"/>
      <c r="E1081" t="str">
        <f>IFERROR(VLOOKUP(ROWS($E$2:E1081),$A$2:$B$991,2,0),"")</f>
        <v/>
      </c>
    </row>
    <row r="1082" spans="3:5" ht="12.75">
      <c r="C1082"/>
      <c r="E1082" t="str">
        <f>IFERROR(VLOOKUP(ROWS($E$2:E1082),$A$2:$B$991,2,0),"")</f>
        <v/>
      </c>
    </row>
    <row r="1083" spans="3:5" ht="12.75">
      <c r="C1083"/>
      <c r="E1083" t="str">
        <f>IFERROR(VLOOKUP(ROWS($E$2:E1083),$A$2:$B$991,2,0),"")</f>
        <v/>
      </c>
    </row>
    <row r="1084" spans="3:5" ht="12.75">
      <c r="C1084"/>
      <c r="E1084" t="str">
        <f>IFERROR(VLOOKUP(ROWS($E$2:E1084),$A$2:$B$991,2,0),"")</f>
        <v/>
      </c>
    </row>
    <row r="1085" spans="3:5" ht="12.75">
      <c r="C1085"/>
      <c r="E1085" t="str">
        <f>IFERROR(VLOOKUP(ROWS($E$2:E1085),$A$2:$B$991,2,0),"")</f>
        <v/>
      </c>
    </row>
    <row r="1086" spans="3:5" ht="12.75">
      <c r="C1086"/>
      <c r="E1086" t="str">
        <f>IFERROR(VLOOKUP(ROWS($E$2:E1086),$A$2:$B$991,2,0),"")</f>
        <v/>
      </c>
    </row>
    <row r="1087" spans="3:5" ht="12.75">
      <c r="C1087"/>
      <c r="E1087" t="str">
        <f>IFERROR(VLOOKUP(ROWS($E$2:E1087),$A$2:$B$991,2,0),"")</f>
        <v/>
      </c>
    </row>
    <row r="1088" spans="3:5" ht="12.75">
      <c r="C1088"/>
      <c r="E1088" t="str">
        <f>IFERROR(VLOOKUP(ROWS($E$2:E1088),$A$2:$B$991,2,0),"")</f>
        <v/>
      </c>
    </row>
    <row r="1089" spans="3:5" ht="12.75">
      <c r="C1089"/>
      <c r="E1089" t="str">
        <f>IFERROR(VLOOKUP(ROWS($E$2:E1089),$A$2:$B$991,2,0),"")</f>
        <v/>
      </c>
    </row>
    <row r="1090" spans="3:5" ht="12.75">
      <c r="C1090"/>
      <c r="E1090" t="str">
        <f>IFERROR(VLOOKUP(ROWS($E$2:E1090),$A$2:$B$991,2,0),"")</f>
        <v/>
      </c>
    </row>
    <row r="1091" spans="3:5" ht="12.75">
      <c r="C1091"/>
      <c r="E1091" t="str">
        <f>IFERROR(VLOOKUP(ROWS($E$2:E1091),$A$2:$B$991,2,0),"")</f>
        <v/>
      </c>
    </row>
    <row r="1092" spans="3:5" ht="12.75">
      <c r="C1092"/>
      <c r="E1092" t="str">
        <f>IFERROR(VLOOKUP(ROWS($E$2:E1092),$A$2:$B$991,2,0),"")</f>
        <v/>
      </c>
    </row>
    <row r="1093" spans="3:5" ht="12.75">
      <c r="C1093"/>
      <c r="E1093" t="str">
        <f>IFERROR(VLOOKUP(ROWS($E$2:E1093),$A$2:$B$991,2,0),"")</f>
        <v/>
      </c>
    </row>
    <row r="1094" spans="3:5" ht="12.75">
      <c r="C1094"/>
      <c r="E1094" t="str">
        <f>IFERROR(VLOOKUP(ROWS($E$2:E1094),$A$2:$B$991,2,0),"")</f>
        <v/>
      </c>
    </row>
    <row r="1095" spans="3:5" ht="12.75">
      <c r="C1095"/>
      <c r="E1095" t="str">
        <f>IFERROR(VLOOKUP(ROWS($E$2:E1095),$A$2:$B$991,2,0),"")</f>
        <v/>
      </c>
    </row>
    <row r="1096" spans="3:5" ht="12.75">
      <c r="C1096"/>
      <c r="E1096" t="str">
        <f>IFERROR(VLOOKUP(ROWS($E$2:E1096),$A$2:$B$991,2,0),"")</f>
        <v/>
      </c>
    </row>
    <row r="1097" spans="3:5" ht="12.75">
      <c r="C1097"/>
      <c r="E1097" t="str">
        <f>IFERROR(VLOOKUP(ROWS($E$2:E1097),$A$2:$B$991,2,0),"")</f>
        <v/>
      </c>
    </row>
    <row r="1098" spans="3:5" ht="12.75">
      <c r="C1098"/>
      <c r="E1098" t="str">
        <f>IFERROR(VLOOKUP(ROWS($E$2:E1098),$A$2:$B$991,2,0),"")</f>
        <v/>
      </c>
    </row>
    <row r="1099" spans="3:5" ht="12.75">
      <c r="C1099"/>
      <c r="E1099" t="str">
        <f>IFERROR(VLOOKUP(ROWS($E$2:E1099),$A$2:$B$991,2,0),"")</f>
        <v/>
      </c>
    </row>
    <row r="1100" spans="3:5" ht="12.75">
      <c r="C1100"/>
      <c r="E1100" t="str">
        <f>IFERROR(VLOOKUP(ROWS($E$2:E1100),$A$2:$B$991,2,0),"")</f>
        <v/>
      </c>
    </row>
    <row r="1101" spans="3:5" ht="12.75">
      <c r="C1101"/>
      <c r="E1101" t="str">
        <f>IFERROR(VLOOKUP(ROWS($E$2:E1101),$A$2:$B$991,2,0),"")</f>
        <v/>
      </c>
    </row>
    <row r="1102" spans="3:5" ht="12.75">
      <c r="C1102"/>
      <c r="E1102" t="str">
        <f>IFERROR(VLOOKUP(ROWS($E$2:E1102),$A$2:$B$991,2,0),"")</f>
        <v/>
      </c>
    </row>
    <row r="1103" spans="3:5" ht="12.75">
      <c r="C1103"/>
      <c r="E1103" t="str">
        <f>IFERROR(VLOOKUP(ROWS($E$2:E1103),$A$2:$B$991,2,0),"")</f>
        <v/>
      </c>
    </row>
    <row r="1104" spans="3:5" ht="12.75">
      <c r="C1104"/>
      <c r="E1104" t="str">
        <f>IFERROR(VLOOKUP(ROWS($E$2:E1104),$A$2:$B$991,2,0),"")</f>
        <v/>
      </c>
    </row>
    <row r="1105" spans="3:5" ht="12.75">
      <c r="C1105"/>
      <c r="E1105" t="str">
        <f>IFERROR(VLOOKUP(ROWS($E$2:E1105),$A$2:$B$991,2,0),"")</f>
        <v/>
      </c>
    </row>
    <row r="1106" spans="3:5" ht="12.75">
      <c r="C1106"/>
      <c r="E1106" t="str">
        <f>IFERROR(VLOOKUP(ROWS($E$2:E1106),$A$2:$B$991,2,0),"")</f>
        <v/>
      </c>
    </row>
    <row r="1107" spans="3:5" ht="12.75">
      <c r="C1107"/>
      <c r="E1107" t="str">
        <f>IFERROR(VLOOKUP(ROWS($E$2:E1107),$A$2:$B$991,2,0),"")</f>
        <v/>
      </c>
    </row>
    <row r="1108" spans="3:5" ht="12.75">
      <c r="C1108"/>
      <c r="E1108" t="str">
        <f>IFERROR(VLOOKUP(ROWS($E$2:E1108),$A$2:$B$991,2,0),"")</f>
        <v/>
      </c>
    </row>
    <row r="1109" spans="3:5" ht="12.75">
      <c r="C1109"/>
      <c r="E1109" t="str">
        <f>IFERROR(VLOOKUP(ROWS($E$2:E1109),$A$2:$B$991,2,0),"")</f>
        <v/>
      </c>
    </row>
    <row r="1110" spans="3:5" ht="12.75">
      <c r="C1110"/>
      <c r="E1110" t="str">
        <f>IFERROR(VLOOKUP(ROWS($E$2:E1110),$A$2:$B$991,2,0),"")</f>
        <v/>
      </c>
    </row>
    <row r="1111" spans="3:5" ht="12.75">
      <c r="C1111"/>
      <c r="E1111" t="str">
        <f>IFERROR(VLOOKUP(ROWS($E$2:E1111),$A$2:$B$991,2,0),"")</f>
        <v/>
      </c>
    </row>
    <row r="1112" spans="3:5" ht="12.75">
      <c r="C1112"/>
      <c r="E1112" t="str">
        <f>IFERROR(VLOOKUP(ROWS($E$2:E1112),$A$2:$B$991,2,0),"")</f>
        <v/>
      </c>
    </row>
    <row r="1113" spans="3:5" ht="12.75">
      <c r="C1113"/>
      <c r="E1113" t="str">
        <f>IFERROR(VLOOKUP(ROWS($E$2:E1113),$A$2:$B$991,2,0),"")</f>
        <v/>
      </c>
    </row>
    <row r="1114" spans="3:5" ht="12.75">
      <c r="C1114"/>
      <c r="E1114" t="str">
        <f>IFERROR(VLOOKUP(ROWS($E$2:E1114),$A$2:$B$991,2,0),"")</f>
        <v/>
      </c>
    </row>
    <row r="1115" spans="3:5" ht="12.75">
      <c r="C1115"/>
      <c r="E1115" t="str">
        <f>IFERROR(VLOOKUP(ROWS($E$2:E1115),$A$2:$B$991,2,0),"")</f>
        <v/>
      </c>
    </row>
    <row r="1116" spans="3:5" ht="12.75">
      <c r="C1116"/>
      <c r="E1116" t="str">
        <f>IFERROR(VLOOKUP(ROWS($E$2:E1116),$A$2:$B$991,2,0),"")</f>
        <v/>
      </c>
    </row>
    <row r="1117" spans="3:5" ht="12.75">
      <c r="C1117"/>
      <c r="E1117" t="str">
        <f>IFERROR(VLOOKUP(ROWS($E$2:E1117),$A$2:$B$991,2,0),"")</f>
        <v/>
      </c>
    </row>
    <row r="1118" spans="3:5" ht="12.75">
      <c r="C1118"/>
      <c r="E1118" t="str">
        <f>IFERROR(VLOOKUP(ROWS($E$2:E1118),$A$2:$B$991,2,0),"")</f>
        <v/>
      </c>
    </row>
    <row r="1119" spans="3:5" ht="12.75">
      <c r="C1119"/>
      <c r="E1119" t="str">
        <f>IFERROR(VLOOKUP(ROWS($E$2:E1119),$A$2:$B$991,2,0),"")</f>
        <v/>
      </c>
    </row>
    <row r="1120" spans="3:5" ht="12.75">
      <c r="C1120"/>
      <c r="E1120" t="str">
        <f>IFERROR(VLOOKUP(ROWS($E$2:E1120),$A$2:$B$991,2,0),"")</f>
        <v/>
      </c>
    </row>
    <row r="1121" spans="3:5" ht="12.75">
      <c r="C1121"/>
      <c r="E1121" t="str">
        <f>IFERROR(VLOOKUP(ROWS($E$2:E1121),$A$2:$B$991,2,0),"")</f>
        <v/>
      </c>
    </row>
    <row r="1122" spans="3:5" ht="12.75">
      <c r="C1122"/>
      <c r="E1122" t="str">
        <f>IFERROR(VLOOKUP(ROWS($E$2:E1122),$A$2:$B$991,2,0),"")</f>
        <v/>
      </c>
    </row>
    <row r="1123" spans="3:5" ht="12.75">
      <c r="C1123"/>
      <c r="E1123" t="str">
        <f>IFERROR(VLOOKUP(ROWS($E$2:E1123),$A$2:$B$991,2,0),"")</f>
        <v/>
      </c>
    </row>
    <row r="1124" spans="3:5" ht="12.75">
      <c r="C1124"/>
      <c r="E1124" t="str">
        <f>IFERROR(VLOOKUP(ROWS($E$2:E1124),$A$2:$B$991,2,0),"")</f>
        <v/>
      </c>
    </row>
    <row r="1125" spans="3:5" ht="12.75">
      <c r="C1125"/>
      <c r="E1125" t="str">
        <f>IFERROR(VLOOKUP(ROWS($E$2:E1125),$A$2:$B$991,2,0),"")</f>
        <v/>
      </c>
    </row>
    <row r="1126" spans="3:5" ht="12.75">
      <c r="C1126"/>
      <c r="E1126" t="str">
        <f>IFERROR(VLOOKUP(ROWS($E$2:E1126),$A$2:$B$991,2,0),"")</f>
        <v/>
      </c>
    </row>
    <row r="1127" spans="3:5" ht="12.75">
      <c r="C1127"/>
      <c r="E1127" t="str">
        <f>IFERROR(VLOOKUP(ROWS($E$2:E1127),$A$2:$B$991,2,0),"")</f>
        <v/>
      </c>
    </row>
    <row r="1128" spans="3:5" ht="12.75">
      <c r="C1128"/>
      <c r="E1128" t="str">
        <f>IFERROR(VLOOKUP(ROWS($E$2:E1128),$A$2:$B$991,2,0),"")</f>
        <v/>
      </c>
    </row>
    <row r="1129" spans="3:5" ht="12.75">
      <c r="C1129"/>
      <c r="E1129" t="str">
        <f>IFERROR(VLOOKUP(ROWS($E$2:E1129),$A$2:$B$991,2,0),"")</f>
        <v/>
      </c>
    </row>
    <row r="1130" spans="3:5" ht="12.75">
      <c r="C1130"/>
      <c r="E1130" t="str">
        <f>IFERROR(VLOOKUP(ROWS($E$2:E1130),$A$2:$B$991,2,0),"")</f>
        <v/>
      </c>
    </row>
    <row r="1131" spans="3:5" ht="12.75">
      <c r="C1131"/>
      <c r="E1131" t="str">
        <f>IFERROR(VLOOKUP(ROWS($E$2:E1131),$A$2:$B$991,2,0),"")</f>
        <v/>
      </c>
    </row>
    <row r="1132" spans="3:5" ht="12.75">
      <c r="C1132"/>
      <c r="E1132" t="str">
        <f>IFERROR(VLOOKUP(ROWS($E$2:E1132),$A$2:$B$991,2,0),"")</f>
        <v/>
      </c>
    </row>
    <row r="1133" spans="3:5" ht="12.75">
      <c r="C1133"/>
      <c r="E1133" t="str">
        <f>IFERROR(VLOOKUP(ROWS($E$2:E1133),$A$2:$B$991,2,0),"")</f>
        <v/>
      </c>
    </row>
    <row r="1134" spans="3:5" ht="12.75">
      <c r="C1134"/>
      <c r="E1134" t="str">
        <f>IFERROR(VLOOKUP(ROWS($E$2:E1134),$A$2:$B$991,2,0),"")</f>
        <v/>
      </c>
    </row>
    <row r="1135" spans="3:5" ht="12.75">
      <c r="C1135"/>
      <c r="E1135" t="str">
        <f>IFERROR(VLOOKUP(ROWS($E$2:E1135),$A$2:$B$991,2,0),"")</f>
        <v/>
      </c>
    </row>
    <row r="1136" spans="3:5" ht="12.75">
      <c r="C1136"/>
      <c r="E1136" t="str">
        <f>IFERROR(VLOOKUP(ROWS($E$2:E1136),$A$2:$B$991,2,0),"")</f>
        <v/>
      </c>
    </row>
    <row r="1137" spans="3:5" ht="12.75">
      <c r="C1137"/>
      <c r="E1137" t="str">
        <f>IFERROR(VLOOKUP(ROWS($E$2:E1137),$A$2:$B$991,2,0),"")</f>
        <v/>
      </c>
    </row>
    <row r="1138" spans="3:5" ht="12.75">
      <c r="C1138"/>
      <c r="E1138" t="str">
        <f>IFERROR(VLOOKUP(ROWS($E$2:E1138),$A$2:$B$991,2,0),"")</f>
        <v/>
      </c>
    </row>
    <row r="1139" spans="3:5" ht="12.75">
      <c r="C1139"/>
      <c r="E1139" t="str">
        <f>IFERROR(VLOOKUP(ROWS($E$2:E1139),$A$2:$B$991,2,0),"")</f>
        <v/>
      </c>
    </row>
    <row r="1140" spans="3:5" ht="12.75">
      <c r="C1140"/>
      <c r="E1140" t="str">
        <f>IFERROR(VLOOKUP(ROWS($E$2:E1140),$A$2:$B$991,2,0),"")</f>
        <v/>
      </c>
    </row>
    <row r="1141" spans="3:5" ht="12.75">
      <c r="C1141"/>
      <c r="E1141" t="str">
        <f>IFERROR(VLOOKUP(ROWS($E$2:E1141),$A$2:$B$991,2,0),"")</f>
        <v/>
      </c>
    </row>
    <row r="1142" spans="3:5" ht="12.75">
      <c r="C1142"/>
      <c r="E1142" t="str">
        <f>IFERROR(VLOOKUP(ROWS($E$2:E1142),$A$2:$B$991,2,0),"")</f>
        <v/>
      </c>
    </row>
    <row r="1143" spans="3:5" ht="12.75">
      <c r="C1143"/>
      <c r="E1143" t="str">
        <f>IFERROR(VLOOKUP(ROWS($E$2:E1143),$A$2:$B$991,2,0),"")</f>
        <v/>
      </c>
    </row>
    <row r="1144" spans="3:5" ht="12.75">
      <c r="C1144"/>
      <c r="E1144" t="str">
        <f>IFERROR(VLOOKUP(ROWS($E$2:E1144),$A$2:$B$991,2,0),"")</f>
        <v/>
      </c>
    </row>
    <row r="1145" spans="3:5" ht="12.75">
      <c r="C1145"/>
      <c r="E1145" t="str">
        <f>IFERROR(VLOOKUP(ROWS($E$2:E1145),$A$2:$B$991,2,0),"")</f>
        <v/>
      </c>
    </row>
    <row r="1146" spans="3:5" ht="12.75">
      <c r="C1146"/>
      <c r="E1146" t="str">
        <f>IFERROR(VLOOKUP(ROWS($E$2:E1146),$A$2:$B$991,2,0),"")</f>
        <v/>
      </c>
    </row>
    <row r="1147" spans="3:5" ht="12.75">
      <c r="C1147"/>
      <c r="E1147" t="str">
        <f>IFERROR(VLOOKUP(ROWS($E$2:E1147),$A$2:$B$991,2,0),"")</f>
        <v/>
      </c>
    </row>
    <row r="1148" spans="3:5" ht="12.75">
      <c r="C1148"/>
      <c r="E1148" t="str">
        <f>IFERROR(VLOOKUP(ROWS($E$2:E1148),$A$2:$B$991,2,0),"")</f>
        <v/>
      </c>
    </row>
    <row r="1149" spans="3:5" ht="12.75">
      <c r="C1149"/>
      <c r="E1149" t="str">
        <f>IFERROR(VLOOKUP(ROWS($E$2:E1149),$A$2:$B$991,2,0),"")</f>
        <v/>
      </c>
    </row>
    <row r="1150" spans="3:5" ht="12.75">
      <c r="C1150"/>
      <c r="E1150" t="str">
        <f>IFERROR(VLOOKUP(ROWS($E$2:E1150),$A$2:$B$991,2,0),"")</f>
        <v/>
      </c>
    </row>
    <row r="1151" spans="3:5" ht="12.75">
      <c r="C1151"/>
      <c r="E1151" t="str">
        <f>IFERROR(VLOOKUP(ROWS($E$2:E1151),$A$2:$B$991,2,0),"")</f>
        <v/>
      </c>
    </row>
    <row r="1152" spans="3:5" ht="12.75">
      <c r="C1152"/>
      <c r="E1152" t="str">
        <f>IFERROR(VLOOKUP(ROWS($E$2:E1152),$A$2:$B$991,2,0),"")</f>
        <v/>
      </c>
    </row>
    <row r="1153" spans="3:5" ht="12.75">
      <c r="C1153"/>
      <c r="E1153" t="str">
        <f>IFERROR(VLOOKUP(ROWS($E$2:E1153),$A$2:$B$991,2,0),"")</f>
        <v/>
      </c>
    </row>
    <row r="1154" spans="3:5" ht="12.75">
      <c r="C1154"/>
      <c r="E1154" t="str">
        <f>IFERROR(VLOOKUP(ROWS($E$2:E1154),$A$2:$B$991,2,0),"")</f>
        <v/>
      </c>
    </row>
    <row r="1155" spans="3:5" ht="12.75">
      <c r="C1155"/>
      <c r="E1155" t="str">
        <f>IFERROR(VLOOKUP(ROWS($E$2:E1155),$A$2:$B$991,2,0),"")</f>
        <v/>
      </c>
    </row>
    <row r="1156" spans="3:5" ht="12.75">
      <c r="C1156"/>
      <c r="E1156" t="str">
        <f>IFERROR(VLOOKUP(ROWS($E$2:E1156),$A$2:$B$991,2,0),"")</f>
        <v/>
      </c>
    </row>
    <row r="1157" spans="3:5" ht="12.75">
      <c r="C1157"/>
      <c r="E1157" t="str">
        <f>IFERROR(VLOOKUP(ROWS($E$2:E1157),$A$2:$B$991,2,0),"")</f>
        <v/>
      </c>
    </row>
    <row r="1158" spans="3:5" ht="12.75">
      <c r="C1158"/>
      <c r="E1158" t="str">
        <f>IFERROR(VLOOKUP(ROWS($E$2:E1158),$A$2:$B$991,2,0),"")</f>
        <v/>
      </c>
    </row>
    <row r="1159" spans="3:5" ht="12.75">
      <c r="C1159"/>
      <c r="E1159" t="str">
        <f>IFERROR(VLOOKUP(ROWS($E$2:E1159),$A$2:$B$991,2,0),"")</f>
        <v/>
      </c>
    </row>
    <row r="1160" spans="3:5" ht="12.75">
      <c r="C1160"/>
      <c r="E1160" t="str">
        <f>IFERROR(VLOOKUP(ROWS($E$2:E1160),$A$2:$B$991,2,0),"")</f>
        <v/>
      </c>
    </row>
    <row r="1161" spans="3:5" ht="12.75">
      <c r="C1161"/>
      <c r="E1161" t="str">
        <f>IFERROR(VLOOKUP(ROWS($E$2:E1161),$A$2:$B$991,2,0),"")</f>
        <v/>
      </c>
    </row>
    <row r="1162" spans="3:5" ht="12.75">
      <c r="C1162"/>
      <c r="E1162" t="str">
        <f>IFERROR(VLOOKUP(ROWS($E$2:E1162),$A$2:$B$991,2,0),"")</f>
        <v/>
      </c>
    </row>
    <row r="1163" spans="3:5" ht="12.75">
      <c r="C1163"/>
      <c r="E1163" t="str">
        <f>IFERROR(VLOOKUP(ROWS($E$2:E1163),$A$2:$B$991,2,0),"")</f>
        <v/>
      </c>
    </row>
    <row r="1164" spans="3:5" ht="12.75">
      <c r="C1164"/>
      <c r="E1164" t="str">
        <f>IFERROR(VLOOKUP(ROWS($E$2:E1164),$A$2:$B$991,2,0),"")</f>
        <v/>
      </c>
    </row>
    <row r="1165" spans="3:5" ht="12.75">
      <c r="C1165"/>
      <c r="E1165" t="str">
        <f>IFERROR(VLOOKUP(ROWS($E$2:E1165),$A$2:$B$991,2,0),"")</f>
        <v/>
      </c>
    </row>
    <row r="1166" spans="3:5" ht="12.75">
      <c r="C1166"/>
      <c r="E1166" t="str">
        <f>IFERROR(VLOOKUP(ROWS($E$2:E1166),$A$2:$B$991,2,0),"")</f>
        <v/>
      </c>
    </row>
    <row r="1167" spans="3:5" ht="12.75">
      <c r="C1167"/>
      <c r="E1167" t="str">
        <f>IFERROR(VLOOKUP(ROWS($E$2:E1167),$A$2:$B$991,2,0),"")</f>
        <v/>
      </c>
    </row>
    <row r="1168" spans="3:5" ht="12.75">
      <c r="C1168"/>
      <c r="E1168" t="str">
        <f>IFERROR(VLOOKUP(ROWS($E$2:E1168),$A$2:$B$991,2,0),"")</f>
        <v/>
      </c>
    </row>
    <row r="1169" spans="3:5" ht="12.75">
      <c r="C1169"/>
      <c r="E1169" t="str">
        <f>IFERROR(VLOOKUP(ROWS($E$2:E1169),$A$2:$B$991,2,0),"")</f>
        <v/>
      </c>
    </row>
    <row r="1170" spans="3:5" ht="12.75">
      <c r="C1170"/>
      <c r="E1170" t="str">
        <f>IFERROR(VLOOKUP(ROWS($E$2:E1170),$A$2:$B$991,2,0),"")</f>
        <v/>
      </c>
    </row>
    <row r="1171" spans="3:5" ht="12.75">
      <c r="C1171"/>
      <c r="E1171" t="str">
        <f>IFERROR(VLOOKUP(ROWS($E$2:E1171),$A$2:$B$991,2,0),"")</f>
        <v/>
      </c>
    </row>
    <row r="1172" spans="3:5" ht="12.75">
      <c r="C1172"/>
      <c r="E1172" t="str">
        <f>IFERROR(VLOOKUP(ROWS($E$2:E1172),$A$2:$B$991,2,0),"")</f>
        <v/>
      </c>
    </row>
    <row r="1173" spans="3:5" ht="12.75">
      <c r="C1173"/>
      <c r="E1173" t="str">
        <f>IFERROR(VLOOKUP(ROWS($E$2:E1173),$A$2:$B$991,2,0),"")</f>
        <v/>
      </c>
    </row>
    <row r="1174" spans="3:5" ht="12.75">
      <c r="C1174"/>
      <c r="E1174" t="str">
        <f>IFERROR(VLOOKUP(ROWS($E$2:E1174),$A$2:$B$991,2,0),"")</f>
        <v/>
      </c>
    </row>
    <row r="1175" spans="3:5" ht="12.75">
      <c r="C1175"/>
      <c r="E1175" t="str">
        <f>IFERROR(VLOOKUP(ROWS($E$2:E1175),$A$2:$B$991,2,0),"")</f>
        <v/>
      </c>
    </row>
    <row r="1176" spans="3:5" ht="12.75">
      <c r="C1176"/>
      <c r="E1176" t="str">
        <f>IFERROR(VLOOKUP(ROWS($E$2:E1176),$A$2:$B$991,2,0),"")</f>
        <v/>
      </c>
    </row>
    <row r="1177" spans="3:5" ht="12.75">
      <c r="C1177"/>
      <c r="E1177" t="str">
        <f>IFERROR(VLOOKUP(ROWS($E$2:E1177),$A$2:$B$991,2,0),"")</f>
        <v/>
      </c>
    </row>
    <row r="1178" spans="3:5" ht="12.75">
      <c r="C1178"/>
      <c r="E1178" t="str">
        <f>IFERROR(VLOOKUP(ROWS($E$2:E1178),$A$2:$B$991,2,0),"")</f>
        <v/>
      </c>
    </row>
    <row r="1179" spans="3:5" ht="12.75">
      <c r="C1179"/>
      <c r="E1179" t="str">
        <f>IFERROR(VLOOKUP(ROWS($E$2:E1179),$A$2:$B$991,2,0),"")</f>
        <v/>
      </c>
    </row>
    <row r="1180" spans="3:5" ht="12.75">
      <c r="C1180"/>
      <c r="E1180" t="str">
        <f>IFERROR(VLOOKUP(ROWS($E$2:E1180),$A$2:$B$991,2,0),"")</f>
        <v/>
      </c>
    </row>
    <row r="1181" spans="3:5" ht="12.75">
      <c r="C1181"/>
      <c r="E1181" t="str">
        <f>IFERROR(VLOOKUP(ROWS($E$2:E1181),$A$2:$B$991,2,0),"")</f>
        <v/>
      </c>
    </row>
    <row r="1182" spans="3:5" ht="12.75">
      <c r="C1182"/>
      <c r="E1182" t="str">
        <f>IFERROR(VLOOKUP(ROWS($E$2:E1182),$A$2:$B$991,2,0),"")</f>
        <v/>
      </c>
    </row>
    <row r="1183" spans="3:5" ht="12.75">
      <c r="C1183"/>
      <c r="E1183" t="str">
        <f>IFERROR(VLOOKUP(ROWS($E$2:E1183),$A$2:$B$991,2,0),"")</f>
        <v/>
      </c>
    </row>
    <row r="1184" spans="3:5" ht="12.75">
      <c r="C1184"/>
      <c r="E1184" t="str">
        <f>IFERROR(VLOOKUP(ROWS($E$2:E1184),$A$2:$B$991,2,0),"")</f>
        <v/>
      </c>
    </row>
    <row r="1185" spans="3:5" ht="12.75">
      <c r="C1185"/>
      <c r="E1185" t="str">
        <f>IFERROR(VLOOKUP(ROWS($E$2:E1185),$A$2:$B$991,2,0),"")</f>
        <v/>
      </c>
    </row>
    <row r="1186" spans="3:5" ht="12.75">
      <c r="C1186"/>
      <c r="E1186" t="str">
        <f>IFERROR(VLOOKUP(ROWS($E$2:E1186),$A$2:$B$991,2,0),"")</f>
        <v/>
      </c>
    </row>
    <row r="1187" spans="3:5" ht="12.75">
      <c r="C1187"/>
      <c r="E1187" t="str">
        <f>IFERROR(VLOOKUP(ROWS($E$2:E1187),$A$2:$B$991,2,0),"")</f>
        <v/>
      </c>
    </row>
    <row r="1188" spans="3:5" ht="12.75">
      <c r="C1188"/>
      <c r="E1188" t="str">
        <f>IFERROR(VLOOKUP(ROWS($E$2:E1188),$A$2:$B$991,2,0),"")</f>
        <v/>
      </c>
    </row>
    <row r="1189" spans="3:5" ht="12.75">
      <c r="C1189"/>
      <c r="E1189" t="str">
        <f>IFERROR(VLOOKUP(ROWS($E$2:E1189),$A$2:$B$991,2,0),"")</f>
        <v/>
      </c>
    </row>
    <row r="1190" spans="3:5" ht="12.75">
      <c r="C1190"/>
      <c r="E1190" t="str">
        <f>IFERROR(VLOOKUP(ROWS($E$2:E1190),$A$2:$B$991,2,0),"")</f>
        <v/>
      </c>
    </row>
    <row r="1191" spans="3:5" ht="12.75">
      <c r="C1191"/>
      <c r="E1191" t="str">
        <f>IFERROR(VLOOKUP(ROWS($E$2:E1191),$A$2:$B$991,2,0),"")</f>
        <v/>
      </c>
    </row>
    <row r="1192" spans="3:5" ht="12.75">
      <c r="C1192"/>
      <c r="E1192" t="str">
        <f>IFERROR(VLOOKUP(ROWS($E$2:E1192),$A$2:$B$991,2,0),"")</f>
        <v/>
      </c>
    </row>
    <row r="1193" spans="3:5" ht="12.75">
      <c r="C1193"/>
      <c r="E1193" t="str">
        <f>IFERROR(VLOOKUP(ROWS($E$2:E1193),$A$2:$B$991,2,0),"")</f>
        <v/>
      </c>
    </row>
    <row r="1194" spans="3:5" ht="12.75">
      <c r="C1194"/>
      <c r="E1194" t="str">
        <f>IFERROR(VLOOKUP(ROWS($E$2:E1194),$A$2:$B$991,2,0),"")</f>
        <v/>
      </c>
    </row>
    <row r="1195" spans="3:5" ht="12.75">
      <c r="C1195"/>
      <c r="E1195" t="str">
        <f>IFERROR(VLOOKUP(ROWS($E$2:E1195),$A$2:$B$991,2,0),"")</f>
        <v/>
      </c>
    </row>
    <row r="1196" spans="3:5" ht="12.75">
      <c r="C1196"/>
      <c r="E1196" t="str">
        <f>IFERROR(VLOOKUP(ROWS($E$2:E1196),$A$2:$B$991,2,0),"")</f>
        <v/>
      </c>
    </row>
    <row r="1197" spans="3:5" ht="12.75">
      <c r="C1197"/>
      <c r="E1197" t="str">
        <f>IFERROR(VLOOKUP(ROWS($E$2:E1197),$A$2:$B$991,2,0),"")</f>
        <v/>
      </c>
    </row>
    <row r="1198" spans="3:5" ht="12.75">
      <c r="C1198"/>
      <c r="E1198" t="str">
        <f>IFERROR(VLOOKUP(ROWS($E$2:E1198),$A$2:$B$991,2,0),"")</f>
        <v/>
      </c>
    </row>
    <row r="1199" spans="3:5" ht="12.75">
      <c r="C1199"/>
      <c r="E1199" t="str">
        <f>IFERROR(VLOOKUP(ROWS($E$2:E1199),$A$2:$B$991,2,0),"")</f>
        <v/>
      </c>
    </row>
    <row r="1200" spans="3:5" ht="12.75">
      <c r="C1200"/>
      <c r="E1200" t="str">
        <f>IFERROR(VLOOKUP(ROWS($E$2:E1200),$A$2:$B$991,2,0),"")</f>
        <v/>
      </c>
    </row>
    <row r="1201" spans="3:5" ht="12.75">
      <c r="C1201"/>
      <c r="E1201" t="str">
        <f>IFERROR(VLOOKUP(ROWS($E$2:E1201),$A$2:$B$991,2,0),"")</f>
        <v/>
      </c>
    </row>
    <row r="1202" spans="3:5" ht="12.75">
      <c r="C1202"/>
      <c r="E1202" t="str">
        <f>IFERROR(VLOOKUP(ROWS($E$2:E1202),$A$2:$B$991,2,0),"")</f>
        <v/>
      </c>
    </row>
    <row r="1203" spans="3:5" ht="12.75">
      <c r="C1203"/>
      <c r="E1203" t="str">
        <f>IFERROR(VLOOKUP(ROWS($E$2:E1203),$A$2:$B$991,2,0),"")</f>
        <v/>
      </c>
    </row>
    <row r="1204" spans="3:5" ht="12.75">
      <c r="C1204"/>
      <c r="E1204" t="str">
        <f>IFERROR(VLOOKUP(ROWS($E$2:E1204),$A$2:$B$991,2,0),"")</f>
        <v/>
      </c>
    </row>
    <row r="1205" spans="3:5" ht="12.75">
      <c r="C1205"/>
      <c r="E1205" t="str">
        <f>IFERROR(VLOOKUP(ROWS($E$2:E1205),$A$2:$B$991,2,0),"")</f>
        <v/>
      </c>
    </row>
    <row r="1206" spans="3:5" ht="12.75">
      <c r="C1206"/>
      <c r="E1206" t="str">
        <f>IFERROR(VLOOKUP(ROWS($E$2:E1206),$A$2:$B$991,2,0),"")</f>
        <v/>
      </c>
    </row>
    <row r="1207" spans="3:5" ht="12.75">
      <c r="C1207"/>
      <c r="E1207" t="str">
        <f>IFERROR(VLOOKUP(ROWS($E$2:E1207),$A$2:$B$991,2,0),"")</f>
        <v/>
      </c>
    </row>
    <row r="1208" spans="3:5" ht="12.75">
      <c r="C1208"/>
      <c r="E1208" t="str">
        <f>IFERROR(VLOOKUP(ROWS($E$2:E1208),$A$2:$B$991,2,0),"")</f>
        <v/>
      </c>
    </row>
    <row r="1209" spans="3:5" ht="12.75">
      <c r="C1209"/>
      <c r="E1209" t="str">
        <f>IFERROR(VLOOKUP(ROWS($E$2:E1209),$A$2:$B$991,2,0),"")</f>
        <v/>
      </c>
    </row>
    <row r="1210" spans="3:5" ht="12.75">
      <c r="C1210"/>
      <c r="E1210" t="str">
        <f>IFERROR(VLOOKUP(ROWS($E$2:E1210),$A$2:$B$991,2,0),"")</f>
        <v/>
      </c>
    </row>
    <row r="1211" spans="3:5" ht="12.75">
      <c r="C1211"/>
      <c r="E1211" t="str">
        <f>IFERROR(VLOOKUP(ROWS($E$2:E1211),$A$2:$B$991,2,0),"")</f>
        <v/>
      </c>
    </row>
    <row r="1212" spans="3:5" ht="12.75">
      <c r="C1212"/>
      <c r="E1212" t="str">
        <f>IFERROR(VLOOKUP(ROWS($E$2:E1212),$A$2:$B$991,2,0),"")</f>
        <v/>
      </c>
    </row>
    <row r="1213" spans="3:5" ht="12.75">
      <c r="C1213"/>
      <c r="E1213" t="str">
        <f>IFERROR(VLOOKUP(ROWS($E$2:E1213),$A$2:$B$991,2,0),"")</f>
        <v/>
      </c>
    </row>
    <row r="1214" spans="3:5" ht="12.75">
      <c r="C1214"/>
      <c r="E1214" t="str">
        <f>IFERROR(VLOOKUP(ROWS($E$2:E1214),$A$2:$B$991,2,0),"")</f>
        <v/>
      </c>
    </row>
    <row r="1215" spans="3:5" ht="12.75">
      <c r="C1215"/>
      <c r="E1215" t="str">
        <f>IFERROR(VLOOKUP(ROWS($E$2:E1215),$A$2:$B$991,2,0),"")</f>
        <v/>
      </c>
    </row>
    <row r="1216" spans="3:5" ht="12.75">
      <c r="C1216"/>
      <c r="E1216" t="str">
        <f>IFERROR(VLOOKUP(ROWS($E$2:E1216),$A$2:$B$991,2,0),"")</f>
        <v/>
      </c>
    </row>
    <row r="1217" spans="3:5" ht="12.75">
      <c r="C1217"/>
      <c r="E1217" t="str">
        <f>IFERROR(VLOOKUP(ROWS($E$2:E1217),$A$2:$B$991,2,0),"")</f>
        <v/>
      </c>
    </row>
    <row r="1218" spans="3:5" ht="12.75">
      <c r="C1218"/>
      <c r="E1218" t="str">
        <f>IFERROR(VLOOKUP(ROWS($E$2:E1218),$A$2:$B$991,2,0),"")</f>
        <v/>
      </c>
    </row>
    <row r="1219" spans="3:5" ht="12.75">
      <c r="C1219"/>
      <c r="E1219" t="str">
        <f>IFERROR(VLOOKUP(ROWS($E$2:E1219),$A$2:$B$991,2,0),"")</f>
        <v/>
      </c>
    </row>
    <row r="1220" spans="3:5" ht="12.75">
      <c r="C1220"/>
      <c r="E1220" t="str">
        <f>IFERROR(VLOOKUP(ROWS($E$2:E1220),$A$2:$B$991,2,0),"")</f>
        <v/>
      </c>
    </row>
    <row r="1221" spans="3:5" ht="12.75">
      <c r="C1221"/>
      <c r="E1221" t="str">
        <f>IFERROR(VLOOKUP(ROWS($E$2:E1221),$A$2:$B$991,2,0),"")</f>
        <v/>
      </c>
    </row>
    <row r="1222" spans="3:5" ht="12.75">
      <c r="C1222"/>
      <c r="E1222" t="str">
        <f>IFERROR(VLOOKUP(ROWS($E$2:E1222),$A$2:$B$991,2,0),"")</f>
        <v/>
      </c>
    </row>
    <row r="1223" spans="3:5" ht="12.75">
      <c r="C1223"/>
      <c r="E1223" t="str">
        <f>IFERROR(VLOOKUP(ROWS($E$2:E1223),$A$2:$B$991,2,0),"")</f>
        <v/>
      </c>
    </row>
    <row r="1224" spans="3:5" ht="12.75">
      <c r="C1224"/>
      <c r="E1224" t="str">
        <f>IFERROR(VLOOKUP(ROWS($E$2:E1224),$A$2:$B$991,2,0),"")</f>
        <v/>
      </c>
    </row>
    <row r="1225" spans="3:5" ht="12.75">
      <c r="C1225"/>
      <c r="E1225" t="str">
        <f>IFERROR(VLOOKUP(ROWS($E$2:E1225),$A$2:$B$991,2,0),"")</f>
        <v/>
      </c>
    </row>
    <row r="1226" spans="3:5" ht="12.75">
      <c r="C1226"/>
      <c r="E1226" t="str">
        <f>IFERROR(VLOOKUP(ROWS($E$2:E1226),$A$2:$B$991,2,0),"")</f>
        <v/>
      </c>
    </row>
    <row r="1227" spans="3:5" ht="12.75">
      <c r="C1227"/>
      <c r="E1227" t="str">
        <f>IFERROR(VLOOKUP(ROWS($E$2:E1227),$A$2:$B$991,2,0),"")</f>
        <v/>
      </c>
    </row>
    <row r="1228" spans="3:5" ht="12.75">
      <c r="C1228"/>
      <c r="E1228" t="str">
        <f>IFERROR(VLOOKUP(ROWS($E$2:E1228),$A$2:$B$991,2,0),"")</f>
        <v/>
      </c>
    </row>
    <row r="1229" spans="3:5" ht="12.75">
      <c r="C1229"/>
      <c r="E1229" t="str">
        <f>IFERROR(VLOOKUP(ROWS($E$2:E1229),$A$2:$B$991,2,0),"")</f>
        <v/>
      </c>
    </row>
    <row r="1230" spans="3:5" ht="12.75">
      <c r="C1230"/>
      <c r="E1230" t="str">
        <f>IFERROR(VLOOKUP(ROWS($E$2:E1230),$A$2:$B$991,2,0),"")</f>
        <v/>
      </c>
    </row>
    <row r="1231" spans="3:5" ht="12.75">
      <c r="C1231"/>
      <c r="E1231" t="str">
        <f>IFERROR(VLOOKUP(ROWS($E$2:E1231),$A$2:$B$991,2,0),"")</f>
        <v/>
      </c>
    </row>
    <row r="1232" spans="3:5" ht="12.75">
      <c r="C1232"/>
      <c r="E1232" t="str">
        <f>IFERROR(VLOOKUP(ROWS($E$2:E1232),$A$2:$B$991,2,0),"")</f>
        <v/>
      </c>
    </row>
    <row r="1233" spans="3:5" ht="12.75">
      <c r="C1233"/>
      <c r="E1233" t="str">
        <f>IFERROR(VLOOKUP(ROWS($E$2:E1233),$A$2:$B$991,2,0),"")</f>
        <v/>
      </c>
    </row>
    <row r="1234" spans="3:5" ht="12.75">
      <c r="C1234"/>
      <c r="E1234" t="str">
        <f>IFERROR(VLOOKUP(ROWS($E$2:E1234),$A$2:$B$991,2,0),"")</f>
        <v/>
      </c>
    </row>
    <row r="1235" spans="3:5" ht="12.75">
      <c r="C1235"/>
      <c r="E1235" t="str">
        <f>IFERROR(VLOOKUP(ROWS($E$2:E1235),$A$2:$B$991,2,0),"")</f>
        <v/>
      </c>
    </row>
    <row r="1236" spans="3:5" ht="12.75">
      <c r="C1236"/>
      <c r="E1236" t="str">
        <f>IFERROR(VLOOKUP(ROWS($E$2:E1236),$A$2:$B$991,2,0),"")</f>
        <v/>
      </c>
    </row>
    <row r="1237" spans="3:5" ht="12.75">
      <c r="C1237"/>
      <c r="E1237" t="str">
        <f>IFERROR(VLOOKUP(ROWS($E$2:E1237),$A$2:$B$991,2,0),"")</f>
        <v/>
      </c>
    </row>
    <row r="1238" spans="3:5" ht="12.75">
      <c r="C1238"/>
      <c r="E1238" t="str">
        <f>IFERROR(VLOOKUP(ROWS($E$2:E1238),$A$2:$B$991,2,0),"")</f>
        <v/>
      </c>
    </row>
    <row r="1239" spans="3:5" ht="12.75">
      <c r="C1239"/>
      <c r="E1239" t="str">
        <f>IFERROR(VLOOKUP(ROWS($E$2:E1239),$A$2:$B$991,2,0),"")</f>
        <v/>
      </c>
    </row>
    <row r="1240" spans="3:5" ht="12.75">
      <c r="C1240"/>
      <c r="E1240" t="str">
        <f>IFERROR(VLOOKUP(ROWS($E$2:E1240),$A$2:$B$991,2,0),"")</f>
        <v/>
      </c>
    </row>
    <row r="1241" spans="3:5" ht="12.75">
      <c r="C1241"/>
      <c r="E1241" t="str">
        <f>IFERROR(VLOOKUP(ROWS($E$2:E1241),$A$2:$B$991,2,0),"")</f>
        <v/>
      </c>
    </row>
    <row r="1242" spans="3:5" ht="12.75">
      <c r="C1242"/>
      <c r="E1242" t="str">
        <f>IFERROR(VLOOKUP(ROWS($E$2:E1242),$A$2:$B$991,2,0),"")</f>
        <v/>
      </c>
    </row>
    <row r="1243" spans="3:5" ht="12.75">
      <c r="C1243"/>
      <c r="E1243" t="str">
        <f>IFERROR(VLOOKUP(ROWS($E$2:E1243),$A$2:$B$991,2,0),"")</f>
        <v/>
      </c>
    </row>
    <row r="1244" spans="3:5" ht="12.75">
      <c r="C1244"/>
      <c r="E1244" t="str">
        <f>IFERROR(VLOOKUP(ROWS($E$2:E1244),$A$2:$B$991,2,0),"")</f>
        <v/>
      </c>
    </row>
    <row r="1245" spans="3:5" ht="12.75">
      <c r="C1245"/>
      <c r="E1245" t="str">
        <f>IFERROR(VLOOKUP(ROWS($E$2:E1245),$A$2:$B$991,2,0),"")</f>
        <v/>
      </c>
    </row>
    <row r="1246" spans="3:5" ht="12.75">
      <c r="C1246"/>
      <c r="E1246" t="str">
        <f>IFERROR(VLOOKUP(ROWS($E$2:E1246),$A$2:$B$991,2,0),"")</f>
        <v/>
      </c>
    </row>
    <row r="1247" spans="3:5" ht="12.75">
      <c r="C1247"/>
      <c r="E1247" t="str">
        <f>IFERROR(VLOOKUP(ROWS($E$2:E1247),$A$2:$B$991,2,0),"")</f>
        <v/>
      </c>
    </row>
    <row r="1248" spans="3:5" ht="12.75">
      <c r="C1248"/>
      <c r="E1248" t="str">
        <f>IFERROR(VLOOKUP(ROWS($E$2:E1248),$A$2:$B$991,2,0),"")</f>
        <v/>
      </c>
    </row>
    <row r="1249" spans="3:5" ht="12.75">
      <c r="C1249"/>
      <c r="E1249" t="str">
        <f>IFERROR(VLOOKUP(ROWS($E$2:E1249),$A$2:$B$991,2,0),"")</f>
        <v/>
      </c>
    </row>
    <row r="1250" spans="3:5" ht="12.75">
      <c r="C1250"/>
      <c r="E1250" t="str">
        <f>IFERROR(VLOOKUP(ROWS($E$2:E1250),$A$2:$B$991,2,0),"")</f>
        <v/>
      </c>
    </row>
    <row r="1251" spans="3:5" ht="12.75">
      <c r="C1251"/>
      <c r="E1251" t="str">
        <f>IFERROR(VLOOKUP(ROWS($E$2:E1251),$A$2:$B$991,2,0),"")</f>
        <v/>
      </c>
    </row>
    <row r="1252" spans="3:5" ht="12.75">
      <c r="C1252"/>
      <c r="E1252" t="str">
        <f>IFERROR(VLOOKUP(ROWS($E$2:E1252),$A$2:$B$991,2,0),"")</f>
        <v/>
      </c>
    </row>
    <row r="1253" spans="3:5" ht="12.75">
      <c r="C1253"/>
      <c r="E1253" t="str">
        <f>IFERROR(VLOOKUP(ROWS($E$2:E1253),$A$2:$B$991,2,0),"")</f>
        <v/>
      </c>
    </row>
    <row r="1254" spans="3:5" ht="12.75">
      <c r="C1254"/>
      <c r="E1254" t="str">
        <f>IFERROR(VLOOKUP(ROWS($E$2:E1254),$A$2:$B$991,2,0),"")</f>
        <v/>
      </c>
    </row>
    <row r="1255" spans="3:5" ht="12.75">
      <c r="C1255"/>
      <c r="E1255" t="str">
        <f>IFERROR(VLOOKUP(ROWS($E$2:E1255),$A$2:$B$991,2,0),"")</f>
        <v/>
      </c>
    </row>
    <row r="1256" spans="3:5" ht="12.75">
      <c r="C1256"/>
      <c r="E1256" t="str">
        <f>IFERROR(VLOOKUP(ROWS($E$2:E1256),$A$2:$B$991,2,0),"")</f>
        <v/>
      </c>
    </row>
    <row r="1257" spans="3:5" ht="12.75">
      <c r="C1257"/>
      <c r="E1257" t="str">
        <f>IFERROR(VLOOKUP(ROWS($E$2:E1257),$A$2:$B$991,2,0),"")</f>
        <v/>
      </c>
    </row>
    <row r="1258" spans="3:5" ht="12.75">
      <c r="C1258"/>
      <c r="E1258" t="str">
        <f>IFERROR(VLOOKUP(ROWS($E$2:E1258),$A$2:$B$991,2,0),"")</f>
        <v/>
      </c>
    </row>
    <row r="1259" spans="3:5" ht="12.75">
      <c r="C1259"/>
      <c r="E1259" t="str">
        <f>IFERROR(VLOOKUP(ROWS($E$2:E1259),$A$2:$B$991,2,0),"")</f>
        <v/>
      </c>
    </row>
    <row r="1260" spans="3:5" ht="12.75">
      <c r="C1260"/>
      <c r="E1260" t="str">
        <f>IFERROR(VLOOKUP(ROWS($E$2:E1260),$A$2:$B$991,2,0),"")</f>
        <v/>
      </c>
    </row>
    <row r="1261" spans="3:5" ht="12.75">
      <c r="C1261"/>
      <c r="E1261" t="str">
        <f>IFERROR(VLOOKUP(ROWS($E$2:E1261),$A$2:$B$991,2,0),"")</f>
        <v/>
      </c>
    </row>
    <row r="1262" spans="3:5" ht="12.75">
      <c r="C1262"/>
      <c r="E1262" t="str">
        <f>IFERROR(VLOOKUP(ROWS($E$2:E1262),$A$2:$B$991,2,0),"")</f>
        <v/>
      </c>
    </row>
    <row r="1263" spans="3:5" ht="12.75">
      <c r="C1263"/>
      <c r="E1263" t="str">
        <f>IFERROR(VLOOKUP(ROWS($E$2:E1263),$A$2:$B$991,2,0),"")</f>
        <v/>
      </c>
    </row>
    <row r="1264" spans="3:5" ht="12.75">
      <c r="C1264"/>
      <c r="E1264" t="str">
        <f>IFERROR(VLOOKUP(ROWS($E$2:E1264),$A$2:$B$991,2,0),"")</f>
        <v/>
      </c>
    </row>
    <row r="1265" spans="3:5" ht="12.75">
      <c r="C1265"/>
      <c r="E1265" t="str">
        <f>IFERROR(VLOOKUP(ROWS($E$2:E1265),$A$2:$B$991,2,0),"")</f>
        <v/>
      </c>
    </row>
    <row r="1266" spans="3:5" ht="12.75">
      <c r="C1266"/>
      <c r="E1266" t="str">
        <f>IFERROR(VLOOKUP(ROWS($E$2:E1266),$A$2:$B$991,2,0),"")</f>
        <v/>
      </c>
    </row>
    <row r="1267" spans="3:5" ht="12.75">
      <c r="C1267"/>
      <c r="E1267" t="str">
        <f>IFERROR(VLOOKUP(ROWS($E$2:E1267),$A$2:$B$991,2,0),"")</f>
        <v/>
      </c>
    </row>
    <row r="1268" spans="3:5" ht="12.75">
      <c r="C1268"/>
      <c r="E1268" t="str">
        <f>IFERROR(VLOOKUP(ROWS($E$2:E1268),$A$2:$B$991,2,0),"")</f>
        <v/>
      </c>
    </row>
    <row r="1269" spans="3:5" ht="12.75">
      <c r="C1269"/>
      <c r="E1269" t="str">
        <f>IFERROR(VLOOKUP(ROWS($E$2:E1269),$A$2:$B$991,2,0),"")</f>
        <v/>
      </c>
    </row>
    <row r="1270" spans="3:5" ht="12.75">
      <c r="C1270"/>
      <c r="E1270" t="str">
        <f>IFERROR(VLOOKUP(ROWS($E$2:E1270),$A$2:$B$991,2,0),"")</f>
        <v/>
      </c>
    </row>
    <row r="1271" spans="3:5" ht="12.75">
      <c r="C1271"/>
      <c r="E1271" t="str">
        <f>IFERROR(VLOOKUP(ROWS($E$2:E1271),$A$2:$B$991,2,0),"")</f>
        <v/>
      </c>
    </row>
    <row r="1272" spans="3:5" ht="12.75">
      <c r="C1272"/>
      <c r="E1272" t="str">
        <f>IFERROR(VLOOKUP(ROWS($E$2:E1272),$A$2:$B$991,2,0),"")</f>
        <v/>
      </c>
    </row>
    <row r="1273" spans="3:5" ht="12.75">
      <c r="C1273"/>
      <c r="E1273" t="str">
        <f>IFERROR(VLOOKUP(ROWS($E$2:E1273),$A$2:$B$991,2,0),"")</f>
        <v/>
      </c>
    </row>
    <row r="1274" spans="3:5" ht="12.75">
      <c r="C1274"/>
      <c r="E1274" t="str">
        <f>IFERROR(VLOOKUP(ROWS($E$2:E1274),$A$2:$B$991,2,0),"")</f>
        <v/>
      </c>
    </row>
    <row r="1275" spans="3:5" ht="12.75">
      <c r="C1275"/>
      <c r="E1275" t="str">
        <f>IFERROR(VLOOKUP(ROWS($E$2:E1275),$A$2:$B$991,2,0),"")</f>
        <v/>
      </c>
    </row>
    <row r="1276" spans="3:5" ht="12.75">
      <c r="C1276"/>
      <c r="E1276" t="str">
        <f>IFERROR(VLOOKUP(ROWS($E$2:E1276),$A$2:$B$991,2,0),"")</f>
        <v/>
      </c>
    </row>
    <row r="1277" spans="3:5" ht="12.75">
      <c r="C1277"/>
      <c r="E1277" t="str">
        <f>IFERROR(VLOOKUP(ROWS($E$2:E1277),$A$2:$B$991,2,0),"")</f>
        <v/>
      </c>
    </row>
    <row r="1278" spans="3:5" ht="12.75">
      <c r="C1278"/>
      <c r="E1278" t="str">
        <f>IFERROR(VLOOKUP(ROWS($E$2:E1278),$A$2:$B$991,2,0),"")</f>
        <v/>
      </c>
    </row>
    <row r="1279" spans="3:5" ht="12.75">
      <c r="C1279"/>
      <c r="E1279" t="str">
        <f>IFERROR(VLOOKUP(ROWS($E$2:E1279),$A$2:$B$991,2,0),"")</f>
        <v/>
      </c>
    </row>
    <row r="1280" spans="3:5" ht="12.75">
      <c r="C1280"/>
      <c r="E1280" t="str">
        <f>IFERROR(VLOOKUP(ROWS($E$2:E1280),$A$2:$B$991,2,0),"")</f>
        <v/>
      </c>
    </row>
    <row r="1281" spans="3:5" ht="12.75">
      <c r="C1281"/>
      <c r="E1281" t="str">
        <f>IFERROR(VLOOKUP(ROWS($E$2:E1281),$A$2:$B$991,2,0),"")</f>
        <v/>
      </c>
    </row>
    <row r="1282" spans="3:5" ht="12.75">
      <c r="C1282"/>
      <c r="E1282" t="str">
        <f>IFERROR(VLOOKUP(ROWS($E$2:E1282),$A$2:$B$991,2,0),"")</f>
        <v/>
      </c>
    </row>
    <row r="1283" spans="3:5" ht="12.75">
      <c r="C1283"/>
      <c r="E1283" t="str">
        <f>IFERROR(VLOOKUP(ROWS($E$2:E1283),$A$2:$B$991,2,0),"")</f>
        <v/>
      </c>
    </row>
    <row r="1284" spans="3:5" ht="12.75">
      <c r="C1284"/>
      <c r="E1284" t="str">
        <f>IFERROR(VLOOKUP(ROWS($E$2:E1284),$A$2:$B$991,2,0),"")</f>
        <v/>
      </c>
    </row>
    <row r="1285" spans="3:5" ht="12.75">
      <c r="C1285"/>
      <c r="E1285" t="str">
        <f>IFERROR(VLOOKUP(ROWS($E$2:E1285),$A$2:$B$991,2,0),"")</f>
        <v/>
      </c>
    </row>
    <row r="1286" spans="3:5" ht="12.75">
      <c r="C1286"/>
      <c r="E1286" t="str">
        <f>IFERROR(VLOOKUP(ROWS($E$2:E1286),$A$2:$B$991,2,0),"")</f>
        <v/>
      </c>
    </row>
    <row r="1287" spans="3:5" ht="12.75">
      <c r="C1287"/>
      <c r="E1287" t="str">
        <f>IFERROR(VLOOKUP(ROWS($E$2:E1287),$A$2:$B$991,2,0),"")</f>
        <v/>
      </c>
    </row>
    <row r="1288" spans="3:5" ht="12.75">
      <c r="C1288"/>
      <c r="E1288" t="str">
        <f>IFERROR(VLOOKUP(ROWS($E$2:E1288),$A$2:$B$991,2,0),"")</f>
        <v/>
      </c>
    </row>
    <row r="1289" spans="3:5" ht="12.75">
      <c r="C1289"/>
      <c r="E1289" t="str">
        <f>IFERROR(VLOOKUP(ROWS($E$2:E1289),$A$2:$B$991,2,0),"")</f>
        <v/>
      </c>
    </row>
    <row r="1290" spans="3:5" ht="12.75">
      <c r="C1290"/>
      <c r="E1290" t="str">
        <f>IFERROR(VLOOKUP(ROWS($E$2:E1290),$A$2:$B$991,2,0),"")</f>
        <v/>
      </c>
    </row>
    <row r="1291" spans="3:5" ht="12.75">
      <c r="C1291"/>
      <c r="E1291" t="str">
        <f>IFERROR(VLOOKUP(ROWS($E$2:E1291),$A$2:$B$991,2,0),"")</f>
        <v/>
      </c>
    </row>
    <row r="1292" spans="3:5" ht="12.75">
      <c r="C1292"/>
      <c r="E1292" t="str">
        <f>IFERROR(VLOOKUP(ROWS($E$2:E1292),$A$2:$B$991,2,0),"")</f>
        <v/>
      </c>
    </row>
    <row r="1293" spans="3:5" ht="12.75">
      <c r="C1293"/>
      <c r="E1293" t="str">
        <f>IFERROR(VLOOKUP(ROWS($E$2:E1293),$A$2:$B$991,2,0),"")</f>
        <v/>
      </c>
    </row>
    <row r="1294" spans="3:5" ht="12.75">
      <c r="C1294"/>
      <c r="E1294" t="str">
        <f>IFERROR(VLOOKUP(ROWS($E$2:E1294),$A$2:$B$991,2,0),"")</f>
        <v/>
      </c>
    </row>
    <row r="1295" spans="3:5" ht="12.75">
      <c r="C1295"/>
      <c r="E1295" t="str">
        <f>IFERROR(VLOOKUP(ROWS($E$2:E1295),$A$2:$B$991,2,0),"")</f>
        <v/>
      </c>
    </row>
    <row r="1296" spans="3:5" ht="12.75">
      <c r="C1296"/>
      <c r="E1296" t="str">
        <f>IFERROR(VLOOKUP(ROWS($E$2:E1296),$A$2:$B$991,2,0),"")</f>
        <v/>
      </c>
    </row>
    <row r="1297" spans="3:5" ht="12.75">
      <c r="C1297"/>
      <c r="E1297" t="str">
        <f>IFERROR(VLOOKUP(ROWS($E$2:E1297),$A$2:$B$991,2,0),"")</f>
        <v/>
      </c>
    </row>
    <row r="1298" spans="3:5" ht="12.75">
      <c r="C1298"/>
      <c r="E1298" t="str">
        <f>IFERROR(VLOOKUP(ROWS($E$2:E1298),$A$2:$B$991,2,0),"")</f>
        <v/>
      </c>
    </row>
    <row r="1299" spans="3:5" ht="12.75">
      <c r="C1299"/>
      <c r="E1299" t="str">
        <f>IFERROR(VLOOKUP(ROWS($E$2:E1299),$A$2:$B$991,2,0),"")</f>
        <v/>
      </c>
    </row>
    <row r="1300" spans="3:5" ht="12.75">
      <c r="C1300"/>
      <c r="E1300" t="str">
        <f>IFERROR(VLOOKUP(ROWS($E$2:E1300),$A$2:$B$991,2,0),"")</f>
        <v/>
      </c>
    </row>
    <row r="1301" spans="3:5" ht="12.75">
      <c r="C1301"/>
      <c r="E1301" t="str">
        <f>IFERROR(VLOOKUP(ROWS($E$2:E1301),$A$2:$B$991,2,0),"")</f>
        <v/>
      </c>
    </row>
    <row r="1302" spans="3:5" ht="12.75">
      <c r="C1302"/>
      <c r="E1302" t="str">
        <f>IFERROR(VLOOKUP(ROWS($E$2:E1302),$A$2:$B$991,2,0),"")</f>
        <v/>
      </c>
    </row>
    <row r="1303" spans="3:5" ht="12.75">
      <c r="C1303"/>
      <c r="E1303" t="str">
        <f>IFERROR(VLOOKUP(ROWS($E$2:E1303),$A$2:$B$991,2,0),"")</f>
        <v/>
      </c>
    </row>
    <row r="1304" spans="3:5" ht="12.75">
      <c r="C1304"/>
      <c r="E1304" t="str">
        <f>IFERROR(VLOOKUP(ROWS($E$2:E1304),$A$2:$B$991,2,0),"")</f>
        <v/>
      </c>
    </row>
    <row r="1305" spans="3:5" ht="12.75">
      <c r="C1305"/>
      <c r="E1305" t="str">
        <f>IFERROR(VLOOKUP(ROWS($E$2:E1305),$A$2:$B$991,2,0),"")</f>
        <v/>
      </c>
    </row>
    <row r="1306" spans="3:5" ht="12.75">
      <c r="C1306"/>
      <c r="E1306" t="str">
        <f>IFERROR(VLOOKUP(ROWS($E$2:E1306),$A$2:$B$991,2,0),"")</f>
        <v/>
      </c>
    </row>
    <row r="1307" spans="3:5" ht="12.75">
      <c r="C1307"/>
      <c r="E1307" t="str">
        <f>IFERROR(VLOOKUP(ROWS($E$2:E1307),$A$2:$B$991,2,0),"")</f>
        <v/>
      </c>
    </row>
    <row r="1308" spans="3:5" ht="12.75">
      <c r="C1308"/>
      <c r="E1308" t="str">
        <f>IFERROR(VLOOKUP(ROWS($E$2:E1308),$A$2:$B$991,2,0),"")</f>
        <v/>
      </c>
    </row>
    <row r="1309" spans="3:5" ht="12.75">
      <c r="C1309"/>
      <c r="E1309" t="str">
        <f>IFERROR(VLOOKUP(ROWS($E$2:E1309),$A$2:$B$991,2,0),"")</f>
        <v/>
      </c>
    </row>
    <row r="1310" spans="3:5" ht="12.75">
      <c r="C1310"/>
      <c r="E1310" t="str">
        <f>IFERROR(VLOOKUP(ROWS($E$2:E1310),$A$2:$B$991,2,0),"")</f>
        <v/>
      </c>
    </row>
    <row r="1311" spans="3:5" ht="12.75">
      <c r="C1311"/>
      <c r="E1311" t="str">
        <f>IFERROR(VLOOKUP(ROWS($E$2:E1311),$A$2:$B$991,2,0),"")</f>
        <v/>
      </c>
    </row>
    <row r="1312" spans="3:5" ht="12.75">
      <c r="C1312"/>
      <c r="E1312" t="str">
        <f>IFERROR(VLOOKUP(ROWS($E$2:E1312),$A$2:$B$991,2,0),"")</f>
        <v/>
      </c>
    </row>
    <row r="1313" spans="3:5" ht="12.75">
      <c r="C1313"/>
      <c r="E1313" t="str">
        <f>IFERROR(VLOOKUP(ROWS($E$2:E1313),$A$2:$B$991,2,0),"")</f>
        <v/>
      </c>
    </row>
    <row r="1314" spans="3:5" ht="12.75">
      <c r="C1314"/>
      <c r="E1314" t="str">
        <f>IFERROR(VLOOKUP(ROWS($E$2:E1314),$A$2:$B$991,2,0),"")</f>
        <v/>
      </c>
    </row>
    <row r="1315" spans="3:5" ht="12.75">
      <c r="C1315"/>
      <c r="E1315" t="str">
        <f>IFERROR(VLOOKUP(ROWS($E$2:E1315),$A$2:$B$991,2,0),"")</f>
        <v/>
      </c>
    </row>
    <row r="1316" spans="3:5" ht="12.75">
      <c r="C1316"/>
      <c r="E1316" t="str">
        <f>IFERROR(VLOOKUP(ROWS($E$2:E1316),$A$2:$B$991,2,0),"")</f>
        <v/>
      </c>
    </row>
    <row r="1317" spans="3:5" ht="12.75">
      <c r="C1317"/>
      <c r="E1317" t="str">
        <f>IFERROR(VLOOKUP(ROWS($E$2:E1317),$A$2:$B$991,2,0),"")</f>
        <v/>
      </c>
    </row>
    <row r="1318" spans="3:5" ht="12.75">
      <c r="C1318"/>
      <c r="E1318" t="str">
        <f>IFERROR(VLOOKUP(ROWS($E$2:E1318),$A$2:$B$991,2,0),"")</f>
        <v/>
      </c>
    </row>
    <row r="1319" spans="3:5" ht="12.75">
      <c r="C1319"/>
      <c r="E1319" t="str">
        <f>IFERROR(VLOOKUP(ROWS($E$2:E1319),$A$2:$B$991,2,0),"")</f>
        <v/>
      </c>
    </row>
    <row r="1320" spans="3:5" ht="12.75">
      <c r="C1320"/>
      <c r="E1320" t="str">
        <f>IFERROR(VLOOKUP(ROWS($E$2:E1320),$A$2:$B$991,2,0),"")</f>
        <v/>
      </c>
    </row>
    <row r="1321" spans="3:5" ht="12.75">
      <c r="C1321"/>
      <c r="E1321" t="str">
        <f>IFERROR(VLOOKUP(ROWS($E$2:E1321),$A$2:$B$991,2,0),"")</f>
        <v/>
      </c>
    </row>
    <row r="1322" spans="3:5" ht="12.75">
      <c r="C1322"/>
      <c r="E1322" t="str">
        <f>IFERROR(VLOOKUP(ROWS($E$2:E1322),$A$2:$B$991,2,0),"")</f>
        <v/>
      </c>
    </row>
    <row r="1323" spans="3:5" ht="12.75">
      <c r="C1323"/>
      <c r="E1323" t="str">
        <f>IFERROR(VLOOKUP(ROWS($E$2:E1323),$A$2:$B$991,2,0),"")</f>
        <v/>
      </c>
    </row>
    <row r="1324" spans="3:5" ht="12.75">
      <c r="C1324"/>
      <c r="E1324" t="str">
        <f>IFERROR(VLOOKUP(ROWS($E$2:E1324),$A$2:$B$991,2,0),"")</f>
        <v/>
      </c>
    </row>
    <row r="1325" spans="3:5" ht="12.75">
      <c r="C1325"/>
      <c r="E1325" t="str">
        <f>IFERROR(VLOOKUP(ROWS($E$2:E1325),$A$2:$B$991,2,0),"")</f>
        <v/>
      </c>
    </row>
    <row r="1326" spans="3:5" ht="12.75">
      <c r="C1326"/>
      <c r="E1326" t="str">
        <f>IFERROR(VLOOKUP(ROWS($E$2:E1326),$A$2:$B$991,2,0),"")</f>
        <v/>
      </c>
    </row>
    <row r="1327" spans="3:5" ht="12.75">
      <c r="C1327"/>
      <c r="E1327" t="str">
        <f>IFERROR(VLOOKUP(ROWS($E$2:E1327),$A$2:$B$991,2,0),"")</f>
        <v/>
      </c>
    </row>
    <row r="1328" spans="3:5" ht="12.75">
      <c r="C1328"/>
      <c r="E1328" t="str">
        <f>IFERROR(VLOOKUP(ROWS($E$2:E1328),$A$2:$B$991,2,0),"")</f>
        <v/>
      </c>
    </row>
    <row r="1329" spans="3:5" ht="12.75">
      <c r="C1329"/>
      <c r="E1329" t="str">
        <f>IFERROR(VLOOKUP(ROWS($E$2:E1329),$A$2:$B$991,2,0),"")</f>
        <v/>
      </c>
    </row>
    <row r="1330" spans="3:5" ht="12.75">
      <c r="C1330"/>
      <c r="E1330" t="str">
        <f>IFERROR(VLOOKUP(ROWS($E$2:E1330),$A$2:$B$991,2,0),"")</f>
        <v/>
      </c>
    </row>
    <row r="1331" spans="3:5" ht="12.75">
      <c r="C1331"/>
      <c r="E1331" t="str">
        <f>IFERROR(VLOOKUP(ROWS($E$2:E1331),$A$2:$B$991,2,0),"")</f>
        <v/>
      </c>
    </row>
    <row r="1332" spans="3:5" ht="12.75">
      <c r="C1332"/>
      <c r="E1332" t="str">
        <f>IFERROR(VLOOKUP(ROWS($E$2:E1332),$A$2:$B$991,2,0),"")</f>
        <v/>
      </c>
    </row>
    <row r="1333" spans="3:5" ht="12.75">
      <c r="C1333"/>
      <c r="E1333" t="str">
        <f>IFERROR(VLOOKUP(ROWS($E$2:E1333),$A$2:$B$991,2,0),"")</f>
        <v/>
      </c>
    </row>
    <row r="1334" spans="3:5" ht="12.75">
      <c r="C1334"/>
      <c r="E1334" t="str">
        <f>IFERROR(VLOOKUP(ROWS($E$2:E1334),$A$2:$B$991,2,0),"")</f>
        <v/>
      </c>
    </row>
    <row r="1335" spans="3:5" ht="12.75">
      <c r="C1335"/>
      <c r="E1335" t="str">
        <f>IFERROR(VLOOKUP(ROWS($E$2:E1335),$A$2:$B$991,2,0),"")</f>
        <v/>
      </c>
    </row>
    <row r="1336" spans="3:5" ht="12.75">
      <c r="C1336"/>
      <c r="E1336" t="str">
        <f>IFERROR(VLOOKUP(ROWS($E$2:E1336),$A$2:$B$991,2,0),"")</f>
        <v/>
      </c>
    </row>
    <row r="1337" spans="3:5" ht="12.75">
      <c r="C1337"/>
      <c r="E1337" t="str">
        <f>IFERROR(VLOOKUP(ROWS($E$2:E1337),$A$2:$B$991,2,0),"")</f>
        <v/>
      </c>
    </row>
    <row r="1338" spans="3:5" ht="12.75">
      <c r="C1338"/>
      <c r="E1338" t="str">
        <f>IFERROR(VLOOKUP(ROWS($E$2:E1338),$A$2:$B$991,2,0),"")</f>
        <v/>
      </c>
    </row>
    <row r="1339" spans="3:5" ht="12.75">
      <c r="C1339"/>
      <c r="E1339" t="str">
        <f>IFERROR(VLOOKUP(ROWS($E$2:E1339),$A$2:$B$991,2,0),"")</f>
        <v/>
      </c>
    </row>
    <row r="1340" spans="3:5" ht="12.75">
      <c r="C1340"/>
      <c r="E1340" t="str">
        <f>IFERROR(VLOOKUP(ROWS($E$2:E1340),$A$2:$B$991,2,0),"")</f>
        <v/>
      </c>
    </row>
    <row r="1341" spans="3:5" ht="12.75">
      <c r="C1341"/>
      <c r="E1341" t="str">
        <f>IFERROR(VLOOKUP(ROWS($E$2:E1341),$A$2:$B$991,2,0),"")</f>
        <v/>
      </c>
    </row>
    <row r="1342" spans="3:5" ht="12.75">
      <c r="C1342"/>
      <c r="E1342" t="str">
        <f>IFERROR(VLOOKUP(ROWS($E$2:E1342),$A$2:$B$991,2,0),"")</f>
        <v/>
      </c>
    </row>
    <row r="1343" spans="3:5" ht="12.75">
      <c r="C1343"/>
      <c r="E1343" t="str">
        <f>IFERROR(VLOOKUP(ROWS($E$2:E1343),$A$2:$B$991,2,0),"")</f>
        <v/>
      </c>
    </row>
    <row r="1344" spans="3:5" ht="12.75">
      <c r="C1344"/>
      <c r="E1344" t="str">
        <f>IFERROR(VLOOKUP(ROWS($E$2:E1344),$A$2:$B$991,2,0),"")</f>
        <v/>
      </c>
    </row>
    <row r="1345" spans="3:5" ht="12.75">
      <c r="C1345"/>
      <c r="E1345" t="str">
        <f>IFERROR(VLOOKUP(ROWS($E$2:E1345),$A$2:$B$991,2,0),"")</f>
        <v/>
      </c>
    </row>
    <row r="1346" spans="3:5" ht="12.75">
      <c r="C1346"/>
      <c r="E1346" t="str">
        <f>IFERROR(VLOOKUP(ROWS($E$2:E1346),$A$2:$B$991,2,0),"")</f>
        <v/>
      </c>
    </row>
    <row r="1347" spans="3:5" ht="12.75">
      <c r="C1347"/>
      <c r="E1347" t="str">
        <f>IFERROR(VLOOKUP(ROWS($E$2:E1347),$A$2:$B$991,2,0),"")</f>
        <v/>
      </c>
    </row>
    <row r="1348" spans="3:5" ht="12.75">
      <c r="C1348"/>
      <c r="E1348" t="str">
        <f>IFERROR(VLOOKUP(ROWS($E$2:E1348),$A$2:$B$991,2,0),"")</f>
        <v/>
      </c>
    </row>
    <row r="1349" spans="3:5" ht="12.75">
      <c r="C1349"/>
      <c r="E1349" t="str">
        <f>IFERROR(VLOOKUP(ROWS($E$2:E1349),$A$2:$B$991,2,0),"")</f>
        <v/>
      </c>
    </row>
    <row r="1350" spans="3:5" ht="12.75">
      <c r="C1350"/>
      <c r="E1350" t="str">
        <f>IFERROR(VLOOKUP(ROWS($E$2:E1350),$A$2:$B$991,2,0),"")</f>
        <v/>
      </c>
    </row>
    <row r="1351" spans="3:5" ht="12.75">
      <c r="C1351"/>
      <c r="E1351" t="str">
        <f>IFERROR(VLOOKUP(ROWS($E$2:E1351),$A$2:$B$991,2,0),"")</f>
        <v/>
      </c>
    </row>
    <row r="1352" spans="3:5" ht="12.75">
      <c r="C1352"/>
      <c r="E1352" t="str">
        <f>IFERROR(VLOOKUP(ROWS($E$2:E1352),$A$2:$B$991,2,0),"")</f>
        <v/>
      </c>
    </row>
    <row r="1353" spans="3:5" ht="12.75">
      <c r="C1353"/>
      <c r="E1353" t="str">
        <f>IFERROR(VLOOKUP(ROWS($E$2:E1353),$A$2:$B$991,2,0),"")</f>
        <v/>
      </c>
    </row>
    <row r="1354" spans="3:5" ht="12.75">
      <c r="C1354"/>
      <c r="E1354" t="str">
        <f>IFERROR(VLOOKUP(ROWS($E$2:E1354),$A$2:$B$991,2,0),"")</f>
        <v/>
      </c>
    </row>
    <row r="1355" spans="3:5" ht="12.75">
      <c r="C1355"/>
      <c r="E1355" t="str">
        <f>IFERROR(VLOOKUP(ROWS($E$2:E1355),$A$2:$B$991,2,0),"")</f>
        <v/>
      </c>
    </row>
    <row r="1356" spans="3:5" ht="12.75">
      <c r="C1356"/>
      <c r="E1356" t="str">
        <f>IFERROR(VLOOKUP(ROWS($E$2:E1356),$A$2:$B$991,2,0),"")</f>
        <v/>
      </c>
    </row>
    <row r="1357" spans="3:5" ht="12.75">
      <c r="C1357"/>
      <c r="E1357" t="str">
        <f>IFERROR(VLOOKUP(ROWS($E$2:E1357),$A$2:$B$991,2,0),"")</f>
        <v/>
      </c>
    </row>
    <row r="1358" spans="3:5" ht="12.75">
      <c r="C1358"/>
      <c r="E1358" t="str">
        <f>IFERROR(VLOOKUP(ROWS($E$2:E1358),$A$2:$B$991,2,0),"")</f>
        <v/>
      </c>
    </row>
    <row r="1359" spans="3:5" ht="12.75">
      <c r="C1359"/>
      <c r="E1359" t="str">
        <f>IFERROR(VLOOKUP(ROWS($E$2:E1359),$A$2:$B$991,2,0),"")</f>
        <v/>
      </c>
    </row>
    <row r="1360" spans="3:5" ht="12.75">
      <c r="C1360"/>
      <c r="E1360" t="str">
        <f>IFERROR(VLOOKUP(ROWS($E$2:E1360),$A$2:$B$991,2,0),"")</f>
        <v/>
      </c>
    </row>
    <row r="1361" spans="3:5" ht="12.75">
      <c r="C1361"/>
      <c r="E1361" t="str">
        <f>IFERROR(VLOOKUP(ROWS($E$2:E1361),$A$2:$B$991,2,0),"")</f>
        <v/>
      </c>
    </row>
    <row r="1362" spans="3:5" ht="12.75">
      <c r="C1362"/>
      <c r="E1362" t="str">
        <f>IFERROR(VLOOKUP(ROWS($E$2:E1362),$A$2:$B$991,2,0),"")</f>
        <v/>
      </c>
    </row>
    <row r="1363" spans="3:5" ht="12.75">
      <c r="C1363"/>
      <c r="E1363" t="str">
        <f>IFERROR(VLOOKUP(ROWS($E$2:E1363),$A$2:$B$991,2,0),"")</f>
        <v/>
      </c>
    </row>
    <row r="1364" spans="3:5" ht="12.75">
      <c r="C1364"/>
      <c r="E1364" t="str">
        <f>IFERROR(VLOOKUP(ROWS($E$2:E1364),$A$2:$B$991,2,0),"")</f>
        <v/>
      </c>
    </row>
    <row r="1365" spans="3:5" ht="12.75">
      <c r="C1365"/>
      <c r="E1365" t="str">
        <f>IFERROR(VLOOKUP(ROWS($E$2:E1365),$A$2:$B$991,2,0),"")</f>
        <v/>
      </c>
    </row>
    <row r="1366" spans="3:5" ht="12.75">
      <c r="C1366"/>
      <c r="E1366" t="str">
        <f>IFERROR(VLOOKUP(ROWS($E$2:E1366),$A$2:$B$991,2,0),"")</f>
        <v/>
      </c>
    </row>
    <row r="1367" spans="3:5" ht="12.75">
      <c r="C1367"/>
      <c r="E1367" t="str">
        <f>IFERROR(VLOOKUP(ROWS($E$2:E1367),$A$2:$B$991,2,0),"")</f>
        <v/>
      </c>
    </row>
    <row r="1368" spans="3:5" ht="12.75">
      <c r="C1368"/>
      <c r="E1368" t="str">
        <f>IFERROR(VLOOKUP(ROWS($E$2:E1368),$A$2:$B$991,2,0),"")</f>
        <v/>
      </c>
    </row>
    <row r="1369" spans="3:5" ht="12.75">
      <c r="C1369"/>
      <c r="E1369" t="str">
        <f>IFERROR(VLOOKUP(ROWS($E$2:E1369),$A$2:$B$991,2,0),"")</f>
        <v/>
      </c>
    </row>
    <row r="1370" spans="3:5" ht="12.75">
      <c r="C1370"/>
      <c r="E1370" t="str">
        <f>IFERROR(VLOOKUP(ROWS($E$2:E1370),$A$2:$B$991,2,0),"")</f>
        <v/>
      </c>
    </row>
    <row r="1371" spans="3:5" ht="12.75">
      <c r="C1371"/>
      <c r="E1371" t="str">
        <f>IFERROR(VLOOKUP(ROWS($E$2:E1371),$A$2:$B$991,2,0),"")</f>
        <v/>
      </c>
    </row>
    <row r="1372" spans="3:5" ht="12.75">
      <c r="C1372"/>
      <c r="E1372" t="str">
        <f>IFERROR(VLOOKUP(ROWS($E$2:E1372),$A$2:$B$991,2,0),"")</f>
        <v/>
      </c>
    </row>
    <row r="1373" spans="3:5" ht="12.75">
      <c r="C1373"/>
      <c r="E1373" t="str">
        <f>IFERROR(VLOOKUP(ROWS($E$2:E1373),$A$2:$B$991,2,0),"")</f>
        <v/>
      </c>
    </row>
    <row r="1374" spans="3:5" ht="12.75">
      <c r="C1374"/>
      <c r="E1374" t="str">
        <f>IFERROR(VLOOKUP(ROWS($E$2:E1374),$A$2:$B$991,2,0),"")</f>
        <v/>
      </c>
    </row>
    <row r="1375" spans="3:5" ht="12.75">
      <c r="C1375"/>
      <c r="E1375" t="str">
        <f>IFERROR(VLOOKUP(ROWS($E$2:E1375),$A$2:$B$991,2,0),"")</f>
        <v/>
      </c>
    </row>
    <row r="1376" spans="3:5" ht="12.75">
      <c r="C1376"/>
      <c r="E1376" t="str">
        <f>IFERROR(VLOOKUP(ROWS($E$2:E1376),$A$2:$B$991,2,0),"")</f>
        <v/>
      </c>
    </row>
    <row r="1377" spans="3:5" ht="12.75">
      <c r="C1377"/>
      <c r="E1377" t="str">
        <f>IFERROR(VLOOKUP(ROWS($E$2:E1377),$A$2:$B$991,2,0),"")</f>
        <v/>
      </c>
    </row>
    <row r="1378" spans="3:5" ht="12.75">
      <c r="C1378"/>
      <c r="E1378" t="str">
        <f>IFERROR(VLOOKUP(ROWS($E$2:E1378),$A$2:$B$991,2,0),"")</f>
        <v/>
      </c>
    </row>
    <row r="1379" spans="3:5" ht="12.75">
      <c r="C1379"/>
      <c r="E1379" t="str">
        <f>IFERROR(VLOOKUP(ROWS($E$2:E1379),$A$2:$B$991,2,0),"")</f>
        <v/>
      </c>
    </row>
    <row r="1380" spans="3:5" ht="12.75">
      <c r="C1380"/>
      <c r="E1380" t="str">
        <f>IFERROR(VLOOKUP(ROWS($E$2:E1380),$A$2:$B$991,2,0),"")</f>
        <v/>
      </c>
    </row>
    <row r="1381" spans="3:5" ht="12.75">
      <c r="C1381"/>
      <c r="E1381" t="str">
        <f>IFERROR(VLOOKUP(ROWS($E$2:E1381),$A$2:$B$991,2,0),"")</f>
        <v/>
      </c>
    </row>
    <row r="1382" spans="3:5" ht="12.75">
      <c r="C1382"/>
      <c r="E1382" t="str">
        <f>IFERROR(VLOOKUP(ROWS($E$2:E1382),$A$2:$B$991,2,0),"")</f>
        <v/>
      </c>
    </row>
    <row r="1383" spans="3:5" ht="12.75">
      <c r="C1383"/>
      <c r="E1383" t="str">
        <f>IFERROR(VLOOKUP(ROWS($E$2:E1383),$A$2:$B$991,2,0),"")</f>
        <v/>
      </c>
    </row>
    <row r="1384" spans="3:5" ht="12.75">
      <c r="C1384"/>
      <c r="E1384" t="str">
        <f>IFERROR(VLOOKUP(ROWS($E$2:E1384),$A$2:$B$991,2,0),"")</f>
        <v/>
      </c>
    </row>
    <row r="1385" spans="3:5" ht="12.75">
      <c r="C1385"/>
      <c r="E1385" t="str">
        <f>IFERROR(VLOOKUP(ROWS($E$2:E1385),$A$2:$B$991,2,0),"")</f>
        <v/>
      </c>
    </row>
    <row r="1386" spans="3:5" ht="12.75">
      <c r="C1386"/>
      <c r="E1386" t="str">
        <f>IFERROR(VLOOKUP(ROWS($E$2:E1386),$A$2:$B$991,2,0),"")</f>
        <v/>
      </c>
    </row>
    <row r="1387" spans="3:5" ht="12.75">
      <c r="C1387"/>
      <c r="E1387" t="str">
        <f>IFERROR(VLOOKUP(ROWS($E$2:E1387),$A$2:$B$991,2,0),"")</f>
        <v/>
      </c>
    </row>
    <row r="1388" spans="3:5" ht="12.75">
      <c r="C1388"/>
      <c r="E1388" t="str">
        <f>IFERROR(VLOOKUP(ROWS($E$2:E1388),$A$2:$B$991,2,0),"")</f>
        <v/>
      </c>
    </row>
    <row r="1389" spans="3:5" ht="12.75">
      <c r="C1389"/>
      <c r="E1389" t="str">
        <f>IFERROR(VLOOKUP(ROWS($E$2:E1389),$A$2:$B$991,2,0),"")</f>
        <v/>
      </c>
    </row>
    <row r="1390" spans="3:5" ht="12.75">
      <c r="C1390"/>
      <c r="E1390" t="str">
        <f>IFERROR(VLOOKUP(ROWS($E$2:E1390),$A$2:$B$991,2,0),"")</f>
        <v/>
      </c>
    </row>
    <row r="1391" spans="3:5" ht="12.75">
      <c r="C1391"/>
      <c r="E1391" t="str">
        <f>IFERROR(VLOOKUP(ROWS($E$2:E1391),$A$2:$B$991,2,0),"")</f>
        <v/>
      </c>
    </row>
    <row r="1392" spans="3:5" ht="12.75">
      <c r="C1392"/>
      <c r="E1392" t="str">
        <f>IFERROR(VLOOKUP(ROWS($E$2:E1392),$A$2:$B$991,2,0),"")</f>
        <v/>
      </c>
    </row>
    <row r="1393" spans="3:5" ht="12.75">
      <c r="C1393"/>
      <c r="E1393" t="str">
        <f>IFERROR(VLOOKUP(ROWS($E$2:E1393),$A$2:$B$991,2,0),"")</f>
        <v/>
      </c>
    </row>
    <row r="1394" spans="3:5" ht="12.75">
      <c r="C1394"/>
      <c r="E1394" t="str">
        <f>IFERROR(VLOOKUP(ROWS($E$2:E1394),$A$2:$B$991,2,0),"")</f>
        <v/>
      </c>
    </row>
    <row r="1395" spans="3:5" ht="12.75">
      <c r="C1395"/>
      <c r="E1395" t="str">
        <f>IFERROR(VLOOKUP(ROWS($E$2:E1395),$A$2:$B$991,2,0),"")</f>
        <v/>
      </c>
    </row>
    <row r="1396" spans="3:5" ht="12.75">
      <c r="C1396"/>
      <c r="E1396" t="str">
        <f>IFERROR(VLOOKUP(ROWS($E$2:E1396),$A$2:$B$991,2,0),"")</f>
        <v/>
      </c>
    </row>
    <row r="1397" spans="3:5" ht="12.75">
      <c r="C1397"/>
      <c r="E1397" t="str">
        <f>IFERROR(VLOOKUP(ROWS($E$2:E1397),$A$2:$B$991,2,0),"")</f>
        <v/>
      </c>
    </row>
    <row r="1398" spans="3:5" ht="12.75">
      <c r="C1398"/>
      <c r="E1398" t="str">
        <f>IFERROR(VLOOKUP(ROWS($E$2:E1398),$A$2:$B$991,2,0),"")</f>
        <v/>
      </c>
    </row>
    <row r="1399" spans="3:5" ht="12.75">
      <c r="C1399"/>
      <c r="E1399" t="str">
        <f>IFERROR(VLOOKUP(ROWS($E$2:E1399),$A$2:$B$991,2,0),"")</f>
        <v/>
      </c>
    </row>
    <row r="1400" spans="3:5" ht="12.75">
      <c r="C1400"/>
      <c r="E1400" t="str">
        <f>IFERROR(VLOOKUP(ROWS($E$2:E1400),$A$2:$B$991,2,0),"")</f>
        <v/>
      </c>
    </row>
    <row r="1401" spans="3:5" ht="12.75">
      <c r="C1401"/>
      <c r="E1401" t="str">
        <f>IFERROR(VLOOKUP(ROWS($E$2:E1401),$A$2:$B$991,2,0),"")</f>
        <v/>
      </c>
    </row>
    <row r="1402" spans="3:5" ht="12.75">
      <c r="C1402"/>
      <c r="E1402" t="str">
        <f>IFERROR(VLOOKUP(ROWS($E$2:E1402),$A$2:$B$991,2,0),"")</f>
        <v/>
      </c>
    </row>
    <row r="1403" spans="3:5" ht="12.75">
      <c r="C1403"/>
      <c r="E1403" t="str">
        <f>IFERROR(VLOOKUP(ROWS($E$2:E1403),$A$2:$B$991,2,0),"")</f>
        <v/>
      </c>
    </row>
    <row r="1404" spans="3:5" ht="12.75">
      <c r="C1404"/>
      <c r="E1404" t="str">
        <f>IFERROR(VLOOKUP(ROWS($E$2:E1404),$A$2:$B$991,2,0),"")</f>
        <v/>
      </c>
    </row>
    <row r="1405" spans="3:5" ht="12.75">
      <c r="C1405"/>
      <c r="E1405" t="str">
        <f>IFERROR(VLOOKUP(ROWS($E$2:E1405),$A$2:$B$991,2,0),"")</f>
        <v/>
      </c>
    </row>
    <row r="1406" spans="3:5" ht="12.75">
      <c r="C1406"/>
      <c r="E1406" t="str">
        <f>IFERROR(VLOOKUP(ROWS($E$2:E1406),$A$2:$B$991,2,0),"")</f>
        <v/>
      </c>
    </row>
    <row r="1407" spans="3:5" ht="12.75">
      <c r="C1407"/>
      <c r="E1407" t="str">
        <f>IFERROR(VLOOKUP(ROWS($E$2:E1407),$A$2:$B$991,2,0),"")</f>
        <v/>
      </c>
    </row>
    <row r="1408" spans="3:5" ht="12.75">
      <c r="C1408"/>
      <c r="E1408" t="str">
        <f>IFERROR(VLOOKUP(ROWS($E$2:E1408),$A$2:$B$991,2,0),"")</f>
        <v/>
      </c>
    </row>
    <row r="1409" spans="3:5" ht="12.75">
      <c r="C1409"/>
      <c r="E1409" t="str">
        <f>IFERROR(VLOOKUP(ROWS($E$2:E1409),$A$2:$B$991,2,0),"")</f>
        <v/>
      </c>
    </row>
    <row r="1410" spans="3:5" ht="12.75">
      <c r="C1410"/>
      <c r="E1410" t="str">
        <f>IFERROR(VLOOKUP(ROWS($E$2:E1410),$A$2:$B$991,2,0),"")</f>
        <v/>
      </c>
    </row>
    <row r="1411" spans="3:5" ht="12.75">
      <c r="C1411"/>
      <c r="E1411" t="str">
        <f>IFERROR(VLOOKUP(ROWS($E$2:E1411),$A$2:$B$991,2,0),"")</f>
        <v/>
      </c>
    </row>
    <row r="1412" spans="3:5" ht="12.75">
      <c r="C1412"/>
      <c r="E1412" t="str">
        <f>IFERROR(VLOOKUP(ROWS($E$2:E1412),$A$2:$B$991,2,0),"")</f>
        <v/>
      </c>
    </row>
    <row r="1413" spans="3:5" ht="12.75">
      <c r="C1413"/>
      <c r="E1413" t="str">
        <f>IFERROR(VLOOKUP(ROWS($E$2:E1413),$A$2:$B$991,2,0),"")</f>
        <v/>
      </c>
    </row>
    <row r="1414" spans="3:5" ht="12.75">
      <c r="C1414"/>
      <c r="E1414" t="str">
        <f>IFERROR(VLOOKUP(ROWS($E$2:E1414),$A$2:$B$991,2,0),"")</f>
        <v/>
      </c>
    </row>
    <row r="1415" spans="3:5" ht="12.75">
      <c r="C1415"/>
      <c r="E1415" t="str">
        <f>IFERROR(VLOOKUP(ROWS($E$2:E1415),$A$2:$B$991,2,0),"")</f>
        <v/>
      </c>
    </row>
    <row r="1416" spans="3:5" ht="12.75">
      <c r="C1416"/>
      <c r="E1416" t="str">
        <f>IFERROR(VLOOKUP(ROWS($E$2:E1416),$A$2:$B$991,2,0),"")</f>
        <v/>
      </c>
    </row>
    <row r="1417" spans="3:5" ht="12.75">
      <c r="C1417"/>
      <c r="E1417" t="str">
        <f>IFERROR(VLOOKUP(ROWS($E$2:E1417),$A$2:$B$991,2,0),"")</f>
        <v/>
      </c>
    </row>
    <row r="1418" spans="3:5" ht="12.75">
      <c r="C1418"/>
      <c r="E1418" t="str">
        <f>IFERROR(VLOOKUP(ROWS($E$2:E1418),$A$2:$B$991,2,0),"")</f>
        <v/>
      </c>
    </row>
    <row r="1419" spans="3:5" ht="12.75">
      <c r="C1419"/>
      <c r="E1419" t="str">
        <f>IFERROR(VLOOKUP(ROWS($E$2:E1419),$A$2:$B$991,2,0),"")</f>
        <v/>
      </c>
    </row>
    <row r="1420" spans="3:5" ht="12.75">
      <c r="C1420"/>
      <c r="E1420" t="str">
        <f>IFERROR(VLOOKUP(ROWS($E$2:E1420),$A$2:$B$991,2,0),"")</f>
        <v/>
      </c>
    </row>
    <row r="1421" spans="3:5" ht="12.75">
      <c r="C1421"/>
      <c r="E1421" t="str">
        <f>IFERROR(VLOOKUP(ROWS($E$2:E1421),$A$2:$B$991,2,0),"")</f>
        <v/>
      </c>
    </row>
    <row r="1422" spans="3:5" ht="12.75">
      <c r="C1422"/>
      <c r="E1422" t="str">
        <f>IFERROR(VLOOKUP(ROWS($E$2:E1422),$A$2:$B$991,2,0),"")</f>
        <v/>
      </c>
    </row>
    <row r="1423" spans="3:5" ht="12.75">
      <c r="C1423"/>
      <c r="E1423" t="str">
        <f>IFERROR(VLOOKUP(ROWS($E$2:E1423),$A$2:$B$991,2,0),"")</f>
        <v/>
      </c>
    </row>
    <row r="1424" spans="3:5" ht="12.75">
      <c r="C1424"/>
      <c r="E1424" t="str">
        <f>IFERROR(VLOOKUP(ROWS($E$2:E1424),$A$2:$B$991,2,0),"")</f>
        <v/>
      </c>
    </row>
    <row r="1425" spans="3:5" ht="12.75">
      <c r="C1425"/>
      <c r="E1425" t="str">
        <f>IFERROR(VLOOKUP(ROWS($E$2:E1425),$A$2:$B$991,2,0),"")</f>
        <v/>
      </c>
    </row>
    <row r="1426" spans="3:5" ht="12.75">
      <c r="C1426"/>
      <c r="E1426" t="str">
        <f>IFERROR(VLOOKUP(ROWS($E$2:E1426),$A$2:$B$991,2,0),"")</f>
        <v/>
      </c>
    </row>
    <row r="1427" spans="3:5" ht="12.75">
      <c r="C1427"/>
      <c r="E1427" t="str">
        <f>IFERROR(VLOOKUP(ROWS($E$2:E1427),$A$2:$B$991,2,0),"")</f>
        <v/>
      </c>
    </row>
    <row r="1428" spans="3:5" ht="12.75">
      <c r="C1428"/>
      <c r="E1428" t="str">
        <f>IFERROR(VLOOKUP(ROWS($E$2:E1428),$A$2:$B$991,2,0),"")</f>
        <v/>
      </c>
    </row>
    <row r="1429" spans="3:5" ht="12.75">
      <c r="C1429"/>
      <c r="E1429" t="str">
        <f>IFERROR(VLOOKUP(ROWS($E$2:E1429),$A$2:$B$991,2,0),"")</f>
        <v/>
      </c>
    </row>
    <row r="1430" spans="3:5" ht="12.75">
      <c r="C1430"/>
      <c r="E1430" t="str">
        <f>IFERROR(VLOOKUP(ROWS($E$2:E1430),$A$2:$B$991,2,0),"")</f>
        <v/>
      </c>
    </row>
    <row r="1431" spans="3:5" ht="12.75">
      <c r="C1431"/>
      <c r="E1431" t="str">
        <f>IFERROR(VLOOKUP(ROWS($E$2:E1431),$A$2:$B$991,2,0),"")</f>
        <v/>
      </c>
    </row>
    <row r="1432" spans="3:5" ht="12.75">
      <c r="C1432"/>
      <c r="E1432" t="str">
        <f>IFERROR(VLOOKUP(ROWS($E$2:E1432),$A$2:$B$991,2,0),"")</f>
        <v/>
      </c>
    </row>
    <row r="1433" spans="3:5" ht="12.75">
      <c r="C1433"/>
      <c r="E1433" t="str">
        <f>IFERROR(VLOOKUP(ROWS($E$2:E1433),$A$2:$B$991,2,0),"")</f>
        <v/>
      </c>
    </row>
    <row r="1434" spans="3:5" ht="12.75">
      <c r="C1434"/>
      <c r="E1434" t="str">
        <f>IFERROR(VLOOKUP(ROWS($E$2:E1434),$A$2:$B$991,2,0),"")</f>
        <v/>
      </c>
    </row>
    <row r="1435" spans="3:5" ht="12.75">
      <c r="C1435"/>
      <c r="E1435" t="str">
        <f>IFERROR(VLOOKUP(ROWS($E$2:E1435),$A$2:$B$991,2,0),"")</f>
        <v/>
      </c>
    </row>
    <row r="1436" spans="3:5" ht="12.75">
      <c r="C1436"/>
      <c r="E1436" t="str">
        <f>IFERROR(VLOOKUP(ROWS($E$2:E1436),$A$2:$B$991,2,0),"")</f>
        <v/>
      </c>
    </row>
    <row r="1437" spans="3:5" ht="12.75">
      <c r="C1437"/>
      <c r="E1437" t="str">
        <f>IFERROR(VLOOKUP(ROWS($E$2:E1437),$A$2:$B$991,2,0),"")</f>
        <v/>
      </c>
    </row>
    <row r="1438" spans="3:5" ht="12.75">
      <c r="C1438"/>
      <c r="E1438" t="str">
        <f>IFERROR(VLOOKUP(ROWS($E$2:E1438),$A$2:$B$991,2,0),"")</f>
        <v/>
      </c>
    </row>
    <row r="1439" spans="3:5" ht="12.75">
      <c r="C1439"/>
      <c r="E1439" t="str">
        <f>IFERROR(VLOOKUP(ROWS($E$2:E1439),$A$2:$B$991,2,0),"")</f>
        <v/>
      </c>
    </row>
    <row r="1440" spans="3:5" ht="12.75">
      <c r="C1440"/>
      <c r="E1440" t="str">
        <f>IFERROR(VLOOKUP(ROWS($E$2:E1440),$A$2:$B$991,2,0),"")</f>
        <v/>
      </c>
    </row>
    <row r="1441" spans="3:5" ht="12.75">
      <c r="C1441"/>
      <c r="E1441" t="str">
        <f>IFERROR(VLOOKUP(ROWS($E$2:E1441),$A$2:$B$991,2,0),"")</f>
        <v/>
      </c>
    </row>
    <row r="1442" spans="3:5" ht="12.75">
      <c r="C1442"/>
      <c r="E1442" t="str">
        <f>IFERROR(VLOOKUP(ROWS($E$2:E1442),$A$2:$B$991,2,0),"")</f>
        <v/>
      </c>
    </row>
    <row r="1443" spans="3:5" ht="12.75">
      <c r="C1443"/>
      <c r="E1443" t="str">
        <f>IFERROR(VLOOKUP(ROWS($E$2:E1443),$A$2:$B$991,2,0),"")</f>
        <v/>
      </c>
    </row>
    <row r="1444" spans="3:5" ht="12.75">
      <c r="C1444"/>
      <c r="E1444" t="str">
        <f>IFERROR(VLOOKUP(ROWS($E$2:E1444),$A$2:$B$991,2,0),"")</f>
        <v/>
      </c>
    </row>
    <row r="1445" spans="3:5" ht="12.75">
      <c r="C1445"/>
      <c r="E1445" t="str">
        <f>IFERROR(VLOOKUP(ROWS($E$2:E1445),$A$2:$B$991,2,0),"")</f>
        <v/>
      </c>
    </row>
    <row r="1446" spans="3:5" ht="12.75">
      <c r="C1446"/>
      <c r="E1446" t="str">
        <f>IFERROR(VLOOKUP(ROWS($E$2:E1446),$A$2:$B$991,2,0),"")</f>
        <v/>
      </c>
    </row>
    <row r="1447" spans="3:5" ht="12.75">
      <c r="C1447"/>
      <c r="E1447" t="str">
        <f>IFERROR(VLOOKUP(ROWS($E$2:E1447),$A$2:$B$991,2,0),"")</f>
        <v/>
      </c>
    </row>
    <row r="1448" spans="3:5" ht="12.75">
      <c r="C1448"/>
      <c r="E1448" t="str">
        <f>IFERROR(VLOOKUP(ROWS($E$2:E1448),$A$2:$B$991,2,0),"")</f>
        <v/>
      </c>
    </row>
    <row r="1449" spans="3:5" ht="12.75">
      <c r="C1449"/>
      <c r="E1449" t="str">
        <f>IFERROR(VLOOKUP(ROWS($E$2:E1449),$A$2:$B$991,2,0),"")</f>
        <v/>
      </c>
    </row>
    <row r="1450" spans="3:5" ht="12.75">
      <c r="C1450"/>
      <c r="E1450" t="str">
        <f>IFERROR(VLOOKUP(ROWS($E$2:E1450),$A$2:$B$991,2,0),"")</f>
        <v/>
      </c>
    </row>
    <row r="1451" spans="3:5" ht="12.75">
      <c r="C1451"/>
      <c r="E1451" t="str">
        <f>IFERROR(VLOOKUP(ROWS($E$2:E1451),$A$2:$B$991,2,0),"")</f>
        <v/>
      </c>
    </row>
    <row r="1452" spans="3:5" ht="12.75">
      <c r="C1452"/>
      <c r="E1452" t="str">
        <f>IFERROR(VLOOKUP(ROWS($E$2:E1452),$A$2:$B$991,2,0),"")</f>
        <v/>
      </c>
    </row>
    <row r="1453" spans="3:5" ht="12.75">
      <c r="C1453"/>
      <c r="E1453" t="str">
        <f>IFERROR(VLOOKUP(ROWS($E$2:E1453),$A$2:$B$991,2,0),"")</f>
        <v/>
      </c>
    </row>
    <row r="1454" spans="3:5" ht="12.75">
      <c r="C1454"/>
      <c r="E1454" t="str">
        <f>IFERROR(VLOOKUP(ROWS($E$2:E1454),$A$2:$B$991,2,0),"")</f>
        <v/>
      </c>
    </row>
    <row r="1455" spans="3:5" ht="12.75">
      <c r="C1455"/>
      <c r="E1455" t="str">
        <f>IFERROR(VLOOKUP(ROWS($E$2:E1455),$A$2:$B$991,2,0),"")</f>
        <v/>
      </c>
    </row>
    <row r="1456" spans="3:5" ht="12.75">
      <c r="C1456"/>
      <c r="E1456" t="str">
        <f>IFERROR(VLOOKUP(ROWS($E$2:E1456),$A$2:$B$991,2,0),"")</f>
        <v/>
      </c>
    </row>
    <row r="1457" spans="3:5" ht="12.75">
      <c r="C1457"/>
      <c r="E1457" t="str">
        <f>IFERROR(VLOOKUP(ROWS($E$2:E1457),$A$2:$B$991,2,0),"")</f>
        <v/>
      </c>
    </row>
    <row r="1458" spans="3:5" ht="12.75">
      <c r="C1458"/>
      <c r="E1458" t="str">
        <f>IFERROR(VLOOKUP(ROWS($E$2:E1458),$A$2:$B$991,2,0),"")</f>
        <v/>
      </c>
    </row>
    <row r="1459" spans="3:5" ht="12.75">
      <c r="C1459"/>
      <c r="E1459" t="str">
        <f>IFERROR(VLOOKUP(ROWS($E$2:E1459),$A$2:$B$991,2,0),"")</f>
        <v/>
      </c>
    </row>
    <row r="1460" spans="3:5" ht="12.75">
      <c r="C1460"/>
      <c r="E1460" t="str">
        <f>IFERROR(VLOOKUP(ROWS($E$2:E1460),$A$2:$B$991,2,0),"")</f>
        <v/>
      </c>
    </row>
    <row r="1461" spans="3:5" ht="12.75">
      <c r="C1461"/>
      <c r="E1461" t="str">
        <f>IFERROR(VLOOKUP(ROWS($E$2:E1461),$A$2:$B$991,2,0),"")</f>
        <v/>
      </c>
    </row>
    <row r="1462" spans="3:5" ht="12.75">
      <c r="C1462"/>
      <c r="E1462" t="str">
        <f>IFERROR(VLOOKUP(ROWS($E$2:E1462),$A$2:$B$991,2,0),"")</f>
        <v/>
      </c>
    </row>
    <row r="1463" spans="3:5" ht="12.75">
      <c r="C1463"/>
      <c r="E1463" t="str">
        <f>IFERROR(VLOOKUP(ROWS($E$2:E1463),$A$2:$B$991,2,0),"")</f>
        <v/>
      </c>
    </row>
    <row r="1464" spans="3:5" ht="12.75">
      <c r="C1464"/>
      <c r="E1464" t="str">
        <f>IFERROR(VLOOKUP(ROWS($E$2:E1464),$A$2:$B$991,2,0),"")</f>
        <v/>
      </c>
    </row>
    <row r="1465" spans="3:5" ht="12.75">
      <c r="C1465"/>
      <c r="E1465" t="str">
        <f>IFERROR(VLOOKUP(ROWS($E$2:E1465),$A$2:$B$991,2,0),"")</f>
        <v/>
      </c>
    </row>
    <row r="1466" spans="3:5" ht="12.75">
      <c r="C1466"/>
      <c r="E1466" t="str">
        <f>IFERROR(VLOOKUP(ROWS($E$2:E1466),$A$2:$B$991,2,0),"")</f>
        <v/>
      </c>
    </row>
    <row r="1467" spans="3:5" ht="12.75">
      <c r="C1467"/>
      <c r="E1467" t="str">
        <f>IFERROR(VLOOKUP(ROWS($E$2:E1467),$A$2:$B$991,2,0),"")</f>
        <v/>
      </c>
    </row>
    <row r="1468" spans="3:5" ht="12.75">
      <c r="C1468"/>
      <c r="E1468" t="str">
        <f>IFERROR(VLOOKUP(ROWS($E$2:E1468),$A$2:$B$991,2,0),"")</f>
        <v/>
      </c>
    </row>
    <row r="1469" spans="3:5" ht="12.75">
      <c r="C1469"/>
      <c r="E1469" t="str">
        <f>IFERROR(VLOOKUP(ROWS($E$2:E1469),$A$2:$B$991,2,0),"")</f>
        <v/>
      </c>
    </row>
    <row r="1470" spans="3:5" ht="12.75">
      <c r="C1470"/>
      <c r="E1470" t="str">
        <f>IFERROR(VLOOKUP(ROWS($E$2:E1470),$A$2:$B$991,2,0),"")</f>
        <v/>
      </c>
    </row>
    <row r="1471" spans="3:5" ht="12.75">
      <c r="C1471"/>
      <c r="E1471" t="str">
        <f>IFERROR(VLOOKUP(ROWS($E$2:E1471),$A$2:$B$991,2,0),"")</f>
        <v/>
      </c>
    </row>
    <row r="1472" spans="3:5" ht="12.75">
      <c r="C1472"/>
      <c r="E1472" t="str">
        <f>IFERROR(VLOOKUP(ROWS($E$2:E1472),$A$2:$B$991,2,0),"")</f>
        <v/>
      </c>
    </row>
    <row r="1473" spans="3:5" ht="12.75">
      <c r="C1473"/>
      <c r="E1473" t="str">
        <f>IFERROR(VLOOKUP(ROWS($E$2:E1473),$A$2:$B$991,2,0),"")</f>
        <v/>
      </c>
    </row>
    <row r="1474" spans="3:5" ht="12.75">
      <c r="C1474"/>
      <c r="E1474" t="str">
        <f>IFERROR(VLOOKUP(ROWS($E$2:E1474),$A$2:$B$991,2,0),"")</f>
        <v/>
      </c>
    </row>
    <row r="1475" spans="3:5" ht="12.75">
      <c r="C1475"/>
      <c r="E1475" t="str">
        <f>IFERROR(VLOOKUP(ROWS($E$2:E1475),$A$2:$B$991,2,0),"")</f>
        <v/>
      </c>
    </row>
    <row r="1476" spans="3:5" ht="12.75">
      <c r="C1476"/>
      <c r="E1476" t="str">
        <f>IFERROR(VLOOKUP(ROWS($E$2:E1476),$A$2:$B$991,2,0),"")</f>
        <v/>
      </c>
    </row>
    <row r="1477" spans="3:5" ht="12.75">
      <c r="C1477"/>
      <c r="E1477" t="str">
        <f>IFERROR(VLOOKUP(ROWS($E$2:E1477),$A$2:$B$991,2,0),"")</f>
        <v/>
      </c>
    </row>
    <row r="1478" spans="3:5" ht="12.75">
      <c r="C1478"/>
      <c r="E1478" t="str">
        <f>IFERROR(VLOOKUP(ROWS($E$2:E1478),$A$2:$B$991,2,0),"")</f>
        <v/>
      </c>
    </row>
    <row r="1479" spans="3:5" ht="12.75">
      <c r="C1479"/>
      <c r="E1479" t="str">
        <f>IFERROR(VLOOKUP(ROWS($E$2:E1479),$A$2:$B$991,2,0),"")</f>
        <v/>
      </c>
    </row>
    <row r="1480" spans="3:5" ht="12.75">
      <c r="C1480"/>
      <c r="E1480" t="str">
        <f>IFERROR(VLOOKUP(ROWS($E$2:E1480),$A$2:$B$991,2,0),"")</f>
        <v/>
      </c>
    </row>
    <row r="1481" spans="3:5" ht="12.75">
      <c r="C1481"/>
      <c r="E1481" t="str">
        <f>IFERROR(VLOOKUP(ROWS($E$2:E1481),$A$2:$B$991,2,0),"")</f>
        <v/>
      </c>
    </row>
    <row r="1482" spans="3:5" ht="12.75">
      <c r="C1482"/>
      <c r="E1482" t="str">
        <f>IFERROR(VLOOKUP(ROWS($E$2:E1482),$A$2:$B$991,2,0),"")</f>
        <v/>
      </c>
    </row>
    <row r="1483" spans="3:5" ht="12.75">
      <c r="C1483"/>
      <c r="E1483" t="str">
        <f>IFERROR(VLOOKUP(ROWS($E$2:E1483),$A$2:$B$991,2,0),"")</f>
        <v/>
      </c>
    </row>
    <row r="1484" spans="3:5" ht="12.75">
      <c r="C1484"/>
      <c r="E1484" t="str">
        <f>IFERROR(VLOOKUP(ROWS($E$2:E1484),$A$2:$B$991,2,0),"")</f>
        <v/>
      </c>
    </row>
    <row r="1485" spans="3:5" ht="12.75">
      <c r="C1485"/>
      <c r="E1485" t="str">
        <f>IFERROR(VLOOKUP(ROWS($E$2:E1485),$A$2:$B$991,2,0),"")</f>
        <v/>
      </c>
    </row>
    <row r="1486" spans="3:5" ht="12.75">
      <c r="C1486"/>
      <c r="E1486" t="str">
        <f>IFERROR(VLOOKUP(ROWS($E$2:E1486),$A$2:$B$991,2,0),"")</f>
        <v/>
      </c>
    </row>
    <row r="1487" spans="3:5" ht="12.75">
      <c r="C1487"/>
      <c r="E1487" t="str">
        <f>IFERROR(VLOOKUP(ROWS($E$2:E1487),$A$2:$B$991,2,0),"")</f>
        <v/>
      </c>
    </row>
    <row r="1488" spans="3:5" ht="12.75">
      <c r="C1488"/>
      <c r="E1488" t="str">
        <f>IFERROR(VLOOKUP(ROWS($E$2:E1488),$A$2:$B$991,2,0),"")</f>
        <v/>
      </c>
    </row>
    <row r="1489" spans="3:5" ht="12.75">
      <c r="C1489"/>
      <c r="E1489" t="str">
        <f>IFERROR(VLOOKUP(ROWS($E$2:E1489),$A$2:$B$991,2,0),"")</f>
        <v/>
      </c>
    </row>
    <row r="1490" spans="3:5" ht="12.75">
      <c r="C1490"/>
      <c r="E1490" t="str">
        <f>IFERROR(VLOOKUP(ROWS($E$2:E1490),$A$2:$B$991,2,0),"")</f>
        <v/>
      </c>
    </row>
    <row r="1491" spans="3:5" ht="12.75">
      <c r="C1491"/>
      <c r="E1491" t="str">
        <f>IFERROR(VLOOKUP(ROWS($E$2:E1491),$A$2:$B$991,2,0),"")</f>
        <v/>
      </c>
    </row>
    <row r="1492" spans="3:5" ht="12.75">
      <c r="C1492"/>
      <c r="E1492" t="str">
        <f>IFERROR(VLOOKUP(ROWS($E$2:E1492),$A$2:$B$991,2,0),"")</f>
        <v/>
      </c>
    </row>
    <row r="1493" spans="3:5" ht="12.75">
      <c r="C1493"/>
      <c r="E1493" t="str">
        <f>IFERROR(VLOOKUP(ROWS($E$2:E1493),$A$2:$B$991,2,0),"")</f>
        <v/>
      </c>
    </row>
    <row r="1494" spans="3:5" ht="12.75">
      <c r="C1494"/>
      <c r="E1494" t="str">
        <f>IFERROR(VLOOKUP(ROWS($E$2:E1494),$A$2:$B$991,2,0),"")</f>
        <v/>
      </c>
    </row>
    <row r="1495" spans="3:5" ht="12.75">
      <c r="C1495"/>
      <c r="E1495" t="str">
        <f>IFERROR(VLOOKUP(ROWS($E$2:E1495),$A$2:$B$991,2,0),"")</f>
        <v/>
      </c>
    </row>
    <row r="1496" spans="3:5" ht="12.75">
      <c r="C1496"/>
      <c r="E1496" t="str">
        <f>IFERROR(VLOOKUP(ROWS($E$2:E1496),$A$2:$B$991,2,0),"")</f>
        <v/>
      </c>
    </row>
    <row r="1497" spans="3:5" ht="12.75">
      <c r="C1497"/>
      <c r="E1497" t="str">
        <f>IFERROR(VLOOKUP(ROWS($E$2:E1497),$A$2:$B$991,2,0),"")</f>
        <v/>
      </c>
    </row>
    <row r="1498" spans="3:5" ht="12.75">
      <c r="C1498"/>
      <c r="E1498" t="str">
        <f>IFERROR(VLOOKUP(ROWS($E$2:E1498),$A$2:$B$991,2,0),"")</f>
        <v/>
      </c>
    </row>
    <row r="1499" spans="3:5" ht="12.75">
      <c r="C1499"/>
      <c r="E1499" t="str">
        <f>IFERROR(VLOOKUP(ROWS($E$2:E1499),$A$2:$B$991,2,0),"")</f>
        <v/>
      </c>
    </row>
    <row r="1500" spans="3:5" ht="12.75">
      <c r="C1500"/>
      <c r="E1500" t="str">
        <f>IFERROR(VLOOKUP(ROWS($E$2:E1500),$A$2:$B$991,2,0),"")</f>
        <v/>
      </c>
    </row>
    <row r="1501" spans="3:5" ht="12.75">
      <c r="C1501"/>
      <c r="E1501" t="str">
        <f>IFERROR(VLOOKUP(ROWS($E$2:E1501),$A$2:$B$991,2,0),"")</f>
        <v/>
      </c>
    </row>
    <row r="1502" spans="3:5" ht="12.75">
      <c r="C1502"/>
      <c r="E1502" t="str">
        <f>IFERROR(VLOOKUP(ROWS($E$2:E1502),$A$2:$B$991,2,0),"")</f>
        <v/>
      </c>
    </row>
    <row r="1503" spans="3:5" ht="12.75">
      <c r="C1503"/>
      <c r="E1503" t="str">
        <f>IFERROR(VLOOKUP(ROWS($E$2:E1503),$A$2:$B$991,2,0),"")</f>
        <v/>
      </c>
    </row>
    <row r="1504" spans="3:5" ht="12.75">
      <c r="C1504"/>
      <c r="E1504" t="str">
        <f>IFERROR(VLOOKUP(ROWS($E$2:E1504),$A$2:$B$991,2,0),"")</f>
        <v/>
      </c>
    </row>
    <row r="1505" spans="3:5" ht="12.75">
      <c r="C1505"/>
      <c r="E1505" t="str">
        <f>IFERROR(VLOOKUP(ROWS($E$2:E1505),$A$2:$B$991,2,0),"")</f>
        <v/>
      </c>
    </row>
    <row r="1506" spans="3:5" ht="12.75">
      <c r="C1506"/>
      <c r="E1506" t="str">
        <f>IFERROR(VLOOKUP(ROWS($E$2:E1506),$A$2:$B$991,2,0),"")</f>
        <v/>
      </c>
    </row>
    <row r="1507" spans="3:5" ht="12.75">
      <c r="C1507"/>
      <c r="E1507" t="str">
        <f>IFERROR(VLOOKUP(ROWS($E$2:E1507),$A$2:$B$991,2,0),"")</f>
        <v/>
      </c>
    </row>
    <row r="1508" spans="3:5" ht="12.75">
      <c r="C1508"/>
      <c r="E1508" t="str">
        <f>IFERROR(VLOOKUP(ROWS($E$2:E1508),$A$2:$B$991,2,0),"")</f>
        <v/>
      </c>
    </row>
    <row r="1509" spans="3:5" ht="12.75">
      <c r="C1509"/>
      <c r="E1509" t="str">
        <f>IFERROR(VLOOKUP(ROWS($E$2:E1509),$A$2:$B$991,2,0),"")</f>
        <v/>
      </c>
    </row>
    <row r="1510" spans="3:5" ht="12.75">
      <c r="C1510"/>
      <c r="E1510" t="str">
        <f>IFERROR(VLOOKUP(ROWS($E$2:E1510),$A$2:$B$991,2,0),"")</f>
        <v/>
      </c>
    </row>
    <row r="1511" spans="3:5" ht="12.75">
      <c r="C1511"/>
      <c r="E1511" t="str">
        <f>IFERROR(VLOOKUP(ROWS($E$2:E1511),$A$2:$B$991,2,0),"")</f>
        <v/>
      </c>
    </row>
    <row r="1512" spans="3:5" ht="12.75">
      <c r="C1512"/>
      <c r="E1512" t="str">
        <f>IFERROR(VLOOKUP(ROWS($E$2:E1512),$A$2:$B$991,2,0),"")</f>
        <v/>
      </c>
    </row>
    <row r="1513" spans="3:5" ht="12.75">
      <c r="C1513"/>
      <c r="E1513" t="str">
        <f>IFERROR(VLOOKUP(ROWS($E$2:E1513),$A$2:$B$991,2,0),"")</f>
        <v/>
      </c>
    </row>
    <row r="1514" spans="3:5" ht="12.75">
      <c r="C1514"/>
      <c r="E1514" t="str">
        <f>IFERROR(VLOOKUP(ROWS($E$2:E1514),$A$2:$B$991,2,0),"")</f>
        <v/>
      </c>
    </row>
    <row r="1515" spans="3:5" ht="12.75">
      <c r="C1515"/>
      <c r="E1515" t="str">
        <f>IFERROR(VLOOKUP(ROWS($E$2:E1515),$A$2:$B$991,2,0),"")</f>
        <v/>
      </c>
    </row>
    <row r="1516" spans="3:5" ht="12.75">
      <c r="C1516"/>
      <c r="E1516" t="str">
        <f>IFERROR(VLOOKUP(ROWS($E$2:E1516),$A$2:$B$991,2,0),"")</f>
        <v/>
      </c>
    </row>
    <row r="1517" spans="3:5" ht="12.75">
      <c r="C1517"/>
      <c r="E1517" t="str">
        <f>IFERROR(VLOOKUP(ROWS($E$2:E1517),$A$2:$B$991,2,0),"")</f>
        <v/>
      </c>
    </row>
    <row r="1518" spans="3:5" ht="12.75">
      <c r="C1518"/>
      <c r="E1518" t="str">
        <f>IFERROR(VLOOKUP(ROWS($E$2:E1518),$A$2:$B$991,2,0),"")</f>
        <v/>
      </c>
    </row>
    <row r="1519" spans="3:5" ht="12.75">
      <c r="C1519"/>
      <c r="E1519" t="str">
        <f>IFERROR(VLOOKUP(ROWS($E$2:E1519),$A$2:$B$991,2,0),"")</f>
        <v/>
      </c>
    </row>
    <row r="1520" spans="3:5" ht="12.75">
      <c r="C1520"/>
      <c r="E1520" t="str">
        <f>IFERROR(VLOOKUP(ROWS($E$2:E1520),$A$2:$B$991,2,0),"")</f>
        <v/>
      </c>
    </row>
    <row r="1521" spans="3:5" ht="12.75">
      <c r="C1521"/>
      <c r="E1521" t="str">
        <f>IFERROR(VLOOKUP(ROWS($E$2:E1521),$A$2:$B$991,2,0),"")</f>
        <v/>
      </c>
    </row>
    <row r="1522" spans="3:5" ht="12.75">
      <c r="C1522"/>
      <c r="E1522" t="str">
        <f>IFERROR(VLOOKUP(ROWS($E$2:E1522),$A$2:$B$991,2,0),"")</f>
        <v/>
      </c>
    </row>
    <row r="1523" spans="3:5" ht="12.75">
      <c r="C1523"/>
      <c r="E1523" t="str">
        <f>IFERROR(VLOOKUP(ROWS($E$2:E1523),$A$2:$B$991,2,0),"")</f>
        <v/>
      </c>
    </row>
    <row r="1524" spans="3:5" ht="12.75">
      <c r="C1524"/>
      <c r="E1524" t="str">
        <f>IFERROR(VLOOKUP(ROWS($E$2:E1524),$A$2:$B$991,2,0),"")</f>
        <v/>
      </c>
    </row>
    <row r="1525" spans="3:5" ht="12.75">
      <c r="C1525"/>
      <c r="E1525" t="str">
        <f>IFERROR(VLOOKUP(ROWS($E$2:E1525),$A$2:$B$991,2,0),"")</f>
        <v/>
      </c>
    </row>
    <row r="1526" spans="3:5" ht="12.75">
      <c r="C1526"/>
      <c r="E1526" t="str">
        <f>IFERROR(VLOOKUP(ROWS($E$2:E1526),$A$2:$B$991,2,0),"")</f>
        <v/>
      </c>
    </row>
    <row r="1527" spans="3:5" ht="12.75">
      <c r="C1527"/>
      <c r="E1527" t="str">
        <f>IFERROR(VLOOKUP(ROWS($E$2:E1527),$A$2:$B$991,2,0),"")</f>
        <v/>
      </c>
    </row>
    <row r="1528" spans="3:5" ht="12.75">
      <c r="C1528"/>
      <c r="E1528" t="str">
        <f>IFERROR(VLOOKUP(ROWS($E$2:E1528),$A$2:$B$991,2,0),"")</f>
        <v/>
      </c>
    </row>
    <row r="1529" spans="3:5" ht="12.75">
      <c r="C1529"/>
      <c r="E1529" t="str">
        <f>IFERROR(VLOOKUP(ROWS($E$2:E1529),$A$2:$B$991,2,0),"")</f>
        <v/>
      </c>
    </row>
    <row r="1530" spans="3:5" ht="12.75">
      <c r="C1530"/>
      <c r="E1530" t="str">
        <f>IFERROR(VLOOKUP(ROWS($E$2:E1530),$A$2:$B$991,2,0),"")</f>
        <v/>
      </c>
    </row>
    <row r="1531" spans="3:5" ht="12.75">
      <c r="C1531"/>
      <c r="E1531" t="str">
        <f>IFERROR(VLOOKUP(ROWS($E$2:E1531),$A$2:$B$991,2,0),"")</f>
        <v/>
      </c>
    </row>
    <row r="1532" spans="3:5" ht="12.75">
      <c r="C1532"/>
      <c r="E1532" t="str">
        <f>IFERROR(VLOOKUP(ROWS($E$2:E1532),$A$2:$B$991,2,0),"")</f>
        <v/>
      </c>
    </row>
    <row r="1533" spans="3:5" ht="12.75">
      <c r="C1533"/>
      <c r="E1533" t="str">
        <f>IFERROR(VLOOKUP(ROWS($E$2:E1533),$A$2:$B$991,2,0),"")</f>
        <v/>
      </c>
    </row>
    <row r="1534" spans="3:5" ht="12.75">
      <c r="C1534"/>
      <c r="E1534" t="str">
        <f>IFERROR(VLOOKUP(ROWS($E$2:E1534),$A$2:$B$991,2,0),"")</f>
        <v/>
      </c>
    </row>
    <row r="1535" spans="3:5" ht="12.75">
      <c r="C1535"/>
      <c r="E1535" t="str">
        <f>IFERROR(VLOOKUP(ROWS($E$2:E1535),$A$2:$B$991,2,0),"")</f>
        <v/>
      </c>
    </row>
    <row r="1536" spans="3:5" ht="12.75">
      <c r="C1536"/>
      <c r="E1536" t="str">
        <f>IFERROR(VLOOKUP(ROWS($E$2:E1536),$A$2:$B$991,2,0),"")</f>
        <v/>
      </c>
    </row>
    <row r="1537" spans="3:5" ht="12.75">
      <c r="C1537"/>
      <c r="E1537" t="str">
        <f>IFERROR(VLOOKUP(ROWS($E$2:E1537),$A$2:$B$991,2,0),"")</f>
        <v/>
      </c>
    </row>
    <row r="1538" spans="3:5" ht="12.75">
      <c r="C1538"/>
      <c r="E1538" t="str">
        <f>IFERROR(VLOOKUP(ROWS($E$2:E1538),$A$2:$B$991,2,0),"")</f>
        <v/>
      </c>
    </row>
    <row r="1539" spans="3:5" ht="12.75">
      <c r="C1539"/>
      <c r="E1539" t="str">
        <f>IFERROR(VLOOKUP(ROWS($E$2:E1539),$A$2:$B$991,2,0),"")</f>
        <v/>
      </c>
    </row>
    <row r="1540" spans="3:5" ht="12.75">
      <c r="C1540"/>
      <c r="E1540" t="str">
        <f>IFERROR(VLOOKUP(ROWS($E$2:E1540),$A$2:$B$991,2,0),"")</f>
        <v/>
      </c>
    </row>
    <row r="1541" spans="3:5" ht="12.75">
      <c r="C1541"/>
      <c r="E1541" t="str">
        <f>IFERROR(VLOOKUP(ROWS($E$2:E1541),$A$2:$B$991,2,0),"")</f>
        <v/>
      </c>
    </row>
    <row r="1542" spans="3:5" ht="12.75">
      <c r="C1542"/>
      <c r="E1542" t="str">
        <f>IFERROR(VLOOKUP(ROWS($E$2:E1542),$A$2:$B$991,2,0),"")</f>
        <v/>
      </c>
    </row>
    <row r="1543" spans="3:5" ht="12.75">
      <c r="C1543"/>
      <c r="E1543" t="str">
        <f>IFERROR(VLOOKUP(ROWS($E$2:E1543),$A$2:$B$991,2,0),"")</f>
        <v/>
      </c>
    </row>
    <row r="1544" spans="3:5" ht="12.75">
      <c r="C1544"/>
      <c r="E1544" t="str">
        <f>IFERROR(VLOOKUP(ROWS($E$2:E1544),$A$2:$B$991,2,0),"")</f>
        <v/>
      </c>
    </row>
    <row r="1545" spans="3:5" ht="12.75">
      <c r="C1545"/>
      <c r="E1545" t="str">
        <f>IFERROR(VLOOKUP(ROWS($E$2:E1545),$A$2:$B$991,2,0),"")</f>
        <v/>
      </c>
    </row>
    <row r="1546" spans="3:5" ht="12.75">
      <c r="C1546"/>
      <c r="E1546" t="str">
        <f>IFERROR(VLOOKUP(ROWS($E$2:E1546),$A$2:$B$991,2,0),"")</f>
        <v/>
      </c>
    </row>
    <row r="1547" spans="3:5" ht="12.75">
      <c r="C1547"/>
      <c r="E1547" t="str">
        <f>IFERROR(VLOOKUP(ROWS($E$2:E1547),$A$2:$B$991,2,0),"")</f>
        <v/>
      </c>
    </row>
    <row r="1548" spans="3:5" ht="12.75">
      <c r="C1548"/>
      <c r="E1548" t="str">
        <f>IFERROR(VLOOKUP(ROWS($E$2:E1548),$A$2:$B$991,2,0),"")</f>
        <v/>
      </c>
    </row>
    <row r="1549" spans="3:5" ht="12.75">
      <c r="C1549"/>
      <c r="E1549" t="str">
        <f>IFERROR(VLOOKUP(ROWS($E$2:E1549),$A$2:$B$991,2,0),"")</f>
        <v/>
      </c>
    </row>
    <row r="1550" spans="3:5" ht="12.75">
      <c r="C1550"/>
      <c r="E1550" t="str">
        <f>IFERROR(VLOOKUP(ROWS($E$2:E1550),$A$2:$B$991,2,0),"")</f>
        <v/>
      </c>
    </row>
    <row r="1551" spans="3:5" ht="12.75">
      <c r="C1551"/>
      <c r="E1551" t="str">
        <f>IFERROR(VLOOKUP(ROWS($E$2:E1551),$A$2:$B$991,2,0),"")</f>
        <v/>
      </c>
    </row>
    <row r="1552" spans="3:5" ht="12.75">
      <c r="C1552"/>
      <c r="E1552" t="str">
        <f>IFERROR(VLOOKUP(ROWS($E$2:E1552),$A$2:$B$991,2,0),"")</f>
        <v/>
      </c>
    </row>
    <row r="1553" spans="3:5" ht="12.75">
      <c r="C1553"/>
      <c r="E1553" t="str">
        <f>IFERROR(VLOOKUP(ROWS($E$2:E1553),$A$2:$B$991,2,0),"")</f>
        <v/>
      </c>
    </row>
    <row r="1554" spans="3:5" ht="12.75">
      <c r="C1554"/>
      <c r="E1554" t="str">
        <f>IFERROR(VLOOKUP(ROWS($E$2:E1554),$A$2:$B$991,2,0),"")</f>
        <v/>
      </c>
    </row>
    <row r="1555" spans="3:5" ht="12.75">
      <c r="C1555"/>
      <c r="E1555" t="str">
        <f>IFERROR(VLOOKUP(ROWS($E$2:E1555),$A$2:$B$991,2,0),"")</f>
        <v/>
      </c>
    </row>
    <row r="1556" spans="3:5" ht="12.75">
      <c r="C1556"/>
      <c r="E1556" t="str">
        <f>IFERROR(VLOOKUP(ROWS($E$2:E1556),$A$2:$B$991,2,0),"")</f>
        <v/>
      </c>
    </row>
    <row r="1557" spans="3:5" ht="12.75">
      <c r="C1557"/>
      <c r="E1557" t="str">
        <f>IFERROR(VLOOKUP(ROWS($E$2:E1557),$A$2:$B$991,2,0),"")</f>
        <v/>
      </c>
    </row>
    <row r="1558" spans="3:5" ht="12.75">
      <c r="C1558"/>
      <c r="E1558" t="str">
        <f>IFERROR(VLOOKUP(ROWS($E$2:E1558),$A$2:$B$991,2,0),"")</f>
        <v/>
      </c>
    </row>
    <row r="1559" spans="3:5" ht="12.75">
      <c r="C1559"/>
      <c r="E1559" t="str">
        <f>IFERROR(VLOOKUP(ROWS($E$2:E1559),$A$2:$B$991,2,0),"")</f>
        <v/>
      </c>
    </row>
    <row r="1560" spans="3:5" ht="12.75">
      <c r="C1560"/>
      <c r="E1560" t="str">
        <f>IFERROR(VLOOKUP(ROWS($E$2:E1560),$A$2:$B$991,2,0),"")</f>
        <v/>
      </c>
    </row>
    <row r="1561" spans="3:5" ht="12.75">
      <c r="C1561"/>
      <c r="E1561" t="str">
        <f>IFERROR(VLOOKUP(ROWS($E$2:E1561),$A$2:$B$991,2,0),"")</f>
        <v/>
      </c>
    </row>
    <row r="1562" spans="3:5" ht="12.75">
      <c r="C1562"/>
      <c r="E1562" t="str">
        <f>IFERROR(VLOOKUP(ROWS($E$2:E1562),$A$2:$B$991,2,0),"")</f>
        <v/>
      </c>
    </row>
    <row r="1563" spans="3:5" ht="12.75">
      <c r="C1563"/>
      <c r="E1563" t="str">
        <f>IFERROR(VLOOKUP(ROWS($E$2:E1563),$A$2:$B$991,2,0),"")</f>
        <v/>
      </c>
    </row>
    <row r="1564" spans="3:5" ht="12.75">
      <c r="C1564"/>
      <c r="E1564" t="str">
        <f>IFERROR(VLOOKUP(ROWS($E$2:E1564),$A$2:$B$991,2,0),"")</f>
        <v/>
      </c>
    </row>
    <row r="1565" spans="3:5" ht="12.75">
      <c r="C1565"/>
      <c r="E1565" t="str">
        <f>IFERROR(VLOOKUP(ROWS($E$2:E1565),$A$2:$B$991,2,0),"")</f>
        <v/>
      </c>
    </row>
    <row r="1566" spans="3:5" ht="12.75">
      <c r="C1566"/>
      <c r="E1566" t="str">
        <f>IFERROR(VLOOKUP(ROWS($E$2:E1566),$A$2:$B$991,2,0),"")</f>
        <v/>
      </c>
    </row>
    <row r="1567" spans="3:5" ht="12.75">
      <c r="C1567"/>
      <c r="E1567" t="str">
        <f>IFERROR(VLOOKUP(ROWS($E$2:E1567),$A$2:$B$991,2,0),"")</f>
        <v/>
      </c>
    </row>
    <row r="1568" spans="3:5" ht="12.75">
      <c r="C1568"/>
      <c r="E1568" t="str">
        <f>IFERROR(VLOOKUP(ROWS($E$2:E1568),$A$2:$B$991,2,0),"")</f>
        <v/>
      </c>
    </row>
    <row r="1569" spans="3:5" ht="12.75">
      <c r="C1569"/>
      <c r="E1569" t="str">
        <f>IFERROR(VLOOKUP(ROWS($E$2:E1569),$A$2:$B$991,2,0),"")</f>
        <v/>
      </c>
    </row>
    <row r="1570" spans="3:5" ht="12.75">
      <c r="C1570"/>
      <c r="E1570" t="str">
        <f>IFERROR(VLOOKUP(ROWS($E$2:E1570),$A$2:$B$991,2,0),"")</f>
        <v/>
      </c>
    </row>
    <row r="1571" spans="3:5" ht="12.75">
      <c r="C1571"/>
      <c r="E1571" t="str">
        <f>IFERROR(VLOOKUP(ROWS($E$2:E1571),$A$2:$B$991,2,0),"")</f>
        <v/>
      </c>
    </row>
    <row r="1572" spans="3:5" ht="12.75">
      <c r="C1572"/>
      <c r="E1572" t="str">
        <f>IFERROR(VLOOKUP(ROWS($E$2:E1572),$A$2:$B$991,2,0),"")</f>
        <v/>
      </c>
    </row>
    <row r="1573" spans="3:5" ht="12.75">
      <c r="C1573"/>
      <c r="E1573" t="str">
        <f>IFERROR(VLOOKUP(ROWS($E$2:E1573),$A$2:$B$991,2,0),"")</f>
        <v/>
      </c>
    </row>
    <row r="1574" spans="3:5" ht="12.75">
      <c r="C1574"/>
      <c r="E1574" t="str">
        <f>IFERROR(VLOOKUP(ROWS($E$2:E1574),$A$2:$B$991,2,0),"")</f>
        <v/>
      </c>
    </row>
    <row r="1575" spans="3:5" ht="12.75">
      <c r="C1575"/>
      <c r="E1575" t="str">
        <f>IFERROR(VLOOKUP(ROWS($E$2:E1575),$A$2:$B$991,2,0),"")</f>
        <v/>
      </c>
    </row>
    <row r="1576" spans="3:5" ht="12.75">
      <c r="C1576"/>
      <c r="E1576" t="str">
        <f>IFERROR(VLOOKUP(ROWS($E$2:E1576),$A$2:$B$991,2,0),"")</f>
        <v/>
      </c>
    </row>
    <row r="1577" spans="3:5" ht="12.75">
      <c r="C1577"/>
      <c r="E1577" t="str">
        <f>IFERROR(VLOOKUP(ROWS($E$2:E1577),$A$2:$B$991,2,0),"")</f>
        <v/>
      </c>
    </row>
    <row r="1578" spans="3:5" ht="12.75">
      <c r="C1578"/>
      <c r="E1578" t="str">
        <f>IFERROR(VLOOKUP(ROWS($E$2:E1578),$A$2:$B$991,2,0),"")</f>
        <v/>
      </c>
    </row>
    <row r="1579" spans="3:5" ht="12.75">
      <c r="C1579"/>
      <c r="E1579" t="str">
        <f>IFERROR(VLOOKUP(ROWS($E$2:E1579),$A$2:$B$991,2,0),"")</f>
        <v/>
      </c>
    </row>
    <row r="1580" spans="3:5" ht="12.75">
      <c r="C1580"/>
      <c r="E1580" t="str">
        <f>IFERROR(VLOOKUP(ROWS($E$2:E1580),$A$2:$B$991,2,0),"")</f>
        <v/>
      </c>
    </row>
    <row r="1581" spans="3:5" ht="12.75">
      <c r="C1581"/>
      <c r="E1581" t="str">
        <f>IFERROR(VLOOKUP(ROWS($E$2:E1581),$A$2:$B$991,2,0),"")</f>
        <v/>
      </c>
    </row>
    <row r="1582" spans="3:5" ht="12.75">
      <c r="C1582"/>
      <c r="E1582" t="str">
        <f>IFERROR(VLOOKUP(ROWS($E$2:E1582),$A$2:$B$991,2,0),"")</f>
        <v/>
      </c>
    </row>
    <row r="1583" spans="3:5" ht="12.75">
      <c r="C1583"/>
      <c r="E1583" t="str">
        <f>IFERROR(VLOOKUP(ROWS($E$2:E1583),$A$2:$B$991,2,0),"")</f>
        <v/>
      </c>
    </row>
    <row r="1584" spans="3:5" ht="12.75">
      <c r="C1584"/>
      <c r="E1584" t="str">
        <f>IFERROR(VLOOKUP(ROWS($E$2:E1584),$A$2:$B$991,2,0),"")</f>
        <v/>
      </c>
    </row>
    <row r="1585" spans="3:5" ht="12.75">
      <c r="C1585"/>
      <c r="E1585" t="str">
        <f>IFERROR(VLOOKUP(ROWS($E$2:E1585),$A$2:$B$991,2,0),"")</f>
        <v/>
      </c>
    </row>
    <row r="1586" spans="3:5" ht="12.75">
      <c r="C1586"/>
      <c r="E1586" t="str">
        <f>IFERROR(VLOOKUP(ROWS($E$2:E1586),$A$2:$B$991,2,0),"")</f>
        <v/>
      </c>
    </row>
    <row r="1587" spans="3:5" ht="12.75">
      <c r="C1587"/>
      <c r="E1587" t="str">
        <f>IFERROR(VLOOKUP(ROWS($E$2:E1587),$A$2:$B$991,2,0),"")</f>
        <v/>
      </c>
    </row>
    <row r="1588" spans="3:5" ht="12.75">
      <c r="C1588"/>
      <c r="E1588" t="str">
        <f>IFERROR(VLOOKUP(ROWS($E$2:E1588),$A$2:$B$991,2,0),"")</f>
        <v/>
      </c>
    </row>
    <row r="1589" spans="3:5" ht="12.75">
      <c r="C1589"/>
      <c r="E1589" t="str">
        <f>IFERROR(VLOOKUP(ROWS($E$2:E1589),$A$2:$B$991,2,0),"")</f>
        <v/>
      </c>
    </row>
    <row r="1590" spans="3:5" ht="12.75">
      <c r="C1590"/>
      <c r="E1590" t="str">
        <f>IFERROR(VLOOKUP(ROWS($E$2:E1590),$A$2:$B$991,2,0),"")</f>
        <v/>
      </c>
    </row>
    <row r="1591" spans="3:5" ht="12.75">
      <c r="C1591"/>
      <c r="E1591" t="str">
        <f>IFERROR(VLOOKUP(ROWS($E$2:E1591),$A$2:$B$991,2,0),"")</f>
        <v/>
      </c>
    </row>
    <row r="1592" spans="3:5" ht="12.75">
      <c r="C1592"/>
      <c r="E1592" t="str">
        <f>IFERROR(VLOOKUP(ROWS($E$2:E1592),$A$2:$B$991,2,0),"")</f>
        <v/>
      </c>
    </row>
    <row r="1593" spans="3:5" ht="12.75">
      <c r="C1593"/>
      <c r="E1593" t="str">
        <f>IFERROR(VLOOKUP(ROWS($E$2:E1593),$A$2:$B$991,2,0),"")</f>
        <v/>
      </c>
    </row>
    <row r="1594" spans="3:5" ht="12.75">
      <c r="C1594"/>
      <c r="E1594" t="str">
        <f>IFERROR(VLOOKUP(ROWS($E$2:E1594),$A$2:$B$991,2,0),"")</f>
        <v/>
      </c>
    </row>
    <row r="1595" spans="3:5" ht="12.75">
      <c r="C1595"/>
      <c r="E1595" t="str">
        <f>IFERROR(VLOOKUP(ROWS($E$2:E1595),$A$2:$B$991,2,0),"")</f>
        <v/>
      </c>
    </row>
    <row r="1596" spans="3:5" ht="12.75">
      <c r="C1596"/>
      <c r="E1596" t="str">
        <f>IFERROR(VLOOKUP(ROWS($E$2:E1596),$A$2:$B$991,2,0),"")</f>
        <v/>
      </c>
    </row>
    <row r="1597" spans="3:5" ht="12.75">
      <c r="C1597"/>
      <c r="E1597" t="str">
        <f>IFERROR(VLOOKUP(ROWS($E$2:E1597),$A$2:$B$991,2,0),"")</f>
        <v/>
      </c>
    </row>
    <row r="1598" spans="3:5" ht="12.75">
      <c r="C1598"/>
      <c r="E1598" t="str">
        <f>IFERROR(VLOOKUP(ROWS($E$2:E1598),$A$2:$B$991,2,0),"")</f>
        <v/>
      </c>
    </row>
    <row r="1599" spans="3:5" ht="12.75">
      <c r="C1599"/>
      <c r="E1599" t="str">
        <f>IFERROR(VLOOKUP(ROWS($E$2:E1599),$A$2:$B$991,2,0),"")</f>
        <v/>
      </c>
    </row>
    <row r="1600" spans="3:5" ht="12.75">
      <c r="C1600"/>
      <c r="E1600" t="str">
        <f>IFERROR(VLOOKUP(ROWS($E$2:E1600),$A$2:$B$991,2,0),"")</f>
        <v/>
      </c>
    </row>
    <row r="1601" spans="3:5" ht="12.75">
      <c r="C1601"/>
      <c r="E1601" t="str">
        <f>IFERROR(VLOOKUP(ROWS($E$2:E1601),$A$2:$B$991,2,0),"")</f>
        <v/>
      </c>
    </row>
    <row r="1602" spans="3:5" ht="12.75">
      <c r="C1602"/>
      <c r="E1602" t="str">
        <f>IFERROR(VLOOKUP(ROWS($E$2:E1602),$A$2:$B$991,2,0),"")</f>
        <v/>
      </c>
    </row>
    <row r="1603" spans="3:5" ht="12.75">
      <c r="C1603"/>
      <c r="E1603" t="str">
        <f>IFERROR(VLOOKUP(ROWS($E$2:E1603),$A$2:$B$991,2,0),"")</f>
        <v/>
      </c>
    </row>
    <row r="1604" spans="3:5" ht="12.75">
      <c r="C1604"/>
      <c r="E1604" t="str">
        <f>IFERROR(VLOOKUP(ROWS($E$2:E1604),$A$2:$B$991,2,0),"")</f>
        <v/>
      </c>
    </row>
    <row r="1605" spans="3:5" ht="12.75">
      <c r="C1605"/>
      <c r="E1605" t="str">
        <f>IFERROR(VLOOKUP(ROWS($E$2:E1605),$A$2:$B$991,2,0),"")</f>
        <v/>
      </c>
    </row>
    <row r="1606" spans="3:5" ht="12.75">
      <c r="C1606"/>
      <c r="E1606" t="str">
        <f>IFERROR(VLOOKUP(ROWS($E$2:E1606),$A$2:$B$991,2,0),"")</f>
        <v/>
      </c>
    </row>
    <row r="1607" spans="3:5" ht="12.75">
      <c r="C1607"/>
      <c r="E1607" t="str">
        <f>IFERROR(VLOOKUP(ROWS($E$2:E1607),$A$2:$B$991,2,0),"")</f>
        <v/>
      </c>
    </row>
    <row r="1608" spans="3:5" ht="12.75">
      <c r="C1608"/>
      <c r="E1608" t="str">
        <f>IFERROR(VLOOKUP(ROWS($E$2:E1608),$A$2:$B$991,2,0),"")</f>
        <v/>
      </c>
    </row>
    <row r="1609" spans="3:5" ht="12.75">
      <c r="C1609"/>
      <c r="E1609" t="str">
        <f>IFERROR(VLOOKUP(ROWS($E$2:E1609),$A$2:$B$991,2,0),"")</f>
        <v/>
      </c>
    </row>
    <row r="1610" spans="3:5" ht="12.75">
      <c r="C1610"/>
      <c r="E1610" t="str">
        <f>IFERROR(VLOOKUP(ROWS($E$2:E1610),$A$2:$B$991,2,0),"")</f>
        <v/>
      </c>
    </row>
    <row r="1611" spans="3:5" ht="12.75">
      <c r="C1611"/>
      <c r="E1611" t="str">
        <f>IFERROR(VLOOKUP(ROWS($E$2:E1611),$A$2:$B$991,2,0),"")</f>
        <v/>
      </c>
    </row>
    <row r="1612" spans="3:5" ht="12.75">
      <c r="C1612"/>
      <c r="E1612" t="str">
        <f>IFERROR(VLOOKUP(ROWS($E$2:E1612),$A$2:$B$991,2,0),"")</f>
        <v/>
      </c>
    </row>
    <row r="1613" spans="3:5" ht="12.75">
      <c r="C1613"/>
      <c r="E1613" t="str">
        <f>IFERROR(VLOOKUP(ROWS($E$2:E1613),$A$2:$B$991,2,0),"")</f>
        <v/>
      </c>
    </row>
    <row r="1614" spans="3:5" ht="12.75">
      <c r="C1614"/>
      <c r="E1614" t="str">
        <f>IFERROR(VLOOKUP(ROWS($E$2:E1614),$A$2:$B$991,2,0),"")</f>
        <v/>
      </c>
    </row>
    <row r="1615" spans="3:5" ht="12.75">
      <c r="C1615"/>
      <c r="E1615" t="str">
        <f>IFERROR(VLOOKUP(ROWS($E$2:E1615),$A$2:$B$991,2,0),"")</f>
        <v/>
      </c>
    </row>
    <row r="1616" spans="3:5" ht="12.75">
      <c r="C1616"/>
      <c r="E1616" t="str">
        <f>IFERROR(VLOOKUP(ROWS($E$2:E1616),$A$2:$B$991,2,0),"")</f>
        <v/>
      </c>
    </row>
    <row r="1617" spans="3:5" ht="12.75">
      <c r="C1617"/>
      <c r="E1617" t="str">
        <f>IFERROR(VLOOKUP(ROWS($E$2:E1617),$A$2:$B$991,2,0),"")</f>
        <v/>
      </c>
    </row>
    <row r="1618" spans="3:5" ht="12.75">
      <c r="C1618"/>
      <c r="E1618" t="str">
        <f>IFERROR(VLOOKUP(ROWS($E$2:E1618),$A$2:$B$991,2,0),"")</f>
        <v/>
      </c>
    </row>
    <row r="1619" spans="3:5" ht="12.75">
      <c r="C1619"/>
      <c r="E1619" t="str">
        <f>IFERROR(VLOOKUP(ROWS($E$2:E1619),$A$2:$B$991,2,0),"")</f>
        <v/>
      </c>
    </row>
    <row r="1620" spans="3:5" ht="12.75">
      <c r="C1620"/>
      <c r="E1620" t="str">
        <f>IFERROR(VLOOKUP(ROWS($E$2:E1620),$A$2:$B$991,2,0),"")</f>
        <v/>
      </c>
    </row>
    <row r="1621" spans="3:5" ht="12.75">
      <c r="C1621"/>
      <c r="E1621" t="str">
        <f>IFERROR(VLOOKUP(ROWS($E$2:E1621),$A$2:$B$991,2,0),"")</f>
        <v/>
      </c>
    </row>
    <row r="1622" spans="3:5" ht="12.75">
      <c r="C1622"/>
      <c r="E1622" t="str">
        <f>IFERROR(VLOOKUP(ROWS($E$2:E1622),$A$2:$B$991,2,0),"")</f>
        <v/>
      </c>
    </row>
    <row r="1623" spans="3:5" ht="12.75">
      <c r="C1623"/>
      <c r="E1623" t="str">
        <f>IFERROR(VLOOKUP(ROWS($E$2:E1623),$A$2:$B$991,2,0),"")</f>
        <v/>
      </c>
    </row>
    <row r="1624" spans="3:5" ht="12.75">
      <c r="C1624"/>
      <c r="E1624" t="str">
        <f>IFERROR(VLOOKUP(ROWS($E$2:E1624),$A$2:$B$991,2,0),"")</f>
        <v/>
      </c>
    </row>
    <row r="1625" spans="3:5" ht="12.75">
      <c r="C1625"/>
      <c r="E1625" t="str">
        <f>IFERROR(VLOOKUP(ROWS($E$2:E1625),$A$2:$B$991,2,0),"")</f>
        <v/>
      </c>
    </row>
    <row r="1626" spans="3:5" ht="12.75">
      <c r="C1626"/>
      <c r="E1626" t="str">
        <f>IFERROR(VLOOKUP(ROWS($E$2:E1626),$A$2:$B$991,2,0),"")</f>
        <v/>
      </c>
    </row>
    <row r="1627" spans="3:5" ht="12.75">
      <c r="C1627"/>
      <c r="E1627" t="str">
        <f>IFERROR(VLOOKUP(ROWS($E$2:E1627),$A$2:$B$991,2,0),"")</f>
        <v/>
      </c>
    </row>
    <row r="1628" spans="3:5" ht="12.75">
      <c r="C1628"/>
      <c r="E1628" t="str">
        <f>IFERROR(VLOOKUP(ROWS($E$2:E1628),$A$2:$B$991,2,0),"")</f>
        <v/>
      </c>
    </row>
    <row r="1629" spans="3:5" ht="12.75">
      <c r="C1629"/>
      <c r="E1629" t="str">
        <f>IFERROR(VLOOKUP(ROWS($E$2:E1629),$A$2:$B$991,2,0),"")</f>
        <v/>
      </c>
    </row>
    <row r="1630" spans="3:5" ht="12.75">
      <c r="C1630"/>
      <c r="E1630" t="str">
        <f>IFERROR(VLOOKUP(ROWS($E$2:E1630),$A$2:$B$991,2,0),"")</f>
        <v/>
      </c>
    </row>
    <row r="1631" spans="3:5" ht="12.75">
      <c r="C1631"/>
      <c r="E1631" t="str">
        <f>IFERROR(VLOOKUP(ROWS($E$2:E1631),$A$2:$B$991,2,0),"")</f>
        <v/>
      </c>
    </row>
    <row r="1632" spans="3:5" ht="12.75">
      <c r="C1632"/>
      <c r="E1632" t="str">
        <f>IFERROR(VLOOKUP(ROWS($E$2:E1632),$A$2:$B$991,2,0),"")</f>
        <v/>
      </c>
    </row>
    <row r="1633" spans="3:5" ht="12.75">
      <c r="C1633"/>
      <c r="E1633" t="str">
        <f>IFERROR(VLOOKUP(ROWS($E$2:E1633),$A$2:$B$991,2,0),"")</f>
        <v/>
      </c>
    </row>
    <row r="1634" spans="3:5" ht="12.75">
      <c r="C1634"/>
      <c r="E1634" t="str">
        <f>IFERROR(VLOOKUP(ROWS($E$2:E1634),$A$2:$B$991,2,0),"")</f>
        <v/>
      </c>
    </row>
    <row r="1635" spans="3:5" ht="12.75">
      <c r="C1635"/>
      <c r="E1635" t="str">
        <f>IFERROR(VLOOKUP(ROWS($E$2:E1635),$A$2:$B$991,2,0),"")</f>
        <v/>
      </c>
    </row>
    <row r="1636" spans="3:5" ht="12.75">
      <c r="C1636"/>
      <c r="E1636" t="str">
        <f>IFERROR(VLOOKUP(ROWS($E$2:E1636),$A$2:$B$991,2,0),"")</f>
        <v/>
      </c>
    </row>
    <row r="1637" spans="3:5" ht="12.75">
      <c r="C1637"/>
      <c r="E1637" t="str">
        <f>IFERROR(VLOOKUP(ROWS($E$2:E1637),$A$2:$B$991,2,0),"")</f>
        <v/>
      </c>
    </row>
    <row r="1638" spans="3:5" ht="12.75">
      <c r="C1638"/>
      <c r="E1638" t="str">
        <f>IFERROR(VLOOKUP(ROWS($E$2:E1638),$A$2:$B$991,2,0),"")</f>
        <v/>
      </c>
    </row>
    <row r="1639" spans="3:5" ht="12.75">
      <c r="C1639"/>
      <c r="E1639" t="str">
        <f>IFERROR(VLOOKUP(ROWS($E$2:E1639),$A$2:$B$991,2,0),"")</f>
        <v/>
      </c>
    </row>
    <row r="1640" spans="3:5" ht="12.75">
      <c r="C1640"/>
      <c r="E1640" t="str">
        <f>IFERROR(VLOOKUP(ROWS($E$2:E1640),$A$2:$B$991,2,0),"")</f>
        <v/>
      </c>
    </row>
    <row r="1641" spans="3:5" ht="12.75">
      <c r="C1641"/>
      <c r="E1641" t="str">
        <f>IFERROR(VLOOKUP(ROWS($E$2:E1641),$A$2:$B$991,2,0),"")</f>
        <v/>
      </c>
    </row>
    <row r="1642" spans="3:5" ht="12.75">
      <c r="C1642"/>
      <c r="E1642" t="str">
        <f>IFERROR(VLOOKUP(ROWS($E$2:E1642),$A$2:$B$991,2,0),"")</f>
        <v/>
      </c>
    </row>
    <row r="1643" spans="3:5" ht="12.75">
      <c r="C1643"/>
      <c r="E1643" t="str">
        <f>IFERROR(VLOOKUP(ROWS($E$2:E1643),$A$2:$B$991,2,0),"")</f>
        <v/>
      </c>
    </row>
    <row r="1644" spans="3:5" ht="12.75">
      <c r="C1644"/>
      <c r="E1644" t="str">
        <f>IFERROR(VLOOKUP(ROWS($E$2:E1644),$A$2:$B$991,2,0),"")</f>
        <v/>
      </c>
    </row>
    <row r="1645" spans="3:5" ht="12.75">
      <c r="C1645"/>
      <c r="E1645" t="str">
        <f>IFERROR(VLOOKUP(ROWS($E$2:E1645),$A$2:$B$991,2,0),"")</f>
        <v/>
      </c>
    </row>
    <row r="1646" spans="3:5" ht="12.75">
      <c r="C1646"/>
      <c r="E1646" t="str">
        <f>IFERROR(VLOOKUP(ROWS($E$2:E1646),$A$2:$B$991,2,0),"")</f>
        <v/>
      </c>
    </row>
    <row r="1647" spans="3:5" ht="12.75">
      <c r="C1647"/>
      <c r="E1647" t="str">
        <f>IFERROR(VLOOKUP(ROWS($E$2:E1647),$A$2:$B$991,2,0),"")</f>
        <v/>
      </c>
    </row>
    <row r="1648" spans="3:5" ht="12.75">
      <c r="C1648"/>
      <c r="E1648" t="str">
        <f>IFERROR(VLOOKUP(ROWS($E$2:E1648),$A$2:$B$991,2,0),"")</f>
        <v/>
      </c>
    </row>
    <row r="1649" spans="3:5" ht="12.75">
      <c r="C1649"/>
      <c r="E1649" t="str">
        <f>IFERROR(VLOOKUP(ROWS($E$2:E1649),$A$2:$B$991,2,0),"")</f>
        <v/>
      </c>
    </row>
    <row r="1650" spans="3:5" ht="12.75">
      <c r="C1650"/>
      <c r="E1650" t="str">
        <f>IFERROR(VLOOKUP(ROWS($E$2:E1650),$A$2:$B$991,2,0),"")</f>
        <v/>
      </c>
    </row>
    <row r="1651" spans="3:5" ht="12.75">
      <c r="C1651"/>
      <c r="E1651" t="str">
        <f>IFERROR(VLOOKUP(ROWS($E$2:E1651),$A$2:$B$991,2,0),"")</f>
        <v/>
      </c>
    </row>
    <row r="1652" spans="3:5" ht="12.75">
      <c r="C1652"/>
      <c r="E1652" t="str">
        <f>IFERROR(VLOOKUP(ROWS($E$2:E1652),$A$2:$B$991,2,0),"")</f>
        <v/>
      </c>
    </row>
    <row r="1653" spans="3:5" ht="12.75">
      <c r="C1653"/>
      <c r="E1653" t="str">
        <f>IFERROR(VLOOKUP(ROWS($E$2:E1653),$A$2:$B$991,2,0),"")</f>
        <v/>
      </c>
    </row>
    <row r="1654" spans="3:5" ht="12.75">
      <c r="C1654"/>
      <c r="E1654" t="str">
        <f>IFERROR(VLOOKUP(ROWS($E$2:E1654),$A$2:$B$991,2,0),"")</f>
        <v/>
      </c>
    </row>
    <row r="1655" spans="3:5" ht="12.75">
      <c r="C1655"/>
      <c r="E1655" t="str">
        <f>IFERROR(VLOOKUP(ROWS($E$2:E1655),$A$2:$B$991,2,0),"")</f>
        <v/>
      </c>
    </row>
    <row r="1656" spans="3:5" ht="12.75">
      <c r="C1656"/>
      <c r="E1656" t="str">
        <f>IFERROR(VLOOKUP(ROWS($E$2:E1656),$A$2:$B$991,2,0),"")</f>
        <v/>
      </c>
    </row>
    <row r="1657" spans="3:5" ht="12.75">
      <c r="C1657"/>
      <c r="E1657" t="str">
        <f>IFERROR(VLOOKUP(ROWS($E$2:E1657),$A$2:$B$991,2,0),"")</f>
        <v/>
      </c>
    </row>
    <row r="1658" spans="3:5" ht="12.75">
      <c r="C1658"/>
      <c r="E1658" t="str">
        <f>IFERROR(VLOOKUP(ROWS($E$2:E1658),$A$2:$B$991,2,0),"")</f>
        <v/>
      </c>
    </row>
    <row r="1659" spans="3:5" ht="12.75">
      <c r="C1659"/>
      <c r="E1659" t="str">
        <f>IFERROR(VLOOKUP(ROWS($E$2:E1659),$A$2:$B$991,2,0),"")</f>
        <v/>
      </c>
    </row>
    <row r="1660" spans="3:5" ht="12.75">
      <c r="C1660"/>
      <c r="E1660" t="str">
        <f>IFERROR(VLOOKUP(ROWS($E$2:E1660),$A$2:$B$991,2,0),"")</f>
        <v/>
      </c>
    </row>
    <row r="1661" spans="3:5" ht="12.75">
      <c r="C1661"/>
      <c r="E1661" t="str">
        <f>IFERROR(VLOOKUP(ROWS($E$2:E1661),$A$2:$B$991,2,0),"")</f>
        <v/>
      </c>
    </row>
    <row r="1662" spans="3:5" ht="12.75">
      <c r="C1662"/>
      <c r="E1662" t="str">
        <f>IFERROR(VLOOKUP(ROWS($E$2:E1662),$A$2:$B$991,2,0),"")</f>
        <v/>
      </c>
    </row>
    <row r="1663" spans="3:5" ht="12.75">
      <c r="C1663"/>
      <c r="E1663" t="str">
        <f>IFERROR(VLOOKUP(ROWS($E$2:E1663),$A$2:$B$991,2,0),"")</f>
        <v/>
      </c>
    </row>
    <row r="1664" spans="3:5" ht="12.75">
      <c r="C1664"/>
      <c r="E1664" t="str">
        <f>IFERROR(VLOOKUP(ROWS($E$2:E1664),$A$2:$B$991,2,0),"")</f>
        <v/>
      </c>
    </row>
    <row r="1665" spans="3:5" ht="12.75">
      <c r="C1665"/>
      <c r="E1665" t="str">
        <f>IFERROR(VLOOKUP(ROWS($E$2:E1665),$A$2:$B$991,2,0),"")</f>
        <v/>
      </c>
    </row>
    <row r="1666" spans="3:5" ht="12.75">
      <c r="C1666"/>
      <c r="E1666" t="str">
        <f>IFERROR(VLOOKUP(ROWS($E$2:E1666),$A$2:$B$991,2,0),"")</f>
        <v/>
      </c>
    </row>
    <row r="1667" spans="3:5" ht="12.75">
      <c r="C1667"/>
      <c r="E1667" t="str">
        <f>IFERROR(VLOOKUP(ROWS($E$2:E1667),$A$2:$B$991,2,0),"")</f>
        <v/>
      </c>
    </row>
    <row r="1668" spans="3:5" ht="12.75">
      <c r="C1668"/>
      <c r="E1668" t="str">
        <f>IFERROR(VLOOKUP(ROWS($E$2:E1668),$A$2:$B$991,2,0),"")</f>
        <v/>
      </c>
    </row>
    <row r="1669" spans="3:5" ht="12.75">
      <c r="C1669"/>
      <c r="E1669" t="str">
        <f>IFERROR(VLOOKUP(ROWS($E$2:E1669),$A$2:$B$991,2,0),"")</f>
        <v/>
      </c>
    </row>
    <row r="1670" spans="3:5" ht="12.75">
      <c r="C1670"/>
      <c r="E1670" t="str">
        <f>IFERROR(VLOOKUP(ROWS($E$2:E1670),$A$2:$B$991,2,0),"")</f>
        <v/>
      </c>
    </row>
    <row r="1671" spans="3:5" ht="12.75">
      <c r="C1671"/>
      <c r="E1671" t="str">
        <f>IFERROR(VLOOKUP(ROWS($E$2:E1671),$A$2:$B$991,2,0),"")</f>
        <v/>
      </c>
    </row>
    <row r="1672" spans="3:5" ht="12.75">
      <c r="C1672"/>
      <c r="E1672" t="str">
        <f>IFERROR(VLOOKUP(ROWS($E$2:E1672),$A$2:$B$991,2,0),"")</f>
        <v/>
      </c>
    </row>
    <row r="1673" spans="3:5" ht="12.75">
      <c r="C1673"/>
      <c r="E1673" t="str">
        <f>IFERROR(VLOOKUP(ROWS($E$2:E1673),$A$2:$B$991,2,0),"")</f>
        <v/>
      </c>
    </row>
    <row r="1674" spans="3:5" ht="12.75">
      <c r="C1674"/>
      <c r="E1674" t="str">
        <f>IFERROR(VLOOKUP(ROWS($E$2:E1674),$A$2:$B$991,2,0),"")</f>
        <v/>
      </c>
    </row>
    <row r="1675" spans="3:5" ht="12.75">
      <c r="C1675"/>
      <c r="E1675" t="str">
        <f>IFERROR(VLOOKUP(ROWS($E$2:E1675),$A$2:$B$991,2,0),"")</f>
        <v/>
      </c>
    </row>
    <row r="1676" spans="3:5" ht="12.75">
      <c r="C1676"/>
      <c r="E1676" t="str">
        <f>IFERROR(VLOOKUP(ROWS($E$2:E1676),$A$2:$B$991,2,0),"")</f>
        <v/>
      </c>
    </row>
    <row r="1677" spans="3:5" ht="12.75">
      <c r="C1677"/>
      <c r="E1677" t="str">
        <f>IFERROR(VLOOKUP(ROWS($E$2:E1677),$A$2:$B$991,2,0),"")</f>
        <v/>
      </c>
    </row>
    <row r="1678" spans="3:5" ht="12.75">
      <c r="C1678"/>
      <c r="E1678" t="str">
        <f>IFERROR(VLOOKUP(ROWS($E$2:E1678),$A$2:$B$991,2,0),"")</f>
        <v/>
      </c>
    </row>
    <row r="1679" spans="3:5" ht="12.75">
      <c r="C1679"/>
      <c r="E1679" t="str">
        <f>IFERROR(VLOOKUP(ROWS($E$2:E1679),$A$2:$B$991,2,0),"")</f>
        <v/>
      </c>
    </row>
    <row r="1680" spans="3:5" ht="12.75">
      <c r="C1680"/>
      <c r="E1680" t="str">
        <f>IFERROR(VLOOKUP(ROWS($E$2:E1680),$A$2:$B$991,2,0),"")</f>
        <v/>
      </c>
    </row>
    <row r="1681" spans="3:5" ht="12.75">
      <c r="C1681"/>
      <c r="E1681" t="str">
        <f>IFERROR(VLOOKUP(ROWS($E$2:E1681),$A$2:$B$991,2,0),"")</f>
        <v/>
      </c>
    </row>
    <row r="1682" spans="3:5" ht="12.75">
      <c r="C1682"/>
      <c r="E1682" t="str">
        <f>IFERROR(VLOOKUP(ROWS($E$2:E1682),$A$2:$B$991,2,0),"")</f>
        <v/>
      </c>
    </row>
    <row r="1683" spans="3:5" ht="12.75">
      <c r="C1683"/>
      <c r="E1683" t="str">
        <f>IFERROR(VLOOKUP(ROWS($E$2:E1683),$A$2:$B$991,2,0),"")</f>
        <v/>
      </c>
    </row>
    <row r="1684" spans="3:5" ht="12.75">
      <c r="C1684"/>
      <c r="E1684" t="str">
        <f>IFERROR(VLOOKUP(ROWS($E$2:E1684),$A$2:$B$991,2,0),"")</f>
        <v/>
      </c>
    </row>
    <row r="1685" spans="3:5" ht="12.75">
      <c r="C1685"/>
      <c r="E1685" t="str">
        <f>IFERROR(VLOOKUP(ROWS($E$2:E1685),$A$2:$B$991,2,0),"")</f>
        <v/>
      </c>
    </row>
    <row r="1686" spans="3:5" ht="12.75">
      <c r="C1686"/>
      <c r="E1686" t="str">
        <f>IFERROR(VLOOKUP(ROWS($E$2:E1686),$A$2:$B$991,2,0),"")</f>
        <v/>
      </c>
    </row>
    <row r="1687" spans="3:5" ht="12.75">
      <c r="C1687"/>
      <c r="E1687" t="str">
        <f>IFERROR(VLOOKUP(ROWS($E$2:E1687),$A$2:$B$991,2,0),"")</f>
        <v/>
      </c>
    </row>
    <row r="1688" spans="3:5" ht="12.75">
      <c r="C1688"/>
      <c r="E1688" t="str">
        <f>IFERROR(VLOOKUP(ROWS($E$2:E1688),$A$2:$B$991,2,0),"")</f>
        <v/>
      </c>
    </row>
    <row r="1689" spans="3:5" ht="12.75">
      <c r="C1689"/>
      <c r="E1689" t="str">
        <f>IFERROR(VLOOKUP(ROWS($E$2:E1689),$A$2:$B$991,2,0),"")</f>
        <v/>
      </c>
    </row>
    <row r="1690" spans="3:5" ht="12.75">
      <c r="C1690"/>
      <c r="E1690" t="str">
        <f>IFERROR(VLOOKUP(ROWS($E$2:E1690),$A$2:$B$991,2,0),"")</f>
        <v/>
      </c>
    </row>
    <row r="1691" spans="3:5" ht="12.75">
      <c r="C1691"/>
      <c r="E1691" t="str">
        <f>IFERROR(VLOOKUP(ROWS($E$2:E1691),$A$2:$B$991,2,0),"")</f>
        <v/>
      </c>
    </row>
    <row r="1692" spans="3:5" ht="12.75">
      <c r="C1692"/>
      <c r="E1692" t="str">
        <f>IFERROR(VLOOKUP(ROWS($E$2:E1692),$A$2:$B$991,2,0),"")</f>
        <v/>
      </c>
    </row>
    <row r="1693" spans="3:5" ht="12.75">
      <c r="C1693"/>
      <c r="E1693" t="str">
        <f>IFERROR(VLOOKUP(ROWS($E$2:E1693),$A$2:$B$991,2,0),"")</f>
        <v/>
      </c>
    </row>
    <row r="1694" spans="3:5" ht="12.75">
      <c r="C1694"/>
      <c r="E1694" t="str">
        <f>IFERROR(VLOOKUP(ROWS($E$2:E1694),$A$2:$B$991,2,0),"")</f>
        <v/>
      </c>
    </row>
    <row r="1695" spans="3:5" ht="12.75">
      <c r="C1695"/>
      <c r="E1695" t="str">
        <f>IFERROR(VLOOKUP(ROWS($E$2:E1695),$A$2:$B$991,2,0),"")</f>
        <v/>
      </c>
    </row>
    <row r="1696" spans="3:5" ht="12.75">
      <c r="C1696"/>
      <c r="E1696" t="str">
        <f>IFERROR(VLOOKUP(ROWS($E$2:E1696),$A$2:$B$991,2,0),"")</f>
        <v/>
      </c>
    </row>
    <row r="1697" spans="3:5" ht="12.75">
      <c r="C1697"/>
      <c r="E1697" t="str">
        <f>IFERROR(VLOOKUP(ROWS($E$2:E1697),$A$2:$B$991,2,0),"")</f>
        <v/>
      </c>
    </row>
    <row r="1698" spans="3:5" ht="12.75">
      <c r="C1698"/>
      <c r="E1698" t="str">
        <f>IFERROR(VLOOKUP(ROWS($E$2:E1698),$A$2:$B$991,2,0),"")</f>
        <v/>
      </c>
    </row>
    <row r="1699" spans="3:5" ht="12.75">
      <c r="C1699"/>
      <c r="E1699" t="str">
        <f>IFERROR(VLOOKUP(ROWS($E$2:E1699),$A$2:$B$991,2,0),"")</f>
        <v/>
      </c>
    </row>
    <row r="1700" spans="3:5" ht="12.75">
      <c r="C1700"/>
      <c r="E1700" t="str">
        <f>IFERROR(VLOOKUP(ROWS($E$2:E1700),$A$2:$B$991,2,0),"")</f>
        <v/>
      </c>
    </row>
    <row r="1701" spans="3:5" ht="12.75">
      <c r="C1701"/>
      <c r="E1701" t="str">
        <f>IFERROR(VLOOKUP(ROWS($E$2:E1701),$A$2:$B$991,2,0),"")</f>
        <v/>
      </c>
    </row>
    <row r="1702" spans="3:5" ht="12.75">
      <c r="C1702"/>
      <c r="E1702" t="str">
        <f>IFERROR(VLOOKUP(ROWS($E$2:E1702),$A$2:$B$991,2,0),"")</f>
        <v/>
      </c>
    </row>
    <row r="1703" spans="3:5" ht="12.75">
      <c r="C1703"/>
      <c r="E1703" t="str">
        <f>IFERROR(VLOOKUP(ROWS($E$2:E1703),$A$2:$B$991,2,0),"")</f>
        <v/>
      </c>
    </row>
    <row r="1704" spans="3:5" ht="12.75">
      <c r="C1704"/>
      <c r="E1704" t="str">
        <f>IFERROR(VLOOKUP(ROWS($E$2:E1704),$A$2:$B$991,2,0),"")</f>
        <v/>
      </c>
    </row>
    <row r="1705" spans="3:5" ht="12.75">
      <c r="C1705"/>
      <c r="E1705" t="str">
        <f>IFERROR(VLOOKUP(ROWS($E$2:E1705),$A$2:$B$991,2,0),"")</f>
        <v/>
      </c>
    </row>
    <row r="1706" spans="3:5" ht="12.75">
      <c r="C1706"/>
      <c r="E1706" t="str">
        <f>IFERROR(VLOOKUP(ROWS($E$2:E1706),$A$2:$B$991,2,0),"")</f>
        <v/>
      </c>
    </row>
    <row r="1707" spans="3:5" ht="12.75">
      <c r="C1707"/>
      <c r="E1707" t="str">
        <f>IFERROR(VLOOKUP(ROWS($E$2:E1707),$A$2:$B$991,2,0),"")</f>
        <v/>
      </c>
    </row>
    <row r="1708" spans="3:5" ht="12.75">
      <c r="C1708"/>
      <c r="E1708" t="str">
        <f>IFERROR(VLOOKUP(ROWS($E$2:E1708),$A$2:$B$991,2,0),"")</f>
        <v/>
      </c>
    </row>
    <row r="1709" spans="3:5" ht="12.75">
      <c r="C1709"/>
      <c r="E1709" t="str">
        <f>IFERROR(VLOOKUP(ROWS($E$2:E1709),$A$2:$B$991,2,0),"")</f>
        <v/>
      </c>
    </row>
    <row r="1710" spans="3:5" ht="12.75">
      <c r="C1710"/>
      <c r="E1710" t="str">
        <f>IFERROR(VLOOKUP(ROWS($E$2:E1710),$A$2:$B$991,2,0),"")</f>
        <v/>
      </c>
    </row>
    <row r="1711" spans="3:5" ht="12.75">
      <c r="C1711"/>
      <c r="E1711" t="str">
        <f>IFERROR(VLOOKUP(ROWS($E$2:E1711),$A$2:$B$991,2,0),"")</f>
        <v/>
      </c>
    </row>
    <row r="1712" spans="3:5" ht="12.75">
      <c r="C1712"/>
      <c r="E1712" t="str">
        <f>IFERROR(VLOOKUP(ROWS($E$2:E1712),$A$2:$B$991,2,0),"")</f>
        <v/>
      </c>
    </row>
    <row r="1713" spans="3:5" ht="12.75">
      <c r="C1713"/>
      <c r="E1713" t="str">
        <f>IFERROR(VLOOKUP(ROWS($E$2:E1713),$A$2:$B$991,2,0),"")</f>
        <v/>
      </c>
    </row>
    <row r="1714" spans="3:5" ht="12.75">
      <c r="C1714"/>
      <c r="E1714" t="str">
        <f>IFERROR(VLOOKUP(ROWS($E$2:E1714),$A$2:$B$991,2,0),"")</f>
        <v/>
      </c>
    </row>
    <row r="1715" spans="3:5" ht="12.75">
      <c r="C1715"/>
      <c r="E1715" t="str">
        <f>IFERROR(VLOOKUP(ROWS($E$2:E1715),$A$2:$B$991,2,0),"")</f>
        <v/>
      </c>
    </row>
    <row r="1716" spans="3:5" ht="12.75">
      <c r="C1716"/>
      <c r="E1716" t="str">
        <f>IFERROR(VLOOKUP(ROWS($E$2:E1716),$A$2:$B$991,2,0),"")</f>
        <v/>
      </c>
    </row>
    <row r="1717" spans="3:5" ht="12.75">
      <c r="C1717"/>
      <c r="E1717" t="str">
        <f>IFERROR(VLOOKUP(ROWS($E$2:E1717),$A$2:$B$991,2,0),"")</f>
        <v/>
      </c>
    </row>
    <row r="1718" spans="3:5" ht="12.75">
      <c r="C1718"/>
      <c r="E1718" t="str">
        <f>IFERROR(VLOOKUP(ROWS($E$2:E1718),$A$2:$B$991,2,0),"")</f>
        <v/>
      </c>
    </row>
    <row r="1719" spans="3:5" ht="12.75">
      <c r="C1719"/>
      <c r="E1719" t="str">
        <f>IFERROR(VLOOKUP(ROWS($E$2:E1719),$A$2:$B$991,2,0),"")</f>
        <v/>
      </c>
    </row>
    <row r="1720" spans="3:5" ht="12.75">
      <c r="C1720"/>
      <c r="E1720" t="str">
        <f>IFERROR(VLOOKUP(ROWS($E$2:E1720),$A$2:$B$991,2,0),"")</f>
        <v/>
      </c>
    </row>
    <row r="1721" spans="3:5" ht="12.75">
      <c r="C1721"/>
      <c r="E1721" t="str">
        <f>IFERROR(VLOOKUP(ROWS($E$2:E1721),$A$2:$B$991,2,0),"")</f>
        <v/>
      </c>
    </row>
    <row r="1722" spans="3:5" ht="12.75">
      <c r="C1722"/>
      <c r="E1722" t="str">
        <f>IFERROR(VLOOKUP(ROWS($E$2:E1722),$A$2:$B$991,2,0),"")</f>
        <v/>
      </c>
    </row>
    <row r="1723" spans="3:5" ht="12.75">
      <c r="C1723"/>
      <c r="E1723" t="str">
        <f>IFERROR(VLOOKUP(ROWS($E$2:E1723),$A$2:$B$991,2,0),"")</f>
        <v/>
      </c>
    </row>
    <row r="1724" spans="3:5" ht="12.75">
      <c r="C1724"/>
      <c r="E1724" t="str">
        <f>IFERROR(VLOOKUP(ROWS($E$2:E1724),$A$2:$B$991,2,0),"")</f>
        <v/>
      </c>
    </row>
    <row r="1725" spans="3:5" ht="12.75">
      <c r="C1725"/>
      <c r="E1725" t="str">
        <f>IFERROR(VLOOKUP(ROWS($E$2:E1725),$A$2:$B$991,2,0),"")</f>
        <v/>
      </c>
    </row>
    <row r="1726" spans="3:5" ht="12.75">
      <c r="C1726"/>
      <c r="E1726" t="str">
        <f>IFERROR(VLOOKUP(ROWS($E$2:E1726),$A$2:$B$991,2,0),"")</f>
        <v/>
      </c>
    </row>
    <row r="1727" spans="3:5" ht="12.75">
      <c r="C1727"/>
      <c r="E1727" t="str">
        <f>IFERROR(VLOOKUP(ROWS($E$2:E1727),$A$2:$B$991,2,0),"")</f>
        <v/>
      </c>
    </row>
    <row r="1728" spans="3:5" ht="12.75">
      <c r="C1728"/>
      <c r="E1728" t="str">
        <f>IFERROR(VLOOKUP(ROWS($E$2:E1728),$A$2:$B$991,2,0),"")</f>
        <v/>
      </c>
    </row>
    <row r="1729" spans="3:5" ht="12.75">
      <c r="C1729"/>
      <c r="E1729" t="str">
        <f>IFERROR(VLOOKUP(ROWS($E$2:E1729),$A$2:$B$991,2,0),"")</f>
        <v/>
      </c>
    </row>
    <row r="1730" spans="3:5" ht="12.75">
      <c r="C1730"/>
      <c r="E1730" t="str">
        <f>IFERROR(VLOOKUP(ROWS($E$2:E1730),$A$2:$B$991,2,0),"")</f>
        <v/>
      </c>
    </row>
    <row r="1731" spans="3:5" ht="12.75">
      <c r="C1731"/>
      <c r="E1731" t="str">
        <f>IFERROR(VLOOKUP(ROWS($E$2:E1731),$A$2:$B$991,2,0),"")</f>
        <v/>
      </c>
    </row>
    <row r="1732" spans="3:5" ht="12.75">
      <c r="C1732"/>
      <c r="E1732" t="str">
        <f>IFERROR(VLOOKUP(ROWS($E$2:E1732),$A$2:$B$991,2,0),"")</f>
        <v/>
      </c>
    </row>
    <row r="1733" spans="3:5" ht="12.75">
      <c r="C1733"/>
      <c r="E1733" t="str">
        <f>IFERROR(VLOOKUP(ROWS($E$2:E1733),$A$2:$B$991,2,0),"")</f>
        <v/>
      </c>
    </row>
    <row r="1734" spans="3:5" ht="12.75">
      <c r="C1734"/>
      <c r="E1734" t="str">
        <f>IFERROR(VLOOKUP(ROWS($E$2:E1734),$A$2:$B$991,2,0),"")</f>
        <v/>
      </c>
    </row>
    <row r="1735" spans="3:5" ht="12.75">
      <c r="C1735"/>
      <c r="E1735" t="str">
        <f>IFERROR(VLOOKUP(ROWS($E$2:E1735),$A$2:$B$991,2,0),"")</f>
        <v/>
      </c>
    </row>
    <row r="1736" spans="3:5" ht="12.75">
      <c r="C1736"/>
      <c r="E1736" t="str">
        <f>IFERROR(VLOOKUP(ROWS($E$2:E1736),$A$2:$B$991,2,0),"")</f>
        <v/>
      </c>
    </row>
    <row r="1737" spans="3:5" ht="12.75">
      <c r="C1737"/>
      <c r="E1737" t="str">
        <f>IFERROR(VLOOKUP(ROWS($E$2:E1737),$A$2:$B$991,2,0),"")</f>
        <v/>
      </c>
    </row>
    <row r="1738" spans="3:5" ht="12.75">
      <c r="C1738"/>
      <c r="E1738" t="str">
        <f>IFERROR(VLOOKUP(ROWS($E$2:E1738),$A$2:$B$991,2,0),"")</f>
        <v/>
      </c>
    </row>
    <row r="1739" spans="3:5" ht="12.75">
      <c r="C1739"/>
      <c r="E1739" t="str">
        <f>IFERROR(VLOOKUP(ROWS($E$2:E1739),$A$2:$B$991,2,0),"")</f>
        <v/>
      </c>
    </row>
    <row r="1740" spans="3:5" ht="12.75">
      <c r="C1740"/>
      <c r="E1740" t="str">
        <f>IFERROR(VLOOKUP(ROWS($E$2:E1740),$A$2:$B$991,2,0),"")</f>
        <v/>
      </c>
    </row>
    <row r="1741" spans="3:5" ht="12.75">
      <c r="C1741"/>
      <c r="E1741" t="str">
        <f>IFERROR(VLOOKUP(ROWS($E$2:E1741),$A$2:$B$991,2,0),"")</f>
        <v/>
      </c>
    </row>
    <row r="1742" spans="3:5" ht="12.75">
      <c r="C1742"/>
      <c r="E1742" t="str">
        <f>IFERROR(VLOOKUP(ROWS($E$2:E1742),$A$2:$B$991,2,0),"")</f>
        <v/>
      </c>
    </row>
  </sheetData>
  <dataValidations count="1">
    <dataValidation allowBlank="1" showInputMessage="1" sqref="F2:F1742 G2 H2:H991"/>
  </dataValidations>
  <pageMargins left="0.7" right="0.7" top="0.787401575" bottom="0.787401575" header="0.3" footer="0.3"/>
  <pageSetup orientation="portrait" paperSize="9"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B2:H205"/>
  <sheetViews>
    <sheetView workbookViewId="0" topLeftCell="A1">
      <selection pane="topLeft" activeCell="B27" sqref="B27"/>
    </sheetView>
  </sheetViews>
  <sheetFormatPr defaultRowHeight="12.75"/>
  <cols>
    <col min="2" max="2" width="22.428571428571427" bestFit="1" customWidth="1"/>
    <col min="3" max="3" width="7.285714285714286" customWidth="1"/>
    <col min="4" max="4" width="4.714285714285714" style="125" customWidth="1"/>
    <col min="5" max="5" width="19.571428571428573" customWidth="1"/>
    <col min="8" max="8" width="26.285714285714285" bestFit="1" customWidth="1"/>
  </cols>
  <sheetData>
    <row r="1" ht="13.5" thickBot="1"/>
    <row r="2" spans="2:8" ht="13.5" thickBot="1">
      <c r="B2" s="111" t="s">
        <v>882</v>
      </c>
      <c r="C2" s="112"/>
      <c r="D2" s="142"/>
      <c r="E2" s="143" t="s">
        <v>879</v>
      </c>
      <c r="F2" s="147"/>
      <c r="G2" s="143">
        <f>COUNTIF(H3:H210,"?*")</f>
        <v>202.0</v>
      </c>
      <c r="H2" s="106"/>
    </row>
    <row r="3" spans="2:8" ht="12.75">
      <c r="B3" s="105" t="s">
        <v>880</v>
      </c>
      <c r="C3" s="147">
        <v>451.0</v>
      </c>
      <c r="D3" s="144">
        <f>IF(ISNUMBER(SEARCH(ZAKL_DATA!$B$14,E3)),MAX($D$2:D2)+1,0)</f>
        <v>1.0</v>
      </c>
      <c r="E3" s="141" t="s">
        <v>665</v>
      </c>
      <c r="F3" s="148">
        <v>2001.0</v>
      </c>
      <c r="G3" s="150"/>
      <c r="H3" s="108" t="str">
        <f>IFERROR(VLOOKUP(ROWS($H$3:H3),$D$3:$E$204,2,0),"")</f>
        <v>PRAHA 1</v>
      </c>
    </row>
    <row r="4" spans="2:8" ht="12.75">
      <c r="B4" s="107" t="s">
        <v>677</v>
      </c>
      <c r="C4" s="152">
        <v>452.0</v>
      </c>
      <c r="D4" s="144">
        <f>IF(ISNUMBER(SEARCH(ZAKL_DATA!$B$14,E4)),MAX($D$2:D3)+1,0)</f>
        <v>2.0</v>
      </c>
      <c r="E4" s="141" t="s">
        <v>666</v>
      </c>
      <c r="F4" s="148">
        <v>2002.0</v>
      </c>
      <c r="G4" s="150"/>
      <c r="H4" s="108" t="str">
        <f>IFERROR(VLOOKUP(ROWS($H$3:H4),$D$3:$E$204,2,0),"")</f>
        <v>PRAHA 2</v>
      </c>
    </row>
    <row r="5" spans="2:8" ht="12.75">
      <c r="B5" s="107" t="s">
        <v>704</v>
      </c>
      <c r="C5" s="152">
        <v>453.0</v>
      </c>
      <c r="D5" s="144">
        <f>IF(ISNUMBER(SEARCH(ZAKL_DATA!$B$14,E5)),MAX($D$2:D4)+1,0)</f>
        <v>3.0</v>
      </c>
      <c r="E5" s="141" t="s">
        <v>667</v>
      </c>
      <c r="F5" s="148">
        <v>2003.0</v>
      </c>
      <c r="G5" s="150"/>
      <c r="H5" s="108" t="str">
        <f>IFERROR(VLOOKUP(ROWS($H$3:H5),$D$3:$E$204,2,0),"")</f>
        <v>PRAHA 3</v>
      </c>
    </row>
    <row r="6" spans="2:8" ht="12.75">
      <c r="B6" s="107" t="s">
        <v>722</v>
      </c>
      <c r="C6" s="152">
        <v>454.0</v>
      </c>
      <c r="D6" s="144">
        <f>IF(ISNUMBER(SEARCH(ZAKL_DATA!$B$14,E6)),MAX($D$2:D5)+1,0)</f>
        <v>4.0</v>
      </c>
      <c r="E6" s="141" t="s">
        <v>668</v>
      </c>
      <c r="F6" s="148">
        <v>2004.0</v>
      </c>
      <c r="G6" s="150"/>
      <c r="H6" s="108" t="str">
        <f>IFERROR(VLOOKUP(ROWS($H$3:H6),$D$3:$E$204,2,0),"")</f>
        <v>PRAHA 4</v>
      </c>
    </row>
    <row r="7" spans="2:8" ht="12.75">
      <c r="B7" s="107" t="s">
        <v>738</v>
      </c>
      <c r="C7" s="152">
        <v>455.0</v>
      </c>
      <c r="D7" s="144">
        <f>IF(ISNUMBER(SEARCH(ZAKL_DATA!$B$14,E7)),MAX($D$2:D6)+1,0)</f>
        <v>5.0</v>
      </c>
      <c r="E7" s="141" t="s">
        <v>669</v>
      </c>
      <c r="F7" s="148">
        <v>2005.0</v>
      </c>
      <c r="G7" s="150"/>
      <c r="H7" s="108" t="str">
        <f>IFERROR(VLOOKUP(ROWS($H$3:H7),$D$3:$E$204,2,0),"")</f>
        <v>PRAHA 5</v>
      </c>
    </row>
    <row r="8" spans="2:8" ht="12.75">
      <c r="B8" s="107" t="s">
        <v>746</v>
      </c>
      <c r="C8" s="152">
        <v>456.0</v>
      </c>
      <c r="D8" s="144">
        <f>IF(ISNUMBER(SEARCH(ZAKL_DATA!$B$14,E8)),MAX($D$2:D7)+1,0)</f>
        <v>6.0</v>
      </c>
      <c r="E8" s="141" t="s">
        <v>670</v>
      </c>
      <c r="F8" s="148">
        <v>2006.0</v>
      </c>
      <c r="G8" s="150"/>
      <c r="H8" s="108" t="str">
        <f>IFERROR(VLOOKUP(ROWS($H$3:H8),$D$3:$E$204,2,0),"")</f>
        <v>PRAHA 6</v>
      </c>
    </row>
    <row r="9" spans="2:8" ht="12.75">
      <c r="B9" s="107" t="s">
        <v>762</v>
      </c>
      <c r="C9" s="152">
        <v>457.0</v>
      </c>
      <c r="D9" s="144">
        <f>IF(ISNUMBER(SEARCH(ZAKL_DATA!$B$14,E9)),MAX($D$2:D8)+1,0)</f>
        <v>7.0</v>
      </c>
      <c r="E9" s="141" t="s">
        <v>671</v>
      </c>
      <c r="F9" s="148">
        <v>2007.0</v>
      </c>
      <c r="G9" s="150"/>
      <c r="H9" s="108" t="str">
        <f>IFERROR(VLOOKUP(ROWS($H$3:H9),$D$3:$E$204,2,0),"")</f>
        <v>PRAHA 7</v>
      </c>
    </row>
    <row r="10" spans="2:8" ht="12.75">
      <c r="B10" s="107" t="s">
        <v>773</v>
      </c>
      <c r="C10" s="152">
        <v>458.0</v>
      </c>
      <c r="D10" s="144">
        <f>IF(ISNUMBER(SEARCH(ZAKL_DATA!$B$14,E10)),MAX($D$2:D9)+1,0)</f>
        <v>8.0</v>
      </c>
      <c r="E10" s="141" t="s">
        <v>672</v>
      </c>
      <c r="F10" s="148">
        <v>2008.0</v>
      </c>
      <c r="G10" s="150"/>
      <c r="H10" s="108" t="str">
        <f>IFERROR(VLOOKUP(ROWS($H$3:H10),$D$3:$E$204,2,0),"")</f>
        <v>PRAHA 8</v>
      </c>
    </row>
    <row r="11" spans="2:8" ht="12.75">
      <c r="B11" s="107" t="s">
        <v>788</v>
      </c>
      <c r="C11" s="152">
        <v>459.0</v>
      </c>
      <c r="D11" s="144">
        <f>IF(ISNUMBER(SEARCH(ZAKL_DATA!$B$14,E11)),MAX($D$2:D10)+1,0)</f>
        <v>9.0</v>
      </c>
      <c r="E11" s="141" t="s">
        <v>673</v>
      </c>
      <c r="F11" s="148">
        <v>2009.0</v>
      </c>
      <c r="G11" s="150"/>
      <c r="H11" s="108" t="str">
        <f>IFERROR(VLOOKUP(ROWS($H$3:H11),$D$3:$E$204,2,0),"")</f>
        <v>PRAHA 9</v>
      </c>
    </row>
    <row r="12" spans="2:8" ht="12.75">
      <c r="B12" s="107" t="s">
        <v>800</v>
      </c>
      <c r="C12" s="126">
        <v>460.0</v>
      </c>
      <c r="D12" s="144">
        <f>IF(ISNUMBER(SEARCH(ZAKL_DATA!$B$14,E12)),MAX($D$2:D11)+1,0)</f>
        <v>10.0</v>
      </c>
      <c r="E12" s="141" t="s">
        <v>674</v>
      </c>
      <c r="F12" s="148">
        <v>2010.0</v>
      </c>
      <c r="G12" s="150"/>
      <c r="H12" s="108" t="str">
        <f>IFERROR(VLOOKUP(ROWS($H$3:H12),$D$3:$E$204,2,0),"")</f>
        <v>PRAHA 10</v>
      </c>
    </row>
    <row r="13" spans="2:8" ht="12.75">
      <c r="B13" s="107" t="s">
        <v>815</v>
      </c>
      <c r="C13" s="152">
        <v>461.0</v>
      </c>
      <c r="D13" s="144">
        <f>IF(ISNUMBER(SEARCH(ZAKL_DATA!$B$14,E13)),MAX($D$2:D12)+1,0)</f>
        <v>11.0</v>
      </c>
      <c r="E13" s="141" t="s">
        <v>675</v>
      </c>
      <c r="F13" s="148">
        <v>2011.0</v>
      </c>
      <c r="G13" s="150"/>
      <c r="H13" s="108" t="str">
        <f>IFERROR(VLOOKUP(ROWS($H$3:H13),$D$3:$E$204,2,0),"")</f>
        <v>PRAHA-JIŽNÍ MĚSTO</v>
      </c>
    </row>
    <row r="14" spans="2:8" ht="12.75">
      <c r="B14" s="107" t="s">
        <v>836</v>
      </c>
      <c r="C14" s="152">
        <v>462.0</v>
      </c>
      <c r="D14" s="144">
        <f>IF(ISNUMBER(SEARCH(ZAKL_DATA!$B$14,E14)),MAX($D$2:D13)+1,0)</f>
        <v>12.0</v>
      </c>
      <c r="E14" s="141" t="s">
        <v>676</v>
      </c>
      <c r="F14" s="148">
        <v>2012.0</v>
      </c>
      <c r="G14" s="150"/>
      <c r="H14" s="108" t="str">
        <f>IFERROR(VLOOKUP(ROWS($H$3:H14),$D$3:$E$204,2,0),"")</f>
        <v>PRAHA-MODŘANY</v>
      </c>
    </row>
    <row r="15" spans="2:8" ht="12.75">
      <c r="B15" s="107" t="s">
        <v>847</v>
      </c>
      <c r="C15" s="152">
        <v>463.0</v>
      </c>
      <c r="D15" s="144">
        <f>IF(ISNUMBER(SEARCH(ZAKL_DATA!$B$14,E15)),MAX($D$2:D14)+1,0)</f>
        <v>13.0</v>
      </c>
      <c r="E15" s="141" t="s">
        <v>678</v>
      </c>
      <c r="F15" s="148">
        <v>2101.0</v>
      </c>
      <c r="G15" s="150"/>
      <c r="H15" s="108" t="str">
        <f>IFERROR(VLOOKUP(ROWS($H$3:H15),$D$3:$E$204,2,0),"")</f>
        <v>PRAHA - VÝCHOD</v>
      </c>
    </row>
    <row r="16" spans="2:8" ht="12.75">
      <c r="B16" s="107" t="s">
        <v>866</v>
      </c>
      <c r="C16" s="152">
        <v>464.0</v>
      </c>
      <c r="D16" s="144">
        <f>IF(ISNUMBER(SEARCH(ZAKL_DATA!$B$14,E16)),MAX($D$2:D15)+1,0)</f>
        <v>14.0</v>
      </c>
      <c r="E16" s="141" t="s">
        <v>679</v>
      </c>
      <c r="F16" s="148">
        <v>2102.0</v>
      </c>
      <c r="G16" s="150"/>
      <c r="H16" s="108" t="str">
        <f>IFERROR(VLOOKUP(ROWS($H$3:H16),$D$3:$E$204,2,0),"")</f>
        <v>PRAHA ZÁPAD</v>
      </c>
    </row>
    <row r="17" spans="2:8" ht="13.5" thickBot="1">
      <c r="B17" s="109" t="s">
        <v>881</v>
      </c>
      <c r="C17" s="153">
        <v>13.0</v>
      </c>
      <c r="D17" s="144">
        <f>IF(ISNUMBER(SEARCH(ZAKL_DATA!$B$14,E17)),MAX($D$2:D16)+1,0)</f>
        <v>15.0</v>
      </c>
      <c r="E17" s="141" t="s">
        <v>680</v>
      </c>
      <c r="F17" s="148">
        <v>2103.0</v>
      </c>
      <c r="G17" s="150"/>
      <c r="H17" s="108" t="str">
        <f>IFERROR(VLOOKUP(ROWS($H$3:H17),$D$3:$E$204,2,0),"")</f>
        <v>BENEŠOV</v>
      </c>
    </row>
    <row r="18" spans="4:8" ht="12.75">
      <c r="D18" s="144">
        <f>IF(ISNUMBER(SEARCH(ZAKL_DATA!$B$14,E18)),MAX($D$2:D17)+1,0)</f>
        <v>16.0</v>
      </c>
      <c r="E18" s="141" t="s">
        <v>681</v>
      </c>
      <c r="F18" s="148">
        <v>2104.0</v>
      </c>
      <c r="G18" s="150"/>
      <c r="H18" s="108" t="str">
        <f>IFERROR(VLOOKUP(ROWS($H$3:H18),$D$3:$E$204,2,0),"")</f>
        <v>BEROUN</v>
      </c>
    </row>
    <row r="19" spans="4:8" ht="25.5">
      <c r="D19" s="144">
        <f>IF(ISNUMBER(SEARCH(ZAKL_DATA!$B$14,E19)),MAX($D$2:D18)+1,0)</f>
        <v>17.0</v>
      </c>
      <c r="E19" s="141" t="s">
        <v>682</v>
      </c>
      <c r="F19" s="148">
        <v>2105.0</v>
      </c>
      <c r="G19" s="150"/>
      <c r="H19" s="108" t="str">
        <f>IFERROR(VLOOKUP(ROWS($H$3:H19),$D$3:$E$204,2,0),"")</f>
        <v>BRANDÝS N.L. - ST.BOL.</v>
      </c>
    </row>
    <row r="20" spans="4:8" ht="12.75">
      <c r="D20" s="144">
        <f>IF(ISNUMBER(SEARCH(ZAKL_DATA!$B$14,E20)),MAX($D$2:D19)+1,0)</f>
        <v>18.0</v>
      </c>
      <c r="E20" s="141" t="s">
        <v>683</v>
      </c>
      <c r="F20" s="148">
        <v>2106.0</v>
      </c>
      <c r="G20" s="150"/>
      <c r="H20" s="108" t="str">
        <f>IFERROR(VLOOKUP(ROWS($H$3:H20),$D$3:$E$204,2,0),"")</f>
        <v>ČÁSLAV</v>
      </c>
    </row>
    <row r="21" spans="4:8" ht="12.75">
      <c r="D21" s="144">
        <f>IF(ISNUMBER(SEARCH(ZAKL_DATA!$B$14,E21)),MAX($D$2:D20)+1,0)</f>
        <v>19.0</v>
      </c>
      <c r="E21" s="141" t="s">
        <v>684</v>
      </c>
      <c r="F21" s="148">
        <v>2107.0</v>
      </c>
      <c r="G21" s="150"/>
      <c r="H21" s="108" t="str">
        <f>IFERROR(VLOOKUP(ROWS($H$3:H21),$D$3:$E$204,2,0),"")</f>
        <v>ČESKÝ BROD</v>
      </c>
    </row>
    <row r="22" spans="4:8" ht="12.75">
      <c r="D22" s="144">
        <f>IF(ISNUMBER(SEARCH(ZAKL_DATA!$B$14,E22)),MAX($D$2:D21)+1,0)</f>
        <v>20.0</v>
      </c>
      <c r="E22" s="141" t="s">
        <v>685</v>
      </c>
      <c r="F22" s="148">
        <v>2108.0</v>
      </c>
      <c r="G22" s="150"/>
      <c r="H22" s="108" t="str">
        <f>IFERROR(VLOOKUP(ROWS($H$3:H22),$D$3:$E$204,2,0),"")</f>
        <v>DOBŘÍŠ</v>
      </c>
    </row>
    <row r="23" spans="4:8" ht="12.75">
      <c r="D23" s="144">
        <f>IF(ISNUMBER(SEARCH(ZAKL_DATA!$B$14,E23)),MAX($D$2:D22)+1,0)</f>
        <v>21.0</v>
      </c>
      <c r="E23" s="141" t="s">
        <v>686</v>
      </c>
      <c r="F23" s="148">
        <v>2109.0</v>
      </c>
      <c r="G23" s="150"/>
      <c r="H23" s="108" t="str">
        <f>IFERROR(VLOOKUP(ROWS($H$3:H23),$D$3:$E$204,2,0),"")</f>
        <v>HOŘOVICE</v>
      </c>
    </row>
    <row r="24" spans="4:8" ht="12.75">
      <c r="D24" s="144">
        <f>IF(ISNUMBER(SEARCH(ZAKL_DATA!$B$14,E24)),MAX($D$2:D23)+1,0)</f>
        <v>22.0</v>
      </c>
      <c r="E24" s="141" t="s">
        <v>687</v>
      </c>
      <c r="F24" s="148">
        <v>2110.0</v>
      </c>
      <c r="G24" s="150"/>
      <c r="H24" s="108" t="str">
        <f>IFERROR(VLOOKUP(ROWS($H$3:H24),$D$3:$E$204,2,0),"")</f>
        <v>KLADNO</v>
      </c>
    </row>
    <row r="25" spans="4:8" ht="12.75">
      <c r="D25" s="144">
        <f>IF(ISNUMBER(SEARCH(ZAKL_DATA!$B$14,E25)),MAX($D$2:D24)+1,0)</f>
        <v>23.0</v>
      </c>
      <c r="E25" s="141" t="s">
        <v>688</v>
      </c>
      <c r="F25" s="148">
        <v>2111.0</v>
      </c>
      <c r="G25" s="150"/>
      <c r="H25" s="108" t="str">
        <f>IFERROR(VLOOKUP(ROWS($H$3:H25),$D$3:$E$204,2,0),"")</f>
        <v>KOLÍN</v>
      </c>
    </row>
    <row r="26" spans="4:8" ht="25.5">
      <c r="D26" s="144">
        <f>IF(ISNUMBER(SEARCH(ZAKL_DATA!$B$14,E26)),MAX($D$2:D25)+1,0)</f>
        <v>24.0</v>
      </c>
      <c r="E26" s="141" t="s">
        <v>689</v>
      </c>
      <c r="F26" s="148">
        <v>2112.0</v>
      </c>
      <c r="G26" s="150"/>
      <c r="H26" s="108" t="str">
        <f>IFERROR(VLOOKUP(ROWS($H$3:H26),$D$3:$E$204,2,0),"")</f>
        <v>KRALUPY NAD VLTAVOU</v>
      </c>
    </row>
    <row r="27" spans="4:8" ht="12.75">
      <c r="D27" s="144">
        <f>IF(ISNUMBER(SEARCH(ZAKL_DATA!$B$14,E27)),MAX($D$2:D26)+1,0)</f>
        <v>25.0</v>
      </c>
      <c r="E27" s="141" t="s">
        <v>690</v>
      </c>
      <c r="F27" s="148">
        <v>2113.0</v>
      </c>
      <c r="G27" s="150"/>
      <c r="H27" s="108" t="str">
        <f>IFERROR(VLOOKUP(ROWS($H$3:H27),$D$3:$E$204,2,0),"")</f>
        <v>KUTNÁ HORA</v>
      </c>
    </row>
    <row r="28" spans="4:8" ht="12.75">
      <c r="D28" s="144">
        <f>IF(ISNUMBER(SEARCH(ZAKL_DATA!$B$14,E28)),MAX($D$2:D27)+1,0)</f>
        <v>26.0</v>
      </c>
      <c r="E28" s="141" t="s">
        <v>691</v>
      </c>
      <c r="F28" s="148">
        <v>2114.0</v>
      </c>
      <c r="G28" s="150"/>
      <c r="H28" s="108" t="str">
        <f>IFERROR(VLOOKUP(ROWS($H$3:H28),$D$3:$E$204,2,0),"")</f>
        <v>MĚLNÍK</v>
      </c>
    </row>
    <row r="29" spans="4:8" ht="12.75">
      <c r="D29" s="144">
        <f>IF(ISNUMBER(SEARCH(ZAKL_DATA!$B$14,E29)),MAX($D$2:D28)+1,0)</f>
        <v>27.0</v>
      </c>
      <c r="E29" s="141" t="s">
        <v>692</v>
      </c>
      <c r="F29" s="148">
        <v>2115.0</v>
      </c>
      <c r="G29" s="150"/>
      <c r="H29" s="108" t="str">
        <f>IFERROR(VLOOKUP(ROWS($H$3:H29),$D$3:$E$204,2,0),"")</f>
        <v>MLADÁ BOLESLAV</v>
      </c>
    </row>
    <row r="30" spans="4:8" ht="25.5">
      <c r="D30" s="144">
        <f>IF(ISNUMBER(SEARCH(ZAKL_DATA!$B$14,E30)),MAX($D$2:D29)+1,0)</f>
        <v>28.0</v>
      </c>
      <c r="E30" s="141" t="s">
        <v>693</v>
      </c>
      <c r="F30" s="148">
        <v>2116.0</v>
      </c>
      <c r="G30" s="150"/>
      <c r="H30" s="108" t="str">
        <f>IFERROR(VLOOKUP(ROWS($H$3:H30),$D$3:$E$204,2,0),"")</f>
        <v>MNICHOVO HRADIŠTĚ</v>
      </c>
    </row>
    <row r="31" spans="4:8" ht="12.75">
      <c r="D31" s="144">
        <f>IF(ISNUMBER(SEARCH(ZAKL_DATA!$B$14,E31)),MAX($D$2:D30)+1,0)</f>
        <v>29.0</v>
      </c>
      <c r="E31" s="141" t="s">
        <v>694</v>
      </c>
      <c r="F31" s="148">
        <v>2117.0</v>
      </c>
      <c r="G31" s="150"/>
      <c r="H31" s="108" t="str">
        <f>IFERROR(VLOOKUP(ROWS($H$3:H31),$D$3:$E$204,2,0),"")</f>
        <v>NERATOVICE</v>
      </c>
    </row>
    <row r="32" spans="4:8" ht="12.75">
      <c r="D32" s="144">
        <f>IF(ISNUMBER(SEARCH(ZAKL_DATA!$B$14,E32)),MAX($D$2:D31)+1,0)</f>
        <v>30.0</v>
      </c>
      <c r="E32" s="141" t="s">
        <v>695</v>
      </c>
      <c r="F32" s="148">
        <v>2118.0</v>
      </c>
      <c r="G32" s="150"/>
      <c r="H32" s="108" t="str">
        <f>IFERROR(VLOOKUP(ROWS($H$3:H32),$D$3:$E$204,2,0),"")</f>
        <v>NYMBURK</v>
      </c>
    </row>
    <row r="33" spans="4:8" ht="12.75">
      <c r="D33" s="144">
        <f>IF(ISNUMBER(SEARCH(ZAKL_DATA!$B$14,E33)),MAX($D$2:D32)+1,0)</f>
        <v>31.0</v>
      </c>
      <c r="E33" s="141" t="s">
        <v>696</v>
      </c>
      <c r="F33" s="148">
        <v>2119.0</v>
      </c>
      <c r="G33" s="150"/>
      <c r="H33" s="108" t="str">
        <f>IFERROR(VLOOKUP(ROWS($H$3:H33),$D$3:$E$204,2,0),"")</f>
        <v>PODĚBRADY</v>
      </c>
    </row>
    <row r="34" spans="4:8" ht="12.75">
      <c r="D34" s="144">
        <f>IF(ISNUMBER(SEARCH(ZAKL_DATA!$B$14,E34)),MAX($D$2:D33)+1,0)</f>
        <v>32.0</v>
      </c>
      <c r="E34" s="141" t="s">
        <v>697</v>
      </c>
      <c r="F34" s="148">
        <v>2120.0</v>
      </c>
      <c r="G34" s="150"/>
      <c r="H34" s="108" t="str">
        <f>IFERROR(VLOOKUP(ROWS($H$3:H34),$D$3:$E$204,2,0),"")</f>
        <v>PŘÍBRAM</v>
      </c>
    </row>
    <row r="35" spans="4:8" ht="12.75">
      <c r="D35" s="144">
        <f>IF(ISNUMBER(SEARCH(ZAKL_DATA!$B$14,E35)),MAX($D$2:D34)+1,0)</f>
        <v>33.0</v>
      </c>
      <c r="E35" s="141" t="s">
        <v>698</v>
      </c>
      <c r="F35" s="148">
        <v>2121.0</v>
      </c>
      <c r="G35" s="150"/>
      <c r="H35" s="108" t="str">
        <f>IFERROR(VLOOKUP(ROWS($H$3:H35),$D$3:$E$204,2,0),"")</f>
        <v>RAKOVNÍK</v>
      </c>
    </row>
    <row r="36" spans="4:8" ht="12.75">
      <c r="D36" s="144">
        <f>IF(ISNUMBER(SEARCH(ZAKL_DATA!$B$14,E36)),MAX($D$2:D35)+1,0)</f>
        <v>34.0</v>
      </c>
      <c r="E36" s="141" t="s">
        <v>699</v>
      </c>
      <c r="F36" s="148">
        <v>2122.0</v>
      </c>
      <c r="G36" s="150"/>
      <c r="H36" s="108" t="str">
        <f>IFERROR(VLOOKUP(ROWS($H$3:H36),$D$3:$E$204,2,0),"")</f>
        <v>ŘÍČANY</v>
      </c>
    </row>
    <row r="37" spans="4:8" ht="12.75">
      <c r="D37" s="144">
        <f>IF(ISNUMBER(SEARCH(ZAKL_DATA!$B$14,E37)),MAX($D$2:D36)+1,0)</f>
        <v>35.0</v>
      </c>
      <c r="E37" s="141" t="s">
        <v>700</v>
      </c>
      <c r="F37" s="148">
        <v>2123.0</v>
      </c>
      <c r="G37" s="150"/>
      <c r="H37" s="108" t="str">
        <f>IFERROR(VLOOKUP(ROWS($H$3:H37),$D$3:$E$204,2,0),"")</f>
        <v>SEDLČANY</v>
      </c>
    </row>
    <row r="38" spans="4:8" ht="12.75">
      <c r="D38" s="144">
        <f>IF(ISNUMBER(SEARCH(ZAKL_DATA!$B$14,E38)),MAX($D$2:D37)+1,0)</f>
        <v>36.0</v>
      </c>
      <c r="E38" s="141" t="s">
        <v>701</v>
      </c>
      <c r="F38" s="148">
        <v>2124.0</v>
      </c>
      <c r="G38" s="150"/>
      <c r="H38" s="108" t="str">
        <f>IFERROR(VLOOKUP(ROWS($H$3:H38),$D$3:$E$204,2,0),"")</f>
        <v>SLANÝ</v>
      </c>
    </row>
    <row r="39" spans="4:8" ht="12.75">
      <c r="D39" s="144">
        <f>IF(ISNUMBER(SEARCH(ZAKL_DATA!$B$14,E39)),MAX($D$2:D38)+1,0)</f>
        <v>37.0</v>
      </c>
      <c r="E39" s="141" t="s">
        <v>702</v>
      </c>
      <c r="F39" s="148">
        <v>2125.0</v>
      </c>
      <c r="G39" s="150"/>
      <c r="H39" s="108" t="str">
        <f>IFERROR(VLOOKUP(ROWS($H$3:H39),$D$3:$E$204,2,0),"")</f>
        <v>VLAŠIM</v>
      </c>
    </row>
    <row r="40" spans="4:8" ht="12.75">
      <c r="D40" s="144">
        <f>IF(ISNUMBER(SEARCH(ZAKL_DATA!$B$14,E40)),MAX($D$2:D39)+1,0)</f>
        <v>38.0</v>
      </c>
      <c r="E40" s="141" t="s">
        <v>703</v>
      </c>
      <c r="F40" s="148">
        <v>2126.0</v>
      </c>
      <c r="G40" s="150"/>
      <c r="H40" s="108" t="str">
        <f>IFERROR(VLOOKUP(ROWS($H$3:H40),$D$3:$E$204,2,0),"")</f>
        <v>VOTICE</v>
      </c>
    </row>
    <row r="41" spans="4:8" ht="25.5">
      <c r="D41" s="144">
        <f>IF(ISNUMBER(SEARCH(ZAKL_DATA!$B$14,E41)),MAX($D$2:D40)+1,0)</f>
        <v>39.0</v>
      </c>
      <c r="E41" s="141" t="s">
        <v>705</v>
      </c>
      <c r="F41" s="148">
        <v>2201.0</v>
      </c>
      <c r="G41" s="150"/>
      <c r="H41" s="108" t="str">
        <f>IFERROR(VLOOKUP(ROWS($H$3:H41),$D$3:$E$204,2,0),"")</f>
        <v>ČESKÉ BUDĚJOVICE</v>
      </c>
    </row>
    <row r="42" spans="4:8" ht="12.75">
      <c r="D42" s="144">
        <f>IF(ISNUMBER(SEARCH(ZAKL_DATA!$B$14,E42)),MAX($D$2:D41)+1,0)</f>
        <v>40.0</v>
      </c>
      <c r="E42" s="141" t="s">
        <v>706</v>
      </c>
      <c r="F42" s="148">
        <v>2202.0</v>
      </c>
      <c r="G42" s="150"/>
      <c r="H42" s="108" t="str">
        <f>IFERROR(VLOOKUP(ROWS($H$3:H42),$D$3:$E$204,2,0),"")</f>
        <v>BLATNÁ</v>
      </c>
    </row>
    <row r="43" spans="4:8" ht="12.75">
      <c r="D43" s="144">
        <f>IF(ISNUMBER(SEARCH(ZAKL_DATA!$B$14,E43)),MAX($D$2:D42)+1,0)</f>
        <v>41.0</v>
      </c>
      <c r="E43" s="141" t="s">
        <v>707</v>
      </c>
      <c r="F43" s="148">
        <v>2203.0</v>
      </c>
      <c r="G43" s="150"/>
      <c r="H43" s="108" t="str">
        <f>IFERROR(VLOOKUP(ROWS($H$3:H43),$D$3:$E$204,2,0),"")</f>
        <v>ČESKÝ KRUMLOV</v>
      </c>
    </row>
    <row r="44" spans="4:8" ht="12.75">
      <c r="D44" s="144">
        <f>IF(ISNUMBER(SEARCH(ZAKL_DATA!$B$14,E44)),MAX($D$2:D43)+1,0)</f>
        <v>42.0</v>
      </c>
      <c r="E44" s="141" t="s">
        <v>708</v>
      </c>
      <c r="F44" s="148">
        <v>2204.0</v>
      </c>
      <c r="G44" s="150"/>
      <c r="H44" s="108" t="str">
        <f>IFERROR(VLOOKUP(ROWS($H$3:H44),$D$3:$E$204,2,0),"")</f>
        <v>DAČICE</v>
      </c>
    </row>
    <row r="45" spans="4:8" ht="25.5">
      <c r="D45" s="144">
        <f>IF(ISNUMBER(SEARCH(ZAKL_DATA!$B$14,E45)),MAX($D$2:D44)+1,0)</f>
        <v>43.0</v>
      </c>
      <c r="E45" s="141" t="s">
        <v>709</v>
      </c>
      <c r="F45" s="148">
        <v>2205.0</v>
      </c>
      <c r="G45" s="150"/>
      <c r="H45" s="108" t="str">
        <f>IFERROR(VLOOKUP(ROWS($H$3:H45),$D$3:$E$204,2,0),"")</f>
        <v>JINDŘICHŮV HRADEC</v>
      </c>
    </row>
    <row r="46" spans="4:8" ht="12.75">
      <c r="D46" s="144">
        <f>IF(ISNUMBER(SEARCH(ZAKL_DATA!$B$14,E46)),MAX($D$2:D45)+1,0)</f>
        <v>44.0</v>
      </c>
      <c r="E46" s="141" t="s">
        <v>710</v>
      </c>
      <c r="F46" s="148">
        <v>2206.0</v>
      </c>
      <c r="G46" s="150"/>
      <c r="H46" s="108" t="str">
        <f>IFERROR(VLOOKUP(ROWS($H$3:H46),$D$3:$E$204,2,0),"")</f>
        <v>KAPLICE</v>
      </c>
    </row>
    <row r="47" spans="4:8" ht="12.75">
      <c r="D47" s="144">
        <f>IF(ISNUMBER(SEARCH(ZAKL_DATA!$B$14,E47)),MAX($D$2:D46)+1,0)</f>
        <v>45.0</v>
      </c>
      <c r="E47" s="141" t="s">
        <v>711</v>
      </c>
      <c r="F47" s="148">
        <v>2207.0</v>
      </c>
      <c r="G47" s="150"/>
      <c r="H47" s="108" t="str">
        <f>IFERROR(VLOOKUP(ROWS($H$3:H47),$D$3:$E$204,2,0),"")</f>
        <v>MILEVSKO</v>
      </c>
    </row>
    <row r="48" spans="4:8" ht="12.75">
      <c r="D48" s="144">
        <f>IF(ISNUMBER(SEARCH(ZAKL_DATA!$B$14,E48)),MAX($D$2:D47)+1,0)</f>
        <v>46.0</v>
      </c>
      <c r="E48" s="141" t="s">
        <v>712</v>
      </c>
      <c r="F48" s="148">
        <v>2208.0</v>
      </c>
      <c r="G48" s="150"/>
      <c r="H48" s="108" t="str">
        <f>IFERROR(VLOOKUP(ROWS($H$3:H48),$D$3:$E$204,2,0),"")</f>
        <v>PÍSEK</v>
      </c>
    </row>
    <row r="49" spans="4:8" ht="12.75">
      <c r="D49" s="144">
        <f>IF(ISNUMBER(SEARCH(ZAKL_DATA!$B$14,E49)),MAX($D$2:D48)+1,0)</f>
        <v>47.0</v>
      </c>
      <c r="E49" s="141" t="s">
        <v>713</v>
      </c>
      <c r="F49" s="148">
        <v>2209.0</v>
      </c>
      <c r="G49" s="150"/>
      <c r="H49" s="108" t="str">
        <f>IFERROR(VLOOKUP(ROWS($H$3:H49),$D$3:$E$204,2,0),"")</f>
        <v>PRACHATICE</v>
      </c>
    </row>
    <row r="50" spans="4:8" ht="12.75">
      <c r="D50" s="144">
        <f>IF(ISNUMBER(SEARCH(ZAKL_DATA!$B$14,E50)),MAX($D$2:D49)+1,0)</f>
        <v>48.0</v>
      </c>
      <c r="E50" s="141" t="s">
        <v>714</v>
      </c>
      <c r="F50" s="148">
        <v>2210.0</v>
      </c>
      <c r="G50" s="150"/>
      <c r="H50" s="108" t="str">
        <f>IFERROR(VLOOKUP(ROWS($H$3:H50),$D$3:$E$204,2,0),"")</f>
        <v>SOBĚSLAV</v>
      </c>
    </row>
    <row r="51" spans="4:8" ht="12.75">
      <c r="D51" s="144">
        <f>IF(ISNUMBER(SEARCH(ZAKL_DATA!$B$14,E51)),MAX($D$2:D50)+1,0)</f>
        <v>49.0</v>
      </c>
      <c r="E51" s="141" t="s">
        <v>715</v>
      </c>
      <c r="F51" s="148">
        <v>2211.0</v>
      </c>
      <c r="G51" s="150"/>
      <c r="H51" s="108" t="str">
        <f>IFERROR(VLOOKUP(ROWS($H$3:H51),$D$3:$E$204,2,0),"")</f>
        <v>STRAKONICE</v>
      </c>
    </row>
    <row r="52" spans="4:8" ht="12.75">
      <c r="D52" s="144">
        <f>IF(ISNUMBER(SEARCH(ZAKL_DATA!$B$14,E52)),MAX($D$2:D51)+1,0)</f>
        <v>50.0</v>
      </c>
      <c r="E52" s="141" t="s">
        <v>716</v>
      </c>
      <c r="F52" s="148">
        <v>2212.0</v>
      </c>
      <c r="G52" s="150"/>
      <c r="H52" s="108" t="str">
        <f>IFERROR(VLOOKUP(ROWS($H$3:H52),$D$3:$E$204,2,0),"")</f>
        <v>TÁBOR</v>
      </c>
    </row>
    <row r="53" spans="4:8" ht="12.75">
      <c r="D53" s="144">
        <f>IF(ISNUMBER(SEARCH(ZAKL_DATA!$B$14,E53)),MAX($D$2:D52)+1,0)</f>
        <v>51.0</v>
      </c>
      <c r="E53" s="141" t="s">
        <v>717</v>
      </c>
      <c r="F53" s="148">
        <v>2213.0</v>
      </c>
      <c r="G53" s="150"/>
      <c r="H53" s="108" t="str">
        <f>IFERROR(VLOOKUP(ROWS($H$3:H53),$D$3:$E$204,2,0),"")</f>
        <v>TRHOVÉ SVINY</v>
      </c>
    </row>
    <row r="54" spans="4:8" ht="12.75">
      <c r="D54" s="144">
        <f>IF(ISNUMBER(SEARCH(ZAKL_DATA!$B$14,E54)),MAX($D$2:D53)+1,0)</f>
        <v>52.0</v>
      </c>
      <c r="E54" s="141" t="s">
        <v>718</v>
      </c>
      <c r="F54" s="148">
        <v>2214.0</v>
      </c>
      <c r="G54" s="150"/>
      <c r="H54" s="108" t="str">
        <f>IFERROR(VLOOKUP(ROWS($H$3:H54),$D$3:$E$204,2,0),"")</f>
        <v>TŘEBOŇ</v>
      </c>
    </row>
    <row r="55" spans="4:8" ht="12.75">
      <c r="D55" s="144">
        <f>IF(ISNUMBER(SEARCH(ZAKL_DATA!$B$14,E55)),MAX($D$2:D54)+1,0)</f>
        <v>53.0</v>
      </c>
      <c r="E55" s="141" t="s">
        <v>719</v>
      </c>
      <c r="F55" s="148">
        <v>2215.0</v>
      </c>
      <c r="G55" s="150"/>
      <c r="H55" s="108" t="str">
        <f>IFERROR(VLOOKUP(ROWS($H$3:H55),$D$3:$E$204,2,0),"")</f>
        <v>TÝN NAD VLTAVOU</v>
      </c>
    </row>
    <row r="56" spans="4:8" ht="12.75">
      <c r="D56" s="144">
        <f>IF(ISNUMBER(SEARCH(ZAKL_DATA!$B$14,E56)),MAX($D$2:D55)+1,0)</f>
        <v>54.0</v>
      </c>
      <c r="E56" s="141" t="s">
        <v>720</v>
      </c>
      <c r="F56" s="148">
        <v>2216.0</v>
      </c>
      <c r="G56" s="150"/>
      <c r="H56" s="108" t="str">
        <f>IFERROR(VLOOKUP(ROWS($H$3:H56),$D$3:$E$204,2,0),"")</f>
        <v>VIMPERK</v>
      </c>
    </row>
    <row r="57" spans="4:8" ht="12.75">
      <c r="D57" s="144">
        <f>IF(ISNUMBER(SEARCH(ZAKL_DATA!$B$14,E57)),MAX($D$2:D56)+1,0)</f>
        <v>55.0</v>
      </c>
      <c r="E57" s="141" t="s">
        <v>721</v>
      </c>
      <c r="F57" s="148">
        <v>2217.0</v>
      </c>
      <c r="G57" s="150"/>
      <c r="H57" s="108" t="str">
        <f>IFERROR(VLOOKUP(ROWS($H$3:H57),$D$3:$E$204,2,0),"")</f>
        <v>VODŇANY</v>
      </c>
    </row>
    <row r="58" spans="4:8" ht="12.75">
      <c r="D58" s="144">
        <f>IF(ISNUMBER(SEARCH(ZAKL_DATA!$B$14,E58)),MAX($D$2:D57)+1,0)</f>
        <v>56.0</v>
      </c>
      <c r="E58" s="141" t="s">
        <v>723</v>
      </c>
      <c r="F58" s="148">
        <v>2301.0</v>
      </c>
      <c r="G58" s="150"/>
      <c r="H58" s="108" t="str">
        <f>IFERROR(VLOOKUP(ROWS($H$3:H58),$D$3:$E$204,2,0),"")</f>
        <v>PLZEŇ</v>
      </c>
    </row>
    <row r="59" spans="4:8" ht="12.75">
      <c r="D59" s="144">
        <f>IF(ISNUMBER(SEARCH(ZAKL_DATA!$B$14,E59)),MAX($D$2:D58)+1,0)</f>
        <v>57.0</v>
      </c>
      <c r="E59" s="141" t="s">
        <v>724</v>
      </c>
      <c r="F59" s="148">
        <v>2302.0</v>
      </c>
      <c r="G59" s="150"/>
      <c r="H59" s="108" t="str">
        <f>IFERROR(VLOOKUP(ROWS($H$3:H59),$D$3:$E$204,2,0),"")</f>
        <v>PLZEŇ-SEVER</v>
      </c>
    </row>
    <row r="60" spans="4:8" ht="12.75">
      <c r="D60" s="144">
        <f>IF(ISNUMBER(SEARCH(ZAKL_DATA!$B$14,E60)),MAX($D$2:D59)+1,0)</f>
        <v>58.0</v>
      </c>
      <c r="E60" s="141" t="s">
        <v>725</v>
      </c>
      <c r="F60" s="148">
        <v>2303.0</v>
      </c>
      <c r="G60" s="150"/>
      <c r="H60" s="108" t="str">
        <f>IFERROR(VLOOKUP(ROWS($H$3:H60),$D$3:$E$204,2,0),"")</f>
        <v>PLZEŇ-JIH</v>
      </c>
    </row>
    <row r="61" spans="4:8" ht="12.75">
      <c r="D61" s="144">
        <f>IF(ISNUMBER(SEARCH(ZAKL_DATA!$B$14,E61)),MAX($D$2:D60)+1,0)</f>
        <v>59.0</v>
      </c>
      <c r="E61" s="141" t="s">
        <v>726</v>
      </c>
      <c r="F61" s="148">
        <v>2304.0</v>
      </c>
      <c r="G61" s="150"/>
      <c r="H61" s="108" t="str">
        <f>IFERROR(VLOOKUP(ROWS($H$3:H61),$D$3:$E$204,2,0),"")</f>
        <v>BLOVICE</v>
      </c>
    </row>
    <row r="62" spans="4:8" ht="12.75">
      <c r="D62" s="144">
        <f>IF(ISNUMBER(SEARCH(ZAKL_DATA!$B$14,E62)),MAX($D$2:D61)+1,0)</f>
        <v>60.0</v>
      </c>
      <c r="E62" s="141" t="s">
        <v>727</v>
      </c>
      <c r="F62" s="148">
        <v>2305.0</v>
      </c>
      <c r="G62" s="150"/>
      <c r="H62" s="108" t="str">
        <f>IFERROR(VLOOKUP(ROWS($H$3:H62),$D$3:$E$204,2,0),"")</f>
        <v>DOMAŽLICE</v>
      </c>
    </row>
    <row r="63" spans="4:8" ht="12.75">
      <c r="D63" s="144">
        <f>IF(ISNUMBER(SEARCH(ZAKL_DATA!$B$14,E63)),MAX($D$2:D62)+1,0)</f>
        <v>61.0</v>
      </c>
      <c r="E63" s="141" t="s">
        <v>728</v>
      </c>
      <c r="F63" s="148">
        <v>2306.0</v>
      </c>
      <c r="G63" s="150"/>
      <c r="H63" s="108" t="str">
        <f>IFERROR(VLOOKUP(ROWS($H$3:H63),$D$3:$E$204,2,0),"")</f>
        <v>HORAŽĎOVICE</v>
      </c>
    </row>
    <row r="64" spans="4:8" ht="12.75">
      <c r="D64" s="144">
        <f>IF(ISNUMBER(SEARCH(ZAKL_DATA!$B$14,E64)),MAX($D$2:D63)+1,0)</f>
        <v>62.0</v>
      </c>
      <c r="E64" s="141" t="s">
        <v>729</v>
      </c>
      <c r="F64" s="148">
        <v>2307.0</v>
      </c>
      <c r="G64" s="150"/>
      <c r="H64" s="108" t="str">
        <f>IFERROR(VLOOKUP(ROWS($H$3:H64),$D$3:$E$204,2,0),"")</f>
        <v>HORŠOVSKÝ TÝN</v>
      </c>
    </row>
    <row r="65" spans="4:8" ht="12.75">
      <c r="D65" s="144">
        <f>IF(ISNUMBER(SEARCH(ZAKL_DATA!$B$14,E65)),MAX($D$2:D64)+1,0)</f>
        <v>63.0</v>
      </c>
      <c r="E65" s="141" t="s">
        <v>730</v>
      </c>
      <c r="F65" s="148">
        <v>2308.0</v>
      </c>
      <c r="G65" s="150"/>
      <c r="H65" s="108" t="str">
        <f>IFERROR(VLOOKUP(ROWS($H$3:H65),$D$3:$E$204,2,0),"")</f>
        <v>KLATOVY</v>
      </c>
    </row>
    <row r="66" spans="4:8" ht="12.75">
      <c r="D66" s="144">
        <f>IF(ISNUMBER(SEARCH(ZAKL_DATA!$B$14,E66)),MAX($D$2:D65)+1,0)</f>
        <v>64.0</v>
      </c>
      <c r="E66" s="141" t="s">
        <v>731</v>
      </c>
      <c r="F66" s="148">
        <v>2309.0</v>
      </c>
      <c r="G66" s="150"/>
      <c r="H66" s="108" t="str">
        <f>IFERROR(VLOOKUP(ROWS($H$3:H66),$D$3:$E$204,2,0),"")</f>
        <v>KRALOVICE</v>
      </c>
    </row>
    <row r="67" spans="4:8" ht="12.75">
      <c r="D67" s="144">
        <f>IF(ISNUMBER(SEARCH(ZAKL_DATA!$B$14,E67)),MAX($D$2:D66)+1,0)</f>
        <v>65.0</v>
      </c>
      <c r="E67" s="141" t="s">
        <v>732</v>
      </c>
      <c r="F67" s="148">
        <v>2310.0</v>
      </c>
      <c r="G67" s="150"/>
      <c r="H67" s="108" t="str">
        <f>IFERROR(VLOOKUP(ROWS($H$3:H67),$D$3:$E$204,2,0),"")</f>
        <v>NEPOMUK</v>
      </c>
    </row>
    <row r="68" spans="4:8" ht="12.75">
      <c r="D68" s="144">
        <f>IF(ISNUMBER(SEARCH(ZAKL_DATA!$B$14,E68)),MAX($D$2:D67)+1,0)</f>
        <v>66.0</v>
      </c>
      <c r="E68" s="141" t="s">
        <v>733</v>
      </c>
      <c r="F68" s="148">
        <v>2311.0</v>
      </c>
      <c r="G68" s="150"/>
      <c r="H68" s="108" t="str">
        <f>IFERROR(VLOOKUP(ROWS($H$3:H68),$D$3:$E$204,2,0),"")</f>
        <v>PŘEŠTICE</v>
      </c>
    </row>
    <row r="69" spans="4:8" ht="12.75">
      <c r="D69" s="144">
        <f>IF(ISNUMBER(SEARCH(ZAKL_DATA!$B$14,E69)),MAX($D$2:D68)+1,0)</f>
        <v>67.0</v>
      </c>
      <c r="E69" s="141" t="s">
        <v>734</v>
      </c>
      <c r="F69" s="148">
        <v>2312.0</v>
      </c>
      <c r="G69" s="150"/>
      <c r="H69" s="108" t="str">
        <f>IFERROR(VLOOKUP(ROWS($H$3:H69),$D$3:$E$204,2,0),"")</f>
        <v>ROKYCANY</v>
      </c>
    </row>
    <row r="70" spans="4:8" ht="12.75">
      <c r="D70" s="144">
        <f>IF(ISNUMBER(SEARCH(ZAKL_DATA!$B$14,E70)),MAX($D$2:D69)+1,0)</f>
        <v>68.0</v>
      </c>
      <c r="E70" s="141" t="s">
        <v>735</v>
      </c>
      <c r="F70" s="148">
        <v>2313.0</v>
      </c>
      <c r="G70" s="150"/>
      <c r="H70" s="108" t="str">
        <f>IFERROR(VLOOKUP(ROWS($H$3:H70),$D$3:$E$204,2,0),"")</f>
        <v>TACHOV</v>
      </c>
    </row>
    <row r="71" spans="4:8" ht="12.75">
      <c r="D71" s="144">
        <f>IF(ISNUMBER(SEARCH(ZAKL_DATA!$B$14,E71)),MAX($D$2:D70)+1,0)</f>
        <v>69.0</v>
      </c>
      <c r="E71" s="141" t="s">
        <v>736</v>
      </c>
      <c r="F71" s="148">
        <v>2314.0</v>
      </c>
      <c r="G71" s="150"/>
      <c r="H71" s="108" t="str">
        <f>IFERROR(VLOOKUP(ROWS($H$3:H71),$D$3:$E$204,2,0),"")</f>
        <v>STŘÍBRO</v>
      </c>
    </row>
    <row r="72" spans="4:8" ht="12.75">
      <c r="D72" s="144">
        <f>IF(ISNUMBER(SEARCH(ZAKL_DATA!$B$14,E72)),MAX($D$2:D71)+1,0)</f>
        <v>70.0</v>
      </c>
      <c r="E72" s="141" t="s">
        <v>737</v>
      </c>
      <c r="F72" s="148">
        <v>2315.0</v>
      </c>
      <c r="G72" s="150"/>
      <c r="H72" s="108" t="str">
        <f>IFERROR(VLOOKUP(ROWS($H$3:H72),$D$3:$E$204,2,0),"")</f>
        <v>SUŠICE</v>
      </c>
    </row>
    <row r="73" spans="4:8" ht="12.75">
      <c r="D73" s="144">
        <f>IF(ISNUMBER(SEARCH(ZAKL_DATA!$B$14,E73)),MAX($D$2:D72)+1,0)</f>
        <v>71.0</v>
      </c>
      <c r="E73" s="141" t="s">
        <v>739</v>
      </c>
      <c r="F73" s="148">
        <v>2401.0</v>
      </c>
      <c r="G73" s="150"/>
      <c r="H73" s="108" t="str">
        <f>IFERROR(VLOOKUP(ROWS($H$3:H73),$D$3:$E$204,2,0),"")</f>
        <v>KARLOVY VARY</v>
      </c>
    </row>
    <row r="74" spans="4:8" ht="12.75">
      <c r="D74" s="144">
        <f>IF(ISNUMBER(SEARCH(ZAKL_DATA!$B$14,E74)),MAX($D$2:D73)+1,0)</f>
        <v>72.0</v>
      </c>
      <c r="E74" s="141" t="s">
        <v>740</v>
      </c>
      <c r="F74" s="148">
        <v>2402.0</v>
      </c>
      <c r="G74" s="150"/>
      <c r="H74" s="108" t="str">
        <f>IFERROR(VLOOKUP(ROWS($H$3:H74),$D$3:$E$204,2,0),"")</f>
        <v>AŠ</v>
      </c>
    </row>
    <row r="75" spans="4:8" ht="12.75">
      <c r="D75" s="144">
        <f>IF(ISNUMBER(SEARCH(ZAKL_DATA!$B$14,E75)),MAX($D$2:D74)+1,0)</f>
        <v>73.0</v>
      </c>
      <c r="E75" s="141" t="s">
        <v>741</v>
      </c>
      <c r="F75" s="148">
        <v>2403.0</v>
      </c>
      <c r="G75" s="150"/>
      <c r="H75" s="108" t="str">
        <f>IFERROR(VLOOKUP(ROWS($H$3:H75),$D$3:$E$204,2,0),"")</f>
        <v>CHEB</v>
      </c>
    </row>
    <row r="76" spans="4:8" ht="12.75">
      <c r="D76" s="144">
        <f>IF(ISNUMBER(SEARCH(ZAKL_DATA!$B$14,E76)),MAX($D$2:D75)+1,0)</f>
        <v>74.0</v>
      </c>
      <c r="E76" s="141" t="s">
        <v>742</v>
      </c>
      <c r="F76" s="148">
        <v>2404.0</v>
      </c>
      <c r="G76" s="150"/>
      <c r="H76" s="108" t="str">
        <f>IFERROR(VLOOKUP(ROWS($H$3:H76),$D$3:$E$204,2,0),"")</f>
        <v>KRASLICE</v>
      </c>
    </row>
    <row r="77" spans="4:8" ht="12.75">
      <c r="D77" s="144">
        <f>IF(ISNUMBER(SEARCH(ZAKL_DATA!$B$14,E77)),MAX($D$2:D76)+1,0)</f>
        <v>75.0</v>
      </c>
      <c r="E77" s="141" t="s">
        <v>743</v>
      </c>
      <c r="F77" s="148">
        <v>2405.0</v>
      </c>
      <c r="G77" s="150"/>
      <c r="H77" s="108" t="str">
        <f>IFERROR(VLOOKUP(ROWS($H$3:H77),$D$3:$E$204,2,0),"")</f>
        <v>MARIÁNSKÉ LÁZNĚ</v>
      </c>
    </row>
    <row r="78" spans="4:8" ht="12.75">
      <c r="D78" s="144">
        <f>IF(ISNUMBER(SEARCH(ZAKL_DATA!$B$14,E78)),MAX($D$2:D77)+1,0)</f>
        <v>76.0</v>
      </c>
      <c r="E78" s="141" t="s">
        <v>744</v>
      </c>
      <c r="F78" s="148">
        <v>2406.0</v>
      </c>
      <c r="G78" s="150"/>
      <c r="H78" s="108" t="str">
        <f>IFERROR(VLOOKUP(ROWS($H$3:H78),$D$3:$E$204,2,0),"")</f>
        <v>OSTROV NAD OHŘÍ</v>
      </c>
    </row>
    <row r="79" spans="4:8" ht="12.75">
      <c r="D79" s="144">
        <f>IF(ISNUMBER(SEARCH(ZAKL_DATA!$B$14,E79)),MAX($D$2:D78)+1,0)</f>
        <v>77.0</v>
      </c>
      <c r="E79" s="141" t="s">
        <v>745</v>
      </c>
      <c r="F79" s="148">
        <v>2407.0</v>
      </c>
      <c r="G79" s="150"/>
      <c r="H79" s="108" t="str">
        <f>IFERROR(VLOOKUP(ROWS($H$3:H79),$D$3:$E$204,2,0),"")</f>
        <v>SOKOLOV</v>
      </c>
    </row>
    <row r="80" spans="4:8" ht="12.75">
      <c r="D80" s="144">
        <f>IF(ISNUMBER(SEARCH(ZAKL_DATA!$B$14,E80)),MAX($D$2:D79)+1,0)</f>
        <v>78.0</v>
      </c>
      <c r="E80" s="141" t="s">
        <v>747</v>
      </c>
      <c r="F80" s="148">
        <v>2501.0</v>
      </c>
      <c r="G80" s="150"/>
      <c r="H80" s="108" t="str">
        <f>IFERROR(VLOOKUP(ROWS($H$3:H80),$D$3:$E$204,2,0),"")</f>
        <v>ÚSTÍ NAD LABEM</v>
      </c>
    </row>
    <row r="81" spans="4:8" ht="12.75">
      <c r="D81" s="144">
        <f>IF(ISNUMBER(SEARCH(ZAKL_DATA!$B$14,E81)),MAX($D$2:D80)+1,0)</f>
        <v>79.0</v>
      </c>
      <c r="E81" s="141" t="s">
        <v>748</v>
      </c>
      <c r="F81" s="148">
        <v>2502.0</v>
      </c>
      <c r="G81" s="150"/>
      <c r="H81" s="108" t="str">
        <f>IFERROR(VLOOKUP(ROWS($H$3:H81),$D$3:$E$204,2,0),"")</f>
        <v>BÍLINA</v>
      </c>
    </row>
    <row r="82" spans="4:8" ht="12.75">
      <c r="D82" s="144">
        <f>IF(ISNUMBER(SEARCH(ZAKL_DATA!$B$14,E82)),MAX($D$2:D81)+1,0)</f>
        <v>80.0</v>
      </c>
      <c r="E82" s="141" t="s">
        <v>749</v>
      </c>
      <c r="F82" s="148">
        <v>2503.0</v>
      </c>
      <c r="G82" s="150"/>
      <c r="H82" s="108" t="str">
        <f>IFERROR(VLOOKUP(ROWS($H$3:H82),$D$3:$E$204,2,0),"")</f>
        <v>DĚČÍN</v>
      </c>
    </row>
    <row r="83" spans="4:8" ht="12.75">
      <c r="D83" s="144">
        <f>IF(ISNUMBER(SEARCH(ZAKL_DATA!$B$14,E83)),MAX($D$2:D82)+1,0)</f>
        <v>81.0</v>
      </c>
      <c r="E83" s="141" t="s">
        <v>750</v>
      </c>
      <c r="F83" s="148">
        <v>2504.0</v>
      </c>
      <c r="G83" s="150"/>
      <c r="H83" s="108" t="str">
        <f>IFERROR(VLOOKUP(ROWS($H$3:H83),$D$3:$E$204,2,0),"")</f>
        <v>CHOMUTOV</v>
      </c>
    </row>
    <row r="84" spans="4:8" ht="12.75">
      <c r="D84" s="144">
        <f>IF(ISNUMBER(SEARCH(ZAKL_DATA!$B$14,E84)),MAX($D$2:D83)+1,0)</f>
        <v>82.0</v>
      </c>
      <c r="E84" s="141" t="s">
        <v>751</v>
      </c>
      <c r="F84" s="148">
        <v>2505.0</v>
      </c>
      <c r="G84" s="150"/>
      <c r="H84" s="108" t="str">
        <f>IFERROR(VLOOKUP(ROWS($H$3:H84),$D$3:$E$204,2,0),"")</f>
        <v>KADAŇ</v>
      </c>
    </row>
    <row r="85" spans="4:8" ht="12.75">
      <c r="D85" s="144">
        <f>IF(ISNUMBER(SEARCH(ZAKL_DATA!$B$14,E85)),MAX($D$2:D84)+1,0)</f>
        <v>83.0</v>
      </c>
      <c r="E85" s="141" t="s">
        <v>752</v>
      </c>
      <c r="F85" s="148">
        <v>2506.0</v>
      </c>
      <c r="G85" s="150"/>
      <c r="H85" s="108" t="str">
        <f>IFERROR(VLOOKUP(ROWS($H$3:H85),$D$3:$E$204,2,0),"")</f>
        <v>LIBOCHOVICE</v>
      </c>
    </row>
    <row r="86" spans="4:8" ht="12.75">
      <c r="D86" s="144">
        <f>IF(ISNUMBER(SEARCH(ZAKL_DATA!$B$14,E86)),MAX($D$2:D85)+1,0)</f>
        <v>84.0</v>
      </c>
      <c r="E86" s="141" t="s">
        <v>753</v>
      </c>
      <c r="F86" s="148">
        <v>2507.0</v>
      </c>
      <c r="G86" s="150"/>
      <c r="H86" s="108" t="str">
        <f>IFERROR(VLOOKUP(ROWS($H$3:H86),$D$3:$E$204,2,0),"")</f>
        <v>LITOMĚŘICE</v>
      </c>
    </row>
    <row r="87" spans="4:8" ht="12.75">
      <c r="D87" s="144">
        <f>IF(ISNUMBER(SEARCH(ZAKL_DATA!$B$14,E87)),MAX($D$2:D86)+1,0)</f>
        <v>85.0</v>
      </c>
      <c r="E87" s="141" t="s">
        <v>754</v>
      </c>
      <c r="F87" s="148">
        <v>2508.0</v>
      </c>
      <c r="G87" s="150"/>
      <c r="H87" s="108" t="str">
        <f>IFERROR(VLOOKUP(ROWS($H$3:H87),$D$3:$E$204,2,0),"")</f>
        <v>LITVÍNOV</v>
      </c>
    </row>
    <row r="88" spans="4:8" ht="12.75">
      <c r="D88" s="144">
        <f>IF(ISNUMBER(SEARCH(ZAKL_DATA!$B$14,E88)),MAX($D$2:D87)+1,0)</f>
        <v>86.0</v>
      </c>
      <c r="E88" s="141" t="s">
        <v>755</v>
      </c>
      <c r="F88" s="148">
        <v>2509.0</v>
      </c>
      <c r="G88" s="150"/>
      <c r="H88" s="108" t="str">
        <f>IFERROR(VLOOKUP(ROWS($H$3:H88),$D$3:$E$204,2,0),"")</f>
        <v>LOUNY</v>
      </c>
    </row>
    <row r="89" spans="4:8" ht="12.75">
      <c r="D89" s="144">
        <f>IF(ISNUMBER(SEARCH(ZAKL_DATA!$B$14,E89)),MAX($D$2:D88)+1,0)</f>
        <v>87.0</v>
      </c>
      <c r="E89" s="141" t="s">
        <v>756</v>
      </c>
      <c r="F89" s="148">
        <v>2510.0</v>
      </c>
      <c r="G89" s="150"/>
      <c r="H89" s="108" t="str">
        <f>IFERROR(VLOOKUP(ROWS($H$3:H89),$D$3:$E$204,2,0),"")</f>
        <v>MOST</v>
      </c>
    </row>
    <row r="90" spans="4:8" ht="12.75">
      <c r="D90" s="144">
        <f>IF(ISNUMBER(SEARCH(ZAKL_DATA!$B$14,E90)),MAX($D$2:D89)+1,0)</f>
        <v>88.0</v>
      </c>
      <c r="E90" s="141" t="s">
        <v>757</v>
      </c>
      <c r="F90" s="148">
        <v>2511.0</v>
      </c>
      <c r="G90" s="150"/>
      <c r="H90" s="108" t="str">
        <f>IFERROR(VLOOKUP(ROWS($H$3:H90),$D$3:$E$204,2,0),"")</f>
        <v>PODBOŘANY</v>
      </c>
    </row>
    <row r="91" spans="4:8" ht="25.5">
      <c r="D91" s="144">
        <f>IF(ISNUMBER(SEARCH(ZAKL_DATA!$B$14,E91)),MAX($D$2:D90)+1,0)</f>
        <v>89.0</v>
      </c>
      <c r="E91" s="141" t="s">
        <v>758</v>
      </c>
      <c r="F91" s="148">
        <v>2512.0</v>
      </c>
      <c r="G91" s="150"/>
      <c r="H91" s="108" t="str">
        <f>IFERROR(VLOOKUP(ROWS($H$3:H91),$D$3:$E$204,2,0),"")</f>
        <v>ROUDNICE NAD LABEM</v>
      </c>
    </row>
    <row r="92" spans="4:8" ht="12.75">
      <c r="D92" s="144">
        <f>IF(ISNUMBER(SEARCH(ZAKL_DATA!$B$14,E92)),MAX($D$2:D91)+1,0)</f>
        <v>90.0</v>
      </c>
      <c r="E92" s="141" t="s">
        <v>759</v>
      </c>
      <c r="F92" s="148">
        <v>2513.0</v>
      </c>
      <c r="G92" s="150"/>
      <c r="H92" s="108" t="str">
        <f>IFERROR(VLOOKUP(ROWS($H$3:H92),$D$3:$E$204,2,0),"")</f>
        <v>RUMBURK</v>
      </c>
    </row>
    <row r="93" spans="4:8" ht="12.75">
      <c r="D93" s="144">
        <f>IF(ISNUMBER(SEARCH(ZAKL_DATA!$B$14,E93)),MAX($D$2:D92)+1,0)</f>
        <v>91.0</v>
      </c>
      <c r="E93" s="141" t="s">
        <v>760</v>
      </c>
      <c r="F93" s="148">
        <v>2514.0</v>
      </c>
      <c r="G93" s="150"/>
      <c r="H93" s="108" t="str">
        <f>IFERROR(VLOOKUP(ROWS($H$3:H93),$D$3:$E$204,2,0),"")</f>
        <v>TEPLICE</v>
      </c>
    </row>
    <row r="94" spans="4:8" ht="12.75">
      <c r="D94" s="144">
        <f>IF(ISNUMBER(SEARCH(ZAKL_DATA!$B$14,E94)),MAX($D$2:D93)+1,0)</f>
        <v>92.0</v>
      </c>
      <c r="E94" s="141" t="s">
        <v>761</v>
      </c>
      <c r="F94" s="148">
        <v>2515.0</v>
      </c>
      <c r="G94" s="150"/>
      <c r="H94" s="108" t="str">
        <f>IFERROR(VLOOKUP(ROWS($H$3:H94),$D$3:$E$204,2,0),"")</f>
        <v>ŽATEC</v>
      </c>
    </row>
    <row r="95" spans="4:8" ht="12.75">
      <c r="D95" s="144">
        <f>IF(ISNUMBER(SEARCH(ZAKL_DATA!$B$14,E95)),MAX($D$2:D94)+1,0)</f>
        <v>93.0</v>
      </c>
      <c r="E95" s="141" t="s">
        <v>763</v>
      </c>
      <c r="F95" s="148">
        <v>2601.0</v>
      </c>
      <c r="G95" s="150"/>
      <c r="H95" s="108" t="str">
        <f>IFERROR(VLOOKUP(ROWS($H$3:H95),$D$3:$E$204,2,0),"")</f>
        <v>LIBEREC</v>
      </c>
    </row>
    <row r="96" spans="4:8" ht="12.75">
      <c r="D96" s="144">
        <f>IF(ISNUMBER(SEARCH(ZAKL_DATA!$B$14,E96)),MAX($D$2:D95)+1,0)</f>
        <v>94.0</v>
      </c>
      <c r="E96" s="141" t="s">
        <v>764</v>
      </c>
      <c r="F96" s="148">
        <v>2602.0</v>
      </c>
      <c r="G96" s="150"/>
      <c r="H96" s="108" t="str">
        <f>IFERROR(VLOOKUP(ROWS($H$3:H96),$D$3:$E$204,2,0),"")</f>
        <v>ČESKÁ LÍPA</v>
      </c>
    </row>
    <row r="97" spans="4:8" ht="12.75">
      <c r="D97" s="144">
        <f>IF(ISNUMBER(SEARCH(ZAKL_DATA!$B$14,E97)),MAX($D$2:D96)+1,0)</f>
        <v>95.0</v>
      </c>
      <c r="E97" s="141" t="s">
        <v>765</v>
      </c>
      <c r="F97" s="148">
        <v>2603.0</v>
      </c>
      <c r="G97" s="150"/>
      <c r="H97" s="108" t="str">
        <f>IFERROR(VLOOKUP(ROWS($H$3:H97),$D$3:$E$204,2,0),"")</f>
        <v>FRÝDLANT</v>
      </c>
    </row>
    <row r="98" spans="4:8" ht="25.5">
      <c r="D98" s="144">
        <f>IF(ISNUMBER(SEARCH(ZAKL_DATA!$B$14,E98)),MAX($D$2:D97)+1,0)</f>
        <v>96.0</v>
      </c>
      <c r="E98" s="141" t="s">
        <v>766</v>
      </c>
      <c r="F98" s="148">
        <v>2604.0</v>
      </c>
      <c r="G98" s="150"/>
      <c r="H98" s="108" t="str">
        <f>IFERROR(VLOOKUP(ROWS($H$3:H98),$D$3:$E$204,2,0),"")</f>
        <v>JABLONEC NAD NISOU</v>
      </c>
    </row>
    <row r="99" spans="4:8" ht="12.75">
      <c r="D99" s="144">
        <f>IF(ISNUMBER(SEARCH(ZAKL_DATA!$B$14,E99)),MAX($D$2:D98)+1,0)</f>
        <v>97.0</v>
      </c>
      <c r="E99" s="141" t="s">
        <v>767</v>
      </c>
      <c r="F99" s="148">
        <v>2605.0</v>
      </c>
      <c r="G99" s="150"/>
      <c r="H99" s="108" t="str">
        <f>IFERROR(VLOOKUP(ROWS($H$3:H99),$D$3:$E$204,2,0),"")</f>
        <v>JILEMNICE</v>
      </c>
    </row>
    <row r="100" spans="4:8" ht="12.75">
      <c r="D100" s="144">
        <f>IF(ISNUMBER(SEARCH(ZAKL_DATA!$B$14,E100)),MAX($D$2:D99)+1,0)</f>
        <v>98.0</v>
      </c>
      <c r="E100" s="141" t="s">
        <v>768</v>
      </c>
      <c r="F100" s="148">
        <v>2606.0</v>
      </c>
      <c r="G100" s="150"/>
      <c r="H100" s="108" t="str">
        <f>IFERROR(VLOOKUP(ROWS($H$3:H100),$D$3:$E$204,2,0),"")</f>
        <v>NOVÝ BOR</v>
      </c>
    </row>
    <row r="101" spans="4:8" ht="12.75">
      <c r="D101" s="144">
        <f>IF(ISNUMBER(SEARCH(ZAKL_DATA!$B$14,E101)),MAX($D$2:D100)+1,0)</f>
        <v>99.0</v>
      </c>
      <c r="E101" s="141" t="s">
        <v>769</v>
      </c>
      <c r="F101" s="148">
        <v>2607.0</v>
      </c>
      <c r="G101" s="150"/>
      <c r="H101" s="108" t="str">
        <f>IFERROR(VLOOKUP(ROWS($H$3:H101),$D$3:$E$204,2,0),"")</f>
        <v>SEMILY</v>
      </c>
    </row>
    <row r="102" spans="4:8" ht="12.75">
      <c r="D102" s="144">
        <f>IF(ISNUMBER(SEARCH(ZAKL_DATA!$B$14,E102)),MAX($D$2:D101)+1,0)</f>
        <v>100.0</v>
      </c>
      <c r="E102" s="141" t="s">
        <v>770</v>
      </c>
      <c r="F102" s="148">
        <v>2608.0</v>
      </c>
      <c r="G102" s="150"/>
      <c r="H102" s="108" t="str">
        <f>IFERROR(VLOOKUP(ROWS($H$3:H102),$D$3:$E$204,2,0),"")</f>
        <v>TANVALD</v>
      </c>
    </row>
    <row r="103" spans="4:8" ht="12.75">
      <c r="D103" s="144">
        <f>IF(ISNUMBER(SEARCH(ZAKL_DATA!$B$14,E103)),MAX($D$2:D102)+1,0)</f>
        <v>101.0</v>
      </c>
      <c r="E103" s="141" t="s">
        <v>771</v>
      </c>
      <c r="F103" s="148">
        <v>2609.0</v>
      </c>
      <c r="G103" s="150"/>
      <c r="H103" s="108" t="str">
        <f>IFERROR(VLOOKUP(ROWS($H$3:H103),$D$3:$E$204,2,0),"")</f>
        <v>TURNOV</v>
      </c>
    </row>
    <row r="104" spans="4:8" ht="12.75">
      <c r="D104" s="144">
        <f>IF(ISNUMBER(SEARCH(ZAKL_DATA!$B$14,E104)),MAX($D$2:D103)+1,0)</f>
        <v>102.0</v>
      </c>
      <c r="E104" s="141" t="s">
        <v>772</v>
      </c>
      <c r="F104" s="148">
        <v>2610.0</v>
      </c>
      <c r="G104" s="150"/>
      <c r="H104" s="108" t="str">
        <f>IFERROR(VLOOKUP(ROWS($H$3:H104),$D$3:$E$204,2,0),"")</f>
        <v>ŽELEZNÝ BROD</v>
      </c>
    </row>
    <row r="105" spans="4:8" ht="12.75">
      <c r="D105" s="144">
        <f>IF(ISNUMBER(SEARCH(ZAKL_DATA!$B$14,E105)),MAX($D$2:D104)+1,0)</f>
        <v>103.0</v>
      </c>
      <c r="E105" s="141" t="s">
        <v>774</v>
      </c>
      <c r="F105" s="148">
        <v>2701.0</v>
      </c>
      <c r="G105" s="150"/>
      <c r="H105" s="108" t="str">
        <f>IFERROR(VLOOKUP(ROWS($H$3:H105),$D$3:$E$204,2,0),"")</f>
        <v>HRADEC KRÁLOVÉ</v>
      </c>
    </row>
    <row r="106" spans="4:8" ht="12.75">
      <c r="D106" s="144">
        <f>IF(ISNUMBER(SEARCH(ZAKL_DATA!$B$14,E106)),MAX($D$2:D105)+1,0)</f>
        <v>104.0</v>
      </c>
      <c r="E106" s="141" t="s">
        <v>775</v>
      </c>
      <c r="F106" s="148">
        <v>2702.0</v>
      </c>
      <c r="G106" s="150"/>
      <c r="H106" s="108" t="str">
        <f>IFERROR(VLOOKUP(ROWS($H$3:H106),$D$3:$E$204,2,0),"")</f>
        <v>BROUMOV</v>
      </c>
    </row>
    <row r="107" spans="4:8" ht="12.75">
      <c r="D107" s="144">
        <f>IF(ISNUMBER(SEARCH(ZAKL_DATA!$B$14,E107)),MAX($D$2:D106)+1,0)</f>
        <v>105.0</v>
      </c>
      <c r="E107" s="141" t="s">
        <v>776</v>
      </c>
      <c r="F107" s="148">
        <v>2703.0</v>
      </c>
      <c r="G107" s="150"/>
      <c r="H107" s="108" t="str">
        <f>IFERROR(VLOOKUP(ROWS($H$3:H107),$D$3:$E$204,2,0),"")</f>
        <v>DOBRUŠKA</v>
      </c>
    </row>
    <row r="108" spans="4:8" ht="12.75">
      <c r="D108" s="144">
        <f>IF(ISNUMBER(SEARCH(ZAKL_DATA!$B$14,E108)),MAX($D$2:D107)+1,0)</f>
        <v>106.0</v>
      </c>
      <c r="E108" s="141" t="s">
        <v>777</v>
      </c>
      <c r="F108" s="148">
        <v>2704.0</v>
      </c>
      <c r="G108" s="150"/>
      <c r="H108" s="108" t="str">
        <f>IFERROR(VLOOKUP(ROWS($H$3:H108),$D$3:$E$204,2,0),"")</f>
        <v>DVŮR KRÁLOVÉ</v>
      </c>
    </row>
    <row r="109" spans="4:8" ht="12.75">
      <c r="D109" s="144">
        <f>IF(ISNUMBER(SEARCH(ZAKL_DATA!$B$14,E109)),MAX($D$2:D108)+1,0)</f>
        <v>107.0</v>
      </c>
      <c r="E109" s="141" t="s">
        <v>778</v>
      </c>
      <c r="F109" s="148">
        <v>2705.0</v>
      </c>
      <c r="G109" s="150"/>
      <c r="H109" s="108" t="str">
        <f>IFERROR(VLOOKUP(ROWS($H$3:H109),$D$3:$E$204,2,0),"")</f>
        <v>HOŘICE</v>
      </c>
    </row>
    <row r="110" spans="4:8" ht="12.75">
      <c r="D110" s="144">
        <f>IF(ISNUMBER(SEARCH(ZAKL_DATA!$B$14,E110)),MAX($D$2:D109)+1,0)</f>
        <v>108.0</v>
      </c>
      <c r="E110" s="141" t="s">
        <v>779</v>
      </c>
      <c r="F110" s="148">
        <v>2706.0</v>
      </c>
      <c r="G110" s="150"/>
      <c r="H110" s="108" t="str">
        <f>IFERROR(VLOOKUP(ROWS($H$3:H110),$D$3:$E$204,2,0),"")</f>
        <v>JAROMĚŘ</v>
      </c>
    </row>
    <row r="111" spans="4:8" ht="12.75">
      <c r="D111" s="144">
        <f>IF(ISNUMBER(SEARCH(ZAKL_DATA!$B$14,E111)),MAX($D$2:D110)+1,0)</f>
        <v>109.0</v>
      </c>
      <c r="E111" s="141" t="s">
        <v>780</v>
      </c>
      <c r="F111" s="148">
        <v>2707.0</v>
      </c>
      <c r="G111" s="150"/>
      <c r="H111" s="108" t="str">
        <f>IFERROR(VLOOKUP(ROWS($H$3:H111),$D$3:$E$204,2,0),"")</f>
        <v>JIČÍN</v>
      </c>
    </row>
    <row r="112" spans="4:8" ht="25.5">
      <c r="D112" s="144">
        <f>IF(ISNUMBER(SEARCH(ZAKL_DATA!$B$14,E112)),MAX($D$2:D111)+1,0)</f>
        <v>110.0</v>
      </c>
      <c r="E112" s="141" t="s">
        <v>781</v>
      </c>
      <c r="F112" s="148">
        <v>2708.0</v>
      </c>
      <c r="G112" s="150"/>
      <c r="H112" s="108" t="str">
        <f>IFERROR(VLOOKUP(ROWS($H$3:H112),$D$3:$E$204,2,0),"")</f>
        <v>KOSTELEC NAD ORLICÍ</v>
      </c>
    </row>
    <row r="113" spans="4:8" ht="12.75">
      <c r="D113" s="144">
        <f>IF(ISNUMBER(SEARCH(ZAKL_DATA!$B$14,E113)),MAX($D$2:D112)+1,0)</f>
        <v>111.0</v>
      </c>
      <c r="E113" s="141" t="s">
        <v>782</v>
      </c>
      <c r="F113" s="148">
        <v>2709.0</v>
      </c>
      <c r="G113" s="150"/>
      <c r="H113" s="108" t="str">
        <f>IFERROR(VLOOKUP(ROWS($H$3:H113),$D$3:$E$204,2,0),"")</f>
        <v>NÁCHOD</v>
      </c>
    </row>
    <row r="114" spans="4:8" ht="12.75">
      <c r="D114" s="144">
        <f>IF(ISNUMBER(SEARCH(ZAKL_DATA!$B$14,E114)),MAX($D$2:D113)+1,0)</f>
        <v>112.0</v>
      </c>
      <c r="E114" s="141" t="s">
        <v>783</v>
      </c>
      <c r="F114" s="148">
        <v>2710.0</v>
      </c>
      <c r="G114" s="150"/>
      <c r="H114" s="108" t="str">
        <f>IFERROR(VLOOKUP(ROWS($H$3:H114),$D$3:$E$204,2,0),"")</f>
        <v>NOVÁ PAKA</v>
      </c>
    </row>
    <row r="115" spans="4:8" ht="12.75">
      <c r="D115" s="144">
        <f>IF(ISNUMBER(SEARCH(ZAKL_DATA!$B$14,E115)),MAX($D$2:D114)+1,0)</f>
        <v>113.0</v>
      </c>
      <c r="E115" s="141" t="s">
        <v>784</v>
      </c>
      <c r="F115" s="148">
        <v>2711.0</v>
      </c>
      <c r="G115" s="150"/>
      <c r="H115" s="108" t="str">
        <f>IFERROR(VLOOKUP(ROWS($H$3:H115),$D$3:$E$204,2,0),"")</f>
        <v>NOVÝ BYDŽOV</v>
      </c>
    </row>
    <row r="116" spans="4:8" ht="25.5">
      <c r="D116" s="144">
        <f>IF(ISNUMBER(SEARCH(ZAKL_DATA!$B$14,E116)),MAX($D$2:D115)+1,0)</f>
        <v>114.0</v>
      </c>
      <c r="E116" s="141" t="s">
        <v>785</v>
      </c>
      <c r="F116" s="148">
        <v>2712.0</v>
      </c>
      <c r="G116" s="150"/>
      <c r="H116" s="108" t="str">
        <f>IFERROR(VLOOKUP(ROWS($H$3:H116),$D$3:$E$204,2,0),"")</f>
        <v>RYCHNOV NAD KNĚŽ.</v>
      </c>
    </row>
    <row r="117" spans="4:8" ht="12.75">
      <c r="D117" s="144">
        <f>IF(ISNUMBER(SEARCH(ZAKL_DATA!$B$14,E117)),MAX($D$2:D116)+1,0)</f>
        <v>115.0</v>
      </c>
      <c r="E117" s="141" t="s">
        <v>786</v>
      </c>
      <c r="F117" s="148">
        <v>2713.0</v>
      </c>
      <c r="G117" s="150"/>
      <c r="H117" s="108" t="str">
        <f>IFERROR(VLOOKUP(ROWS($H$3:H117),$D$3:$E$204,2,0),"")</f>
        <v>TRUTNOV</v>
      </c>
    </row>
    <row r="118" spans="4:8" ht="12.75">
      <c r="D118" s="144">
        <f>IF(ISNUMBER(SEARCH(ZAKL_DATA!$B$14,E118)),MAX($D$2:D117)+1,0)</f>
        <v>116.0</v>
      </c>
      <c r="E118" s="141" t="s">
        <v>787</v>
      </c>
      <c r="F118" s="148">
        <v>2714.0</v>
      </c>
      <c r="G118" s="150"/>
      <c r="H118" s="108" t="str">
        <f>IFERROR(VLOOKUP(ROWS($H$3:H118),$D$3:$E$204,2,0),"")</f>
        <v>VRCHLABÍ</v>
      </c>
    </row>
    <row r="119" spans="4:8" ht="12.75">
      <c r="D119" s="144">
        <f>IF(ISNUMBER(SEARCH(ZAKL_DATA!$B$14,E119)),MAX($D$2:D118)+1,0)</f>
        <v>117.0</v>
      </c>
      <c r="E119" s="141" t="s">
        <v>789</v>
      </c>
      <c r="F119" s="148">
        <v>2801.0</v>
      </c>
      <c r="G119" s="150"/>
      <c r="H119" s="108" t="str">
        <f>IFERROR(VLOOKUP(ROWS($H$3:H119),$D$3:$E$204,2,0),"")</f>
        <v>PARDUBICE</v>
      </c>
    </row>
    <row r="120" spans="4:8" ht="12.75">
      <c r="D120" s="144">
        <f>IF(ISNUMBER(SEARCH(ZAKL_DATA!$B$14,E120)),MAX($D$2:D119)+1,0)</f>
        <v>118.0</v>
      </c>
      <c r="E120" s="141" t="s">
        <v>790</v>
      </c>
      <c r="F120" s="148">
        <v>2802.0</v>
      </c>
      <c r="G120" s="150"/>
      <c r="H120" s="108" t="str">
        <f>IFERROR(VLOOKUP(ROWS($H$3:H120),$D$3:$E$204,2,0),"")</f>
        <v>HLINSKO</v>
      </c>
    </row>
    <row r="121" spans="4:8" ht="12.75">
      <c r="D121" s="144">
        <f>IF(ISNUMBER(SEARCH(ZAKL_DATA!$B$14,E121)),MAX($D$2:D120)+1,0)</f>
        <v>119.0</v>
      </c>
      <c r="E121" s="141" t="s">
        <v>791</v>
      </c>
      <c r="F121" s="148">
        <v>2803.0</v>
      </c>
      <c r="G121" s="150"/>
      <c r="H121" s="108" t="str">
        <f>IFERROR(VLOOKUP(ROWS($H$3:H121),$D$3:$E$204,2,0),"")</f>
        <v>HOLICE</v>
      </c>
    </row>
    <row r="122" spans="4:8" ht="12.75">
      <c r="D122" s="144">
        <f>IF(ISNUMBER(SEARCH(ZAKL_DATA!$B$14,E122)),MAX($D$2:D121)+1,0)</f>
        <v>120.0</v>
      </c>
      <c r="E122" s="141" t="s">
        <v>792</v>
      </c>
      <c r="F122" s="148">
        <v>2804.0</v>
      </c>
      <c r="G122" s="150"/>
      <c r="H122" s="108" t="str">
        <f>IFERROR(VLOOKUP(ROWS($H$3:H122),$D$3:$E$204,2,0),"")</f>
        <v>CHRUDIM</v>
      </c>
    </row>
    <row r="123" spans="4:8" ht="12.75">
      <c r="D123" s="144">
        <f>IF(ISNUMBER(SEARCH(ZAKL_DATA!$B$14,E123)),MAX($D$2:D122)+1,0)</f>
        <v>121.0</v>
      </c>
      <c r="E123" s="141" t="s">
        <v>793</v>
      </c>
      <c r="F123" s="148">
        <v>2805.0</v>
      </c>
      <c r="G123" s="150"/>
      <c r="H123" s="108" t="str">
        <f>IFERROR(VLOOKUP(ROWS($H$3:H123),$D$3:$E$204,2,0),"")</f>
        <v>LITOMYŠL</v>
      </c>
    </row>
    <row r="124" spans="4:8" ht="25.5">
      <c r="D124" s="144">
        <f>IF(ISNUMBER(SEARCH(ZAKL_DATA!$B$14,E124)),MAX($D$2:D123)+1,0)</f>
        <v>122.0</v>
      </c>
      <c r="E124" s="141" t="s">
        <v>794</v>
      </c>
      <c r="F124" s="148">
        <v>2806.0</v>
      </c>
      <c r="G124" s="150"/>
      <c r="H124" s="108" t="str">
        <f>IFERROR(VLOOKUP(ROWS($H$3:H124),$D$3:$E$204,2,0),"")</f>
        <v>MORAVSKÁ TŘEBOVÁ</v>
      </c>
    </row>
    <row r="125" spans="4:8" ht="12.75">
      <c r="D125" s="144">
        <f>IF(ISNUMBER(SEARCH(ZAKL_DATA!$B$14,E125)),MAX($D$2:D124)+1,0)</f>
        <v>123.0</v>
      </c>
      <c r="E125" s="141" t="s">
        <v>795</v>
      </c>
      <c r="F125" s="148">
        <v>2807.0</v>
      </c>
      <c r="G125" s="150"/>
      <c r="H125" s="108" t="str">
        <f>IFERROR(VLOOKUP(ROWS($H$3:H125),$D$3:$E$204,2,0),"")</f>
        <v>PŘELOUČ</v>
      </c>
    </row>
    <row r="126" spans="4:8" ht="12.75">
      <c r="D126" s="144">
        <f>IF(ISNUMBER(SEARCH(ZAKL_DATA!$B$14,E126)),MAX($D$2:D125)+1,0)</f>
        <v>124.0</v>
      </c>
      <c r="E126" s="141" t="s">
        <v>796</v>
      </c>
      <c r="F126" s="148">
        <v>2808.0</v>
      </c>
      <c r="G126" s="150"/>
      <c r="H126" s="108" t="str">
        <f>IFERROR(VLOOKUP(ROWS($H$3:H126),$D$3:$E$204,2,0),"")</f>
        <v>SVITAVY</v>
      </c>
    </row>
    <row r="127" spans="4:8" ht="12.75">
      <c r="D127" s="144">
        <f>IF(ISNUMBER(SEARCH(ZAKL_DATA!$B$14,E127)),MAX($D$2:D126)+1,0)</f>
        <v>125.0</v>
      </c>
      <c r="E127" s="141" t="s">
        <v>797</v>
      </c>
      <c r="F127" s="148">
        <v>2809.0</v>
      </c>
      <c r="G127" s="150"/>
      <c r="H127" s="108" t="str">
        <f>IFERROR(VLOOKUP(ROWS($H$3:H127),$D$3:$E$204,2,0),"")</f>
        <v>ÚSTÍ NAD ORLICÍ</v>
      </c>
    </row>
    <row r="128" spans="4:8" ht="12.75">
      <c r="D128" s="144">
        <f>IF(ISNUMBER(SEARCH(ZAKL_DATA!$B$14,E128)),MAX($D$2:D127)+1,0)</f>
        <v>126.0</v>
      </c>
      <c r="E128" s="141" t="s">
        <v>798</v>
      </c>
      <c r="F128" s="148">
        <v>2810.0</v>
      </c>
      <c r="G128" s="150"/>
      <c r="H128" s="108" t="str">
        <f>IFERROR(VLOOKUP(ROWS($H$3:H128),$D$3:$E$204,2,0),"")</f>
        <v>VYSOKÉ MÝTO</v>
      </c>
    </row>
    <row r="129" spans="4:8" ht="12.75">
      <c r="D129" s="144">
        <f>IF(ISNUMBER(SEARCH(ZAKL_DATA!$B$14,E129)),MAX($D$2:D128)+1,0)</f>
        <v>127.0</v>
      </c>
      <c r="E129" s="141" t="s">
        <v>799</v>
      </c>
      <c r="F129" s="148">
        <v>2811.0</v>
      </c>
      <c r="G129" s="150"/>
      <c r="H129" s="108" t="str">
        <f>IFERROR(VLOOKUP(ROWS($H$3:H129),$D$3:$E$204,2,0),"")</f>
        <v>ŽAMBERK</v>
      </c>
    </row>
    <row r="130" spans="4:8" ht="12.75">
      <c r="D130" s="144">
        <f>IF(ISNUMBER(SEARCH(ZAKL_DATA!$B$14,E130)),MAX($D$2:D129)+1,0)</f>
        <v>128.0</v>
      </c>
      <c r="E130" s="141" t="s">
        <v>801</v>
      </c>
      <c r="F130" s="148">
        <v>2901.0</v>
      </c>
      <c r="G130" s="150"/>
      <c r="H130" s="108" t="str">
        <f>IFERROR(VLOOKUP(ROWS($H$3:H130),$D$3:$E$204,2,0),"")</f>
        <v>JIHLAVA</v>
      </c>
    </row>
    <row r="131" spans="4:8" ht="25.5">
      <c r="D131" s="144">
        <f>IF(ISNUMBER(SEARCH(ZAKL_DATA!$B$14,E131)),MAX($D$2:D130)+1,0)</f>
        <v>129.0</v>
      </c>
      <c r="E131" s="141" t="s">
        <v>802</v>
      </c>
      <c r="F131" s="148">
        <v>2902.0</v>
      </c>
      <c r="G131" s="150"/>
      <c r="H131" s="108" t="str">
        <f>IFERROR(VLOOKUP(ROWS($H$3:H131),$D$3:$E$204,2,0),"")</f>
        <v>BYSTŘICE NAD PERN.</v>
      </c>
    </row>
    <row r="132" spans="4:8" ht="12.75">
      <c r="D132" s="144">
        <f>IF(ISNUMBER(SEARCH(ZAKL_DATA!$B$14,E132)),MAX($D$2:D131)+1,0)</f>
        <v>130.0</v>
      </c>
      <c r="E132" s="141" t="s">
        <v>803</v>
      </c>
      <c r="F132" s="148">
        <v>2903.0</v>
      </c>
      <c r="G132" s="150"/>
      <c r="H132" s="108" t="str">
        <f>IFERROR(VLOOKUP(ROWS($H$3:H132),$D$3:$E$204,2,0),"")</f>
        <v>HAVLÍČKŮV BROD</v>
      </c>
    </row>
    <row r="133" spans="4:8" ht="12.75">
      <c r="D133" s="144">
        <f>IF(ISNUMBER(SEARCH(ZAKL_DATA!$B$14,E133)),MAX($D$2:D132)+1,0)</f>
        <v>131.0</v>
      </c>
      <c r="E133" s="141" t="s">
        <v>804</v>
      </c>
      <c r="F133" s="148">
        <v>2904.0</v>
      </c>
      <c r="G133" s="150"/>
      <c r="H133" s="108" t="str">
        <f>IFERROR(VLOOKUP(ROWS($H$3:H133),$D$3:$E$204,2,0),"")</f>
        <v>HUMPOLEC</v>
      </c>
    </row>
    <row r="134" spans="4:8" ht="12.75">
      <c r="D134" s="144">
        <f>IF(ISNUMBER(SEARCH(ZAKL_DATA!$B$14,E134)),MAX($D$2:D133)+1,0)</f>
        <v>132.0</v>
      </c>
      <c r="E134" s="141" t="s">
        <v>805</v>
      </c>
      <c r="F134" s="148">
        <v>2905.0</v>
      </c>
      <c r="G134" s="150"/>
      <c r="H134" s="108" t="str">
        <f>IFERROR(VLOOKUP(ROWS($H$3:H134),$D$3:$E$204,2,0),"")</f>
        <v>CHOTĚBOŘ</v>
      </c>
    </row>
    <row r="135" spans="4:8" ht="25.5">
      <c r="D135" s="144">
        <f>IF(ISNUMBER(SEARCH(ZAKL_DATA!$B$14,E135)),MAX($D$2:D134)+1,0)</f>
        <v>133.0</v>
      </c>
      <c r="E135" s="141" t="s">
        <v>806</v>
      </c>
      <c r="F135" s="148">
        <v>2906.0</v>
      </c>
      <c r="G135" s="150"/>
      <c r="H135" s="108" t="str">
        <f>IFERROR(VLOOKUP(ROWS($H$3:H135),$D$3:$E$204,2,0),"")</f>
        <v>LEDEČ NAD SÁZAVOU</v>
      </c>
    </row>
    <row r="136" spans="4:8" ht="25.5">
      <c r="D136" s="144">
        <f>IF(ISNUMBER(SEARCH(ZAKL_DATA!$B$14,E136)),MAX($D$2:D135)+1,0)</f>
        <v>134.0</v>
      </c>
      <c r="E136" s="141" t="s">
        <v>807</v>
      </c>
      <c r="F136" s="148">
        <v>2907.0</v>
      </c>
      <c r="G136" s="150"/>
      <c r="H136" s="108" t="str">
        <f>IFERROR(VLOOKUP(ROWS($H$3:H136),$D$3:$E$204,2,0),"")</f>
        <v>MORAVSKÉ BUDĚJOVICE</v>
      </c>
    </row>
    <row r="137" spans="4:8" ht="25.5">
      <c r="D137" s="144">
        <f>IF(ISNUMBER(SEARCH(ZAKL_DATA!$B$14,E137)),MAX($D$2:D136)+1,0)</f>
        <v>135.0</v>
      </c>
      <c r="E137" s="141" t="s">
        <v>808</v>
      </c>
      <c r="F137" s="148">
        <v>2908.0</v>
      </c>
      <c r="G137" s="150"/>
      <c r="H137" s="108" t="str">
        <f>IFERROR(VLOOKUP(ROWS($H$3:H137),$D$3:$E$204,2,0),"")</f>
        <v>NÁMĚŠŤ NAD OSLAVOU</v>
      </c>
    </row>
    <row r="138" spans="4:8" ht="12.75">
      <c r="D138" s="144">
        <f>IF(ISNUMBER(SEARCH(ZAKL_DATA!$B$14,E138)),MAX($D$2:D137)+1,0)</f>
        <v>136.0</v>
      </c>
      <c r="E138" s="141" t="s">
        <v>809</v>
      </c>
      <c r="F138" s="148">
        <v>2909.0</v>
      </c>
      <c r="G138" s="150"/>
      <c r="H138" s="108" t="str">
        <f>IFERROR(VLOOKUP(ROWS($H$3:H138),$D$3:$E$204,2,0),"")</f>
        <v>PACOV</v>
      </c>
    </row>
    <row r="139" spans="4:8" ht="12.75">
      <c r="D139" s="144">
        <f>IF(ISNUMBER(SEARCH(ZAKL_DATA!$B$14,E139)),MAX($D$2:D138)+1,0)</f>
        <v>137.0</v>
      </c>
      <c r="E139" s="141" t="s">
        <v>810</v>
      </c>
      <c r="F139" s="148">
        <v>2910.0</v>
      </c>
      <c r="G139" s="150"/>
      <c r="H139" s="108" t="str">
        <f>IFERROR(VLOOKUP(ROWS($H$3:H139),$D$3:$E$204,2,0),"")</f>
        <v>PELHŘIMOV</v>
      </c>
    </row>
    <row r="140" spans="4:8" ht="12.75">
      <c r="D140" s="144">
        <f>IF(ISNUMBER(SEARCH(ZAKL_DATA!$B$14,E140)),MAX($D$2:D139)+1,0)</f>
        <v>138.0</v>
      </c>
      <c r="E140" s="141" t="s">
        <v>811</v>
      </c>
      <c r="F140" s="148">
        <v>2911.0</v>
      </c>
      <c r="G140" s="150"/>
      <c r="H140" s="108" t="str">
        <f>IFERROR(VLOOKUP(ROWS($H$3:H140),$D$3:$E$204,2,0),"")</f>
        <v>TELČ</v>
      </c>
    </row>
    <row r="141" spans="4:8" ht="12.75">
      <c r="D141" s="144">
        <f>IF(ISNUMBER(SEARCH(ZAKL_DATA!$B$14,E141)),MAX($D$2:D140)+1,0)</f>
        <v>139.0</v>
      </c>
      <c r="E141" s="141" t="s">
        <v>812</v>
      </c>
      <c r="F141" s="148">
        <v>2912.0</v>
      </c>
      <c r="G141" s="150"/>
      <c r="H141" s="108" t="str">
        <f>IFERROR(VLOOKUP(ROWS($H$3:H141),$D$3:$E$204,2,0),"")</f>
        <v>TŘEBÍČ</v>
      </c>
    </row>
    <row r="142" spans="4:8" ht="12.75">
      <c r="D142" s="144">
        <f>IF(ISNUMBER(SEARCH(ZAKL_DATA!$B$14,E142)),MAX($D$2:D141)+1,0)</f>
        <v>140.0</v>
      </c>
      <c r="E142" s="141" t="s">
        <v>813</v>
      </c>
      <c r="F142" s="148">
        <v>2913.0</v>
      </c>
      <c r="G142" s="150"/>
      <c r="H142" s="108" t="str">
        <f>IFERROR(VLOOKUP(ROWS($H$3:H142),$D$3:$E$204,2,0),"")</f>
        <v>VELKÉ MEZIŘÍČÍ</v>
      </c>
    </row>
    <row r="143" spans="4:8" ht="25.5">
      <c r="D143" s="144">
        <f>IF(ISNUMBER(SEARCH(ZAKL_DATA!$B$14,E143)),MAX($D$2:D142)+1,0)</f>
        <v>141.0</v>
      </c>
      <c r="E143" s="141" t="s">
        <v>814</v>
      </c>
      <c r="F143" s="148">
        <v>2914.0</v>
      </c>
      <c r="G143" s="150"/>
      <c r="H143" s="108" t="str">
        <f>IFERROR(VLOOKUP(ROWS($H$3:H143),$D$3:$E$204,2,0),"")</f>
        <v>ŽĎÁR NAD SÁZAVOU</v>
      </c>
    </row>
    <row r="144" spans="4:8" ht="12.75">
      <c r="D144" s="144">
        <f>IF(ISNUMBER(SEARCH(ZAKL_DATA!$B$14,E144)),MAX($D$2:D143)+1,0)</f>
        <v>142.0</v>
      </c>
      <c r="E144" s="141" t="s">
        <v>816</v>
      </c>
      <c r="F144" s="148">
        <v>3001.0</v>
      </c>
      <c r="G144" s="150"/>
      <c r="H144" s="108" t="str">
        <f>IFERROR(VLOOKUP(ROWS($H$3:H144),$D$3:$E$204,2,0),"")</f>
        <v>BRNO I</v>
      </c>
    </row>
    <row r="145" spans="4:8" ht="12.75">
      <c r="D145" s="144">
        <f>IF(ISNUMBER(SEARCH(ZAKL_DATA!$B$14,E145)),MAX($D$2:D144)+1,0)</f>
        <v>143.0</v>
      </c>
      <c r="E145" s="141" t="s">
        <v>817</v>
      </c>
      <c r="F145" s="148">
        <v>3002.0</v>
      </c>
      <c r="G145" s="150"/>
      <c r="H145" s="108" t="str">
        <f>IFERROR(VLOOKUP(ROWS($H$3:H145),$D$3:$E$204,2,0),"")</f>
        <v>BRNO II</v>
      </c>
    </row>
    <row r="146" spans="4:8" ht="12.75">
      <c r="D146" s="144">
        <f>IF(ISNUMBER(SEARCH(ZAKL_DATA!$B$14,E146)),MAX($D$2:D145)+1,0)</f>
        <v>144.0</v>
      </c>
      <c r="E146" s="141" t="s">
        <v>818</v>
      </c>
      <c r="F146" s="148">
        <v>3003.0</v>
      </c>
      <c r="G146" s="150"/>
      <c r="H146" s="108" t="str">
        <f>IFERROR(VLOOKUP(ROWS($H$3:H146),$D$3:$E$204,2,0),"")</f>
        <v>BRNO III</v>
      </c>
    </row>
    <row r="147" spans="4:8" ht="12.75">
      <c r="D147" s="144">
        <f>IF(ISNUMBER(SEARCH(ZAKL_DATA!$B$14,E147)),MAX($D$2:D146)+1,0)</f>
        <v>145.0</v>
      </c>
      <c r="E147" s="141" t="s">
        <v>819</v>
      </c>
      <c r="F147" s="148">
        <v>3004.0</v>
      </c>
      <c r="G147" s="150"/>
      <c r="H147" s="108" t="str">
        <f>IFERROR(VLOOKUP(ROWS($H$3:H147),$D$3:$E$204,2,0),"")</f>
        <v>BRNO IV</v>
      </c>
    </row>
    <row r="148" spans="4:8" ht="12.75">
      <c r="D148" s="144">
        <f>IF(ISNUMBER(SEARCH(ZAKL_DATA!$B$14,E148)),MAX($D$2:D147)+1,0)</f>
        <v>146.0</v>
      </c>
      <c r="E148" s="141" t="s">
        <v>820</v>
      </c>
      <c r="F148" s="148">
        <v>3005.0</v>
      </c>
      <c r="G148" s="150"/>
      <c r="H148" s="108" t="str">
        <f>IFERROR(VLOOKUP(ROWS($H$3:H148),$D$3:$E$204,2,0),"")</f>
        <v>BRNO VENKOV</v>
      </c>
    </row>
    <row r="149" spans="4:8" ht="12.75">
      <c r="D149" s="144">
        <f>IF(ISNUMBER(SEARCH(ZAKL_DATA!$B$14,E149)),MAX($D$2:D148)+1,0)</f>
        <v>147.0</v>
      </c>
      <c r="E149" s="141" t="s">
        <v>821</v>
      </c>
      <c r="F149" s="148">
        <v>3006.0</v>
      </c>
      <c r="G149" s="150"/>
      <c r="H149" s="108" t="str">
        <f>IFERROR(VLOOKUP(ROWS($H$3:H149),$D$3:$E$204,2,0),"")</f>
        <v>BLANSKO</v>
      </c>
    </row>
    <row r="150" spans="4:8" ht="12.75">
      <c r="D150" s="144">
        <f>IF(ISNUMBER(SEARCH(ZAKL_DATA!$B$14,E150)),MAX($D$2:D149)+1,0)</f>
        <v>148.0</v>
      </c>
      <c r="E150" s="141" t="s">
        <v>822</v>
      </c>
      <c r="F150" s="148">
        <v>3007.0</v>
      </c>
      <c r="G150" s="150"/>
      <c r="H150" s="108" t="str">
        <f>IFERROR(VLOOKUP(ROWS($H$3:H150),$D$3:$E$204,2,0),"")</f>
        <v>BOSKOVICE</v>
      </c>
    </row>
    <row r="151" spans="4:8" ht="12.75">
      <c r="D151" s="144">
        <f>IF(ISNUMBER(SEARCH(ZAKL_DATA!$B$14,E151)),MAX($D$2:D150)+1,0)</f>
        <v>149.0</v>
      </c>
      <c r="E151" s="141" t="s">
        <v>823</v>
      </c>
      <c r="F151" s="148">
        <v>3008.0</v>
      </c>
      <c r="G151" s="150"/>
      <c r="H151" s="108" t="str">
        <f>IFERROR(VLOOKUP(ROWS($H$3:H151),$D$3:$E$204,2,0),"")</f>
        <v>BŘECLAV</v>
      </c>
    </row>
    <row r="152" spans="4:8" ht="12.75">
      <c r="D152" s="144">
        <f>IF(ISNUMBER(SEARCH(ZAKL_DATA!$B$14,E152)),MAX($D$2:D151)+1,0)</f>
        <v>150.0</v>
      </c>
      <c r="E152" s="141" t="s">
        <v>824</v>
      </c>
      <c r="F152" s="148">
        <v>3009.0</v>
      </c>
      <c r="G152" s="150"/>
      <c r="H152" s="108" t="str">
        <f>IFERROR(VLOOKUP(ROWS($H$3:H152),$D$3:$E$204,2,0),"")</f>
        <v>BUČOVICE</v>
      </c>
    </row>
    <row r="153" spans="4:8" ht="12.75">
      <c r="D153" s="144">
        <f>IF(ISNUMBER(SEARCH(ZAKL_DATA!$B$14,E153)),MAX($D$2:D152)+1,0)</f>
        <v>151.0</v>
      </c>
      <c r="E153" s="141" t="s">
        <v>825</v>
      </c>
      <c r="F153" s="148">
        <v>3010.0</v>
      </c>
      <c r="G153" s="150"/>
      <c r="H153" s="108" t="str">
        <f>IFERROR(VLOOKUP(ROWS($H$3:H153),$D$3:$E$204,2,0),"")</f>
        <v>HODONÍN</v>
      </c>
    </row>
    <row r="154" spans="4:8" ht="12.75">
      <c r="D154" s="144">
        <f>IF(ISNUMBER(SEARCH(ZAKL_DATA!$B$14,E154)),MAX($D$2:D153)+1,0)</f>
        <v>152.0</v>
      </c>
      <c r="E154" s="141" t="s">
        <v>826</v>
      </c>
      <c r="F154" s="148">
        <v>3011.0</v>
      </c>
      <c r="G154" s="150"/>
      <c r="H154" s="108" t="str">
        <f>IFERROR(VLOOKUP(ROWS($H$3:H154),$D$3:$E$204,2,0),"")</f>
        <v>HUSTOPEČE</v>
      </c>
    </row>
    <row r="155" spans="4:8" ht="12.75">
      <c r="D155" s="144">
        <f>IF(ISNUMBER(SEARCH(ZAKL_DATA!$B$14,E155)),MAX($D$2:D154)+1,0)</f>
        <v>153.0</v>
      </c>
      <c r="E155" s="141" t="s">
        <v>827</v>
      </c>
      <c r="F155" s="148">
        <v>3012.0</v>
      </c>
      <c r="G155" s="150"/>
      <c r="H155" s="108" t="str">
        <f>IFERROR(VLOOKUP(ROWS($H$3:H155),$D$3:$E$204,2,0),"")</f>
        <v>IVANČICE</v>
      </c>
    </row>
    <row r="156" spans="4:8" ht="12.75">
      <c r="D156" s="144">
        <f>IF(ISNUMBER(SEARCH(ZAKL_DATA!$B$14,E156)),MAX($D$2:D155)+1,0)</f>
        <v>154.0</v>
      </c>
      <c r="E156" s="141" t="s">
        <v>828</v>
      </c>
      <c r="F156" s="148">
        <v>3013.0</v>
      </c>
      <c r="G156" s="150"/>
      <c r="H156" s="108" t="str">
        <f>IFERROR(VLOOKUP(ROWS($H$3:H156),$D$3:$E$204,2,0),"")</f>
        <v>KYJOV</v>
      </c>
    </row>
    <row r="157" spans="4:8" ht="12.75">
      <c r="D157" s="144">
        <f>IF(ISNUMBER(SEARCH(ZAKL_DATA!$B$14,E157)),MAX($D$2:D156)+1,0)</f>
        <v>155.0</v>
      </c>
      <c r="E157" s="141" t="s">
        <v>829</v>
      </c>
      <c r="F157" s="148">
        <v>3014.0</v>
      </c>
      <c r="G157" s="150"/>
      <c r="H157" s="108" t="str">
        <f>IFERROR(VLOOKUP(ROWS($H$3:H157),$D$3:$E$204,2,0),"")</f>
        <v>MIKULOV</v>
      </c>
    </row>
    <row r="158" spans="4:8" ht="25.5">
      <c r="D158" s="144">
        <f>IF(ISNUMBER(SEARCH(ZAKL_DATA!$B$14,E158)),MAX($D$2:D157)+1,0)</f>
        <v>156.0</v>
      </c>
      <c r="E158" s="141" t="s">
        <v>830</v>
      </c>
      <c r="F158" s="148">
        <v>3015.0</v>
      </c>
      <c r="G158" s="150"/>
      <c r="H158" s="108" t="str">
        <f>IFERROR(VLOOKUP(ROWS($H$3:H158),$D$3:$E$204,2,0),"")</f>
        <v>MORAVSKÝ KRUMLOV</v>
      </c>
    </row>
    <row r="159" spans="4:8" ht="12.75">
      <c r="D159" s="144">
        <f>IF(ISNUMBER(SEARCH(ZAKL_DATA!$B$14,E159)),MAX($D$2:D158)+1,0)</f>
        <v>157.0</v>
      </c>
      <c r="E159" s="141" t="s">
        <v>831</v>
      </c>
      <c r="F159" s="148">
        <v>3016.0</v>
      </c>
      <c r="G159" s="150"/>
      <c r="H159" s="108" t="str">
        <f>IFERROR(VLOOKUP(ROWS($H$3:H159),$D$3:$E$204,2,0),"")</f>
        <v>SLAVKOV U BRNA</v>
      </c>
    </row>
    <row r="160" spans="4:8" ht="12.75">
      <c r="D160" s="144">
        <f>IF(ISNUMBER(SEARCH(ZAKL_DATA!$B$14,E160)),MAX($D$2:D159)+1,0)</f>
        <v>158.0</v>
      </c>
      <c r="E160" s="141" t="s">
        <v>832</v>
      </c>
      <c r="F160" s="148">
        <v>3017.0</v>
      </c>
      <c r="G160" s="150"/>
      <c r="H160" s="108" t="str">
        <f>IFERROR(VLOOKUP(ROWS($H$3:H160),$D$3:$E$204,2,0),"")</f>
        <v>TIŠNOV</v>
      </c>
    </row>
    <row r="161" spans="4:8" ht="25.5">
      <c r="D161" s="144">
        <f>IF(ISNUMBER(SEARCH(ZAKL_DATA!$B$14,E161)),MAX($D$2:D160)+1,0)</f>
        <v>159.0</v>
      </c>
      <c r="E161" s="141" t="s">
        <v>833</v>
      </c>
      <c r="F161" s="148">
        <v>3018.0</v>
      </c>
      <c r="G161" s="150"/>
      <c r="H161" s="108" t="str">
        <f>IFERROR(VLOOKUP(ROWS($H$3:H161),$D$3:$E$204,2,0),"")</f>
        <v>VESELÍ NAD MORAVOU</v>
      </c>
    </row>
    <row r="162" spans="4:8" ht="12.75">
      <c r="D162" s="144">
        <f>IF(ISNUMBER(SEARCH(ZAKL_DATA!$B$14,E162)),MAX($D$2:D161)+1,0)</f>
        <v>160.0</v>
      </c>
      <c r="E162" s="141" t="s">
        <v>834</v>
      </c>
      <c r="F162" s="148">
        <v>3019.0</v>
      </c>
      <c r="G162" s="150"/>
      <c r="H162" s="108" t="str">
        <f>IFERROR(VLOOKUP(ROWS($H$3:H162),$D$3:$E$204,2,0),"")</f>
        <v>VYŠKOV</v>
      </c>
    </row>
    <row r="163" spans="4:8" ht="12.75">
      <c r="D163" s="144">
        <f>IF(ISNUMBER(SEARCH(ZAKL_DATA!$B$14,E163)),MAX($D$2:D162)+1,0)</f>
        <v>161.0</v>
      </c>
      <c r="E163" s="141" t="s">
        <v>835</v>
      </c>
      <c r="F163" s="148">
        <v>3020.0</v>
      </c>
      <c r="G163" s="150"/>
      <c r="H163" s="108" t="str">
        <f>IFERROR(VLOOKUP(ROWS($H$3:H163),$D$3:$E$204,2,0),"")</f>
        <v>ZNOJMO</v>
      </c>
    </row>
    <row r="164" spans="4:8" ht="12.75">
      <c r="D164" s="144">
        <f>IF(ISNUMBER(SEARCH(ZAKL_DATA!$B$14,E164)),MAX($D$2:D163)+1,0)</f>
        <v>162.0</v>
      </c>
      <c r="E164" s="141" t="s">
        <v>837</v>
      </c>
      <c r="F164" s="148">
        <v>3101.0</v>
      </c>
      <c r="G164" s="150"/>
      <c r="H164" s="108" t="str">
        <f>IFERROR(VLOOKUP(ROWS($H$3:H164),$D$3:$E$204,2,0),"")</f>
        <v>OLOMOUC</v>
      </c>
    </row>
    <row r="165" spans="4:8" ht="12.75">
      <c r="D165" s="144">
        <f>IF(ISNUMBER(SEARCH(ZAKL_DATA!$B$14,E165)),MAX($D$2:D164)+1,0)</f>
        <v>163.0</v>
      </c>
      <c r="E165" s="141" t="s">
        <v>838</v>
      </c>
      <c r="F165" s="148">
        <v>3102.0</v>
      </c>
      <c r="G165" s="150"/>
      <c r="H165" s="108" t="str">
        <f>IFERROR(VLOOKUP(ROWS($H$3:H165),$D$3:$E$204,2,0),"")</f>
        <v>HRANICE</v>
      </c>
    </row>
    <row r="166" spans="4:8" ht="12.75">
      <c r="D166" s="144">
        <f>IF(ISNUMBER(SEARCH(ZAKL_DATA!$B$14,E166)),MAX($D$2:D165)+1,0)</f>
        <v>164.0</v>
      </c>
      <c r="E166" s="141" t="s">
        <v>839</v>
      </c>
      <c r="F166" s="148">
        <v>3103.0</v>
      </c>
      <c r="G166" s="150"/>
      <c r="H166" s="108" t="str">
        <f>IFERROR(VLOOKUP(ROWS($H$3:H166),$D$3:$E$204,2,0),"")</f>
        <v>JESENÍK</v>
      </c>
    </row>
    <row r="167" spans="4:8" ht="12.75">
      <c r="D167" s="144">
        <f>IF(ISNUMBER(SEARCH(ZAKL_DATA!$B$14,E167)),MAX($D$2:D166)+1,0)</f>
        <v>165.0</v>
      </c>
      <c r="E167" s="141" t="s">
        <v>840</v>
      </c>
      <c r="F167" s="148">
        <v>3104.0</v>
      </c>
      <c r="G167" s="150"/>
      <c r="H167" s="108" t="str">
        <f>IFERROR(VLOOKUP(ROWS($H$3:H167),$D$3:$E$204,2,0),"")</f>
        <v>KONICE</v>
      </c>
    </row>
    <row r="168" spans="4:8" ht="12.75">
      <c r="D168" s="144">
        <f>IF(ISNUMBER(SEARCH(ZAKL_DATA!$B$14,E168)),MAX($D$2:D167)+1,0)</f>
        <v>166.0</v>
      </c>
      <c r="E168" s="141" t="s">
        <v>841</v>
      </c>
      <c r="F168" s="148">
        <v>3105.0</v>
      </c>
      <c r="G168" s="150"/>
      <c r="H168" s="108" t="str">
        <f>IFERROR(VLOOKUP(ROWS($H$3:H168),$D$3:$E$204,2,0),"")</f>
        <v>LITOVEL</v>
      </c>
    </row>
    <row r="169" spans="4:8" ht="12.75">
      <c r="D169" s="144">
        <f>IF(ISNUMBER(SEARCH(ZAKL_DATA!$B$14,E169)),MAX($D$2:D168)+1,0)</f>
        <v>167.0</v>
      </c>
      <c r="E169" s="141" t="s">
        <v>842</v>
      </c>
      <c r="F169" s="148">
        <v>3106.0</v>
      </c>
      <c r="G169" s="150"/>
      <c r="H169" s="108" t="str">
        <f>IFERROR(VLOOKUP(ROWS($H$3:H169),$D$3:$E$204,2,0),"")</f>
        <v>PROSTĚJOV</v>
      </c>
    </row>
    <row r="170" spans="4:8" ht="12.75">
      <c r="D170" s="144">
        <f>IF(ISNUMBER(SEARCH(ZAKL_DATA!$B$14,E170)),MAX($D$2:D169)+1,0)</f>
        <v>168.0</v>
      </c>
      <c r="E170" s="141" t="s">
        <v>843</v>
      </c>
      <c r="F170" s="148">
        <v>3107.0</v>
      </c>
      <c r="G170" s="150"/>
      <c r="H170" s="108" t="str">
        <f>IFERROR(VLOOKUP(ROWS($H$3:H170),$D$3:$E$204,2,0),"")</f>
        <v>PŘEROV</v>
      </c>
    </row>
    <row r="171" spans="4:8" ht="12.75">
      <c r="D171" s="144">
        <f>IF(ISNUMBER(SEARCH(ZAKL_DATA!$B$14,E171)),MAX($D$2:D170)+1,0)</f>
        <v>169.0</v>
      </c>
      <c r="E171" s="141" t="s">
        <v>844</v>
      </c>
      <c r="F171" s="148">
        <v>3108.0</v>
      </c>
      <c r="G171" s="150"/>
      <c r="H171" s="108" t="str">
        <f>IFERROR(VLOOKUP(ROWS($H$3:H171),$D$3:$E$204,2,0),"")</f>
        <v>ŠTERNBERK</v>
      </c>
    </row>
    <row r="172" spans="4:8" ht="12.75">
      <c r="D172" s="144">
        <f>IF(ISNUMBER(SEARCH(ZAKL_DATA!$B$14,E172)),MAX($D$2:D171)+1,0)</f>
        <v>170.0</v>
      </c>
      <c r="E172" s="141" t="s">
        <v>845</v>
      </c>
      <c r="F172" s="148">
        <v>3109.0</v>
      </c>
      <c r="G172" s="150"/>
      <c r="H172" s="108" t="str">
        <f>IFERROR(VLOOKUP(ROWS($H$3:H172),$D$3:$E$204,2,0),"")</f>
        <v>ŠUMPERK</v>
      </c>
    </row>
    <row r="173" spans="4:8" ht="12.75">
      <c r="D173" s="144">
        <f>IF(ISNUMBER(SEARCH(ZAKL_DATA!$B$14,E173)),MAX($D$2:D172)+1,0)</f>
        <v>171.0</v>
      </c>
      <c r="E173" s="141" t="s">
        <v>846</v>
      </c>
      <c r="F173" s="148">
        <v>3110.0</v>
      </c>
      <c r="G173" s="150"/>
      <c r="H173" s="108" t="str">
        <f>IFERROR(VLOOKUP(ROWS($H$3:H173),$D$3:$E$204,2,0),"")</f>
        <v>ZÁBŘEH</v>
      </c>
    </row>
    <row r="174" spans="4:8" ht="12.75">
      <c r="D174" s="144">
        <f>IF(ISNUMBER(SEARCH(ZAKL_DATA!$B$14,E174)),MAX($D$2:D173)+1,0)</f>
        <v>172.0</v>
      </c>
      <c r="E174" s="141" t="s">
        <v>848</v>
      </c>
      <c r="F174" s="148">
        <v>3201.0</v>
      </c>
      <c r="G174" s="150"/>
      <c r="H174" s="108" t="str">
        <f>IFERROR(VLOOKUP(ROWS($H$3:H174),$D$3:$E$204,2,0),"")</f>
        <v>OSTRAVA I</v>
      </c>
    </row>
    <row r="175" spans="4:8" ht="12.75">
      <c r="D175" s="144">
        <f>IF(ISNUMBER(SEARCH(ZAKL_DATA!$B$14,E175)),MAX($D$2:D174)+1,0)</f>
        <v>173.0</v>
      </c>
      <c r="E175" s="141" t="s">
        <v>849</v>
      </c>
      <c r="F175" s="148">
        <v>3202.0</v>
      </c>
      <c r="G175" s="150"/>
      <c r="H175" s="108" t="str">
        <f>IFERROR(VLOOKUP(ROWS($H$3:H175),$D$3:$E$204,2,0),"")</f>
        <v>OSTRAVA II</v>
      </c>
    </row>
    <row r="176" spans="4:8" ht="12.75">
      <c r="D176" s="144">
        <f>IF(ISNUMBER(SEARCH(ZAKL_DATA!$B$14,E176)),MAX($D$2:D175)+1,0)</f>
        <v>174.0</v>
      </c>
      <c r="E176" s="141" t="s">
        <v>850</v>
      </c>
      <c r="F176" s="148">
        <v>3203.0</v>
      </c>
      <c r="G176" s="150"/>
      <c r="H176" s="108" t="str">
        <f>IFERROR(VLOOKUP(ROWS($H$3:H176),$D$3:$E$204,2,0),"")</f>
        <v>OSTRAVA III</v>
      </c>
    </row>
    <row r="177" spans="4:8" ht="12.75">
      <c r="D177" s="144">
        <f>IF(ISNUMBER(SEARCH(ZAKL_DATA!$B$14,E177)),MAX($D$2:D176)+1,0)</f>
        <v>175.0</v>
      </c>
      <c r="E177" s="141" t="s">
        <v>851</v>
      </c>
      <c r="F177" s="148">
        <v>3204.0</v>
      </c>
      <c r="G177" s="150"/>
      <c r="H177" s="108" t="str">
        <f>IFERROR(VLOOKUP(ROWS($H$3:H177),$D$3:$E$204,2,0),"")</f>
        <v>BOHUMÍN</v>
      </c>
    </row>
    <row r="178" spans="4:8" ht="12.75">
      <c r="D178" s="144">
        <f>IF(ISNUMBER(SEARCH(ZAKL_DATA!$B$14,E178)),MAX($D$2:D177)+1,0)</f>
        <v>176.0</v>
      </c>
      <c r="E178" s="141" t="s">
        <v>852</v>
      </c>
      <c r="F178" s="148">
        <v>3205.0</v>
      </c>
      <c r="G178" s="150"/>
      <c r="H178" s="108" t="str">
        <f>IFERROR(VLOOKUP(ROWS($H$3:H178),$D$3:$E$204,2,0),"")</f>
        <v>BRUNTÁL</v>
      </c>
    </row>
    <row r="179" spans="4:8" ht="12.75">
      <c r="D179" s="144">
        <f>IF(ISNUMBER(SEARCH(ZAKL_DATA!$B$14,E179)),MAX($D$2:D178)+1,0)</f>
        <v>177.0</v>
      </c>
      <c r="E179" s="141" t="s">
        <v>853</v>
      </c>
      <c r="F179" s="148">
        <v>3206.0</v>
      </c>
      <c r="G179" s="150"/>
      <c r="H179" s="108" t="str">
        <f>IFERROR(VLOOKUP(ROWS($H$3:H179),$D$3:$E$204,2,0),"")</f>
        <v>ČESKÝ TĚŠÍN</v>
      </c>
    </row>
    <row r="180" spans="4:8" ht="12.75">
      <c r="D180" s="144">
        <f>IF(ISNUMBER(SEARCH(ZAKL_DATA!$B$14,E180)),MAX($D$2:D179)+1,0)</f>
        <v>178.0</v>
      </c>
      <c r="E180" s="141" t="s">
        <v>854</v>
      </c>
      <c r="F180" s="148">
        <v>3207.0</v>
      </c>
      <c r="G180" s="150"/>
      <c r="H180" s="108" t="str">
        <f>IFERROR(VLOOKUP(ROWS($H$3:H180),$D$3:$E$204,2,0),"")</f>
        <v>FRÝDEK-MÍSTEK</v>
      </c>
    </row>
    <row r="181" spans="4:8" ht="25.5">
      <c r="D181" s="144">
        <f>IF(ISNUMBER(SEARCH(ZAKL_DATA!$B$14,E181)),MAX($D$2:D180)+1,0)</f>
        <v>179.0</v>
      </c>
      <c r="E181" s="141" t="s">
        <v>855</v>
      </c>
      <c r="F181" s="148">
        <v>3208.0</v>
      </c>
      <c r="G181" s="150"/>
      <c r="H181" s="108" t="str">
        <f>IFERROR(VLOOKUP(ROWS($H$3:H181),$D$3:$E$204,2,0),"")</f>
        <v>FRÝDLANT NAD OSTRAV.</v>
      </c>
    </row>
    <row r="182" spans="4:8" ht="12.75">
      <c r="D182" s="144">
        <f>IF(ISNUMBER(SEARCH(ZAKL_DATA!$B$14,E182)),MAX($D$2:D181)+1,0)</f>
        <v>180.0</v>
      </c>
      <c r="E182" s="141" t="s">
        <v>856</v>
      </c>
      <c r="F182" s="148">
        <v>3209.0</v>
      </c>
      <c r="G182" s="150"/>
      <c r="H182" s="108" t="str">
        <f>IFERROR(VLOOKUP(ROWS($H$3:H182),$D$3:$E$204,2,0),"")</f>
        <v>FULNEK</v>
      </c>
    </row>
    <row r="183" spans="4:8" ht="12.75">
      <c r="D183" s="144">
        <f>IF(ISNUMBER(SEARCH(ZAKL_DATA!$B$14,E183)),MAX($D$2:D182)+1,0)</f>
        <v>181.0</v>
      </c>
      <c r="E183" s="141" t="s">
        <v>857</v>
      </c>
      <c r="F183" s="148">
        <v>3210.0</v>
      </c>
      <c r="G183" s="150"/>
      <c r="H183" s="108" t="str">
        <f>IFERROR(VLOOKUP(ROWS($H$3:H183),$D$3:$E$204,2,0),"")</f>
        <v>HAVÍŘOV</v>
      </c>
    </row>
    <row r="184" spans="4:8" ht="12.75">
      <c r="D184" s="144">
        <f>IF(ISNUMBER(SEARCH(ZAKL_DATA!$B$14,E184)),MAX($D$2:D183)+1,0)</f>
        <v>182.0</v>
      </c>
      <c r="E184" s="141" t="s">
        <v>858</v>
      </c>
      <c r="F184" s="148">
        <v>3211.0</v>
      </c>
      <c r="G184" s="150"/>
      <c r="H184" s="108" t="str">
        <f>IFERROR(VLOOKUP(ROWS($H$3:H184),$D$3:$E$204,2,0),"")</f>
        <v>HLUČÍN</v>
      </c>
    </row>
    <row r="185" spans="4:8" ht="12.75">
      <c r="D185" s="144">
        <f>IF(ISNUMBER(SEARCH(ZAKL_DATA!$B$14,E185)),MAX($D$2:D184)+1,0)</f>
        <v>183.0</v>
      </c>
      <c r="E185" s="141" t="s">
        <v>859</v>
      </c>
      <c r="F185" s="148">
        <v>3212.0</v>
      </c>
      <c r="G185" s="150"/>
      <c r="H185" s="108" t="str">
        <f>IFERROR(VLOOKUP(ROWS($H$3:H185),$D$3:$E$204,2,0),"")</f>
        <v>KARVINÁ</v>
      </c>
    </row>
    <row r="186" spans="4:8" ht="12.75">
      <c r="D186" s="144">
        <f>IF(ISNUMBER(SEARCH(ZAKL_DATA!$B$14,E186)),MAX($D$2:D185)+1,0)</f>
        <v>184.0</v>
      </c>
      <c r="E186" s="141" t="s">
        <v>860</v>
      </c>
      <c r="F186" s="148">
        <v>3213.0</v>
      </c>
      <c r="G186" s="150"/>
      <c r="H186" s="108" t="str">
        <f>IFERROR(VLOOKUP(ROWS($H$3:H186),$D$3:$E$204,2,0),"")</f>
        <v>KOPŘIVNICE</v>
      </c>
    </row>
    <row r="187" spans="4:8" ht="12.75">
      <c r="D187" s="144">
        <f>IF(ISNUMBER(SEARCH(ZAKL_DATA!$B$14,E187)),MAX($D$2:D186)+1,0)</f>
        <v>185.0</v>
      </c>
      <c r="E187" s="141" t="s">
        <v>861</v>
      </c>
      <c r="F187" s="148">
        <v>3214.0</v>
      </c>
      <c r="G187" s="150"/>
      <c r="H187" s="108" t="str">
        <f>IFERROR(VLOOKUP(ROWS($H$3:H187),$D$3:$E$204,2,0),"")</f>
        <v>KRNOV</v>
      </c>
    </row>
    <row r="188" spans="4:8" ht="12.75">
      <c r="D188" s="144">
        <f>IF(ISNUMBER(SEARCH(ZAKL_DATA!$B$14,E188)),MAX($D$2:D187)+1,0)</f>
        <v>186.0</v>
      </c>
      <c r="E188" s="141" t="s">
        <v>862</v>
      </c>
      <c r="F188" s="148">
        <v>3215.0</v>
      </c>
      <c r="G188" s="150"/>
      <c r="H188" s="108" t="str">
        <f>IFERROR(VLOOKUP(ROWS($H$3:H188),$D$3:$E$204,2,0),"")</f>
        <v>NOVÝ JIČÍN</v>
      </c>
    </row>
    <row r="189" spans="4:8" ht="12.75">
      <c r="D189" s="144">
        <f>IF(ISNUMBER(SEARCH(ZAKL_DATA!$B$14,E189)),MAX($D$2:D188)+1,0)</f>
        <v>187.0</v>
      </c>
      <c r="E189" s="141" t="s">
        <v>863</v>
      </c>
      <c r="F189" s="148">
        <v>3216.0</v>
      </c>
      <c r="G189" s="150"/>
      <c r="H189" s="108" t="str">
        <f>IFERROR(VLOOKUP(ROWS($H$3:H189),$D$3:$E$204,2,0),"")</f>
        <v>OPAVA</v>
      </c>
    </row>
    <row r="190" spans="4:8" ht="12.75">
      <c r="D190" s="144">
        <f>IF(ISNUMBER(SEARCH(ZAKL_DATA!$B$14,E190)),MAX($D$2:D189)+1,0)</f>
        <v>188.0</v>
      </c>
      <c r="E190" s="141" t="s">
        <v>864</v>
      </c>
      <c r="F190" s="148">
        <v>3217.0</v>
      </c>
      <c r="G190" s="150"/>
      <c r="H190" s="108" t="str">
        <f>IFERROR(VLOOKUP(ROWS($H$3:H190),$D$3:$E$204,2,0),"")</f>
        <v>ORLOVÁ</v>
      </c>
    </row>
    <row r="191" spans="4:8" ht="12.75">
      <c r="D191" s="144">
        <f>IF(ISNUMBER(SEARCH(ZAKL_DATA!$B$14,E191)),MAX($D$2:D190)+1,0)</f>
        <v>189.0</v>
      </c>
      <c r="E191" s="141" t="s">
        <v>865</v>
      </c>
      <c r="F191" s="148">
        <v>3218.0</v>
      </c>
      <c r="G191" s="150"/>
      <c r="H191" s="108" t="str">
        <f>IFERROR(VLOOKUP(ROWS($H$3:H191),$D$3:$E$204,2,0),"")</f>
        <v>TŘINEC</v>
      </c>
    </row>
    <row r="192" spans="4:8" ht="12.75">
      <c r="D192" s="144">
        <f>IF(ISNUMBER(SEARCH(ZAKL_DATA!$B$14,E192)),MAX($D$2:D191)+1,0)</f>
        <v>190.0</v>
      </c>
      <c r="E192" s="141" t="s">
        <v>867</v>
      </c>
      <c r="F192" s="148">
        <v>3301.0</v>
      </c>
      <c r="G192" s="150"/>
      <c r="H192" s="108" t="str">
        <f>IFERROR(VLOOKUP(ROWS($H$3:H192),$D$3:$E$204,2,0),"")</f>
        <v>ZLÍN</v>
      </c>
    </row>
    <row r="193" spans="4:8" ht="25.5">
      <c r="D193" s="144">
        <f>IF(ISNUMBER(SEARCH(ZAKL_DATA!$B$14,E193)),MAX($D$2:D192)+1,0)</f>
        <v>191.0</v>
      </c>
      <c r="E193" s="141" t="s">
        <v>868</v>
      </c>
      <c r="F193" s="148">
        <v>3302.0</v>
      </c>
      <c r="G193" s="150"/>
      <c r="H193" s="108" t="str">
        <f>IFERROR(VLOOKUP(ROWS($H$3:H193),$D$3:$E$204,2,0),"")</f>
        <v>BYSTŘICE POD HOSTÝNEM</v>
      </c>
    </row>
    <row r="194" spans="4:8" ht="12.75">
      <c r="D194" s="144">
        <f>IF(ISNUMBER(SEARCH(ZAKL_DATA!$B$14,E194)),MAX($D$2:D193)+1,0)</f>
        <v>192.0</v>
      </c>
      <c r="E194" s="141" t="s">
        <v>869</v>
      </c>
      <c r="F194" s="148">
        <v>3303.0</v>
      </c>
      <c r="G194" s="150"/>
      <c r="H194" s="108" t="str">
        <f>IFERROR(VLOOKUP(ROWS($H$3:H194),$D$3:$E$204,2,0),"")</f>
        <v>HOLEŠOV</v>
      </c>
    </row>
    <row r="195" spans="4:8" ht="12.75">
      <c r="D195" s="144">
        <f>IF(ISNUMBER(SEARCH(ZAKL_DATA!$B$14,E195)),MAX($D$2:D194)+1,0)</f>
        <v>193.0</v>
      </c>
      <c r="E195" s="141" t="s">
        <v>870</v>
      </c>
      <c r="F195" s="148">
        <v>3304.0</v>
      </c>
      <c r="G195" s="150"/>
      <c r="H195" s="108" t="str">
        <f>IFERROR(VLOOKUP(ROWS($H$3:H195),$D$3:$E$204,2,0),"")</f>
        <v>KROMĚŘÍŽ</v>
      </c>
    </row>
    <row r="196" spans="4:8" ht="12.75">
      <c r="D196" s="144">
        <f>IF(ISNUMBER(SEARCH(ZAKL_DATA!$B$14,E196)),MAX($D$2:D195)+1,0)</f>
        <v>194.0</v>
      </c>
      <c r="E196" s="141" t="s">
        <v>871</v>
      </c>
      <c r="F196" s="148">
        <v>3305.0</v>
      </c>
      <c r="G196" s="150"/>
      <c r="H196" s="108" t="str">
        <f>IFERROR(VLOOKUP(ROWS($H$3:H196),$D$3:$E$204,2,0),"")</f>
        <v>LUHAČOVICE</v>
      </c>
    </row>
    <row r="197" spans="4:8" ht="12.75">
      <c r="D197" s="144">
        <f>IF(ISNUMBER(SEARCH(ZAKL_DATA!$B$14,E197)),MAX($D$2:D196)+1,0)</f>
        <v>195.0</v>
      </c>
      <c r="E197" s="141" t="s">
        <v>872</v>
      </c>
      <c r="F197" s="148">
        <v>3306.0</v>
      </c>
      <c r="G197" s="150"/>
      <c r="H197" s="108" t="str">
        <f>IFERROR(VLOOKUP(ROWS($H$3:H197),$D$3:$E$204,2,0),"")</f>
        <v>OTROKOVICE</v>
      </c>
    </row>
    <row r="198" spans="4:8" ht="25.5">
      <c r="D198" s="144">
        <f>IF(ISNUMBER(SEARCH(ZAKL_DATA!$B$14,E198)),MAX($D$2:D197)+1,0)</f>
        <v>196.0</v>
      </c>
      <c r="E198" s="141" t="s">
        <v>873</v>
      </c>
      <c r="F198" s="148">
        <v>3307.0</v>
      </c>
      <c r="G198" s="150"/>
      <c r="H198" s="108" t="str">
        <f>IFERROR(VLOOKUP(ROWS($H$3:H198),$D$3:$E$204,2,0),"")</f>
        <v>ROŽNOV POD RADH.</v>
      </c>
    </row>
    <row r="199" spans="4:8" ht="12.75">
      <c r="D199" s="144">
        <f>IF(ISNUMBER(SEARCH(ZAKL_DATA!$B$14,E199)),MAX($D$2:D198)+1,0)</f>
        <v>197.0</v>
      </c>
      <c r="E199" s="141" t="s">
        <v>874</v>
      </c>
      <c r="F199" s="148">
        <v>3308.0</v>
      </c>
      <c r="G199" s="150"/>
      <c r="H199" s="108" t="str">
        <f>IFERROR(VLOOKUP(ROWS($H$3:H199),$D$3:$E$204,2,0),"")</f>
        <v>UHERSKÝ BROD</v>
      </c>
    </row>
    <row r="200" spans="4:8" ht="25.5">
      <c r="D200" s="144">
        <f>IF(ISNUMBER(SEARCH(ZAKL_DATA!$B$14,E200)),MAX($D$2:D199)+1,0)</f>
        <v>198.0</v>
      </c>
      <c r="E200" s="141" t="s">
        <v>875</v>
      </c>
      <c r="F200" s="148">
        <v>3309.0</v>
      </c>
      <c r="G200" s="150"/>
      <c r="H200" s="108" t="str">
        <f>IFERROR(VLOOKUP(ROWS($H$3:H200),$D$3:$E$204,2,0),"")</f>
        <v>UHERSKÉ HRADIŠTĚ</v>
      </c>
    </row>
    <row r="201" spans="4:8" ht="12.75">
      <c r="D201" s="144">
        <f>IF(ISNUMBER(SEARCH(ZAKL_DATA!$B$14,E201)),MAX($D$2:D200)+1,0)</f>
        <v>199.0</v>
      </c>
      <c r="E201" s="141" t="s">
        <v>876</v>
      </c>
      <c r="F201" s="148">
        <v>3310.0</v>
      </c>
      <c r="G201" s="150"/>
      <c r="H201" s="108" t="str">
        <f>IFERROR(VLOOKUP(ROWS($H$3:H201),$D$3:$E$204,2,0),"")</f>
        <v>VALAŠSKÉ MEZIŘÍČÍ</v>
      </c>
    </row>
    <row r="202" spans="4:8" ht="25.5">
      <c r="D202" s="144">
        <f>IF(ISNUMBER(SEARCH(ZAKL_DATA!$B$14,E202)),MAX($D$2:D201)+1,0)</f>
        <v>200.0</v>
      </c>
      <c r="E202" s="141" t="s">
        <v>877</v>
      </c>
      <c r="F202" s="148">
        <v>3311.0</v>
      </c>
      <c r="G202" s="150"/>
      <c r="H202" s="108" t="str">
        <f>IFERROR(VLOOKUP(ROWS($H$3:H202),$D$3:$E$204,2,0),"")</f>
        <v>VALAŠSKÉ KLOBOUKY</v>
      </c>
    </row>
    <row r="203" spans="4:8" ht="12.75">
      <c r="D203" s="144">
        <f>IF(ISNUMBER(SEARCH(ZAKL_DATA!$B$14,E203)),MAX($D$2:D202)+1,0)</f>
        <v>201.0</v>
      </c>
      <c r="E203" s="141" t="s">
        <v>878</v>
      </c>
      <c r="F203" s="148">
        <v>3312.0</v>
      </c>
      <c r="G203" s="150"/>
      <c r="H203" s="108" t="str">
        <f>IFERROR(VLOOKUP(ROWS($H$3:H203),$D$3:$E$204,2,0),"")</f>
        <v>VSETÍN</v>
      </c>
    </row>
    <row r="204" spans="4:8" ht="13.5" thickBot="1">
      <c r="D204" s="145">
        <f>IF(ISNUMBER(SEARCH(ZAKL_DATA!$B$14,E204)),MAX($D$2:D203)+1,0)</f>
        <v>202.0</v>
      </c>
      <c r="E204" s="146" t="s">
        <v>881</v>
      </c>
      <c r="F204" s="149">
        <v>4000.0</v>
      </c>
      <c r="G204" s="151"/>
      <c r="H204" s="110" t="str">
        <f>IFERROR(VLOOKUP(ROWS($H$3:H204),$D$3:$E$204,2,0),"")</f>
        <v>SPECIALIZOVANÝ</v>
      </c>
    </row>
    <row r="205" spans="8:8" ht="12.75">
      <c r="H205" t="str">
        <f>IFERROR(VLOOKUP(ROWS($H$3:H205),$D$2:$E$204,2,0),"")</f>
        <v/>
      </c>
    </row>
  </sheetData>
  <dataValidations count="1">
    <dataValidation type="list" allowBlank="1" showInputMessage="1" sqref="B20">
      <formula1>validation_list2</formula1>
    </dataValidation>
  </dataValidations>
  <pageMargins left="0.7" right="0.7" top="0.787401575" bottom="0.7874015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9</vt:i4>
      </vt:variant>
    </vt:vector>
  </HeadingPairs>
  <TitlesOfParts>
    <vt:vector size="9" baseType="lpstr">
      <vt:lpstr>UVOD</vt:lpstr>
      <vt:lpstr>ZAKL_DATA</vt:lpstr>
      <vt:lpstr>XML_export</vt:lpstr>
      <vt:lpstr>DPH1</vt:lpstr>
      <vt:lpstr>DPH2</vt:lpstr>
      <vt:lpstr>Kontrola</vt:lpstr>
      <vt:lpstr>Data pro XML</vt:lpstr>
      <vt:lpstr>Obory činnosti</vt:lpstr>
      <vt:lpstr>Finanční úřady</vt:lpstr>
    </vt:vector>
  </TitlesOfParts>
  <Template/>
  <Manager/>
  <Company>ASPEKT HM s.r.o.</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mgr. Martin ŠTĚPÁN</dc:creator>
  <cp:keywords/>
  <dc:description/>
  <cp:lastModifiedBy>Martin Štěpán</cp:lastModifiedBy>
  <cp:lastPrinted>2014-11-27T07:37:23Z</cp:lastPrinted>
  <dcterms:created xsi:type="dcterms:W3CDTF">2000-12-13T13:09:15Z</dcterms:created>
  <dcterms:modified xsi:type="dcterms:W3CDTF">2016-09-15T13:32:37Z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lution ID">
    <vt:lpwstr>None</vt:lpwstr>
  </property>
</Properties>
</file>