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comments11.xml" ContentType="application/vnd.openxmlformats-officedocument.spreadsheetml.comments+xml"/>
  <Override PartName="/xl/tables/tableSingleCells1.xml" ContentType="application/vnd.openxmlformats-officedocument.spreadsheetml.tableSingleCells+xml"/>
  <Override PartName="/xl/worksheets/sheet11.xml" ContentType="application/vnd.openxmlformats-officedocument.spreadsheetml.worksheet+xml"/>
  <Override PartName="/xl/tables/tableSingleCells2.xml" ContentType="application/vnd.openxmlformats-officedocument.spreadsheetml.tableSingleCell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nnections.xml" ContentType="application/vnd.openxmlformats-officedocument.spreadsheetml.connections+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mc="http://schemas.openxmlformats.org/markup-compatibility/2006" mc:Ignorable="x15 xr2">
  <fileVersion appName="xl" lastEdited="7" lowestEdited="4" rupBuild="18625"/>
  <workbookPr updateLinks="never" defaultThemeVersion="124226"/>
  <mc:AlternateContent xmlns:mc="http://schemas.openxmlformats.org/markup-compatibility/2006">
    <mc:Choice Requires="x15">
      <x15ac:absPath xmlns:x15ac="http://schemas.microsoft.com/office/spreadsheetml/2010/11/ac" url="C:\Users\kochman\Desktop\2017_10\"/>
    </mc:Choice>
  </mc:AlternateContent>
  <bookViews>
    <workbookView xWindow="0" yWindow="0" windowWidth="28800" windowHeight="12210" tabRatio="909" activeTab="0"/>
  </bookViews>
  <sheets>
    <sheet name="UVOD" sheetId="18" r:id="rId2"/>
    <sheet name="ZAKL_DATA" sheetId="8" r:id="rId3"/>
    <sheet name="XML_export" sheetId="19" r:id="rId4"/>
    <sheet name="Hlavička KH" sheetId="30" r:id="rId5"/>
    <sheet name="A.1" sheetId="20" r:id="rId6"/>
    <sheet name="A.2" sheetId="21" r:id="rId7"/>
    <sheet name="A.3" sheetId="22" r:id="rId8"/>
    <sheet name="A.4" sheetId="23" r:id="rId9"/>
    <sheet name="B.1" sheetId="25" r:id="rId10"/>
    <sheet name="B.2" sheetId="26" r:id="rId11"/>
    <sheet name="A.5_B.3" sheetId="31" r:id="rId12"/>
    <sheet name="XML Export" sheetId="28" state="hidden" r:id="rId13"/>
    <sheet name="XML_tabulka" sheetId="29" r:id="rId14"/>
    <sheet name="2str_DPH_kontrola" sheetId="1" r:id="rId15"/>
    <sheet name="Obory činnosti" sheetId="10" state="hidden" r:id="rId16"/>
    <sheet name="Finanční úřady" sheetId="16" state="hidden" r:id="rId17"/>
  </sheets>
  <externalReferences>
    <externalReference r:id="rId20"/>
  </externalReferences>
  <definedNames>
    <definedName name="aaa" localSheetId="10">#REF!</definedName>
    <definedName name="aaa" localSheetId="8">#REF!</definedName>
    <definedName name="aaa" localSheetId="9">#REF!</definedName>
    <definedName name="aaa">#REF!</definedName>
    <definedName name="ad" localSheetId="10">#REF!</definedName>
    <definedName name="ad" localSheetId="8">#REF!</definedName>
    <definedName name="ad" localSheetId="9">#REF!</definedName>
    <definedName name="ad">#REF!</definedName>
    <definedName name="asas" localSheetId="10">#REF!</definedName>
    <definedName name="asas" localSheetId="9">#REF!</definedName>
    <definedName name="asas">#REF!</definedName>
    <definedName name="ddaa" localSheetId="10">#REF!</definedName>
    <definedName name="ddaa" localSheetId="9">#REF!</definedName>
    <definedName name="ddaa">#REF!</definedName>
    <definedName name="ddas" localSheetId="10">#REF!</definedName>
    <definedName name="ddas" localSheetId="9">#REF!</definedName>
    <definedName name="ddas">#REF!</definedName>
    <definedName name="financni_urady" localSheetId="3">'[1]Finanční úřady'!$B$3:$B$17</definedName>
    <definedName name="financni_urady">'Finanční úřady'!$B$3:$B$17</definedName>
    <definedName name="hujiko" localSheetId="10">#REF!</definedName>
    <definedName name="hujiko">#REF!</definedName>
    <definedName name="jkllkj" localSheetId="10">#REF!</definedName>
    <definedName name="jkllkj">#REF!</definedName>
    <definedName name="klmm" localSheetId="10">#REF!</definedName>
    <definedName name="klmm">#REF!</definedName>
    <definedName name="klop" localSheetId="10">#REF!</definedName>
    <definedName name="klop">#REF!</definedName>
    <definedName name="lklk" localSheetId="10">#REF!</definedName>
    <definedName name="lklk">#REF!</definedName>
    <definedName name="lkop" localSheetId="10">#REF!</definedName>
    <definedName name="lkop">#REF!</definedName>
    <definedName name="nmkol" localSheetId="10">#REF!</definedName>
    <definedName name="nmkol">#REF!</definedName>
    <definedName name="_xlnm.Print_Area" localSheetId="13">'2str_DPH_kontrola'!$A$2:$I$55</definedName>
    <definedName name="_xlnm.Print_Area" localSheetId="4">A.1!$A$1:$F$17</definedName>
    <definedName name="_xlnm.Print_Area" localSheetId="5">A.2!$A$1:$J$17</definedName>
    <definedName name="_xlnm.Print_Area" localSheetId="6">A.3!$A$1:$H$18</definedName>
    <definedName name="_xlnm.Print_Area" localSheetId="7">A.4!$A$1:$L$17</definedName>
    <definedName name="_xlnm.Print_Area" localSheetId="10">A.5_B.3!$A$1:$G$34</definedName>
    <definedName name="_xlnm.Print_Area" localSheetId="8">B.1!$A$1:$K$17</definedName>
    <definedName name="_xlnm.Print_Area" localSheetId="9">B.2!$A$1:$K$17</definedName>
    <definedName name="_xlnm.Print_Area" localSheetId="3">'Hlavička KH'!$A$1:$P$62</definedName>
    <definedName name="_xlnm.Print_Area" localSheetId="0">UVOD!$A$1:$K$43</definedName>
    <definedName name="_xlnm.Print_Area" localSheetId="2">XML_export!$A$1:$B$8</definedName>
    <definedName name="_xlnm.Print_Area" localSheetId="1">ZAKL_DATA!$A$1:$E$42</definedName>
    <definedName name="okplplo" localSheetId="10">#REF!</definedName>
    <definedName name="okplplo">#REF!</definedName>
    <definedName name="q" localSheetId="10">#REF!</definedName>
    <definedName name="q" localSheetId="8">#REF!</definedName>
    <definedName name="q" localSheetId="9">#REF!</definedName>
    <definedName name="q">#REF!</definedName>
    <definedName name="qqq" localSheetId="10">#REF!</definedName>
    <definedName name="qqq" localSheetId="8">#REF!</definedName>
    <definedName name="qqq" localSheetId="9">#REF!</definedName>
    <definedName name="qqq">#REF!</definedName>
    <definedName name="rychl_odp">'XML Export'!$A$61:$A$62</definedName>
    <definedName name="sss" localSheetId="10">#REF!</definedName>
    <definedName name="sss" localSheetId="8">#REF!</definedName>
    <definedName name="sss" localSheetId="9">#REF!</definedName>
    <definedName name="sss">#REF!</definedName>
    <definedName name="staty">'Finanční úřady'!$J$3:$J$252</definedName>
    <definedName name="U" localSheetId="5">#REF!</definedName>
    <definedName name="U" localSheetId="6">#REF!</definedName>
    <definedName name="U" localSheetId="7">#REF!</definedName>
    <definedName name="U" localSheetId="10">#REF!</definedName>
    <definedName name="U" localSheetId="8">#REF!</definedName>
    <definedName name="U" localSheetId="9">#REF!</definedName>
    <definedName name="U" localSheetId="3">#REF!</definedName>
    <definedName name="U">#REF!</definedName>
    <definedName name="uuu" localSheetId="10">#REF!</definedName>
    <definedName name="uuu" localSheetId="9">#REF!</definedName>
    <definedName name="uuu">#REF!</definedName>
    <definedName name="Uzem" localSheetId="5">#REF!</definedName>
    <definedName name="Uzem" localSheetId="6">#REF!</definedName>
    <definedName name="Uzem" localSheetId="7">#REF!</definedName>
    <definedName name="Uzem" localSheetId="10">#REF!</definedName>
    <definedName name="Uzem" localSheetId="8">#REF!</definedName>
    <definedName name="Uzem" localSheetId="9">#REF!</definedName>
    <definedName name="Uzem" localSheetId="3">#REF!</definedName>
    <definedName name="Uzem">#REF!</definedName>
    <definedName name="Uzem_pra" localSheetId="5">#REF!</definedName>
    <definedName name="Uzem_pra" localSheetId="6">#REF!</definedName>
    <definedName name="Uzem_pra" localSheetId="7">#REF!</definedName>
    <definedName name="Uzem_pra" localSheetId="10">#REF!</definedName>
    <definedName name="Uzem_pra" localSheetId="8">#REF!</definedName>
    <definedName name="Uzem_pra" localSheetId="9">#REF!</definedName>
    <definedName name="Uzem_pra" localSheetId="3">#REF!</definedName>
    <definedName name="Uzem_pra">#REF!</definedName>
    <definedName name="Uzemni_pracoviste" localSheetId="5">#REF!</definedName>
    <definedName name="Uzemni_pracoviste" localSheetId="6">#REF!</definedName>
    <definedName name="Uzemni_pracoviste" localSheetId="7">#REF!</definedName>
    <definedName name="Uzemni_pracoviste" localSheetId="10">#REF!</definedName>
    <definedName name="Uzemni_pracoviste" localSheetId="8">#REF!</definedName>
    <definedName name="Uzemni_pracoviste" localSheetId="9">#REF!</definedName>
    <definedName name="Uzemni_pracoviste" localSheetId="3">#REF!</definedName>
    <definedName name="Uzemni_pracoviste">#REF!</definedName>
    <definedName name="Územní_pracoviště" localSheetId="5">#REF!</definedName>
    <definedName name="Územní_pracoviště" localSheetId="6">#REF!</definedName>
    <definedName name="Územní_pracoviště" localSheetId="7">#REF!</definedName>
    <definedName name="Územní_pracoviště" localSheetId="10">#REF!</definedName>
    <definedName name="Územní_pracoviště" localSheetId="8">#REF!</definedName>
    <definedName name="Územní_pracoviště" localSheetId="9">#REF!</definedName>
    <definedName name="Územní_pracoviště" localSheetId="3">#REF!</definedName>
    <definedName name="Územní_pracoviště">#REF!</definedName>
    <definedName name="validation_list" localSheetId="3">OFFSET('[1]Obory činnosti'!$E$2,,,COUNTIF('[1]Obory činnosti'!$E$2:$E$1750,"?*"))</definedName>
    <definedName name="validation_list">OFFSET('Obory činnosti'!$E$2,,,COUNTIF('Obory činnosti'!$E$2:$E$1750,"?*"))</definedName>
    <definedName name="validation_list2" localSheetId="3">OFFSET('[1]Finanční úřady'!$H$3,,,COUNTIF('[1]Finanční úřady'!$H$3:$H$204,"?*"))</definedName>
    <definedName name="validation_list2">OFFSET('Finanční úřady'!$H$3,,,COUNTIF('Finanční úřady'!$H$3:$H$204,"?*"))</definedName>
    <definedName name="w" localSheetId="10">#REF!</definedName>
    <definedName name="w" localSheetId="8">#REF!</definedName>
    <definedName name="w" localSheetId="9">#REF!</definedName>
    <definedName name="w">#REF!</definedName>
    <definedName name="ww" localSheetId="10">#REF!</definedName>
    <definedName name="ww" localSheetId="8">#REF!</definedName>
    <definedName name="ww" localSheetId="9">#REF!</definedName>
    <definedName name="ww">#REF!</definedName>
    <definedName name="www" localSheetId="10">#REF!</definedName>
    <definedName name="www" localSheetId="8">#REF!</definedName>
    <definedName name="www" localSheetId="9">#REF!</definedName>
    <definedName name="www">#REF!</definedName>
  </definedNames>
  <calcPr calcId="171027"/>
</workbook>
</file>

<file path=xl/calcChain.xml><?xml version="1.0" encoding="utf-8"?>
<calcChain xmlns="http://schemas.openxmlformats.org/spreadsheetml/2006/main">
  <c r="A25" i="18"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9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9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9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9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9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900-000007000000}">
      <text>
        <r>
          <rPr>
            <b/>
            <sz val="9"/>
            <rFont val="Tahoma"/>
            <family val="2"/>
            <charset val="-18"/>
          </rPr>
          <t>Martin Štěpán:</t>
        </r>
        <r>
          <rPr>
            <sz val="9"/>
            <rFont val="Tahoma"/>
            <family val="2"/>
            <charset val="-18"/>
          </rPr>
          <t xml:space="preserve">
DPH v druhé snížené sazbě ( 10 %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5" authorId="0" shapeId="0" xr:uid="{00000000-0006-0000-0A00-000001000000}">
      <text>
        <r>
          <rPr>
            <b/>
            <sz val="9"/>
            <rFont val="Tahoma"/>
            <family val="2"/>
            <charset val="-18"/>
          </rPr>
          <t>Martin Štěpán:</t>
        </r>
        <r>
          <rPr>
            <sz val="9"/>
            <rFont val="Tahoma"/>
            <family val="2"/>
            <charset val="-18"/>
          </rPr>
          <t xml:space="preserve">
DPH v základní sazbě ( 21 % )</t>
        </r>
      </text>
    </comment>
    <comment ref="C5" authorId="0" shapeId="0" xr:uid="{00000000-0006-0000-0A00-000002000000}">
      <text>
        <r>
          <rPr>
            <b/>
            <sz val="9"/>
            <rFont val="Tahoma"/>
            <family val="2"/>
            <charset val="-18"/>
          </rPr>
          <t>Martin Štěpán:</t>
        </r>
        <r>
          <rPr>
            <sz val="9"/>
            <rFont val="Tahoma"/>
            <family val="2"/>
            <charset val="-18"/>
          </rPr>
          <t xml:space="preserve">
DPH v základní sazbě ( 21 % )</t>
        </r>
      </text>
    </comment>
    <comment ref="D5" authorId="0" shapeId="0" xr:uid="{00000000-0006-0000-0A00-000003000000}">
      <text>
        <r>
          <rPr>
            <b/>
            <sz val="9"/>
            <rFont val="Tahoma"/>
            <family val="2"/>
            <charset val="-18"/>
          </rPr>
          <t>Martin Štěpán:</t>
        </r>
        <r>
          <rPr>
            <sz val="9"/>
            <rFont val="Tahoma"/>
            <family val="2"/>
            <charset val="-18"/>
          </rPr>
          <t xml:space="preserve">
DPH v první snížené sazbě ( 15 % )</t>
        </r>
      </text>
    </comment>
    <comment ref="E5" authorId="0" shapeId="0" xr:uid="{00000000-0006-0000-0A00-000004000000}">
      <text>
        <r>
          <rPr>
            <b/>
            <sz val="9"/>
            <rFont val="Tahoma"/>
            <family val="2"/>
            <charset val="-18"/>
          </rPr>
          <t>Martin Štěpán:</t>
        </r>
        <r>
          <rPr>
            <sz val="9"/>
            <rFont val="Tahoma"/>
            <family val="2"/>
            <charset val="-18"/>
          </rPr>
          <t xml:space="preserve">
DPH v první snížené   sazbě ( 15 % )</t>
        </r>
      </text>
    </comment>
    <comment ref="F5" authorId="0" shapeId="0" xr:uid="{00000000-0006-0000-0A00-000005000000}">
      <text>
        <r>
          <rPr>
            <b/>
            <sz val="9"/>
            <rFont val="Tahoma"/>
            <family val="2"/>
            <charset val="-18"/>
          </rPr>
          <t>Martin Štěpán:</t>
        </r>
        <r>
          <rPr>
            <sz val="9"/>
            <rFont val="Tahoma"/>
            <family val="2"/>
            <charset val="-18"/>
          </rPr>
          <t xml:space="preserve">
DPH v druhé snížené sazbě ( 10 % )</t>
        </r>
      </text>
    </comment>
    <comment ref="G5" authorId="0" shapeId="0" xr:uid="{00000000-0006-0000-0A00-000006000000}">
      <text>
        <r>
          <rPr>
            <b/>
            <sz val="9"/>
            <rFont val="Tahoma"/>
            <family val="2"/>
            <charset val="-18"/>
          </rPr>
          <t>Martin Štěpán:</t>
        </r>
        <r>
          <rPr>
            <sz val="9"/>
            <rFont val="Tahoma"/>
            <family val="2"/>
            <charset val="-18"/>
          </rPr>
          <t xml:space="preserve">
DPH v druhé snížené sazbě ( 10 % )</t>
        </r>
      </text>
    </comment>
    <comment ref="B13" authorId="0" shapeId="0" xr:uid="{00000000-0006-0000-0A00-000007000000}">
      <text>
        <r>
          <rPr>
            <b/>
            <sz val="9"/>
            <rFont val="Tahoma"/>
            <family val="2"/>
            <charset val="-18"/>
          </rPr>
          <t>Martin Štěpán:</t>
        </r>
        <r>
          <rPr>
            <sz val="9"/>
            <rFont val="Tahoma"/>
            <family val="2"/>
            <charset val="-18"/>
          </rPr>
          <t xml:space="preserve">
DPH v základní sazbě ( 21 % )</t>
        </r>
      </text>
    </comment>
    <comment ref="C13" authorId="0" shapeId="0" xr:uid="{00000000-0006-0000-0A00-000008000000}">
      <text>
        <r>
          <rPr>
            <b/>
            <sz val="9"/>
            <rFont val="Tahoma"/>
            <family val="2"/>
            <charset val="-18"/>
          </rPr>
          <t>Martin Štěpán:</t>
        </r>
        <r>
          <rPr>
            <sz val="9"/>
            <rFont val="Tahoma"/>
            <family val="2"/>
            <charset val="-18"/>
          </rPr>
          <t xml:space="preserve">
DPH v základní sazbě ( 21 % )</t>
        </r>
      </text>
    </comment>
    <comment ref="D13" authorId="0" shapeId="0" xr:uid="{00000000-0006-0000-0A00-000009000000}">
      <text>
        <r>
          <rPr>
            <b/>
            <sz val="9"/>
            <rFont val="Tahoma"/>
            <family val="2"/>
            <charset val="-18"/>
          </rPr>
          <t>Martin Štěpán:</t>
        </r>
        <r>
          <rPr>
            <sz val="9"/>
            <rFont val="Tahoma"/>
            <family val="2"/>
            <charset val="-18"/>
          </rPr>
          <t xml:space="preserve">
DPH v první snížené sazbě ( 15 % )</t>
        </r>
      </text>
    </comment>
    <comment ref="E13" authorId="0" shapeId="0" xr:uid="{00000000-0006-0000-0A00-00000A000000}">
      <text>
        <r>
          <rPr>
            <b/>
            <sz val="9"/>
            <rFont val="Tahoma"/>
            <family val="2"/>
            <charset val="-18"/>
          </rPr>
          <t>Martin Štěpán:</t>
        </r>
        <r>
          <rPr>
            <sz val="9"/>
            <rFont val="Tahoma"/>
            <family val="2"/>
            <charset val="-18"/>
          </rPr>
          <t xml:space="preserve">
DPH v první snížené   sazbě ( 15 % )</t>
        </r>
      </text>
    </comment>
    <comment ref="F13" authorId="0" shapeId="0" xr:uid="{00000000-0006-0000-0A00-00000B000000}">
      <text>
        <r>
          <rPr>
            <b/>
            <sz val="9"/>
            <rFont val="Tahoma"/>
            <family val="2"/>
            <charset val="-18"/>
          </rPr>
          <t>Martin Štěpán:</t>
        </r>
        <r>
          <rPr>
            <sz val="9"/>
            <rFont val="Tahoma"/>
            <family val="2"/>
            <charset val="-18"/>
          </rPr>
          <t xml:space="preserve">
DPH v druhé snížené sazbě ( 10 % )</t>
        </r>
      </text>
    </comment>
    <comment ref="G13" authorId="0" shapeId="0" xr:uid="{00000000-0006-0000-0A00-00000C000000}">
      <text>
        <r>
          <rPr>
            <b/>
            <sz val="9"/>
            <rFont val="Tahoma"/>
            <family val="2"/>
            <charset val="-18"/>
          </rPr>
          <t>Martin Štěpán:</t>
        </r>
        <r>
          <rPr>
            <sz val="9"/>
            <rFont val="Tahoma"/>
            <family val="2"/>
            <charset val="-18"/>
          </rPr>
          <t xml:space="preserve">
DPH v druhé snížené sazbě ( 10 % )</t>
        </r>
      </text>
    </comment>
    <comment ref="G18" authorId="0" shapeId="0" xr:uid="{00000000-0006-0000-0A00-00000D000000}">
      <text>
        <r>
          <rPr>
            <b/>
            <sz val="9"/>
            <rFont val="Tahoma"/>
            <family val="2"/>
            <charset val="-18"/>
          </rPr>
          <t>Martin Štěpán:</t>
        </r>
        <r>
          <rPr>
            <sz val="9"/>
            <rFont val="Tahoma"/>
            <family val="2"/>
            <charset val="-18"/>
          </rPr>
          <t xml:space="preserve">
DPH v druhé snížené sazbě ( 10 %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B9" authorId="0" shapeId="0" xr:uid="{00000000-0006-0000-0100-000001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100-000002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100-000003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 authorId="0" shapeId="0" xr:uid="{00000000-0006-0000-0300-00000100000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4" authorId="0" shapeId="0" xr:uid="{00000000-0006-0000-0300-00000200000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400-000001000000}">
      <text>
        <r>
          <rPr>
            <b/>
            <sz val="9"/>
            <rFont val="Tahoma"/>
            <family val="2"/>
            <charset val="-18"/>
          </rPr>
          <t>Martin Štěpán:</t>
        </r>
        <r>
          <rPr>
            <sz val="9"/>
            <rFont val="Tahoma"/>
            <family val="2"/>
            <charset val="-18"/>
          </rPr>
          <t xml:space="preserve">
Uveďte pouze číselnou část DIČ bez "CZ".</t>
        </r>
      </text>
    </comment>
    <comment ref="F6" authorId="0" shapeId="0" xr:uid="{00000000-0006-0000-0400-000002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E6" authorId="0" shapeId="0" xr:uid="{00000000-0006-0000-0500-000001000000}">
      <text>
        <r>
          <rPr>
            <b/>
            <sz val="9"/>
            <rFont val="Tahoma"/>
            <family val="2"/>
            <charset val="-18"/>
          </rPr>
          <t>Martin Štěpán:</t>
        </r>
        <r>
          <rPr>
            <sz val="9"/>
            <rFont val="Tahoma"/>
            <family val="2"/>
            <charset val="-18"/>
          </rPr>
          <t xml:space="preserve">
DPH v základní sazbě ( 21 % )</t>
        </r>
      </text>
    </comment>
    <comment ref="F6" authorId="0" shapeId="0" xr:uid="{00000000-0006-0000-0500-000002000000}">
      <text>
        <r>
          <rPr>
            <b/>
            <sz val="9"/>
            <rFont val="Tahoma"/>
            <family val="2"/>
            <charset val="-18"/>
          </rPr>
          <t>Martin Štěpán:</t>
        </r>
        <r>
          <rPr>
            <sz val="9"/>
            <rFont val="Tahoma"/>
            <family val="2"/>
            <charset val="-18"/>
          </rPr>
          <t xml:space="preserve">
DPH v základní sazbě ( 21 % )</t>
        </r>
      </text>
    </comment>
    <comment ref="G6" authorId="0" shapeId="0" xr:uid="{00000000-0006-0000-0500-000003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500-000004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500-000005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500-000006000000}">
      <text>
        <r>
          <rPr>
            <b/>
            <sz val="9"/>
            <rFont val="Tahoma"/>
            <family val="2"/>
            <charset val="-18"/>
          </rPr>
          <t>Martin Štěpán:</t>
        </r>
        <r>
          <rPr>
            <sz val="9"/>
            <rFont val="Tahoma"/>
            <family val="2"/>
            <charset val="-18"/>
          </rPr>
          <t xml:space="preserve">
DPH v druhé snížené sazbě ( 10 %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7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7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7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7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7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7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7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700-000008000000}">
      <text>
        <r>
          <rPr>
            <b/>
            <sz val="9"/>
            <rFont val="Tahoma"/>
            <family val="2"/>
            <charset val="-18"/>
          </rPr>
          <t>Martin Štěpán:</t>
        </r>
        <r>
          <rPr>
            <sz val="9"/>
            <rFont val="Tahoma"/>
            <family val="2"/>
            <charset val="-18"/>
          </rPr>
          <t xml:space="preserve">
0 – běžné plnění
1 - § 89
2 - § 90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8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8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8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8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8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8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8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800-000008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nnections.xml><?xml version="1.0" encoding="utf-8"?>
<connections xmlns="http://schemas.openxmlformats.org/spreadsheetml/2006/main">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<sst xmlns="http://schemas.openxmlformats.org/spreadsheetml/2006/main" count="3119" uniqueCount="2777">
  <si>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</si>
  <si>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</si>
  <si>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</si>
  <si>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</si>
  <si>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</si>
  <si>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</si>
  <si>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</si>
  <si>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</si>
  <si>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</si>
  <si>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</si>
  <si>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</si>
  <si>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</si>
  <si>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</si>
  <si>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</si>
  <si>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</si>
  <si>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</si>
  <si>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</si>
  <si>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</si>
  <si>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</si>
  <si>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</si>
  <si>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</si>
  <si>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</si>
  <si>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</si>
  <si>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</si>
  <si>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</si>
  <si>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</si>
  <si>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</si>
  <si>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</si>
  <si>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</si>
  <si>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</si>
  <si>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</si>
  <si>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</si>
  <si>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</si>
  <si>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</si>
  <si>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</si>
  <si>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</si>
  <si>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</si>
  <si>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</si>
  <si>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</si>
  <si>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</si>
  <si>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</si>
  <si>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</si>
  <si>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</si>
  <si>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</si>
  <si>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</si>
  <si>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</si>
  <si>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</si>
  <si>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</si>
  <si>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</si>
  <si>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</si>
  <si>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</si>
  <si>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</si>
  <si>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</si>
  <si>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</si>
  <si>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</si>
  <si>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</si>
  <si>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</si>
  <si>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</si>
  <si>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</si>
  <si>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</si>
  <si>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</si>
  <si>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</si>
  <si>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</si>
  <si>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</si>
  <si>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</si>
  <si>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</si>
  <si>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</si>
  <si>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</si>
  <si>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</si>
  <si>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</si>
  <si>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</si>
  <si>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</si>
  <si>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</si>
  <si>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</si>
  <si>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</si>
  <si>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</si>
  <si>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</si>
  <si>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</si>
  <si>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</si>
  <si>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</si>
  <si>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</si>
  <si>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</si>
  <si>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</si>
  <si>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</si>
  <si>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</si>
  <si>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</si>
  <si>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</si>
  <si>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</si>
  <si>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</si>
  <si>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</si>
  <si>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</si>
  <si>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</si>
  <si>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</si>
  <si>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</si>
  <si>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</si>
  <si>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</si>
  <si>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</si>
  <si>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</si>
  <si>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</si>
  <si>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</si>
  <si>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</si>
  <si>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</si>
  <si>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</si>
  <si>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</si>
  <si>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</si>
  <si>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</si>
  <si>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</si>
  <si>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</si>
  <si>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</si>
  <si>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</si>
  <si>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</si>
  <si>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</si>
  <si>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</si>
  <si>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</si>
  <si>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</si>
  <si>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</si>
  <si>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</si>
  <si>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</si>
  <si>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</si>
  <si>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</si>
  <si>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</si>
  <si>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</si>
  <si>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</si>
  <si>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</si>
  <si>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</si>
  <si>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</si>
  <si>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</si>
  <si>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</si>
  <si>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</si>
  <si>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</si>
  <si>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</si>
  <si>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</si>
  <si>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</si>
  <si>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</si>
  <si>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</si>
  <si>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</si>
  <si>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</si>
  <si>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</si>
  <si>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</si>
  <si>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</si>
  <si>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</si>
  <si>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</si>
  <si>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</si>
  <si>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</si>
  <si>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</si>
  <si>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</si>
  <si>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</si>
  <si>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</si>
  <si>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</si>
  <si>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</si>
  <si>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</si>
  <si>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</si>
  <si>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</si>
  <si>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</si>
  <si>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</si>
  <si>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</si>
  <si>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</si>
  <si>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</si>
  <si>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</si>
  <si>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</si>
  <si>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</si>
  <si>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</si>
  <si>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</si>
  <si>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</si>
  <si>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</si>
  <si>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</si>
  <si>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</si>
  <si>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</si>
  <si>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</si>
  <si>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</si>
  <si>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</si>
  <si>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</si>
  <si>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</si>
  <si>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</si>
  <si>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</si>
  <si>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</si>
  <si>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</si>
  <si>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</si>
  <si>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</si>
  <si>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</si>
  <si>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</si>
  <si>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</si>
  <si>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</si>
  <si>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</si>
  <si>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</si>
  <si>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</si>
  <si>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</si>
  <si>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</si>
  <si>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</si>
  <si>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</si>
  <si>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</si>
  <si>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</si>
  <si>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</si>
  <si>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</si>
  <si>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</si>
  <si>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</si>
  <si>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</si>
  <si>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</si>
  <si>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</si>
  <si>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</si>
  <si>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</si>
  <si>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</si>
  <si>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</si>
  <si>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</si>
  <si>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</si>
  <si>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</si>
  <si>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</si>
  <si>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</si>
  <si>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</si>
  <si>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</si>
  <si>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</si>
  <si>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</si>
  <si>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</si>
  <si>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</si>
  <si>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</si>
  <si>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</si>
  <si>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</si>
  <si>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</si>
  <si>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</si>
  <si>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</si>
  <si>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</si>
  <si>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</si>
  <si>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</si>
  <si>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</si>
  <si>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</si>
  <si>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</si>
  <si>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</si>
  <si>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</si>
  <si>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</si>
  <si>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</si>
  <si>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</si>
  <si>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</si>
  <si>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</si>
  <si>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</si>
  <si>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</si>
  <si>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</si>
  <si>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</si>
  <si>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</si>
  <si>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</si>
  <si>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</si>
  <si>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</si>
  <si>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</si>
  <si>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</si>
  <si>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</si>
  <si>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</si>
  <si>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</si>
  <si>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</si>
  <si>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</si>
  <si>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</si>
  <si>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</si>
  <si>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</si>
  <si>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</si>
  <si>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</si>
  <si>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</si>
  <si>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</si>
  <si>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</si>
  <si>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</si>
  <si>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</si>
  <si>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</si>
  <si>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</si>
  <si>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</si>
  <si>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</si>
  <si>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</si>
  <si>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</si>
  <si>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</si>
  <si>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</si>
  <si>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</si>
  <si>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</si>
  <si>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</si>
  <si>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</si>
  <si>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</si>
  <si>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</si>
  <si>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</si>
  <si>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</si>
  <si>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</si>
  <si>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</si>
  <si>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</si>
  <si>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</si>
  <si>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</si>
  <si>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</si>
  <si>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</si>
  <si>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</si>
  <si>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</si>
  <si>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</si>
  <si>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</si>
  <si>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</si>
  <si>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</si>
  <si>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</si>
  <si>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</si>
  <si>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</si>
  <si>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</si>
  <si>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</si>
  <si>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</si>
  <si>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</si>
  <si>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</si>
  <si>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</si>
  <si>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</si>
  <si>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</si>
  <si>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</si>
  <si>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</si>
  <si>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</si>
  <si>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</si>
  <si>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</si>
  <si>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</si>
  <si>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</si>
  <si>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</si>
  <si>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</si>
  <si>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</si>
  <si>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</si>
  <si>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</si>
  <si>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</si>
  <si>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</si>
  <si>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</si>
  <si>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</si>
  <si>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</si>
  <si>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</si>
  <si>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</si>
  <si>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</si>
  <si>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</si>
  <si>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</si>
  <si>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</si>
  <si>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</si>
  <si>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</si>
  <si>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</si>
  <si>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</si>
  <si>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</si>
  <si>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</si>
  <si>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</si>
  <si>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</si>
  <si>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</si>
  <si>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</si>
  <si>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</si>
  <si>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</si>
  <si>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</si>
  <si>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</si>
  <si>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</si>
  <si>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</si>
  <si>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</si>
  <si>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</si>
  <si>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</si>
  <si>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</si>
  <si>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</si>
  <si>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</si>
  <si>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</si>
  <si>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</si>
  <si>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</si>
  <si>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</si>
  <si>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</si>
  <si>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</si>
  <si>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</si>
  <si>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</si>
  <si>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</si>
  <si>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</si>
  <si>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</si>
  <si>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</si>
  <si>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</si>
  <si>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</si>
  <si>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</si>
  <si>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</si>
  <si>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</si>
  <si>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</si>
  <si>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</si>
  <si>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</si>
  <si>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</si>
  <si>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</si>
  <si>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</si>
  <si>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</si>
  <si>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</si>
  <si>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</si>
  <si>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</si>
  <si>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</si>
  <si>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</si>
  <si>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</si>
  <si>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</si>
  <si>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</si>
  <si>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</si>
  <si>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</si>
  <si>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</si>
  <si>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</si>
  <si>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</si>
  <si>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</si>
  <si>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</si>
  <si>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</si>
  <si>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</si>
  <si>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</si>
  <si>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</si>
  <si>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</si>
  <si>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</si>
  <si>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</si>
  <si>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</si>
  <si>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</si>
  <si>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</si>
  <si>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</si>
  <si>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</si>
  <si>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</si>
  <si>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</si>
  <si>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</si>
  <si>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</si>
  <si>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</si>
  <si>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</si>
  <si>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</si>
  <si>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</si>
  <si>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</si>
  <si>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</si>
  <si>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</si>
  <si>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</si>
  <si>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</si>
  <si>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</si>
  <si>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</si>
  <si>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</si>
  <si>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</si>
  <si>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</si>
  <si>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</si>
  <si>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</si>
  <si>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</si>
  <si>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</si>
  <si>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</si>
  <si>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</si>
  <si>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</si>
  <si>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</si>
  <si>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</si>
  <si>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</si>
  <si>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</si>
  <si>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</si>
  <si>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</si>
  <si>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</si>
  <si>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</si>
  <si>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</si>
  <si>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</si>
  <si>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</si>
  <si>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</si>
  <si>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</si>
  <si>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</si>
  <si>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</si>
  <si>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</si>
  <si>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</si>
  <si>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</si>
  <si>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</si>
  <si>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</si>
  <si>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</si>
  <si>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</si>
  <si>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</si>
  <si>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</si>
  <si>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</si>
  <si>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</si>
  <si>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</si>
  <si>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</si>
  <si>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</si>
  <si>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</si>
  <si>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</si>
  <si>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</si>
  <si>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</si>
  <si>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</si>
  <si>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</si>
  <si>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</si>
  <si>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</si>
  <si>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</si>
  <si>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</si>
  <si>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</si>
  <si>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</si>
  <si>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</si>
  <si>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</si>
  <si>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</si>
  <si>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</si>
  <si>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</si>
  <si>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</si>
  <si>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</si>
  <si>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</si>
  <si>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</si>
  <si>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</si>
  <si>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</si>
  <si>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</si>
  <si>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</si>
  <si>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</si>
  <si>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</si>
  <si>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</si>
  <si>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</si>
  <si>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</si>
  <si>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</si>
  <si>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</si>
  <si>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</si>
  <si>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</si>
  <si>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</si>
  <si>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</si>
  <si>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</si>
  <si>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</si>
  <si>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</si>
  <si>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</si>
  <si>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</si>
  <si>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</si>
  <si>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</si>
  <si>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</si>
  <si>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</si>
  <si>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</si>
  <si>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</si>
  <si>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</si>
  <si>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</si>
  <si>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</si>
  <si>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</si>
  <si>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</si>
  <si>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</si>
  <si>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</si>
  <si>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</si>
  <si>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</si>
  <si>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</si>
  <si>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</si>
  <si>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</si>
  <si>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</si>
  <si>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</si>
  <si>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</si>
  <si>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</si>
  <si>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</si>
  <si>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</si>
  <si>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</si>
  <si>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Daňové identifikační číslo</t>
  </si>
  <si>
    <t>čtvrtletí</t>
  </si>
  <si>
    <t>rok</t>
  </si>
  <si>
    <t>Příjmení</t>
  </si>
  <si>
    <t>Jméno</t>
  </si>
  <si>
    <t>řádné</t>
  </si>
  <si>
    <t>opravné</t>
  </si>
  <si>
    <t>Základ daně</t>
  </si>
  <si>
    <t>Daň na výstupu</t>
  </si>
  <si>
    <t>Číslo řádku</t>
  </si>
  <si>
    <t>DPH</t>
  </si>
  <si>
    <t>X</t>
  </si>
  <si>
    <t>Přiznání sestavil</t>
  </si>
  <si>
    <t>Telefon</t>
  </si>
  <si>
    <t>ř.</t>
  </si>
  <si>
    <t>Formulář zpracovala ASPEKT HM, daňová, účetní a auditorská kancelář, www.danovapriznani.cz, business.center.cz</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</si>
  <si>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</si>
  <si>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</si>
  <si>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</si>
  <si>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</si>
  <si>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</si>
  <si>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</si>
  <si>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</si>
  <si>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</si>
  <si>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</si>
  <si>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</si>
  <si>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</si>
  <si>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</si>
  <si>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</si>
  <si>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</si>
  <si>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</si>
  <si>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</si>
  <si>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</si>
  <si>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</si>
  <si>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</si>
  <si>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VI. Výpočet daňové povinnosti</t>
  </si>
  <si>
    <t>d_zjist</t>
  </si>
  <si>
    <t>zast_ic</t>
  </si>
  <si>
    <t>c_pop</t>
  </si>
  <si>
    <t>c_orient</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</si>
  <si>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</si>
  <si>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</si>
  <si>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</si>
  <si>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</si>
  <si>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</si>
  <si>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</si>
  <si>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</si>
  <si>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</si>
  <si>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</si>
  <si>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</si>
  <si>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</si>
  <si>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</si>
  <si>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</si>
  <si>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</si>
  <si>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</si>
  <si>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</si>
  <si>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</si>
  <si>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</si>
  <si>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</si>
  <si>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</si>
  <si>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</si>
  <si>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</si>
  <si>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</si>
  <si>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</si>
  <si>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</si>
  <si>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</si>
  <si>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</si>
  <si>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</si>
  <si>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</si>
  <si>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</si>
  <si>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</si>
  <si>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</si>
  <si>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</si>
  <si>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</si>
  <si>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</si>
  <si>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</si>
  <si>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</si>
  <si>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</si>
  <si>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</si>
  <si>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</si>
  <si>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</si>
  <si>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</si>
  <si>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Datum narození / Evidenční číslo osvědčení daňového poradce / IČ právnické osoby</t>
  </si>
  <si>
    <t>Jméno(-a) a příjmení / Vztah k právnické osobě</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</si>
  <si>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</si>
  <si>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</si>
  <si>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</si>
  <si>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</si>
  <si>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</si>
  <si>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Část odpočtu v krácené výši</t>
  </si>
  <si>
    <t>Koeficient (%)</t>
  </si>
  <si>
    <t>II. Ostatní plnění a plnění s místem plnění mimo tuzemsko s nárokem na odpočet daně</t>
  </si>
  <si>
    <t>Vypořádací koeficient (%)</t>
  </si>
  <si>
    <t>Finanční úřad pro :</t>
  </si>
  <si>
    <t>Územní pracoviště v, ve, pro :</t>
  </si>
  <si>
    <t>Územní pracoviště v, ve, pro</t>
  </si>
  <si>
    <t>Poskytnutí služeb s místem plnění v jiném členském státě vymezených v § 102 odst. 1 písm. d) a odst. 2</t>
  </si>
  <si>
    <t>Korekce odpočtů daně podle § 75 odst. 4, § 77 a § 79 až § 79c</t>
  </si>
  <si>
    <t>Úprava odpočtu daně ( § 78 až § 78d )</t>
  </si>
  <si>
    <t>typ_ds</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</si>
  <si>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</si>
  <si>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</si>
  <si>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</si>
  <si>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</si>
  <si>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</si>
  <si>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</si>
  <si>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</si>
  <si>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</si>
  <si>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</si>
  <si>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</si>
  <si>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</si>
  <si>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</si>
  <si>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</si>
  <si>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</si>
  <si>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</si>
  <si>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</si>
  <si>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</si>
  <si>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</si>
  <si>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</si>
  <si>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</si>
  <si>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</si>
  <si>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</si>
  <si>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</si>
  <si>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</si>
  <si>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</si>
  <si>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</si>
  <si>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</si>
  <si>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</si>
  <si>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</si>
  <si>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</si>
  <si>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</si>
  <si>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</si>
  <si>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</si>
  <si>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</si>
  <si>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</si>
  <si>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</si>
  <si>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</si>
  <si>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</si>
  <si>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</si>
  <si>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</si>
  <si>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</si>
  <si>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</si>
  <si>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</si>
  <si>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</si>
  <si>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</si>
  <si>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</si>
  <si>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</si>
  <si>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</si>
  <si>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</si>
  <si>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</si>
  <si>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</si>
  <si>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</si>
  <si>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</si>
  <si>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</si>
  <si>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</si>
  <si>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</si>
  <si>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</si>
  <si>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</si>
  <si>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</si>
  <si>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</si>
  <si>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</si>
  <si>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</si>
  <si>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</si>
  <si>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</si>
  <si>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</si>
  <si>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</si>
  <si>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</si>
  <si>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</si>
  <si>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</si>
  <si>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</si>
  <si>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</si>
  <si>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</si>
  <si>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</si>
  <si>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</si>
  <si>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</si>
  <si>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</si>
  <si>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</si>
  <si>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</si>
  <si>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</si>
  <si>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</si>
  <si>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</si>
  <si>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</si>
  <si>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</si>
  <si>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</si>
  <si>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</si>
  <si>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</si>
  <si>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</si>
  <si>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</si>
  <si>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</si>
  <si>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</si>
  <si>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</si>
  <si>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</si>
  <si>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</si>
  <si>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</si>
  <si>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</si>
  <si>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</si>
  <si>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</si>
  <si>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</si>
  <si>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</si>
  <si>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</si>
  <si>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</si>
  <si>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</si>
  <si>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</si>
  <si>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</si>
  <si>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</si>
  <si>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</si>
  <si>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</si>
  <si>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</si>
  <si>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</si>
  <si>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</si>
  <si>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</si>
  <si>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</si>
  <si>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</si>
  <si>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</si>
  <si>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</si>
  <si>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</si>
  <si>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</si>
  <si>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</si>
  <si>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</si>
  <si>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</si>
  <si>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</si>
  <si>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</si>
  <si>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</si>
  <si>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</si>
  <si>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</si>
  <si>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</si>
  <si>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</si>
  <si>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</si>
  <si>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</si>
  <si>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</si>
  <si>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</si>
  <si>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</si>
  <si>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</si>
  <si>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</si>
  <si>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</si>
  <si>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</si>
  <si>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</si>
  <si>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</si>
  <si>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</si>
  <si>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</si>
  <si>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</si>
  <si>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</si>
  <si>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</si>
  <si>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</si>
  <si>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</si>
  <si>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</si>
  <si>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</si>
  <si>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</si>
  <si>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</si>
  <si>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</si>
  <si>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</si>
  <si>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</si>
  <si>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</si>
  <si>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</si>
  <si>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</si>
  <si>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</si>
  <si>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</si>
  <si>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</si>
  <si>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</si>
  <si>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</si>
  <si>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</si>
  <si>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</si>
  <si>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</si>
  <si>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</si>
  <si>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</si>
  <si>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</si>
  <si>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</si>
  <si>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</si>
  <si>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</si>
  <si>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</si>
  <si>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</si>
  <si>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</si>
  <si>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</si>
  <si>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</si>
  <si>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</si>
  <si>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</si>
  <si>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</si>
  <si>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</si>
  <si>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</si>
  <si>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</si>
  <si>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</si>
  <si>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</si>
  <si>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</si>
  <si>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</si>
  <si>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</si>
  <si>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</si>
  <si>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</si>
  <si>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</si>
  <si>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</si>
  <si>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</si>
  <si>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</si>
  <si>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</si>
  <si>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</si>
  <si>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</si>
  <si>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</si>
  <si>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</si>
  <si>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</si>
  <si>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</si>
  <si>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</si>
  <si>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</si>
  <si>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</si>
  <si>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</si>
  <si>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</si>
  <si>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</si>
  <si>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</si>
  <si>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</si>
  <si>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</si>
  <si>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</si>
  <si>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</si>
  <si>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</si>
  <si>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</si>
  <si>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</si>
  <si>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</si>
  <si>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</si>
  <si>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</si>
  <si>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</si>
  <si>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</si>
  <si>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</si>
  <si>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</si>
  <si>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</si>
  <si>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</si>
  <si>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</si>
  <si>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</si>
  <si>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</si>
  <si>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</si>
  <si>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</si>
  <si>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</si>
  <si>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</si>
  <si>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</si>
  <si>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</si>
  <si>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</si>
  <si>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</si>
  <si>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</si>
  <si>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</si>
  <si>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</si>
  <si>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</si>
  <si>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</si>
  <si>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</si>
  <si>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</si>
  <si>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</si>
  <si>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</si>
  <si>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</si>
  <si>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</si>
  <si>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</si>
  <si>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</si>
  <si>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</si>
  <si>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</si>
  <si>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</si>
  <si>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</si>
  <si>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</si>
  <si>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</si>
  <si>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</si>
  <si>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</si>
  <si>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</si>
  <si>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</si>
  <si>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</si>
  <si>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</si>
  <si>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</si>
  <si>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</si>
  <si>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</si>
  <si>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</si>
  <si>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</si>
  <si>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</si>
  <si>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</si>
  <si>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</si>
  <si>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</si>
  <si>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</si>
  <si>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</si>
  <si>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</si>
  <si>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</si>
  <si>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</si>
  <si>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</si>
  <si>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</si>
  <si>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</si>
  <si>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</si>
  <si>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</si>
  <si>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</si>
  <si>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</si>
  <si>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</si>
  <si>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</si>
  <si>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</si>
  <si>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</si>
  <si>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</si>
  <si>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</si>
  <si>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</si>
  <si>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</si>
  <si>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</si>
  <si>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</si>
  <si>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</si>
  <si>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</si>
  <si>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</si>
  <si>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</si>
  <si>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</si>
  <si>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</si>
  <si>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</si>
  <si>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</si>
  <si>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</si>
  <si>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</si>
  <si>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</si>
  <si>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</si>
  <si>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</si>
  <si>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</si>
  <si>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</si>
  <si>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</si>
  <si>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</si>
  <si>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</si>
  <si>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</si>
  <si>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</si>
  <si>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</si>
  <si>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</si>
  <si>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</si>
  <si>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</si>
  <si>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</si>
  <si>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</si>
  <si>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</si>
  <si>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</si>
  <si>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</si>
  <si>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</si>
  <si>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</si>
  <si>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</si>
  <si>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</si>
  <si>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</si>
  <si>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</si>
  <si>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</si>
  <si>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</si>
  <si>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</si>
  <si>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</si>
  <si>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</si>
  <si>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</si>
  <si>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</si>
  <si>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</si>
  <si>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</si>
  <si>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</si>
  <si>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</si>
  <si>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</si>
  <si>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</si>
  <si>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</si>
  <si>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</si>
  <si>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</si>
  <si>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</si>
  <si>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</si>
  <si>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</si>
  <si>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</si>
  <si>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</si>
  <si>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</si>
  <si>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</si>
  <si>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</si>
  <si>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</si>
  <si>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</si>
  <si>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</si>
  <si>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</si>
  <si>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</si>
  <si>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</si>
  <si>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</si>
  <si>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</si>
  <si>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</si>
  <si>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</si>
  <si>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</si>
  <si>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</si>
  <si>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</si>
  <si>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</si>
  <si>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</si>
  <si>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</si>
  <si>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</si>
  <si>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</si>
  <si>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</si>
  <si>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</si>
  <si>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</si>
  <si>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</si>
  <si>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</si>
  <si>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</si>
  <si>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</si>
  <si>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</si>
  <si>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</si>
  <si>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</si>
  <si>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</si>
  <si>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</si>
  <si>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</si>
  <si>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</si>
  <si>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</si>
  <si>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</si>
  <si>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</si>
  <si>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</si>
  <si>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</si>
  <si>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</si>
  <si>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</si>
  <si>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</si>
  <si>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</si>
  <si>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</si>
  <si>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</si>
  <si>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</si>
  <si>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</si>
  <si>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</si>
  <si>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</si>
  <si>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</si>
  <si>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</si>
  <si>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</si>
  <si>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</si>
  <si>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</si>
  <si>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</si>
  <si>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</si>
  <si>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</si>
  <si>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</si>
  <si>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</si>
  <si>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</si>
  <si>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</si>
  <si>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</si>
  <si>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</si>
  <si>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</si>
  <si>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</si>
  <si>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</si>
  <si>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</si>
  <si>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</si>
  <si>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</si>
  <si>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</si>
  <si>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</si>
  <si>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</si>
  <si>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</si>
  <si>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</si>
  <si>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</si>
  <si>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</si>
  <si>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</si>
  <si>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</si>
  <si>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</si>
  <si>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</si>
  <si>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</si>
  <si>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</si>
  <si>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</si>
  <si>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</si>
  <si>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</si>
  <si>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</si>
  <si>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</si>
  <si>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</si>
  <si>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</si>
  <si>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</si>
  <si>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</si>
  <si>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</si>
  <si>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</si>
  <si>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</si>
  <si>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</si>
  <si>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</si>
  <si>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</si>
  <si>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</si>
  <si>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</si>
  <si>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</si>
  <si>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</si>
  <si>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</si>
  <si>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</si>
  <si>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</si>
  <si>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</si>
  <si>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</si>
  <si>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</si>
  <si>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</si>
  <si>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</si>
  <si>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</si>
  <si>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</si>
  <si>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</si>
  <si>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</si>
  <si>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</si>
  <si>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</si>
  <si>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</si>
  <si>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</si>
  <si>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</si>
  <si>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</si>
  <si>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</si>
  <si>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</si>
  <si>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</si>
  <si>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</si>
  <si>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</si>
  <si>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</si>
  <si>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</si>
  <si>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</si>
  <si>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</si>
  <si>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</si>
  <si>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</si>
  <si>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</si>
  <si>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</si>
  <si>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</si>
  <si>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</si>
  <si>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</si>
  <si>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</si>
  <si>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</si>
  <si>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</si>
  <si>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</si>
  <si>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</si>
  <si>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</si>
  <si>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</si>
  <si>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</si>
  <si>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</si>
  <si>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</si>
  <si>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</si>
  <si>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</si>
  <si>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</si>
  <si>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</si>
  <si>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</si>
  <si>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</si>
  <si>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</si>
  <si>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</si>
  <si>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</si>
  <si>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</si>
  <si>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</si>
  <si>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</si>
  <si>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</si>
  <si>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</si>
  <si>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</si>
  <si>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</si>
  <si>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</si>
  <si>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</si>
  <si>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</si>
  <si>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</si>
  <si>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</si>
  <si>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</si>
  <si>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</si>
  <si>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</si>
  <si>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</si>
  <si>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</si>
  <si>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</si>
  <si>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</si>
  <si>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</si>
  <si>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</si>
  <si>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</si>
  <si>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</si>
  <si>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</si>
  <si>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</si>
  <si>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</si>
  <si>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</si>
  <si>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</si>
  <si>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</si>
  <si>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</si>
  <si>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</si>
  <si>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</si>
  <si>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</si>
  <si>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</si>
  <si>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</si>
  <si>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</si>
  <si>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</si>
  <si>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</si>
  <si>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</si>
  <si>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</si>
  <si>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</si>
  <si>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</si>
  <si>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</si>
  <si>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</si>
  <si>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</si>
  <si>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</si>
  <si>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</si>
  <si>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</si>
  <si>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</si>
  <si>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</si>
  <si>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</si>
  <si>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</si>
  <si>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</si>
  <si>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</si>
  <si>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</si>
  <si>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</si>
  <si>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</si>
  <si>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</si>
  <si>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</si>
  <si>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</si>
  <si>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</si>
  <si>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</si>
  <si>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</si>
  <si>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</si>
  <si>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</si>
  <si>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</si>
  <si>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</si>
  <si>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</si>
  <si>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</si>
  <si>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</si>
  <si>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</si>
  <si>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</si>
  <si>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</si>
  <si>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</si>
  <si>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</si>
  <si>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</si>
  <si>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</si>
  <si>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</si>
  <si>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</si>
  <si>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</si>
  <si>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</si>
  <si>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</si>
  <si>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</si>
  <si>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</si>
  <si>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</si>
  <si>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</si>
  <si>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</si>
  <si>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</si>
  <si>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</si>
  <si>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</si>
  <si>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</si>
  <si>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</si>
  <si>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</si>
  <si>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</si>
  <si>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</si>
  <si>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</si>
  <si>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</si>
  <si>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</si>
  <si>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</si>
  <si>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</si>
  <si>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</si>
  <si>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</si>
  <si>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</si>
  <si>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</si>
  <si>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</si>
  <si>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</si>
  <si>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</si>
  <si>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</si>
  <si>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</si>
  <si>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</si>
  <si>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</si>
  <si>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</si>
  <si>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</si>
  <si>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</si>
  <si>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</si>
  <si>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</si>
  <si>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</si>
  <si>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</si>
  <si>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</si>
  <si>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</si>
  <si>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</si>
  <si>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</si>
  <si>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</si>
  <si>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</si>
  <si>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</si>
  <si>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</si>
  <si>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</si>
  <si>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</si>
  <si>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</si>
  <si>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</si>
  <si>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</si>
  <si>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</si>
  <si>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</si>
  <si>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</si>
  <si>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</si>
  <si>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</si>
  <si>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</si>
  <si>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</si>
  <si>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</si>
  <si>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</si>
  <si>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</si>
  <si>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</si>
  <si>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</si>
  <si>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</si>
  <si>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</si>
  <si>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</si>
  <si>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</si>
  <si>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</si>
  <si>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</si>
  <si>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</si>
  <si>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</si>
  <si>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</si>
  <si>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</si>
  <si>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</si>
  <si>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</si>
  <si>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</si>
  <si>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</si>
  <si>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</si>
  <si>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</si>
  <si>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</si>
  <si>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</si>
  <si>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</si>
  <si>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</si>
  <si>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</si>
  <si>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</si>
  <si>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</si>
  <si>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</si>
  <si>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</si>
  <si>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</si>
  <si>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</si>
  <si>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</si>
  <si>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</si>
  <si>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</si>
  <si>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</si>
  <si>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</si>
  <si>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</si>
  <si>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</si>
  <si>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</si>
  <si>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</si>
  <si>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</si>
  <si>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</si>
  <si>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</si>
  <si>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</si>
  <si>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</si>
  <si>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</si>
  <si>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</si>
  <si>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</si>
  <si>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</si>
  <si>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</si>
  <si>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</si>
  <si>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</si>
  <si>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</si>
  <si>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</si>
  <si>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</si>
  <si>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</si>
  <si>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</si>
  <si>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</si>
  <si>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</si>
  <si>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</si>
  <si>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</si>
  <si>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</si>
  <si>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</si>
  <si>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</si>
  <si>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</si>
  <si>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</si>
  <si>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</si>
  <si>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</si>
  <si>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</si>
  <si>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</si>
  <si>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</si>
  <si>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</si>
  <si>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</si>
  <si>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</si>
  <si>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</si>
  <si>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</si>
  <si>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</si>
  <si>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</si>
  <si>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</si>
  <si>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</si>
  <si>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</si>
  <si>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</si>
  <si>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</si>
  <si>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</si>
  <si>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</si>
  <si>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</si>
  <si>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</si>
  <si>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</si>
  <si>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</si>
  <si>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</si>
  <si>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</si>
  <si>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</si>
  <si>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</si>
  <si>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</si>
  <si>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</si>
  <si>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</si>
  <si>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</si>
  <si>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</si>
  <si>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</si>
  <si>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</si>
  <si>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</si>
  <si>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</si>
  <si>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</si>
  <si>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</si>
  <si>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</si>
  <si>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</si>
  <si>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</si>
  <si>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</si>
  <si>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</si>
  <si>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</si>
  <si>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</si>
  <si>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</si>
  <si>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</si>
  <si>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</si>
  <si>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</si>
  <si>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</si>
  <si>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</si>
  <si>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</si>
  <si>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</si>
  <si>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</si>
  <si>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</si>
  <si>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</si>
  <si>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</si>
  <si>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</si>
  <si>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</si>
  <si>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</si>
  <si>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</si>
  <si>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</si>
  <si>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</si>
  <si>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</si>
  <si>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</si>
  <si>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</si>
  <si>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</si>
  <si>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</si>
  <si>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</si>
  <si>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</si>
  <si>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</si>
  <si>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</si>
  <si>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</si>
  <si>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</si>
  <si>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</si>
  <si>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</si>
  <si>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</si>
  <si>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</si>
  <si>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</si>
  <si>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</si>
  <si>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</si>
  <si>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</si>
  <si>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</si>
  <si>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</si>
  <si>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</si>
  <si>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</si>
  <si>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</si>
  <si>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</si>
  <si>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</si>
  <si>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</si>
  <si>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</si>
  <si>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</si>
  <si>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</si>
  <si>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</si>
  <si>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</si>
  <si>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</si>
  <si>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</si>
  <si>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</si>
  <si>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</si>
  <si>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</si>
  <si>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</si>
  <si>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</si>
  <si>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</si>
  <si>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</si>
  <si>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</si>
  <si>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</si>
  <si>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</si>
  <si>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</si>
  <si>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</si>
  <si>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</si>
  <si>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</si>
  <si>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</si>
  <si>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</si>
  <si>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</si>
  <si>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</si>
  <si>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</si>
  <si>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</si>
  <si>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</si>
  <si>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</si>
  <si>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</si>
  <si>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</si>
  <si>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</si>
  <si>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</si>
  <si>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</si>
  <si>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</si>
  <si>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</si>
  <si>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</si>
  <si>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</si>
  <si>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</si>
  <si>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</si>
  <si>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</si>
  <si>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</si>
  <si>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</si>
  <si>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</si>
  <si>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</si>
  <si>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</si>
  <si>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</si>
  <si>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</si>
  <si>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</si>
  <si>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</si>
  <si>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</si>
  <si>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</si>
  <si>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</si>
  <si>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</si>
  <si>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</si>
  <si>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</si>
  <si>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</si>
  <si>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</si>
  <si>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</si>
  <si>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</si>
  <si>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</si>
  <si>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</si>
  <si>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</si>
  <si>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</si>
  <si>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</si>
  <si>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</si>
  <si>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</si>
  <si>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</si>
  <si>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</si>
  <si>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</si>
  <si>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</si>
  <si>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</si>
  <si>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</si>
  <si>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</si>
  <si>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</si>
  <si>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</si>
  <si>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</si>
  <si>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</si>
  <si>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</si>
  <si>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</si>
  <si>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</si>
  <si>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</si>
  <si>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</si>
  <si>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</si>
  <si>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</si>
  <si>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</si>
  <si>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</si>
  <si>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</si>
  <si>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</si>
  <si>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</si>
  <si>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</si>
  <si>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</si>
  <si>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</si>
  <si>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</si>
  <si>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</si>
  <si>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</si>
  <si>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</si>
  <si>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</si>
  <si>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</si>
  <si>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</si>
  <si>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</si>
  <si>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</si>
  <si>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</si>
  <si>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</si>
  <si>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</si>
  <si>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</si>
  <si>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</si>
  <si>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</si>
  <si>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</si>
  <si>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</si>
  <si>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</si>
  <si>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</si>
  <si>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</si>
  <si>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</si>
  <si>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</si>
  <si>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</si>
  <si>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</si>
  <si>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</si>
  <si>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</si>
  <si>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</si>
  <si>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</si>
  <si>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</si>
  <si>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</si>
  <si>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</si>
  <si>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</si>
  <si>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</si>
  <si>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</si>
  <si>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</si>
  <si>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</si>
  <si>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</si>
  <si>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</si>
  <si>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</si>
  <si>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</si>
  <si>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</si>
  <si>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</si>
  <si>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</si>
  <si>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</si>
  <si>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</si>
  <si>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</si>
  <si>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</si>
  <si>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</si>
  <si>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</si>
  <si>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</si>
  <si>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</si>
  <si>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</si>
  <si>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</si>
  <si>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</si>
  <si>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</si>
  <si>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</si>
  <si>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</si>
  <si>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</si>
  <si>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</si>
  <si>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</si>
  <si>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</si>
  <si>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</si>
  <si>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</si>
  <si>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</si>
  <si>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</si>
  <si>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</si>
  <si>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</si>
  <si>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</si>
  <si>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</si>
  <si>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</si>
  <si>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</si>
  <si>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</si>
  <si>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</si>
  <si>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</si>
  <si>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</si>
  <si>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</si>
  <si>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</si>
  <si>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</si>
  <si>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</si>
  <si>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</si>
  <si>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</si>
  <si>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</si>
  <si>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</si>
  <si>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</si>
  <si>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</si>
  <si>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</si>
  <si>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</si>
  <si>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</si>
  <si>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</si>
  <si>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</si>
  <si>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</si>
  <si>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</si>
  <si>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</si>
  <si>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</si>
  <si>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</si>
  <si>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</si>
  <si>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</si>
  <si>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</si>
  <si>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</si>
  <si>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</si>
  <si>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</si>
  <si>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</si>
  <si>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</si>
  <si>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</si>
  <si>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</si>
  <si>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</si>
  <si>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</si>
  <si>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</si>
  <si>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</si>
  <si>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</si>
  <si>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</si>
  <si>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</si>
  <si>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</si>
  <si>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</si>
  <si>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</si>
  <si>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</si>
  <si>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</si>
  <si>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</si>
  <si>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</si>
  <si>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</si>
  <si>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</si>
  <si>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</si>
  <si>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</si>
  <si>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</si>
  <si>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</si>
  <si>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</si>
  <si>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</si>
  <si>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</si>
  <si>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</si>
  <si>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</si>
  <si>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</si>
  <si>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</si>
  <si>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</si>
  <si>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</si>
  <si>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</si>
  <si>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</si>
  <si>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</si>
  <si>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</si>
  <si>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</si>
  <si>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</si>
  <si>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</si>
  <si>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</si>
  <si>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</si>
  <si>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</si>
  <si>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</si>
  <si>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</si>
  <si>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</si>
  <si>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</si>
  <si>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</si>
  <si>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</si>
  <si>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</si>
  <si>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</si>
  <si>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</si>
  <si>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</si>
  <si>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</si>
  <si>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</si>
  <si>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</si>
  <si>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</si>
  <si>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</si>
  <si>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</si>
  <si>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</si>
  <si>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</si>
  <si>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</si>
  <si>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</si>
  <si>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</si>
  <si>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</si>
  <si>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</si>
  <si>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</si>
  <si>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</si>
  <si>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</si>
  <si>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</si>
  <si>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</si>
  <si>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</si>
  <si>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</si>
  <si>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</si>
  <si>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</si>
  <si>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</si>
  <si>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</si>
  <si>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</si>
  <si>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</si>
  <si>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</si>
  <si>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</si>
  <si>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</si>
  <si>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</si>
  <si>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</si>
  <si>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</si>
  <si>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</si>
  <si>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</si>
  <si>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</si>
  <si>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</si>
  <si>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</si>
  <si>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</si>
  <si>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</si>
  <si>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</si>
  <si>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</si>
  <si>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</si>
  <si>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</si>
  <si>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</si>
  <si>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</si>
  <si>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</si>
  <si>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</si>
  <si>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</si>
  <si>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</si>
  <si>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</si>
  <si>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</si>
  <si>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</si>
  <si>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</si>
  <si>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</si>
  <si>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</si>
  <si>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</si>
  <si>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</si>
  <si>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</si>
  <si>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</si>
  <si>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</si>
  <si>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</si>
  <si>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</si>
  <si>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</si>
  <si>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</si>
  <si>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</si>
  <si>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</si>
  <si>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</si>
  <si>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</si>
  <si>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</si>
  <si>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</si>
  <si>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</si>
  <si>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</si>
  <si>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</si>
  <si>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</si>
  <si>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</si>
  <si>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</si>
  <si>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</si>
  <si>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</si>
  <si>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</si>
  <si>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</si>
  <si>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</si>
  <si>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</si>
  <si>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</si>
  <si>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</si>
  <si>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</si>
  <si>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</si>
  <si>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</si>
  <si>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</si>
  <si>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</si>
  <si>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</si>
  <si>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</si>
  <si>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</si>
  <si>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</si>
  <si>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</si>
  <si>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</si>
  <si>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</si>
  <si>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</si>
  <si>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</si>
  <si>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</si>
  <si>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</si>
  <si>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</si>
  <si>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</si>
  <si>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</si>
  <si>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</si>
  <si>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</si>
  <si>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</si>
  <si>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</si>
  <si>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</si>
  <si>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</si>
  <si>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</si>
  <si>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</si>
  <si>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</si>
  <si>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</si>
  <si>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</si>
  <si>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</si>
  <si>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</si>
  <si>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</si>
  <si>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</si>
  <si>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</si>
  <si>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</si>
  <si>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</si>
  <si>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</si>
  <si>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</si>
  <si>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</si>
  <si>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</si>
  <si>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</si>
  <si>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</si>
  <si>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</si>
  <si>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</si>
  <si>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</si>
  <si>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</si>
  <si>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</si>
  <si>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</si>
  <si>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</si>
  <si>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</si>
  <si>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</si>
  <si>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</si>
  <si>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</si>
  <si>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</si>
  <si>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</si>
  <si>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</si>
  <si>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</si>
  <si>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</si>
  <si>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</si>
  <si>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</si>
  <si>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</si>
  <si>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</si>
  <si>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</si>
  <si>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</si>
  <si>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</si>
  <si>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</si>
  <si>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</si>
  <si>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</si>
  <si>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</si>
  <si>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</si>
  <si>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</si>
  <si>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</si>
  <si>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</si>
  <si>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</si>
  <si>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</si>
  <si>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</si>
  <si>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</si>
  <si>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</si>
  <si>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</si>
  <si>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</si>
  <si>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</si>
  <si>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</si>
  <si>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</si>
  <si>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</si>
  <si>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</si>
  <si>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</si>
  <si>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</si>
  <si>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</si>
  <si>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</si>
  <si>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</si>
  <si>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</si>
  <si>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</si>
  <si>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</si>
  <si>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</si>
  <si>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</si>
  <si>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</si>
  <si>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</si>
  <si>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</si>
  <si>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</si>
  <si>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</si>
  <si>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</si>
  <si>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</si>
  <si>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</si>
  <si>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</si>
  <si>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</si>
  <si>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</si>
  <si>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</si>
  <si>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</si>
  <si>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</si>
  <si>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</si>
  <si>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</si>
  <si>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</si>
  <si>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</si>
  <si>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</si>
  <si>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</si>
  <si>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</si>
  <si>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</si>
  <si>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</si>
  <si>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</si>
  <si>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</si>
  <si>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</si>
  <si>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</si>
  <si>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</si>
  <si>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</si>
  <si>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</si>
  <si>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</si>
  <si>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</si>
  <si>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</si>
  <si>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</si>
  <si>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</si>
  <si>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</si>
  <si>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</si>
  <si>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</si>
  <si>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</si>
  <si>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</si>
  <si>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</si>
  <si>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</si>
  <si>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</si>
  <si>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</si>
  <si>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</si>
  <si>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</si>
  <si>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</si>
  <si>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</si>
  <si>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</si>
  <si>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</si>
  <si>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</si>
  <si>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</si>
  <si>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</si>
  <si>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</si>
  <si>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</si>
  <si>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</si>
  <si>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</si>
  <si>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</si>
  <si>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</si>
  <si>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</si>
  <si>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</si>
  <si>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</si>
  <si>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</si>
  <si>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</si>
  <si>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</si>
  <si>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</si>
  <si>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</si>
  <si>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</si>
  <si>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</si>
  <si>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</si>
  <si>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</si>
  <si>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</si>
  <si>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</si>
  <si>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</si>
  <si>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</si>
  <si>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</si>
  <si>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</si>
  <si>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</si>
  <si>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</si>
  <si>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</si>
  <si>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</si>
  <si>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</si>
  <si>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</si>
  <si>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</si>
  <si>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</si>
  <si>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</si>
  <si>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</si>
  <si>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</si>
  <si>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</si>
  <si>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</si>
  <si>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</si>
  <si>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</si>
  <si>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</si>
  <si>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</si>
  <si>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</si>
  <si>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</si>
  <si>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</si>
  <si>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</si>
  <si>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</si>
  <si>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</si>
  <si>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</si>
  <si>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</si>
  <si>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</si>
  <si>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</si>
  <si>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</si>
  <si>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</si>
  <si>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</si>
  <si>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</si>
  <si>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</si>
  <si>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</si>
  <si>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</si>
  <si>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</si>
  <si>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</si>
  <si>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</si>
  <si>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</si>
  <si>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</si>
  <si>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</si>
  <si>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</si>
  <si>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</si>
  <si>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</si>
  <si>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</si>
  <si>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</si>
  <si>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</si>
  <si>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</si>
  <si>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</si>
  <si>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</si>
  <si>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</si>
  <si>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</si>
  <si>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</si>
  <si>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</si>
  <si>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</si>
  <si>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</si>
  <si>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</si>
  <si>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</si>
  <si>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</si>
  <si>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</si>
  <si>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</si>
  <si>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</si>
  <si>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</si>
  <si>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</si>
  <si>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</si>
  <si>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</si>
  <si>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</si>
  <si>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</si>
  <si>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</si>
  <si>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</si>
  <si>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</si>
  <si>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</si>
  <si>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</si>
  <si>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</si>
  <si>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</si>
  <si>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</si>
  <si>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</si>
  <si>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</si>
  <si>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</si>
  <si>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</si>
  <si>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</si>
  <si>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</si>
  <si>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</si>
  <si>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</si>
  <si>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</si>
  <si>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</si>
  <si>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</si>
  <si>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</si>
  <si>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</si>
  <si>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</si>
  <si>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</si>
  <si>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</si>
  <si>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</si>
  <si>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</si>
  <si>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</si>
  <si>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</si>
  <si>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</si>
  <si>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</si>
  <si>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</si>
  <si>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</si>
  <si>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</si>
  <si>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</si>
  <si>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</si>
  <si>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</si>
  <si>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</si>
  <si>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</si>
  <si>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</si>
  <si>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</si>
  <si>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</si>
  <si>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</si>
  <si>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</si>
  <si>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</si>
  <si>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</si>
  <si>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</si>
  <si>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</si>
  <si>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</si>
  <si>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</si>
  <si>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</si>
  <si>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</si>
  <si>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</si>
  <si>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</si>
  <si>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</si>
  <si>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</si>
  <si>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</si>
  <si>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</si>
  <si>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</si>
  <si>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</si>
  <si>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</si>
  <si>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</si>
  <si>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</si>
  <si>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</si>
  <si>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</si>
  <si>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</si>
  <si>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</si>
  <si>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</si>
  <si>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</si>
  <si>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</si>
  <si>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</si>
  <si>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</si>
  <si>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</si>
  <si>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</si>
  <si>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</si>
  <si>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</si>
  <si>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</si>
  <si>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</si>
  <si>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</si>
  <si>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</si>
  <si>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</si>
  <si>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</si>
  <si>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</si>
  <si>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</si>
  <si>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</si>
  <si>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</si>
  <si>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</si>
  <si>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</si>
  <si>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</si>
  <si>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</si>
  <si>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</si>
  <si>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</si>
  <si>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</si>
  <si>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</si>
  <si>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</si>
  <si>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</si>
  <si>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</si>
  <si>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</si>
  <si>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</si>
  <si>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</si>
  <si>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</si>
  <si>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</si>
  <si>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</si>
  <si>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</si>
  <si>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</si>
  <si>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</si>
  <si>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</si>
  <si>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</si>
  <si>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</si>
  <si>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</si>
  <si>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</si>
  <si>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</si>
  <si>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</si>
  <si>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</si>
  <si>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</si>
  <si>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</si>
  <si>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</si>
  <si>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</si>
  <si>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</si>
  <si>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</si>
  <si>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</si>
  <si>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</si>
  <si>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</si>
  <si>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</si>
  <si>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</si>
  <si>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</si>
  <si>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</si>
  <si>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</si>
  <si>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</si>
  <si>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</si>
  <si>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</si>
  <si>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</si>
  <si>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</si>
  <si>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</si>
  <si>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</si>
  <si>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</si>
  <si>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</si>
  <si>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</si>
  <si>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</si>
  <si>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</si>
  <si>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</si>
  <si>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</si>
  <si>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</si>
  <si>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</si>
  <si>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</si>
  <si>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</si>
  <si>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</si>
  <si>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</si>
  <si>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</si>
  <si>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</si>
  <si>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</si>
  <si>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</si>
  <si>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</si>
  <si>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</si>
  <si>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</si>
  <si>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</si>
  <si>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</si>
  <si>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</si>
  <si>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</si>
  <si>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</si>
  <si>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</si>
  <si>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</si>
  <si>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</si>
  <si>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</si>
  <si>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</si>
  <si>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</si>
  <si>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</si>
  <si>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</si>
  <si>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</si>
  <si>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</si>
  <si>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</si>
  <si>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</si>
  <si>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</si>
  <si>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</si>
  <si>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</si>
  <si>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</si>
  <si>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</si>
  <si>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</si>
  <si>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</si>
  <si>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</si>
  <si>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</si>
  <si>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</si>
  <si>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</si>
  <si>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</si>
  <si>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</si>
  <si>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</si>
  <si>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</si>
  <si>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</si>
  <si>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</si>
  <si>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</si>
  <si>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</si>
  <si>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</si>
  <si>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</si>
  <si>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</si>
  <si>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</si>
  <si>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</si>
  <si>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</si>
  <si>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</si>
  <si>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</si>
  <si>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</si>
  <si>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</si>
  <si>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</si>
  <si>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</si>
  <si>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</si>
  <si>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</si>
  <si>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</si>
  <si>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</si>
  <si>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</si>
  <si>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</si>
  <si>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</si>
  <si>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</si>
  <si>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</si>
  <si>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</si>
  <si>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</si>
  <si>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</si>
  <si>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</si>
  <si>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</si>
  <si>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</si>
  <si>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</si>
  <si>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</si>
  <si>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</si>
  <si>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</si>
  <si>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</si>
  <si>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</si>
  <si>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</si>
  <si>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</si>
  <si>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</si>
  <si>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</si>
  <si>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</si>
  <si>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</si>
  <si>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</si>
  <si>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</si>
  <si>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</si>
  <si>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</si>
  <si>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</si>
  <si>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</si>
  <si>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</si>
  <si>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</si>
  <si>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</si>
  <si>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</si>
  <si>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</si>
  <si>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</si>
  <si>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</si>
  <si>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</si>
  <si>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</si>
  <si>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</si>
  <si>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</si>
  <si>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</si>
  <si>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</si>
  <si>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</si>
  <si>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</si>
  <si>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</si>
  <si>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</si>
  <si>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</si>
  <si>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</si>
  <si>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</si>
  <si>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</si>
  <si>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</si>
  <si>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</si>
  <si>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</si>
  <si>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</si>
  <si>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</si>
  <si>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</si>
  <si>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</si>
  <si>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</si>
  <si>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</si>
  <si>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</si>
  <si>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</si>
  <si>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</si>
  <si>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</si>
  <si>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</si>
  <si>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</si>
  <si>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</si>
  <si>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</si>
  <si>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</si>
  <si>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</si>
  <si>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</si>
  <si>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</si>
  <si>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</si>
  <si>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</si>
  <si>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</si>
  <si>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</si>
  <si>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</si>
  <si>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</si>
  <si>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</si>
  <si>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</si>
  <si>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</si>
  <si>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</si>
  <si>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</si>
  <si>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</si>
  <si>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</si>
  <si>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</si>
  <si>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</si>
  <si>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</si>
  <si>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</si>
  <si>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</si>
  <si>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</si>
  <si>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</si>
  <si>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</si>
  <si>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</si>
  <si>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</si>
  <si>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</si>
  <si>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</si>
  <si>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</si>
  <si>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</si>
  <si>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</si>
  <si>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</si>
  <si>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</si>
  <si>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</si>
  <si>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</si>
  <si>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</si>
  <si>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</si>
  <si>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</si>
  <si>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</si>
  <si>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</si>
  <si>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</si>
  <si>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</si>
  <si>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</si>
  <si>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</si>
  <si>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</si>
  <si>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</si>
  <si>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</si>
  <si>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</si>
  <si>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</si>
  <si>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</si>
  <si>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</si>
  <si>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</si>
  <si>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</si>
  <si>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</si>
  <si>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</si>
  <si>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</si>
  <si>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</si>
  <si>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</si>
  <si>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</si>
  <si>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</si>
  <si>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</si>
  <si>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</si>
  <si>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</si>
  <si>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</si>
  <si>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</si>
  <si>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</si>
  <si>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 xml:space="preserve">Hodnota pořízeného majetku vymezeného v § 4 odst. 4 písm. d) a e) </t>
  </si>
  <si>
    <t>5.</t>
  </si>
  <si>
    <t>7.</t>
  </si>
  <si>
    <t>zast_typ</t>
  </si>
  <si>
    <t>opr_jmeno</t>
  </si>
  <si>
    <t>opr_prijmeni</t>
  </si>
  <si>
    <t>opr_postaveni</t>
  </si>
  <si>
    <t>zast_jmeno</t>
  </si>
  <si>
    <t>zast_prijmeni</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</si>
  <si>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</si>
  <si>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</si>
  <si>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</si>
  <si>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Číslo jednací výzvy</t>
  </si>
  <si>
    <t>do</t>
  </si>
  <si>
    <t>A.1. Uskutečněná zdanitelná plnění v režimu přenesení daňové povinnosti, u kterých je povinen přiznat daň příjemce plnění podle § 92a</t>
  </si>
  <si>
    <t>DIČ odběratele</t>
  </si>
  <si>
    <t>DUZP</t>
  </si>
  <si>
    <t>Kód předmětu plnění</t>
  </si>
  <si>
    <t>Kontrolní součet plnění :</t>
  </si>
  <si>
    <t>Identifikace dodavatele ( VAT ID )</t>
  </si>
  <si>
    <t>DPPD**</t>
  </si>
  <si>
    <t>Daň 1</t>
  </si>
  <si>
    <t>Daň 2</t>
  </si>
  <si>
    <t>Daň 3</t>
  </si>
  <si>
    <t>Základ daně 1</t>
  </si>
  <si>
    <t>Základ daně 2</t>
  </si>
  <si>
    <t>Základ daně 3</t>
  </si>
  <si>
    <t>Kontrolní součet základů daní / daní :</t>
  </si>
  <si>
    <t>OK</t>
  </si>
  <si>
    <t>CHYBA</t>
  </si>
  <si>
    <t>Kontrola Daň1</t>
  </si>
  <si>
    <t>A.3. Uskutečněná plnění ve zvláštním režimu pro investiční zlato podle § 101c odst. 1 písm. c) bod 2</t>
  </si>
  <si>
    <t>Identifikace odběratele ( DIČ / VAT ID )</t>
  </si>
  <si>
    <t>Odběratel bez DIČ/VAT ID</t>
  </si>
  <si>
    <t>Datum narození</t>
  </si>
  <si>
    <t>Místo pobytu/sídlo</t>
  </si>
  <si>
    <t>DUP</t>
  </si>
  <si>
    <t>Hodnota osvoboz. plnění</t>
  </si>
  <si>
    <t>A.4. Uskutečněná zdanitelná plnění a přijaté úplaty s povinností přiznat daň dle § 108 odst. 1 písm. a) s hodnotou nad 10.000,- Kč včetně daně a všechny provedené opravy podle § 44 bez ohledu na limit</t>
  </si>
  <si>
    <t>DPPD*</t>
  </si>
  <si>
    <t>Kód režimu plnění</t>
  </si>
  <si>
    <t>§ 44 ZDPH</t>
  </si>
  <si>
    <t>A.5. Ostatní uskutečněná zdanitelná plnění a přijaté úplaty s povinností přiznat daň dle § 108 odst. 1 písm. a) s hodnotou do 10.000,- Kč včetně daně, nebo plnění, u nichž nevznikla povinnost vystavit daňový doklad</t>
  </si>
  <si>
    <t>B.1.Přijatá zdanitelná plnění v režimu přenesení daňové povinnosti, u kterých je povinen přiznat daň příjemce podle § 92a</t>
  </si>
  <si>
    <t>DIČ dodavatele</t>
  </si>
  <si>
    <t>Ev. číslo daňového dokladu</t>
  </si>
  <si>
    <t>B.2. Přijatá zdanitelná plnění a poskytnuté úplaty, u kterých příjemce uplatňuje nárok na odpočet daně dle § 73 odst. 1 písm. a) s hodnotou nad 10.000,- Kč včetně daně a všechny přijaté opravy podle § 44 bez ohledu na limit</t>
  </si>
  <si>
    <t>Použit poměr (ANO/NE)</t>
  </si>
  <si>
    <t>B.3. Přijatá zdanitelná plnění a poskytnuté úplaty, u kterých příjemce uplatňuje nárok na odpočet daně dle § 73 odst. 1 písm. a) s hodnotou do 10.000,- Kč včetně daně</t>
  </si>
  <si>
    <t>XXX</t>
  </si>
  <si>
    <t>XX</t>
  </si>
  <si>
    <t>Tento list je určen ke kontrole některých řádku přiznání DPH s kontrolním hlášením DPH. V buňkách, kde není uveden řetězce "XXX" by se hodnoty z této stránky měly shodovat z hodnotami v daňovém přiznáním DPH.</t>
  </si>
  <si>
    <t>KONTROLNÍ HLÁŠENÍ K DANI Z PŘIDANÉ HODNOTY</t>
  </si>
  <si>
    <t>Věta D</t>
  </si>
  <si>
    <t>c_jed_vyzvy</t>
  </si>
  <si>
    <t>ctvrt</t>
  </si>
  <si>
    <t>khdph_forma</t>
  </si>
  <si>
    <t>mesic</t>
  </si>
  <si>
    <t>vyzva_odp</t>
  </si>
  <si>
    <t>VětaP</t>
  </si>
  <si>
    <t>c_telef</t>
  </si>
  <si>
    <t>email</t>
  </si>
  <si>
    <t>id_dats</t>
  </si>
  <si>
    <t>jmeno</t>
  </si>
  <si>
    <t>naz_obce</t>
  </si>
  <si>
    <t>prijmeni</t>
  </si>
  <si>
    <t>psc</t>
  </si>
  <si>
    <t>sest_jmeno</t>
  </si>
  <si>
    <t>sest_prijmeni</t>
  </si>
  <si>
    <t>sest_telef</t>
  </si>
  <si>
    <t>stat</t>
  </si>
  <si>
    <t>titul</t>
  </si>
  <si>
    <t>ulice</t>
  </si>
  <si>
    <t>zast_kod</t>
  </si>
  <si>
    <t>zkrobchjm</t>
  </si>
  <si>
    <t>VětaC</t>
  </si>
  <si>
    <t>celk_zd_a2</t>
  </si>
  <si>
    <t>obrat23</t>
  </si>
  <si>
    <t>obrat5</t>
  </si>
  <si>
    <t>pln23</t>
  </si>
  <si>
    <t>pln5</t>
  </si>
  <si>
    <t>pln_rez_pren</t>
  </si>
  <si>
    <t>rez_pren23</t>
  </si>
  <si>
    <t>rez_pren5</t>
  </si>
  <si>
    <t>1</t>
  </si>
  <si>
    <t>2</t>
  </si>
  <si>
    <t>3</t>
  </si>
  <si>
    <t>4</t>
  </si>
  <si>
    <t>5</t>
  </si>
  <si>
    <t>6</t>
  </si>
  <si>
    <t>7</t>
  </si>
  <si>
    <t>8</t>
  </si>
  <si>
    <t>9</t>
  </si>
  <si>
    <t>10</t>
  </si>
  <si>
    <t>11</t>
  </si>
  <si>
    <t>12</t>
  </si>
  <si>
    <t>O</t>
  </si>
  <si>
    <t>KH1</t>
  </si>
  <si>
    <t>Druh KH</t>
  </si>
  <si>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</si>
  <si>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8.</t>
  </si>
  <si>
    <t>ii) prostřednictvím datové schránky. V tomto případě doporučujeme společně s xml soubor zaslat i pdf soubor obsahující všechny listy kontorlního hlášení.</t>
  </si>
  <si>
    <t>Č.ř.</t>
  </si>
  <si>
    <t>Evid. číslo DD</t>
  </si>
  <si>
    <t>Evid. číslo DD2</t>
  </si>
  <si>
    <t>List A.1</t>
  </si>
  <si>
    <t>List A.2</t>
  </si>
  <si>
    <t>List A.3</t>
  </si>
  <si>
    <t>List A.4</t>
  </si>
  <si>
    <t>List B.1</t>
  </si>
  <si>
    <t>List B.2</t>
  </si>
  <si>
    <t>STÁTY</t>
  </si>
  <si>
    <t>ČESKÁ REPUBLIKA</t>
  </si>
  <si>
    <t>Mnohonárodní stát Bolívie</t>
  </si>
  <si>
    <t>Curaçao</t>
  </si>
  <si>
    <t>Moldavská republika</t>
  </si>
  <si>
    <t>Externí seznamy</t>
  </si>
  <si>
    <t>Rychlá odpověď na výzvu</t>
  </si>
  <si>
    <t>Nemám povinnost podat KH</t>
  </si>
  <si>
    <t>Potvrzuji správnost naposledy podaného KH</t>
  </si>
  <si>
    <t>B</t>
  </si>
  <si>
    <t>P</t>
  </si>
  <si>
    <t>otisk podacího razítka finančního úřadu</t>
  </si>
  <si>
    <t xml:space="preserve">Titul </t>
  </si>
  <si>
    <t>a) obec</t>
  </si>
  <si>
    <t>b) PSČ</t>
  </si>
  <si>
    <t>Daňový subjekt / osoba oprávněná k podpisu</t>
  </si>
  <si>
    <t>Datum</t>
  </si>
  <si>
    <t>Otisk razítka</t>
  </si>
  <si>
    <t>Vlastnoruční podpis daňového subjektu / osoby oprávněné k podpisu</t>
  </si>
  <si>
    <t>Důvody pro podání následného kontrolního hlášení zjištěny dne</t>
  </si>
  <si>
    <t>K O N T R O L N Í   H L Á Š E N Í</t>
  </si>
  <si>
    <t>c) ulice (nebo část obce)</t>
  </si>
  <si>
    <t>d) číslo popisné / orientační</t>
  </si>
  <si>
    <t>f) stát</t>
  </si>
  <si>
    <t>f) telefon</t>
  </si>
  <si>
    <t>g) ID datové schránky</t>
  </si>
  <si>
    <t>h) email</t>
  </si>
  <si>
    <t>PROHLAŠUJI, ŽE VŠECHNY MNOU UVEDENÉ ÚDAJE V ODDÍLECH A, B, C TOHOTO HLÁŠENÍ  JSOU PRAVDIVÉ A ÚPLNÉ A STVRZUJI JE     SVÝM PODPISEM</t>
  </si>
  <si>
    <t>Kontaktní osoba</t>
  </si>
  <si>
    <t>následné</t>
  </si>
  <si>
    <t>A. ODDÍL - Plnění, u kterých je plátce povinen přiznat daň a uskutečněná plnění v režimu přenesení daňové povinnosti</t>
  </si>
  <si>
    <t>A. - ODDÍL - Plnění, u kterých je plátce povinen přiznat daň a uskutečněná plnění v režimu přenesení daňové povinnosti</t>
  </si>
  <si>
    <t>B. ODDÍL - Přijatá zdanitelná plnění s místem plnění v tuzemsku</t>
  </si>
  <si>
    <t>C. ODDÍL -Kontrolní řádky na Daňové přiznání k DPH ( DaP )</t>
  </si>
  <si>
    <t>řádek DaP</t>
  </si>
  <si>
    <t>A.4 + A.5 celkem základy daně u základní sazby DPH</t>
  </si>
  <si>
    <t>A.4 + A.5 celkem základy daně u první snížené a druhé snížené sazby DPH</t>
  </si>
  <si>
    <t>3+4+5+6+9+12+13</t>
  </si>
  <si>
    <t>B.2 + B.3 celkem základy daně u základní sazby DPH</t>
  </si>
  <si>
    <t>B.2 + B.3 celkem základy daně u první snížené a druhé snížené sazby DPH</t>
  </si>
  <si>
    <t>A.1 celkem základy daně</t>
  </si>
  <si>
    <t>B.1 celkem základy daně u základní sazby DPH</t>
  </si>
  <si>
    <t>B.1 celkem základy daně u první snížené a druhé snížené sazby DPH</t>
  </si>
  <si>
    <t xml:space="preserve">A.2 celkem základy daně </t>
  </si>
  <si>
    <t>podle § 101c a násl. zákona č. 235/2004 Sb., o dani z přidané hodnoty, ve znění pozdějších předpisů (ZDPH)</t>
  </si>
  <si>
    <t xml:space="preserve">              za období: měsíc  </t>
  </si>
  <si>
    <t xml:space="preserve"> od </t>
  </si>
  <si>
    <r>
      <t xml:space="preserve">Právnická osoba: </t>
    </r>
    <r>
      <rPr>
        <sz val="10"/>
        <rFont val="Arial CE"/>
        <family val="2"/>
        <charset val="-18"/>
      </rPr>
      <t>Název právnické osoby</t>
    </r>
  </si>
  <si>
    <r>
      <t xml:space="preserve">Fyzická osoba: </t>
    </r>
    <r>
      <rPr>
        <sz val="10"/>
        <rFont val="Arial CE"/>
        <family val="2"/>
        <charset val="-18"/>
      </rPr>
      <t>Příjmení</t>
    </r>
  </si>
  <si>
    <t>Sídlo právnické osoby / adresa místa pobytu fyzické osoby podle § 13 odst. 1 daňového řádu:</t>
  </si>
  <si>
    <t>Údaje o podepisující osobě:</t>
  </si>
  <si>
    <t>Kód podepisující osoby:</t>
  </si>
  <si>
    <t>Jméno (-a) a příjmení / Název právnické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</si>
  <si>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</si>
  <si>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</si>
  <si>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r>
      <t xml:space="preserve">Po </t>
    </r>
    <r>
      <rPr>
        <b/>
        <sz val="11"/>
        <rFont val="Arial CE"/>
        <family val="2"/>
        <charset val="-18"/>
      </rPr>
      <t>vyplnění všech dat kontrolního hlášení je potřeba na listu XML_tabulka posunout myší červené obdelníky</t>
    </r>
    <r>
      <rPr>
        <sz val="11"/>
        <rFont val="Arial CE"/>
        <family val="2"/>
        <charset val="-18"/>
      </rPr>
      <t xml:space="preserve"> v pravém dolním růžku tak, aby obsahovala všechna uvedená data, tzn. aby všechna vyplněná data byla uvnitř obdelníku. Pokud na daném listu KH žádná data uvedená nejsou, je potřeba příslušné sloupce odstranit.</t>
    </r>
  </si>
  <si>
    <t>Neomezenou verzi lze stáhnout za poplatek 99,- Kč na této adrese</t>
  </si>
  <si>
    <r>
      <t>Formulář lze plnohodnotně používat pouze v programech Microsoft Excel pro Windows, verze 2007 a vyšší.</t>
    </r>
    <r>
      <rPr>
        <sz val="11"/>
        <rFont val="Arial CE"/>
        <family val="2"/>
        <charset val="-18"/>
      </rPr>
      <t xml:space="preserve"> Jakékoli připomínky k šabloně zasílejte prosím mailem na adresu : </t>
    </r>
    <r>
      <rPr>
        <b/>
        <sz val="11"/>
        <rFont val="Arial CE"/>
        <family val="2"/>
        <charset val="-18"/>
      </rPr>
      <t>priznani@aspekt.hm</t>
    </r>
  </si>
  <si>
    <t>SOUBOR LZE PLNOHODNOTNĚ POUŽÍVAT JEN NA MICROSOFT EXCEL PRO WINDOWS, VERZE 2007 a vyšší.</t>
  </si>
  <si>
    <t>Dodání zboží nebo poskytnutí služby s místem plnění v tuzemsku (např. § 13, § 14, § 18)</t>
  </si>
  <si>
    <t>Pořízení zboží z jiného členského státu (§16; §17 odst.6 písm e); §19 odst. 3)</t>
  </si>
  <si>
    <t>Dovoz zboží (§ 23 odst. 3 - 5)</t>
  </si>
  <si>
    <t>Pořízení nového dopravního prostředku (§ 19 odst. 4)</t>
  </si>
  <si>
    <t>Režim přenesení daňové povinnosti (§ 92a) - odběratel zboží nebo příjemce služeb</t>
  </si>
  <si>
    <t>Ostatní zdanitelná plnění, u kterých je povinen přiznat daň plátce při jejich přijetí (§ 108)</t>
  </si>
  <si>
    <t>Dodání zboží do jiného členského státu (§ 64)</t>
  </si>
  <si>
    <t>Vývoz zboží (§ 66)</t>
  </si>
  <si>
    <t>Dodání nového dopravního prostředku osobě neregistrované k dani v jiném členském státě (§ 19 odst. 4)</t>
  </si>
  <si>
    <t xml:space="preserve">Ostatní uskutečněná plnění s nárokem na odpočet daně (např. § 24a, § 67, § 68, § 69, § 70, § 89, § 90, § 92)  </t>
  </si>
  <si>
    <t>Zasílání zboží do jiného členského státu (§ 8)</t>
  </si>
  <si>
    <t>Režim přenesení daňové povinnosti (§ 92a) - dodavatel zboží nebo poskytovatel služeb</t>
  </si>
  <si>
    <t>Zjednodušený postup při dodání zboží formou třístranného obchodu (§ 17) prostřední osobou</t>
  </si>
  <si>
    <t>Oprava výše daně u pohledávek za dlužníky v insolvenčním řízení (§ 44)</t>
  </si>
  <si>
    <t>Odpočet daně celkem (40 + 41 + 42+ 43 + 44 + 45)</t>
  </si>
  <si>
    <t>Hodnota plnění nezapočítávaných do výpočtu koeficientu (§ 76 odst. 4)</t>
  </si>
  <si>
    <t>Vypořádání odpočtu daně (§ 76 odst. 7 až 10)</t>
  </si>
  <si>
    <t>Rozdíl proti poslední známé daňové povinnosti při podání dodatečného daňového přiznání (62 - 63)</t>
  </si>
  <si>
    <t>Nadměrný odpočet (63 - 62)</t>
  </si>
  <si>
    <t>Vlastní daňová povinnost (62 - 63)</t>
  </si>
  <si>
    <t>Odpočet daně (46 V plné výši + 52 Odpočet + 53 Změna odpočtu + 60)</t>
  </si>
  <si>
    <t>Daň na výstupu (1 až 13 - 61 + daň podle § 108 odst. 1 písm. i) + daň podle § 108 odst. 1 písm. j)</t>
  </si>
  <si>
    <t>Vrácení daně (§ 84)</t>
  </si>
  <si>
    <t>Návod postupu pro generování XML exportu:</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</si>
  <si>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</si>
  <si>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5 po vygenerování xml souboru dojde ke ztrátě dat).</t>
    </r>
  </si>
  <si>
    <r>
      <rPr>
        <b/>
        <u val="single"/>
        <sz val="10"/>
        <color rgb="FFFF0000"/>
        <rFont val="Arial CE"/>
        <family val="2"/>
        <charset val="-18"/>
      </rPr>
      <t>Nemáte-li pro list A.1 náplň</t>
    </r>
    <r>
      <rPr>
        <b/>
        <sz val="10"/>
        <color rgb="FFFF0000"/>
        <rFont val="Arial CE"/>
        <family val="2"/>
        <charset val="-18"/>
      </rPr>
      <t xml:space="preserve">, odstraňte sloupce č. 2 - č. 7 (B - G). </t>
    </r>
    <r>
      <rPr>
        <b/>
        <u val="single"/>
        <sz val="10"/>
        <color rgb="FFFF0000"/>
        <rFont val="Arial CE"/>
        <family val="2"/>
        <charset val="-18"/>
      </rPr>
      <t>Máte-li pro list A.1</t>
    </r>
    <r>
      <rPr>
        <b/>
        <sz val="10"/>
        <color rgb="FFFF0000"/>
        <rFont val="Arial CE"/>
        <family val="2"/>
        <charset val="-18"/>
      </rPr>
      <t xml:space="preserve"> </t>
    </r>
    <r>
      <rPr>
        <b/>
        <u val="single"/>
        <sz val="10"/>
        <color rgb="FFFF0000"/>
        <rFont val="Arial CE"/>
        <family val="2"/>
        <charset val="-18"/>
      </rPr>
      <t>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</si>
  <si>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A.2 náplň</t>
    </r>
    <r>
      <rPr>
        <b/>
        <sz val="10"/>
        <color rgb="FFFF0000"/>
        <rFont val="Arial CE"/>
        <family val="2"/>
        <charset val="-18"/>
      </rPr>
      <t xml:space="preserve">, odstraňte sloupce č. 9 - č. 19 (I - S). </t>
    </r>
    <r>
      <rPr>
        <b/>
        <u val="single"/>
        <sz val="10"/>
        <color rgb="FFFF0000"/>
        <rFont val="Arial CE"/>
        <family val="2"/>
        <charset val="-18"/>
      </rPr>
      <t>Máte-li pro list A.2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</si>
  <si>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A.3 náplň</t>
    </r>
    <r>
      <rPr>
        <b/>
        <sz val="10"/>
        <color rgb="FFFF0000"/>
        <rFont val="Arial CE"/>
        <family val="2"/>
        <charset val="-18"/>
      </rPr>
      <t xml:space="preserve">, odstraňte sloupce č. 21 - č. 28 (U - AB). </t>
    </r>
    <r>
      <rPr>
        <b/>
        <u val="single"/>
        <sz val="10"/>
        <color rgb="FFFF0000"/>
        <rFont val="Arial CE"/>
        <family val="2"/>
        <charset val="-18"/>
      </rPr>
      <t>Máte-li pro list A.3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</si>
  <si>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A.4 náplň</t>
    </r>
    <r>
      <rPr>
        <b/>
        <sz val="10"/>
        <color rgb="FFFF0000"/>
        <rFont val="Arial CE"/>
        <family val="2"/>
        <charset val="-18"/>
      </rPr>
      <t xml:space="preserve">, odstraňte sloupce č. 30 - č. 41 (AD - AO). </t>
    </r>
    <r>
      <rPr>
        <b/>
        <u val="single"/>
        <sz val="10"/>
        <color rgb="FFFF0000"/>
        <rFont val="Arial CE"/>
        <family val="2"/>
        <charset val="-18"/>
      </rPr>
      <t>Máte-li pro list A.4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</si>
  <si>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B.1 náplň</t>
    </r>
    <r>
      <rPr>
        <b/>
        <sz val="10"/>
        <color rgb="FFFF0000"/>
        <rFont val="Arial CE"/>
        <family val="2"/>
        <charset val="-18"/>
      </rPr>
      <t xml:space="preserve">, odstraňte sloupce č. 43 - č. 53 (AQ - BA). </t>
    </r>
    <r>
      <rPr>
        <b/>
        <u val="single"/>
        <sz val="10"/>
        <color rgb="FFFF0000"/>
        <rFont val="Arial CE"/>
        <family val="2"/>
        <charset val="-18"/>
      </rPr>
      <t>Máte-li pro list B.1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</si>
  <si>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B.2 náplň</t>
    </r>
    <r>
      <rPr>
        <b/>
        <sz val="10"/>
        <color rgb="FFFF0000"/>
        <rFont val="Arial CE"/>
        <family val="2"/>
        <charset val="-18"/>
      </rPr>
      <t xml:space="preserve">, odstraňte sloupce č. 55 - č. 66 (BC - BN). </t>
    </r>
    <r>
      <rPr>
        <b/>
        <u val="single"/>
        <sz val="10"/>
        <color rgb="FFFF0000"/>
        <rFont val="Arial CE"/>
        <family val="2"/>
        <charset val="-18"/>
      </rPr>
      <t>Máte-li pro list B.2 náplň</t>
    </r>
    <r>
      <rPr>
        <b/>
        <sz val="10"/>
        <color rgb="FFFF0000"/>
        <rFont val="Arial CE"/>
        <family val="2"/>
        <charset val="-18"/>
      </rPr>
      <t>, posuňte růžek vpravo dole tak, aby rámeček zahrnoval právě všechna vyplněná data.</t>
    </r>
  </si>
  <si>
    <t>omezená verze (max. 10 řádku na každém listu) s mžností XML exportu - sledujte návod na listu XML_export</t>
  </si>
  <si>
    <t>formulář je platný pro rok 2017</t>
  </si>
  <si>
    <t>Tato verze je použitelná jen pro plátce DPH, kteří mají na každém listě kontrolního hlášení maximálně 10 položek.</t>
  </si>
  <si>
    <t>Finančnímu úřadu pro / Specializovanému finančnímu úřadu</t>
  </si>
  <si>
    <t>Základ daně/Daň 1 - základní sazba daně, 2 - první snížená sazba daně, 3 - druhá snížená sazba daně     **) Datum povinnosti přiznat daň dle § 24 nebo § 25 ZDPH     ***) v případě plnění podle § 108 odst. 1 písm. d) jde o plnění přijatá od 29.7.2016</t>
  </si>
  <si>
    <t>A.2. Přijatá zdanitelná plnění, u kterých je povinen přiznat daň příjemce dle § 108 odst. 1 písm. b), c) a d) (§ 24, § 25)</t>
  </si>
  <si>
    <t>Základ daně/Daň 1 - základní sazba daně, 2 - první snížená sazba daně, 3 - druhá snížená sazba daně     * ) Datum povinnosti přiznat daň dle § 21 ZDPH</t>
  </si>
  <si>
    <t>Základ daně/Daň 1 - základní sazba daně, 2 - první snížená sazba daně, 3 - druhá snížená sazba daně      * ) Datum povinnosti přiznat daň dle § 21 ZDPH</t>
  </si>
  <si>
    <t>Jméno, příjmení/obchodní jméno</t>
  </si>
  <si>
    <t>OSTROV MAN</t>
  </si>
  <si>
    <t>AFGHÁNISTÁN</t>
  </si>
  <si>
    <t>ALBÁNIE</t>
  </si>
  <si>
    <t>ANTARKTIDA</t>
  </si>
  <si>
    <t>ALŽÍRSKO</t>
  </si>
  <si>
    <t>AMERICKÁ SAMOA</t>
  </si>
  <si>
    <t>ANDORRA</t>
  </si>
  <si>
    <t>ANGOLA</t>
  </si>
  <si>
    <t>ANTIGUA A BARBUDA</t>
  </si>
  <si>
    <t>ÁZERBÁJDŽÁN</t>
  </si>
  <si>
    <t>ARGENTINA</t>
  </si>
  <si>
    <t>AUSTRÁLIE</t>
  </si>
  <si>
    <t>BAHAMY</t>
  </si>
  <si>
    <t>BAHRAJN</t>
  </si>
  <si>
    <t>BANGLADÉŠ</t>
  </si>
  <si>
    <t>ARMÉNIE</t>
  </si>
  <si>
    <t>BARBADOS</t>
  </si>
  <si>
    <t>BERMUDY</t>
  </si>
  <si>
    <t>BHÚTÁN</t>
  </si>
  <si>
    <t>BOSNA A HERCEGOVINA</t>
  </si>
  <si>
    <t>BOTSWANA</t>
  </si>
  <si>
    <t>BOUVETŮV OSTROV</t>
  </si>
  <si>
    <t>BRAZÍLIE</t>
  </si>
  <si>
    <t>BELIZE</t>
  </si>
  <si>
    <t>BRITSKÉ INDICKOOC.ÚZEMÍ</t>
  </si>
  <si>
    <t>ŠALAMOUNOVY OSTROVY</t>
  </si>
  <si>
    <t>BRITSKÉ PANENSKÉ OSTR.</t>
  </si>
  <si>
    <t>BRUNEJ DARUSSALAM</t>
  </si>
  <si>
    <t>Kosovo</t>
  </si>
  <si>
    <t>BURUNDI</t>
  </si>
  <si>
    <t>BĚLORUSKO</t>
  </si>
  <si>
    <t>KAMBODŽA</t>
  </si>
  <si>
    <t>KAMERUN</t>
  </si>
  <si>
    <t>KANADA</t>
  </si>
  <si>
    <t>KAPVERDY</t>
  </si>
  <si>
    <t>KAJMANSKÉ OSTROVY</t>
  </si>
  <si>
    <t>STŘEDOAFRICKÁ REPUBLIKA</t>
  </si>
  <si>
    <t>SRÍ LANKA</t>
  </si>
  <si>
    <t>ČAD</t>
  </si>
  <si>
    <t>CHILE</t>
  </si>
  <si>
    <t>ČÍNA</t>
  </si>
  <si>
    <t>TCHAJ-WAN</t>
  </si>
  <si>
    <t>VÁNOČNÍ OSTROV</t>
  </si>
  <si>
    <t>KOKOSOVÉ OSTROVY</t>
  </si>
  <si>
    <t>KOLUMBIE</t>
  </si>
  <si>
    <t>KOMORY</t>
  </si>
  <si>
    <t>MAYOTTE</t>
  </si>
  <si>
    <t>KONGO</t>
  </si>
  <si>
    <t>COOKOVY OSTROVY</t>
  </si>
  <si>
    <t>KOSTARIKA</t>
  </si>
  <si>
    <t>CHORVATSKO</t>
  </si>
  <si>
    <t>KUBA</t>
  </si>
  <si>
    <t>KYPR</t>
  </si>
  <si>
    <t>BENIN</t>
  </si>
  <si>
    <t>DOMINIKA</t>
  </si>
  <si>
    <t>DOMINIKÁNSKÁ REPUBLIKA</t>
  </si>
  <si>
    <t>EKVÁDOR</t>
  </si>
  <si>
    <t>SALVADOR</t>
  </si>
  <si>
    <t>ROVNÍKOVÁ GUINEA</t>
  </si>
  <si>
    <t>ETIOPIE</t>
  </si>
  <si>
    <t>ERITREA</t>
  </si>
  <si>
    <t>ESTONSKO</t>
  </si>
  <si>
    <t>FAERSKÉ OSTROVY</t>
  </si>
  <si>
    <t>FALKLANDY (MALVÍNY)</t>
  </si>
  <si>
    <t>J.GEORGIE A J.SANDW.OS.</t>
  </si>
  <si>
    <t>FINSKO</t>
  </si>
  <si>
    <t>FRANCIE</t>
  </si>
  <si>
    <t>FRANCOUZSKÁ GUYANA</t>
  </si>
  <si>
    <t>FRANCOUZSKÁ POLYNÉSIE</t>
  </si>
  <si>
    <t>FRANCOUZSKÁ JIŽNÍ ÚZEMÍ</t>
  </si>
  <si>
    <t>DŽIBUTSKO</t>
  </si>
  <si>
    <t>GABON</t>
  </si>
  <si>
    <t>GRUZIE</t>
  </si>
  <si>
    <t>GAMBIE</t>
  </si>
  <si>
    <t>NĚMECKO</t>
  </si>
  <si>
    <t>GHANA</t>
  </si>
  <si>
    <t>GIBRALTAR</t>
  </si>
  <si>
    <t>KIRIBATI</t>
  </si>
  <si>
    <t>GRÓNSKO</t>
  </si>
  <si>
    <t>GRENADA</t>
  </si>
  <si>
    <t>GUADELOUPE</t>
  </si>
  <si>
    <t>GUAM</t>
  </si>
  <si>
    <t>GUATEMALA</t>
  </si>
  <si>
    <t>GUINEA</t>
  </si>
  <si>
    <t>GUYANA</t>
  </si>
  <si>
    <t>HAITI</t>
  </si>
  <si>
    <t>HEARDŮV O.A MCDONALD O.</t>
  </si>
  <si>
    <t>SVATÝ STOLEC</t>
  </si>
  <si>
    <t>HONDURAS</t>
  </si>
  <si>
    <t>HONGKONG</t>
  </si>
  <si>
    <t>MAĎARSKO</t>
  </si>
  <si>
    <t>ISLAND</t>
  </si>
  <si>
    <t>INDIE</t>
  </si>
  <si>
    <t>INDONÉSIE</t>
  </si>
  <si>
    <t>ÍRÁN</t>
  </si>
  <si>
    <t>IRÁK</t>
  </si>
  <si>
    <t>IZRAEL</t>
  </si>
  <si>
    <t>ITÁLIE</t>
  </si>
  <si>
    <t>POBŘEŽÍ SLONOVINY</t>
  </si>
  <si>
    <t>JAMAJKA</t>
  </si>
  <si>
    <t>JAPONSKO</t>
  </si>
  <si>
    <t>KAZACHSTÁN</t>
  </si>
  <si>
    <t>JORDÁNSKO</t>
  </si>
  <si>
    <t>KEŇA</t>
  </si>
  <si>
    <t>KOREJSKÁ LID.DEM.REP.</t>
  </si>
  <si>
    <t>KOREJSKÁ REPUBLIKA</t>
  </si>
  <si>
    <t>KUVAJT</t>
  </si>
  <si>
    <t>KYRGYZSTÁN</t>
  </si>
  <si>
    <t>LAOS</t>
  </si>
  <si>
    <t>LIBANON</t>
  </si>
  <si>
    <t>LESOTHO</t>
  </si>
  <si>
    <t>LOTYŠSKO</t>
  </si>
  <si>
    <t>LIBÉRIE</t>
  </si>
  <si>
    <t>LICHTENŠTEJNSKO</t>
  </si>
  <si>
    <t>LITVA</t>
  </si>
  <si>
    <t>MACAO</t>
  </si>
  <si>
    <t>MADAGASKAR</t>
  </si>
  <si>
    <t>MALAWI</t>
  </si>
  <si>
    <t>MALAJSIE</t>
  </si>
  <si>
    <t>MALEDIVY</t>
  </si>
  <si>
    <t>MALI</t>
  </si>
  <si>
    <t>MALTA</t>
  </si>
  <si>
    <t>MARTINIK</t>
  </si>
  <si>
    <t>MAURITÁNIE</t>
  </si>
  <si>
    <t>MAURICIUS</t>
  </si>
  <si>
    <t>MEXIKO</t>
  </si>
  <si>
    <t>MONAKO</t>
  </si>
  <si>
    <t>MONGOLSKO</t>
  </si>
  <si>
    <t>MONTSERRAT</t>
  </si>
  <si>
    <t>MAROKO</t>
  </si>
  <si>
    <t>MOSAMBIK</t>
  </si>
  <si>
    <t>OMÁN</t>
  </si>
  <si>
    <t>NAMIBIE</t>
  </si>
  <si>
    <t>NAURU</t>
  </si>
  <si>
    <t>NEPÁL</t>
  </si>
  <si>
    <t>ARUBA</t>
  </si>
  <si>
    <t>NOVÁ KALEDONIE</t>
  </si>
  <si>
    <t>VANUATU</t>
  </si>
  <si>
    <t>NOVÝ ZÉLAND</t>
  </si>
  <si>
    <t>NIKARAGUA</t>
  </si>
  <si>
    <t>NIGER</t>
  </si>
  <si>
    <t>NIGÉRIE</t>
  </si>
  <si>
    <t>NIUE</t>
  </si>
  <si>
    <t>NORFOLK</t>
  </si>
  <si>
    <t>NORSKO</t>
  </si>
  <si>
    <t>SEVERNÍ MARIANY</t>
  </si>
  <si>
    <t>MENŠÍ ODLEH.OSTROVY USA</t>
  </si>
  <si>
    <t>MIKRONÉSIE</t>
  </si>
  <si>
    <t>MARSHALLOVY OSTROVY</t>
  </si>
  <si>
    <t>PALAU</t>
  </si>
  <si>
    <t>PÁKISTÁN</t>
  </si>
  <si>
    <t>PANAMA</t>
  </si>
  <si>
    <t>PAPUA NOVÁ GUINEA</t>
  </si>
  <si>
    <t>PARAGUAY</t>
  </si>
  <si>
    <t>PERU</t>
  </si>
  <si>
    <t>FILIPÍNY</t>
  </si>
  <si>
    <t>PITCAIRN</t>
  </si>
  <si>
    <t>POLSKO</t>
  </si>
  <si>
    <t>GUINEA-BISSAU</t>
  </si>
  <si>
    <t>PORTORIKO</t>
  </si>
  <si>
    <t>KATAR</t>
  </si>
  <si>
    <t>RÉUNION</t>
  </si>
  <si>
    <t>RUMUNSKO</t>
  </si>
  <si>
    <t>RUSKO</t>
  </si>
  <si>
    <t>RWANDA</t>
  </si>
  <si>
    <t>SVATÁ HELENA</t>
  </si>
  <si>
    <t>SVATÝ KRYŠTOF A NEVIS</t>
  </si>
  <si>
    <t>ANGUILLA</t>
  </si>
  <si>
    <t>SVATÁ LUCIE</t>
  </si>
  <si>
    <t>SVATÝ PIERRE A MIQUELON</t>
  </si>
  <si>
    <t>SV.VINCENC A GRENADINY</t>
  </si>
  <si>
    <t>SAN MARINO</t>
  </si>
  <si>
    <t>SVATÝ TOMÁŠ</t>
  </si>
  <si>
    <t>SAÚDSKÁ ARÁBIE</t>
  </si>
  <si>
    <t>SENEGAL</t>
  </si>
  <si>
    <t>SEYCHELY</t>
  </si>
  <si>
    <t>SIERRA LEONE</t>
  </si>
  <si>
    <t>SINGAPUR</t>
  </si>
  <si>
    <t>SLOVENSKO</t>
  </si>
  <si>
    <t>VIETNAM</t>
  </si>
  <si>
    <t>SLOVINSKO</t>
  </si>
  <si>
    <t>SOMÁLSKO</t>
  </si>
  <si>
    <t>JIHOAFRICKÁ REPUBLIKA</t>
  </si>
  <si>
    <t>ZIMBABWE</t>
  </si>
  <si>
    <t>ZÁPADNÍ SAHARA</t>
  </si>
  <si>
    <t>SURINAM</t>
  </si>
  <si>
    <t>SVALBARD A O. JAN MAYEN</t>
  </si>
  <si>
    <t>SVAZIJSKO</t>
  </si>
  <si>
    <t>ŠVÝCARSKO</t>
  </si>
  <si>
    <t>SÝRIE</t>
  </si>
  <si>
    <t>TÁDŽIKISTÁN</t>
  </si>
  <si>
    <t>THAJSKO</t>
  </si>
  <si>
    <t>TOGO</t>
  </si>
  <si>
    <t>TOKELAU</t>
  </si>
  <si>
    <t>TONGA</t>
  </si>
  <si>
    <t>TRINIDAD A TOBAGO</t>
  </si>
  <si>
    <t>SPOJENÉ ARABSKÉ EMIRÁTY</t>
  </si>
  <si>
    <t>TUNISKO</t>
  </si>
  <si>
    <t>TURECKO</t>
  </si>
  <si>
    <t>TURKMENISTÁN</t>
  </si>
  <si>
    <t>TURKS A CAICOS</t>
  </si>
  <si>
    <t>TUVALU</t>
  </si>
  <si>
    <t>UGANDA</t>
  </si>
  <si>
    <t>UKRAJINA</t>
  </si>
  <si>
    <t>EGYPT</t>
  </si>
  <si>
    <t>SPOJENÉ KRÁLOVSTVÍ</t>
  </si>
  <si>
    <t>TANZANIE</t>
  </si>
  <si>
    <t>ZAMBIE</t>
  </si>
  <si>
    <t>SPOJENÉ STÁTY</t>
  </si>
  <si>
    <t>AMERICKÉ PANENSKÉ OSTR.</t>
  </si>
  <si>
    <t>BURKINA FASO</t>
  </si>
  <si>
    <t>URUGUAY</t>
  </si>
  <si>
    <t>UZBEKISTÁN</t>
  </si>
  <si>
    <t>WALLIS A FUTUNA</t>
  </si>
  <si>
    <t>SAMOA</t>
  </si>
  <si>
    <t>JEMEN</t>
  </si>
  <si>
    <t>KONGO, DEMOKRAT.REPUB.</t>
  </si>
  <si>
    <t>PALESTINA</t>
  </si>
  <si>
    <t>MAKEDONIE</t>
  </si>
  <si>
    <t>ŠVÉDSKO</t>
  </si>
  <si>
    <t>ŘECKO</t>
  </si>
  <si>
    <t>RAKOUSKO</t>
  </si>
  <si>
    <t>BELGIE</t>
  </si>
  <si>
    <t>DÁNSKO</t>
  </si>
  <si>
    <t>IRSKO</t>
  </si>
  <si>
    <t>LUCEMBURSKO</t>
  </si>
  <si>
    <t>NIZOZEMSKO</t>
  </si>
  <si>
    <t>PORTUGALSKO</t>
  </si>
  <si>
    <t>ŠPANĚLSKO</t>
  </si>
  <si>
    <t>BULHARSKO</t>
  </si>
  <si>
    <t>SRBSKO</t>
  </si>
  <si>
    <t>ČERNÁ HORA</t>
  </si>
  <si>
    <t>Alandské ostrovy</t>
  </si>
  <si>
    <t>Bolívarovská r. Venezuela</t>
  </si>
  <si>
    <t>Sv. Martin (nizozem.část)</t>
  </si>
  <si>
    <t>Svatý Bartoloměj</t>
  </si>
  <si>
    <t>LIBYE</t>
  </si>
  <si>
    <t>Sv.Martin (francouz.část)</t>
  </si>
  <si>
    <t>Východní Timor</t>
  </si>
  <si>
    <t>Guernsey</t>
  </si>
  <si>
    <t>Jersey</t>
  </si>
  <si>
    <t>FIDŽI</t>
  </si>
  <si>
    <t>MYANMAR</t>
  </si>
  <si>
    <t>SÚDÁN</t>
  </si>
  <si>
    <t>Jižní Súdán</t>
  </si>
  <si>
    <t>Bonaire,Sv.Eustach,SABA</t>
  </si>
  <si>
    <t>Původní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</si>
</sst>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4">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i/>
      <sz val="8"/>
      <name val="Arial CE"/>
      <family val="2"/>
      <charset val="-18"/>
    </font>
    <font>
      <b/>
      <sz val="12"/>
      <name val="Arial CE"/>
      <family val="2"/>
      <charset val="-18"/>
    </font>
    <font>
      <b/>
      <sz val="8"/>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9"/>
      <color theme="1"/>
      <name val="Arial"/>
      <family val="2"/>
      <charset val="-18"/>
    </font>
    <font>
      <sz val="9"/>
      <color theme="1"/>
      <name val="Arial CE"/>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b/>
      <u val="single"/>
      <sz val="12"/>
      <color indexed="12"/>
      <name val="Arial CE"/>
      <family val="2"/>
      <charset val="-18"/>
    </font>
    <font>
      <b/>
      <sz val="11"/>
      <name val="Arial CE"/>
      <family val="2"/>
      <charset val="-18"/>
    </font>
    <font>
      <b/>
      <sz val="14"/>
      <color rgb="FFFF0000"/>
      <name val="Arial CE"/>
      <family val="2"/>
      <charset val="-18"/>
    </font>
    <font>
      <sz val="10"/>
      <color rgb="FFFF0000"/>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
      <b/>
      <i/>
      <sz val="10"/>
      <name val="Arial CE"/>
      <family val="2"/>
      <charset val="-18"/>
    </font>
    <font>
      <b/>
      <sz val="12"/>
      <color rgb="FFFF0000"/>
      <name val="Arial CE"/>
      <family val="2"/>
      <charset val="-18"/>
    </font>
    <font>
      <sz val="10"/>
      <color theme="1"/>
      <name val="Arial CE"/>
      <family val="2"/>
      <charset val="-18"/>
    </font>
    <font>
      <b/>
      <sz val="10"/>
      <color theme="1"/>
      <name val="Arial CE"/>
      <family val="2"/>
      <charset val="-18"/>
    </font>
    <font>
      <sz val="11"/>
      <name val="Calibri"/>
      <family val="2"/>
      <charset val="-18"/>
      <scheme val="minor"/>
    </font>
    <font>
      <sz val="12"/>
      <name val="Arial CE"/>
      <family val="2"/>
      <charset val="-18"/>
    </font>
    <font>
      <sz val="14"/>
      <name val="Arial CE"/>
      <family val="2"/>
      <charset val="-18"/>
    </font>
    <font>
      <b/>
      <sz val="10"/>
      <color rgb="FFFF0000"/>
      <name val="Arial CE"/>
      <family val="2"/>
      <charset val="-18"/>
    </font>
    <font>
      <b/>
      <u val="single"/>
      <sz val="10"/>
      <color rgb="FFFF0000"/>
      <name val="Arial CE"/>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theme="0" tint="-0.149959996342659"/>
        <bgColor indexed="64"/>
      </patternFill>
    </fill>
    <fill>
      <patternFill patternType="solid">
        <fgColor theme="0" tint="-0.04997999966144562"/>
        <bgColor indexed="64"/>
      </patternFill>
    </fill>
    <fill>
      <patternFill patternType="solid">
        <fgColor theme="0" tint="-0.24993999302387238"/>
        <bgColor indexed="64"/>
      </patternFill>
    </fill>
    <fill>
      <patternFill patternType="solid">
        <fgColor theme="0"/>
        <bgColor indexed="64"/>
      </patternFill>
    </fill>
    <fill>
      <patternFill patternType="solid">
        <fgColor rgb="FFFFFF00"/>
        <bgColor indexed="64"/>
      </patternFill>
    </fill>
    <fill>
      <patternFill patternType="solid">
        <fgColor theme="0" tint="-0.24997000396251678"/>
        <bgColor indexed="64"/>
      </patternFill>
    </fill>
    <fill>
      <patternFill patternType="solid">
        <fgColor indexed="31"/>
        <bgColor indexed="64"/>
      </patternFill>
    </fill>
  </fills>
  <borders count="91">
    <border>
      <left/>
      <right/>
      <top/>
      <bottom/>
      <diagonal/>
    </border>
    <border>
      <left style="thin">
        <color auto="1"/>
      </left>
      <right style="thin">
        <color auto="1"/>
      </right>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thin">
        <color auto="1"/>
      </left>
      <right style="thin">
        <color auto="1"/>
      </right>
      <top style="thin">
        <color auto="1"/>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bottom/>
    </border>
    <border>
      <left style="dotted">
        <color auto="1"/>
      </left>
      <right/>
      <top style="dotted">
        <color auto="1"/>
      </top>
      <bottom/>
    </border>
    <border>
      <left style="medium">
        <color auto="1"/>
      </left>
      <right style="thin">
        <color auto="1"/>
      </right>
      <top style="thin">
        <color auto="1"/>
      </top>
      <bottom style="double">
        <color auto="1"/>
      </bottom>
    </border>
    <border>
      <left style="thin">
        <color auto="1"/>
      </left>
      <right style="thin">
        <color auto="1"/>
      </right>
      <top style="thin">
        <color auto="1"/>
      </top>
      <bottom style="double">
        <color auto="1"/>
      </bottom>
    </border>
    <border>
      <left style="thin">
        <color auto="1"/>
      </left>
      <right style="medium">
        <color auto="1"/>
      </right>
      <top style="thin">
        <color auto="1"/>
      </top>
      <bottom style="double">
        <color auto="1"/>
      </bottom>
    </border>
    <border>
      <left/>
      <right style="medium">
        <color auto="1"/>
      </right>
      <top style="thin">
        <color auto="1"/>
      </top>
      <bottom style="thin">
        <color auto="1"/>
      </bottom>
    </border>
    <border>
      <left style="thin">
        <color auto="1"/>
      </left>
      <right/>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hair">
        <color auto="1"/>
      </left>
      <right/>
      <top style="double">
        <color auto="1"/>
      </top>
      <bottom/>
    </border>
    <border>
      <left style="hair">
        <color auto="1"/>
      </left>
      <right/>
      <top style="hair">
        <color auto="1"/>
      </top>
      <bottom/>
    </border>
    <border>
      <left style="hair">
        <color auto="1"/>
      </left>
      <right/>
      <top style="hair">
        <color auto="1"/>
      </top>
      <bottom style="hair">
        <color auto="1"/>
      </bottom>
    </border>
    <border>
      <left style="medium">
        <color auto="1"/>
      </left>
      <right/>
      <top style="thin">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bottom/>
    </border>
    <border>
      <left style="medium">
        <color auto="1"/>
      </left>
      <right style="hair">
        <color auto="1"/>
      </right>
      <top style="double">
        <color auto="1"/>
      </top>
      <bottom style="medium">
        <color auto="1"/>
      </bottom>
    </border>
    <border>
      <left style="hair">
        <color auto="1"/>
      </left>
      <right style="hair">
        <color auto="1"/>
      </right>
      <top style="double">
        <color auto="1"/>
      </top>
      <bottom style="medium">
        <color auto="1"/>
      </bottom>
    </border>
    <border>
      <left style="hair">
        <color auto="1"/>
      </left>
      <right style="medium">
        <color auto="1"/>
      </right>
      <top style="double">
        <color auto="1"/>
      </top>
      <bottom style="medium">
        <color auto="1"/>
      </bottom>
    </border>
    <border>
      <left style="hair">
        <color auto="1"/>
      </left>
      <right style="hair">
        <color auto="1"/>
      </right>
      <top style="double">
        <color auto="1"/>
      </top>
      <bottom/>
    </border>
    <border>
      <left style="hair">
        <color auto="1"/>
      </left>
      <right style="hair">
        <color auto="1"/>
      </right>
      <top style="hair">
        <color auto="1"/>
      </top>
      <bottom/>
    </border>
    <border>
      <left style="hair">
        <color auto="1"/>
      </left>
      <right style="hair">
        <color auto="1"/>
      </right>
      <top style="hair">
        <color auto="1"/>
      </top>
      <bottom style="hair">
        <color auto="1"/>
      </bottom>
    </border>
    <border>
      <left style="medium">
        <color auto="1"/>
      </left>
      <right style="thin">
        <color auto="1"/>
      </right>
      <top style="medium">
        <color auto="1"/>
      </top>
      <bottom/>
    </border>
    <border>
      <left/>
      <right style="medium">
        <color auto="1"/>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style="medium">
        <color auto="1"/>
      </top>
      <bottom/>
    </border>
    <border>
      <left/>
      <right/>
      <top style="medium">
        <color auto="1"/>
      </top>
      <bottom/>
    </border>
    <border>
      <left style="medium">
        <color auto="1"/>
      </left>
      <right/>
      <top style="thin">
        <color auto="1"/>
      </top>
      <bottom style="thin">
        <color auto="1"/>
      </bottom>
    </border>
    <border>
      <left/>
      <right/>
      <top style="thin">
        <color auto="1"/>
      </top>
      <bottom style="thin">
        <color auto="1"/>
      </bottom>
    </border>
    <border>
      <left/>
      <right style="thin">
        <color auto="1"/>
      </right>
      <top/>
      <bottom/>
    </border>
    <border>
      <left/>
      <right/>
      <top style="thin">
        <color auto="1"/>
      </top>
      <bottom/>
    </border>
    <border>
      <left style="thin">
        <color auto="1"/>
      </left>
      <right/>
      <top/>
      <bottom/>
    </border>
    <border>
      <left/>
      <right/>
      <top/>
      <bottom style="thin">
        <color auto="1"/>
      </bottom>
    </border>
    <border>
      <left/>
      <right style="medium">
        <color auto="1"/>
      </right>
      <top/>
      <bottom style="thin">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thin">
        <color auto="1"/>
      </right>
      <top style="thin">
        <color auto="1"/>
      </top>
      <bottom/>
    </border>
    <border>
      <left/>
      <right style="thin">
        <color auto="1"/>
      </right>
      <top/>
      <bottom style="thin">
        <color auto="1"/>
      </bottom>
    </border>
    <border>
      <left style="thin">
        <color auto="1"/>
      </left>
      <right style="thin">
        <color auto="1"/>
      </right>
      <top style="medium">
        <color auto="1"/>
      </top>
      <bottom/>
    </border>
    <border>
      <left style="medium">
        <color auto="1"/>
      </left>
      <right style="thin">
        <color auto="1"/>
      </right>
      <top/>
      <bottom style="thin">
        <color auto="1"/>
      </bottom>
    </border>
    <border>
      <left/>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border>
    <border>
      <left/>
      <right style="medium">
        <color auto="1"/>
      </right>
      <top style="medium">
        <color auto="1"/>
      </top>
      <bottom style="thin">
        <color auto="1"/>
      </bottom>
    </border>
    <border>
      <left style="thin">
        <color auto="1"/>
      </left>
      <right/>
      <top style="medium">
        <color auto="1"/>
      </top>
      <bottom style="medium">
        <color auto="1"/>
      </bottom>
    </border>
    <border>
      <left style="medium">
        <color auto="1"/>
      </left>
      <right style="thin">
        <color auto="1"/>
      </right>
      <top style="thin">
        <color auto="1"/>
      </top>
      <bottom/>
    </border>
    <border>
      <left style="medium">
        <color auto="1"/>
      </left>
      <right style="thin">
        <color auto="1"/>
      </right>
      <top/>
      <bottom/>
    </border>
    <border>
      <left/>
      <right style="thin">
        <color auto="1"/>
      </right>
      <top style="medium">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bottom style="thin">
        <color auto="1"/>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lignment/>
      <protection locked="0"/>
    </xf>
    <xf numFmtId="0" fontId="0" fillId="0" borderId="0">
      <alignment/>
      <protection/>
    </xf>
  </cellStyleXfs>
  <cellXfs count="643">
    <xf numFmtId="0" fontId="0" fillId="0" borderId="0" xfId="0"/>
    <xf numFmtId="0" fontId="0" fillId="2" borderId="0" xfId="0" applyFill="1"/>
    <xf numFmtId="0" fontId="5" fillId="2" borderId="0" xfId="0" applyFont="1" applyFill="1"/>
    <xf numFmtId="0" fontId="0" fillId="2" borderId="0" xfId="0" applyFill="1" applyProtection="1">
      <protection locked="0"/>
    </xf>
    <xf numFmtId="0" fontId="0" fillId="0" borderId="0" xfId="0" applyAlignment="1">
      <alignment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3" fontId="4" fillId="3" borderId="2"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0" fontId="5" fillId="4" borderId="3" xfId="0" applyFont="1" applyFill="1" applyBorder="1" applyAlignment="1" applyProtection="1">
      <alignment horizontal="center" vertical="center"/>
      <protection/>
    </xf>
    <xf numFmtId="0" fontId="12" fillId="5" borderId="0" xfId="0" applyFont="1" applyFill="1" applyAlignment="1">
      <alignment horizontal="center" vertical="center"/>
    </xf>
    <xf numFmtId="0" fontId="0" fillId="6" borderId="0" xfId="0" applyFill="1" applyAlignment="1">
      <alignment vertical="center"/>
    </xf>
    <xf numFmtId="0" fontId="13" fillId="2" borderId="0" xfId="0" applyFont="1" applyFill="1" applyAlignment="1">
      <alignment horizontal="right" vertical="center"/>
    </xf>
    <xf numFmtId="0" fontId="14" fillId="2" borderId="0" xfId="0" applyFont="1" applyFill="1" applyAlignment="1">
      <alignment vertical="center"/>
    </xf>
    <xf numFmtId="0" fontId="0" fillId="2" borderId="0" xfId="0" applyFill="1" applyAlignment="1">
      <alignment/>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4"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5" borderId="0" xfId="0" applyFill="1" applyBorder="1" applyAlignment="1" applyProtection="1">
      <alignment vertical="center"/>
      <protection locked="0"/>
    </xf>
    <xf numFmtId="0" fontId="0" fillId="8" borderId="6" xfId="0" applyFill="1" applyBorder="1" applyAlignment="1" applyProtection="1">
      <alignment vertical="center"/>
      <protection locked="0"/>
    </xf>
    <xf numFmtId="14" fontId="0" fillId="7" borderId="5"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vertical="center"/>
      <protection locked="0"/>
    </xf>
    <xf numFmtId="0" fontId="0" fillId="9" borderId="5" xfId="0" applyFill="1" applyBorder="1" applyAlignment="1" applyProtection="1">
      <alignment vertical="center"/>
      <protection locked="0"/>
    </xf>
    <xf numFmtId="0" fontId="17" fillId="5" borderId="0" xfId="0" applyFont="1" applyFill="1" applyBorder="1" applyAlignment="1" applyProtection="1">
      <alignment vertical="center"/>
      <protection locked="0"/>
    </xf>
    <xf numFmtId="0" fontId="0" fillId="9" borderId="6" xfId="0" applyFill="1" applyBorder="1" applyAlignment="1" applyProtection="1">
      <alignment vertical="center"/>
      <protection locked="0"/>
    </xf>
    <xf numFmtId="0" fontId="17" fillId="5" borderId="0" xfId="0" applyFont="1" applyFill="1" applyAlignment="1">
      <alignment vertical="center"/>
    </xf>
    <xf numFmtId="0" fontId="19" fillId="5" borderId="0" xfId="0" applyFont="1" applyFill="1" applyAlignment="1">
      <alignment horizontal="center" vertical="center"/>
    </xf>
    <xf numFmtId="0" fontId="17" fillId="5" borderId="0" xfId="0" applyFont="1" applyFill="1" applyAlignment="1">
      <alignment horizontal="right" vertical="center"/>
    </xf>
    <xf numFmtId="49" fontId="0" fillId="9" borderId="5" xfId="0" applyNumberFormat="1" applyFill="1" applyBorder="1" applyAlignment="1" applyProtection="1">
      <alignment horizontal="left" vertical="center"/>
      <protection locked="0"/>
    </xf>
    <xf numFmtId="3" fontId="0" fillId="9" borderId="6" xfId="0" applyNumberFormat="1" applyFill="1" applyBorder="1" applyAlignment="1" applyProtection="1">
      <alignment horizontal="left" vertical="center"/>
      <protection locked="0"/>
    </xf>
    <xf numFmtId="3" fontId="0" fillId="9" borderId="5" xfId="0" applyNumberFormat="1"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0" fontId="3" fillId="9" borderId="6" xfId="20"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19" fillId="8" borderId="0" xfId="0" applyFont="1" applyFill="1" applyAlignment="1">
      <alignment vertical="center"/>
    </xf>
    <xf numFmtId="0" fontId="19" fillId="8" borderId="0" xfId="0" applyFont="1" applyFill="1" applyAlignment="1">
      <alignment horizontal="right" vertical="center"/>
    </xf>
    <xf numFmtId="0" fontId="19" fillId="7" borderId="0" xfId="0" applyFont="1" applyFill="1" applyAlignment="1">
      <alignment vertical="center"/>
    </xf>
    <xf numFmtId="0" fontId="19" fillId="7" borderId="0" xfId="0" applyFont="1" applyFill="1" applyAlignment="1">
      <alignment horizontal="right" vertical="center"/>
    </xf>
    <xf numFmtId="0" fontId="19" fillId="5" borderId="0" xfId="0" applyFont="1" applyFill="1" applyAlignment="1">
      <alignment vertical="center"/>
    </xf>
    <xf numFmtId="0" fontId="19" fillId="9" borderId="0" xfId="0" applyFont="1" applyFill="1" applyAlignment="1">
      <alignment vertical="center"/>
    </xf>
    <xf numFmtId="0" fontId="19" fillId="9" borderId="0" xfId="0" applyFont="1" applyFill="1" applyAlignment="1">
      <alignment horizontal="right" vertical="center"/>
    </xf>
    <xf numFmtId="0" fontId="0" fillId="5" borderId="0" xfId="0" applyFill="1"/>
    <xf numFmtId="0" fontId="0" fillId="6" borderId="0" xfId="0" applyFill="1"/>
    <xf numFmtId="0" fontId="17" fillId="6" borderId="0" xfId="0" applyFont="1" applyFill="1"/>
    <xf numFmtId="0" fontId="5" fillId="3" borderId="10" xfId="0" applyFont="1" applyFill="1" applyBorder="1" applyAlignment="1" applyProtection="1">
      <alignment horizontal="center" vertical="center"/>
      <protection/>
    </xf>
    <xf numFmtId="3" fontId="5" fillId="4" borderId="11" xfId="0" applyNumberFormat="1" applyFont="1" applyFill="1" applyBorder="1" applyAlignment="1" applyProtection="1">
      <alignment horizontal="center" vertical="center"/>
      <protection/>
    </xf>
    <xf numFmtId="3" fontId="0" fillId="0" borderId="12" xfId="0" applyNumberFormat="1" applyBorder="1" applyAlignment="1" applyProtection="1">
      <alignment horizontal="right" vertical="center" indent="1"/>
      <protection/>
    </xf>
    <xf numFmtId="3" fontId="5" fillId="4" borderId="13" xfId="0" applyNumberFormat="1" applyFont="1" applyFill="1" applyBorder="1" applyAlignment="1" applyProtection="1">
      <alignment horizontal="center" vertical="center"/>
      <protection/>
    </xf>
    <xf numFmtId="49" fontId="14" fillId="2" borderId="0" xfId="0" applyNumberFormat="1" applyFont="1" applyFill="1" applyAlignment="1" applyProtection="1">
      <alignment vertical="center"/>
      <protection locked="0"/>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applyAlignment="1">
      <alignment horizontal="center" vertical="center"/>
    </xf>
    <xf numFmtId="0" fontId="0" fillId="0" borderId="21" xfId="0" applyBorder="1" applyAlignment="1">
      <alignment horizontal="center" vertical="center"/>
    </xf>
    <xf numFmtId="0" fontId="3" fillId="9" borderId="5" xfId="20"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25" fillId="0" borderId="2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xf numFmtId="0" fontId="0" fillId="0" borderId="23" xfId="0" applyBorder="1"/>
    <xf numFmtId="0" fontId="24" fillId="2" borderId="3" xfId="0" applyFont="1" applyFill="1" applyBorder="1" applyAlignment="1">
      <alignment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4" fillId="2" borderId="25" xfId="0" applyFont="1" applyFill="1" applyBorder="1" applyAlignment="1">
      <alignment vertical="center" wrapText="1"/>
    </xf>
    <xf numFmtId="0" fontId="0" fillId="0" borderId="26" xfId="0" applyBorder="1" applyAlignment="1">
      <alignment horizontal="center" vertical="center"/>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0" fillId="0" borderId="3" xfId="0" applyBorder="1"/>
    <xf numFmtId="0" fontId="0" fillId="0" borderId="25" xfId="0" applyBorder="1"/>
    <xf numFmtId="0" fontId="0" fillId="0" borderId="27" xfId="0" applyBorder="1" applyAlignment="1">
      <alignment horizontal="center" vertical="center"/>
    </xf>
    <xf numFmtId="0" fontId="0" fillId="0" borderId="28" xfId="0" applyBorder="1" applyAlignment="1">
      <alignment horizontal="center" vertical="center"/>
    </xf>
    <xf numFmtId="0" fontId="0" fillId="3" borderId="0" xfId="0" applyFill="1"/>
    <xf numFmtId="0" fontId="29" fillId="2" borderId="0" xfId="0" applyFont="1" applyFill="1"/>
    <xf numFmtId="0" fontId="0" fillId="2" borderId="0" xfId="0" applyFill="1" applyAlignment="1">
      <alignment vertical="top" wrapText="1"/>
    </xf>
    <xf numFmtId="0" fontId="29" fillId="2" borderId="0" xfId="0" applyFont="1" applyFill="1" applyAlignment="1">
      <alignment/>
    </xf>
    <xf numFmtId="0" fontId="0" fillId="10" borderId="0" xfId="0" applyFill="1" applyAlignment="1">
      <alignment horizontal="right" vertical="center"/>
    </xf>
    <xf numFmtId="0" fontId="0" fillId="11" borderId="0" xfId="0" applyFill="1"/>
    <xf numFmtId="0" fontId="0" fillId="12" borderId="0" xfId="0" applyFill="1"/>
    <xf numFmtId="0" fontId="37" fillId="12" borderId="0" xfId="0" applyFont="1" applyFill="1" applyAlignment="1">
      <alignment vertical="top"/>
    </xf>
    <xf numFmtId="0" fontId="34" fillId="12" borderId="0" xfId="0" applyFont="1" applyFill="1" applyAlignment="1">
      <alignment wrapText="1"/>
    </xf>
    <xf numFmtId="0" fontId="37" fillId="12" borderId="0" xfId="0" applyFont="1" applyFill="1" applyAlignment="1">
      <alignment wrapText="1"/>
    </xf>
    <xf numFmtId="0" fontId="37" fillId="12" borderId="0" xfId="0" applyFont="1" applyFill="1"/>
    <xf numFmtId="0" fontId="38" fillId="12" borderId="0" xfId="20" applyFont="1" applyFill="1" applyAlignment="1" applyProtection="1">
      <alignment/>
      <protection/>
    </xf>
    <xf numFmtId="0" fontId="37" fillId="12" borderId="0" xfId="0" applyFont="1" applyFill="1" applyBorder="1" applyAlignment="1">
      <alignment wrapText="1"/>
    </xf>
    <xf numFmtId="0" fontId="8" fillId="12" borderId="0" xfId="0" applyFont="1" applyFill="1" applyBorder="1" applyAlignment="1">
      <alignment horizontal="right" wrapText="1"/>
    </xf>
    <xf numFmtId="0" fontId="37" fillId="12" borderId="0" xfId="0" applyFont="1" applyFill="1" applyBorder="1" applyAlignment="1">
      <alignment horizontal="right" wrapText="1"/>
    </xf>
    <xf numFmtId="49" fontId="26" fillId="0" borderId="22"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0" fillId="0" borderId="0" xfId="0" applyNumberFormat="1"/>
    <xf numFmtId="0" fontId="39" fillId="0" borderId="0" xfId="0" applyFont="1" applyAlignment="1">
      <alignment vertical="center"/>
    </xf>
    <xf numFmtId="49" fontId="40" fillId="0" borderId="0" xfId="0" applyNumberFormat="1" applyFont="1" applyAlignment="1">
      <alignment vertical="center"/>
    </xf>
    <xf numFmtId="0" fontId="37" fillId="12" borderId="0" xfId="21" applyFont="1" applyFill="1" applyAlignment="1">
      <alignment wrapText="1"/>
      <protection/>
    </xf>
    <xf numFmtId="0" fontId="0" fillId="0" borderId="0" xfId="0" applyNumberFormat="1"/>
    <xf numFmtId="0" fontId="4" fillId="3" borderId="29" xfId="0" applyFont="1" applyFill="1" applyBorder="1" applyAlignment="1">
      <alignment horizontal="center" vertical="center" wrapText="1"/>
    </xf>
    <xf numFmtId="0" fontId="0" fillId="0" borderId="0" xfId="0" applyAlignment="1">
      <alignment horizontal="center" vertical="center"/>
    </xf>
    <xf numFmtId="0" fontId="0" fillId="7" borderId="30" xfId="0" applyFill="1" applyBorder="1" applyAlignment="1" applyProtection="1">
      <alignment vertical="center"/>
      <protection locked="0"/>
    </xf>
    <xf numFmtId="0" fontId="0" fillId="0" borderId="0" xfId="0" applyAlignment="1">
      <alignment horizontal="center" vertical="center"/>
    </xf>
    <xf numFmtId="0" fontId="0" fillId="12" borderId="0" xfId="0" applyFill="1" applyAlignment="1">
      <alignment vertical="center"/>
    </xf>
    <xf numFmtId="0" fontId="2" fillId="12" borderId="0" xfId="0" applyFont="1" applyFill="1" applyAlignment="1">
      <alignment horizontal="right" vertical="center"/>
    </xf>
    <xf numFmtId="4" fontId="0" fillId="13" borderId="0" xfId="0" applyNumberFormat="1" applyFill="1" applyAlignment="1">
      <alignment horizontal="right" vertical="center" indent="1"/>
    </xf>
    <xf numFmtId="0" fontId="2" fillId="14" borderId="31"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33" xfId="0" applyFont="1" applyFill="1" applyBorder="1" applyAlignment="1">
      <alignment horizontal="center" vertical="center"/>
    </xf>
    <xf numFmtId="0" fontId="0" fillId="15"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left" vertical="center" indent="2"/>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0" fontId="10" fillId="15" borderId="0" xfId="0" applyFont="1" applyFill="1" applyAlignment="1">
      <alignment horizontal="center" vertical="center"/>
    </xf>
    <xf numFmtId="0" fontId="45" fillId="15"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4" fontId="0" fillId="12" borderId="0" xfId="0" applyNumberFormat="1" applyFill="1" applyAlignment="1">
      <alignment horizontal="right" vertical="center" indent="1"/>
    </xf>
    <xf numFmtId="3" fontId="5" fillId="3" borderId="10" xfId="0" applyNumberFormat="1"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5" fillId="3" borderId="25" xfId="0" applyFont="1" applyFill="1" applyBorder="1" applyAlignment="1" applyProtection="1">
      <alignment horizontal="center" vertical="center"/>
      <protection/>
    </xf>
    <xf numFmtId="0" fontId="5" fillId="3" borderId="24" xfId="0" applyFont="1" applyFill="1" applyBorder="1" applyAlignment="1" applyProtection="1">
      <alignment horizontal="center" vertical="center"/>
      <protection/>
    </xf>
    <xf numFmtId="0" fontId="0" fillId="2" borderId="0" xfId="0" applyFill="1" applyAlignment="1" applyProtection="1">
      <alignment vertical="center"/>
      <protection/>
    </xf>
    <xf numFmtId="0" fontId="0" fillId="0" borderId="0" xfId="0" applyAlignment="1" applyProtection="1">
      <alignment vertical="center"/>
      <protection/>
    </xf>
    <xf numFmtId="3" fontId="5" fillId="3" borderId="24"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4" borderId="3"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3" borderId="27" xfId="0" applyNumberFormat="1" applyFont="1" applyFill="1" applyBorder="1" applyAlignment="1" applyProtection="1">
      <alignment horizontal="center" vertical="center" wrapText="1"/>
      <protection/>
    </xf>
    <xf numFmtId="3" fontId="5" fillId="3" borderId="3" xfId="0" applyNumberFormat="1" applyFont="1" applyFill="1" applyBorder="1" applyAlignment="1" applyProtection="1">
      <alignment horizontal="center" vertical="center"/>
      <protection/>
    </xf>
    <xf numFmtId="3" fontId="5" fillId="3" borderId="23" xfId="0" applyNumberFormat="1" applyFont="1" applyFill="1" applyBorder="1" applyAlignment="1" applyProtection="1">
      <alignment horizontal="center" vertical="center" wrapText="1"/>
      <protection/>
    </xf>
    <xf numFmtId="3" fontId="0" fillId="0" borderId="34" xfId="0" applyNumberFormat="1" applyBorder="1" applyAlignment="1" applyProtection="1">
      <alignment horizontal="right" vertical="center" indent="1"/>
      <protection/>
    </xf>
    <xf numFmtId="3" fontId="5" fillId="3" borderId="27" xfId="0" applyNumberFormat="1" applyFont="1" applyFill="1" applyBorder="1" applyAlignment="1" applyProtection="1">
      <alignment horizontal="center" vertical="center" wrapText="1"/>
      <protection/>
    </xf>
    <xf numFmtId="3" fontId="0" fillId="0" borderId="2" xfId="0" applyNumberFormat="1" applyBorder="1" applyAlignment="1" applyProtection="1">
      <alignment horizontal="right" vertical="center" indent="1"/>
      <protection/>
    </xf>
    <xf numFmtId="1" fontId="0" fillId="2" borderId="35" xfId="0" applyNumberFormat="1" applyFill="1" applyBorder="1" applyAlignment="1" applyProtection="1">
      <alignment horizontal="center" vertical="center"/>
      <protection/>
    </xf>
    <xf numFmtId="3" fontId="0" fillId="0" borderId="17" xfId="0" applyNumberFormat="1" applyBorder="1" applyAlignment="1" applyProtection="1">
      <alignment horizontal="right" vertical="center" indent="1"/>
      <protection/>
    </xf>
    <xf numFmtId="0" fontId="0" fillId="2" borderId="0" xfId="0" applyFill="1" applyAlignment="1" applyProtection="1">
      <alignment horizontal="center" vertical="center"/>
      <protection/>
    </xf>
    <xf numFmtId="0" fontId="5" fillId="2" borderId="0" xfId="0" applyFont="1" applyFill="1" applyAlignment="1" applyProtection="1">
      <alignment horizontal="center" vertical="center"/>
      <protection/>
    </xf>
    <xf numFmtId="0" fontId="0" fillId="0" borderId="0" xfId="0" applyAlignment="1" applyProtection="1">
      <alignment horizontal="center" vertical="center"/>
      <protection/>
    </xf>
    <xf numFmtId="0" fontId="5" fillId="0" borderId="0" xfId="0" applyFont="1" applyAlignment="1" applyProtection="1">
      <alignment horizontal="center" vertical="center"/>
      <protection/>
    </xf>
    <xf numFmtId="0" fontId="2" fillId="0" borderId="0" xfId="0" applyFont="1"/>
    <xf numFmtId="4" fontId="0" fillId="0" borderId="0" xfId="0" applyNumberFormat="1"/>
    <xf numFmtId="0" fontId="0" fillId="0" borderId="36" xfId="0" applyBorder="1"/>
    <xf numFmtId="0" fontId="0" fillId="0" borderId="37" xfId="0" applyBorder="1"/>
    <xf numFmtId="0" fontId="0" fillId="0" borderId="38" xfId="0" applyBorder="1"/>
    <xf numFmtId="0" fontId="0" fillId="16" borderId="0" xfId="0" applyFill="1" applyAlignment="1">
      <alignment horizontal="right" vertical="center"/>
    </xf>
    <xf numFmtId="0" fontId="47" fillId="11" borderId="39" xfId="0" applyFont="1" applyFill="1" applyBorder="1" applyAlignment="1">
      <alignment horizontal="center" vertical="center"/>
    </xf>
    <xf numFmtId="0" fontId="47" fillId="11" borderId="40" xfId="0" applyFont="1" applyFill="1" applyBorder="1" applyAlignment="1">
      <alignment horizontal="center" vertical="center"/>
    </xf>
    <xf numFmtId="0" fontId="47" fillId="11" borderId="41" xfId="0" applyFont="1" applyFill="1" applyBorder="1" applyAlignment="1">
      <alignment horizontal="center" vertical="center"/>
    </xf>
    <xf numFmtId="0" fontId="2" fillId="14" borderId="42" xfId="0" applyFont="1" applyFill="1" applyBorder="1" applyAlignment="1">
      <alignment horizontal="center" vertical="center"/>
    </xf>
    <xf numFmtId="0" fontId="2" fillId="14" borderId="23" xfId="0" applyFont="1" applyFill="1" applyBorder="1" applyAlignment="1">
      <alignment horizontal="center" vertical="center"/>
    </xf>
    <xf numFmtId="0" fontId="2" fillId="14" borderId="43" xfId="0" applyFont="1" applyFill="1" applyBorder="1" applyAlignment="1">
      <alignment horizontal="center" vertical="center"/>
    </xf>
    <xf numFmtId="0" fontId="0" fillId="15" borderId="0" xfId="0" applyFont="1" applyFill="1" applyAlignment="1">
      <alignment vertical="center"/>
    </xf>
    <xf numFmtId="0" fontId="0" fillId="15" borderId="0" xfId="0" applyFont="1" applyFill="1" applyAlignment="1">
      <alignment horizontal="center" vertical="center"/>
    </xf>
    <xf numFmtId="0" fontId="0" fillId="0" borderId="0" xfId="0" applyFont="1" applyAlignment="1">
      <alignment vertical="center"/>
    </xf>
    <xf numFmtId="0" fontId="2" fillId="14" borderId="10" xfId="0" applyFont="1" applyFill="1" applyBorder="1" applyAlignment="1">
      <alignment horizontal="center" vertical="center"/>
    </xf>
    <xf numFmtId="0" fontId="2" fillId="14" borderId="44" xfId="0" applyFont="1" applyFill="1" applyBorder="1" applyAlignment="1">
      <alignment horizontal="center" vertical="center"/>
    </xf>
    <xf numFmtId="0" fontId="0" fillId="13" borderId="0" xfId="0" applyFill="1"/>
    <xf numFmtId="0" fontId="2" fillId="13" borderId="0" xfId="0" applyFont="1" applyFill="1"/>
    <xf numFmtId="0" fontId="0" fillId="0" borderId="0" xfId="0" applyAlignment="1">
      <alignment horizontal="center"/>
    </xf>
    <xf numFmtId="0" fontId="2" fillId="11" borderId="0" xfId="0" applyFont="1" applyFill="1"/>
    <xf numFmtId="0" fontId="0" fillId="11" borderId="0" xfId="0" applyFill="1" applyAlignment="1">
      <alignment horizontal="center"/>
    </xf>
    <xf numFmtId="49" fontId="0" fillId="11" borderId="0" xfId="0" applyNumberFormat="1" applyFill="1"/>
    <xf numFmtId="0" fontId="0" fillId="0" borderId="45" xfId="0" applyBorder="1"/>
    <xf numFmtId="1" fontId="0" fillId="0" borderId="46" xfId="21" applyNumberFormat="1" applyFont="1" applyFill="1" applyBorder="1" applyAlignment="1">
      <alignment horizontal="left"/>
      <protection/>
    </xf>
    <xf numFmtId="49" fontId="0" fillId="0" borderId="0" xfId="21" applyNumberFormat="1" applyFont="1" applyFill="1" applyAlignment="1">
      <alignment horizontal="center"/>
      <protection/>
    </xf>
    <xf numFmtId="0" fontId="0" fillId="0" borderId="47" xfId="21" applyFont="1" applyFill="1" applyBorder="1" applyAlignment="1">
      <alignment horizontal="left"/>
      <protection/>
    </xf>
    <xf numFmtId="1" fontId="0" fillId="0" borderId="47" xfId="21" applyNumberFormat="1" applyFont="1" applyFill="1" applyBorder="1" applyAlignment="1">
      <alignment horizontal="left"/>
      <protection/>
    </xf>
    <xf numFmtId="1" fontId="0" fillId="0" borderId="47" xfId="21" applyNumberFormat="1" applyFont="1" applyFill="1" applyBorder="1" applyAlignment="1">
      <alignment horizontal="left" vertical="top" wrapText="1"/>
      <protection/>
    </xf>
    <xf numFmtId="49" fontId="0" fillId="0" borderId="0" xfId="21" applyNumberFormat="1" applyFont="1" applyFill="1" applyAlignment="1">
      <alignment horizontal="center" vertical="top"/>
      <protection/>
    </xf>
    <xf numFmtId="1" fontId="49" fillId="0" borderId="47" xfId="0" applyNumberFormat="1" applyFont="1" applyFill="1" applyBorder="1" applyAlignment="1">
      <alignment horizontal="left"/>
    </xf>
    <xf numFmtId="49" fontId="49" fillId="0" borderId="0" xfId="0" applyNumberFormat="1" applyFont="1" applyFill="1" applyAlignment="1">
      <alignment horizontal="center"/>
    </xf>
    <xf numFmtId="1" fontId="0" fillId="0" borderId="48" xfId="21" applyNumberFormat="1" applyFont="1" applyFill="1" applyBorder="1" applyAlignment="1">
      <alignment horizontal="left"/>
      <protection/>
    </xf>
    <xf numFmtId="0" fontId="5" fillId="3" borderId="0" xfId="0" applyFont="1" applyFill="1" applyBorder="1" applyAlignment="1" applyProtection="1">
      <alignment/>
      <protection/>
    </xf>
    <xf numFmtId="0" fontId="2" fillId="3" borderId="0" xfId="0" applyFont="1" applyFill="1" applyBorder="1" applyAlignment="1">
      <alignment horizontal="center" vertical="center"/>
    </xf>
    <xf numFmtId="0" fontId="0" fillId="0" borderId="0" xfId="0" applyAlignment="1">
      <alignment vertical="center"/>
    </xf>
    <xf numFmtId="0" fontId="0" fillId="2" borderId="0" xfId="0" applyFill="1" applyBorder="1"/>
    <xf numFmtId="0" fontId="0" fillId="3" borderId="0" xfId="0" applyFill="1" applyBorder="1" applyAlignment="1">
      <alignment/>
    </xf>
    <xf numFmtId="0" fontId="0" fillId="3" borderId="29" xfId="0" applyFill="1" applyBorder="1" applyAlignment="1">
      <alignment/>
    </xf>
    <xf numFmtId="0" fontId="0" fillId="3" borderId="0" xfId="0" applyFill="1" applyBorder="1" applyAlignment="1">
      <alignment horizontal="center"/>
    </xf>
    <xf numFmtId="0" fontId="0" fillId="3" borderId="0" xfId="0" applyFill="1" applyBorder="1"/>
    <xf numFmtId="0" fontId="0" fillId="2" borderId="3" xfId="0"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2" fillId="3" borderId="29" xfId="0" applyFont="1" applyFill="1" applyBorder="1" applyAlignment="1">
      <alignment horizontal="center"/>
    </xf>
    <xf numFmtId="0" fontId="2" fillId="3" borderId="0" xfId="0" applyFont="1" applyFill="1" applyBorder="1" applyAlignment="1">
      <alignment horizontal="center"/>
    </xf>
    <xf numFmtId="0" fontId="0" fillId="3" borderId="49" xfId="0" applyFill="1" applyBorder="1" applyAlignment="1">
      <alignment horizontal="center"/>
    </xf>
    <xf numFmtId="0" fontId="5" fillId="3" borderId="0" xfId="0" applyFont="1" applyFill="1" applyBorder="1" applyAlignment="1" applyProtection="1">
      <alignment horizontal="left"/>
      <protection/>
    </xf>
    <xf numFmtId="0" fontId="4" fillId="3" borderId="49" xfId="0" applyFont="1" applyFill="1" applyBorder="1" applyAlignment="1">
      <alignment horizontal="center" vertical="center" wrapText="1"/>
    </xf>
    <xf numFmtId="0" fontId="5" fillId="3" borderId="0" xfId="0" applyFont="1" applyFill="1" applyBorder="1" applyAlignment="1">
      <alignment/>
    </xf>
    <xf numFmtId="0" fontId="0" fillId="3" borderId="0" xfId="0" applyFill="1" applyBorder="1" applyAlignment="1" applyProtection="1">
      <alignment/>
      <protection/>
    </xf>
    <xf numFmtId="0" fontId="0" fillId="3" borderId="49" xfId="0" applyFill="1" applyBorder="1" applyAlignment="1">
      <alignment/>
    </xf>
    <xf numFmtId="0" fontId="2" fillId="11" borderId="14" xfId="0" applyFont="1" applyFill="1" applyBorder="1" applyAlignment="1">
      <alignment horizontal="center" vertical="center"/>
    </xf>
    <xf numFmtId="0" fontId="2" fillId="11" borderId="24" xfId="0" applyFont="1" applyFill="1" applyBorder="1" applyAlignment="1">
      <alignment horizontal="center" vertical="center"/>
    </xf>
    <xf numFmtId="0" fontId="2" fillId="11" borderId="15"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24"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5" xfId="0" applyFont="1" applyFill="1" applyBorder="1" applyAlignment="1">
      <alignment horizontal="center" vertical="center" wrapText="1"/>
    </xf>
    <xf numFmtId="0" fontId="0" fillId="11" borderId="50" xfId="0" applyFill="1" applyBorder="1" applyAlignment="1">
      <alignment horizontal="center" vertical="center"/>
    </xf>
    <xf numFmtId="4" fontId="0" fillId="11" borderId="51" xfId="0" applyNumberFormat="1" applyFill="1" applyBorder="1" applyAlignment="1" applyProtection="1">
      <alignment horizontal="right" vertical="center" indent="1"/>
      <protection locked="0"/>
    </xf>
    <xf numFmtId="4" fontId="0" fillId="11" borderId="52" xfId="0" applyNumberFormat="1" applyFill="1" applyBorder="1" applyAlignment="1" applyProtection="1">
      <alignment horizontal="right" vertical="center" indent="1"/>
      <protection locked="0"/>
    </xf>
    <xf numFmtId="0" fontId="0" fillId="17" borderId="0" xfId="0" applyFill="1"/>
    <xf numFmtId="0" fontId="0" fillId="3" borderId="0" xfId="0" applyFill="1" applyBorder="1" applyAlignment="1">
      <alignment horizontal="center" vertical="center"/>
    </xf>
    <xf numFmtId="0" fontId="0" fillId="2" borderId="0" xfId="0" applyFill="1" applyAlignment="1">
      <alignment vertical="center"/>
    </xf>
    <xf numFmtId="0" fontId="5" fillId="2" borderId="16"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0" fillId="3" borderId="0" xfId="0" applyFill="1" applyBorder="1" applyAlignment="1">
      <alignment vertical="center"/>
    </xf>
    <xf numFmtId="0" fontId="0" fillId="3" borderId="0" xfId="0" applyFill="1" applyBorder="1" applyAlignment="1" applyProtection="1">
      <alignment horizontal="left" vertical="center"/>
      <protection/>
    </xf>
    <xf numFmtId="0" fontId="0" fillId="3" borderId="0" xfId="0" applyFont="1" applyFill="1" applyBorder="1" applyAlignment="1" applyProtection="1">
      <alignment horizontal="left" vertical="center"/>
      <protection/>
    </xf>
    <xf numFmtId="0" fontId="5" fillId="3" borderId="0" xfId="0" applyFont="1" applyFill="1" applyBorder="1" applyAlignment="1">
      <alignment horizontal="right" vertical="center"/>
    </xf>
    <xf numFmtId="0" fontId="0" fillId="18" borderId="0" xfId="0" applyFill="1" applyAlignment="1">
      <alignment vertical="center"/>
    </xf>
    <xf numFmtId="0" fontId="0" fillId="18" borderId="0" xfId="0" applyFill="1" applyAlignment="1">
      <alignment horizontal="center" vertical="center"/>
    </xf>
    <xf numFmtId="14" fontId="47" fillId="11" borderId="39" xfId="0" applyNumberFormat="1" applyFont="1" applyFill="1" applyBorder="1" applyAlignment="1" applyProtection="1">
      <alignment horizontal="center" vertical="center"/>
      <protection locked="0"/>
    </xf>
    <xf numFmtId="4" fontId="47" fillId="11" borderId="39" xfId="0" applyNumberFormat="1" applyFont="1" applyFill="1" applyBorder="1" applyAlignment="1" applyProtection="1">
      <alignment horizontal="center" vertical="center"/>
      <protection locked="0"/>
    </xf>
    <xf numFmtId="49" fontId="47" fillId="11" borderId="39" xfId="0" applyNumberFormat="1" applyFont="1" applyFill="1" applyBorder="1" applyAlignment="1" applyProtection="1">
      <alignment horizontal="center" vertical="center"/>
      <protection locked="0"/>
    </xf>
    <xf numFmtId="49" fontId="48" fillId="11" borderId="53" xfId="0" applyNumberFormat="1" applyFont="1" applyFill="1" applyBorder="1" applyAlignment="1" applyProtection="1">
      <alignment horizontal="center" vertical="center"/>
      <protection locked="0"/>
    </xf>
    <xf numFmtId="14" fontId="47" fillId="11" borderId="40" xfId="0" applyNumberFormat="1" applyFont="1" applyFill="1" applyBorder="1" applyAlignment="1" applyProtection="1">
      <alignment horizontal="center" vertical="center"/>
      <protection locked="0"/>
    </xf>
    <xf numFmtId="4" fontId="47" fillId="11" borderId="40" xfId="0" applyNumberFormat="1" applyFont="1" applyFill="1" applyBorder="1" applyAlignment="1" applyProtection="1">
      <alignment horizontal="center" vertical="center"/>
      <protection locked="0"/>
    </xf>
    <xf numFmtId="49" fontId="47" fillId="11" borderId="40" xfId="0" applyNumberFormat="1" applyFont="1" applyFill="1" applyBorder="1" applyAlignment="1" applyProtection="1">
      <alignment horizontal="center" vertical="center"/>
      <protection locked="0"/>
    </xf>
    <xf numFmtId="49" fontId="48" fillId="11" borderId="54" xfId="0" applyNumberFormat="1" applyFont="1" applyFill="1" applyBorder="1" applyAlignment="1" applyProtection="1">
      <alignment horizontal="center" vertical="center"/>
      <protection locked="0"/>
    </xf>
    <xf numFmtId="14" fontId="47" fillId="11" borderId="41" xfId="0" applyNumberFormat="1" applyFont="1" applyFill="1" applyBorder="1" applyAlignment="1" applyProtection="1">
      <alignment horizontal="center" vertical="center"/>
      <protection locked="0"/>
    </xf>
    <xf numFmtId="4" fontId="47" fillId="11" borderId="41" xfId="0" applyNumberFormat="1" applyFont="1" applyFill="1" applyBorder="1" applyAlignment="1" applyProtection="1">
      <alignment horizontal="center" vertical="center"/>
      <protection locked="0"/>
    </xf>
    <xf numFmtId="49" fontId="47" fillId="11" borderId="41" xfId="0" applyNumberFormat="1" applyFont="1" applyFill="1" applyBorder="1" applyAlignment="1" applyProtection="1">
      <alignment horizontal="center" vertical="center"/>
      <protection locked="0"/>
    </xf>
    <xf numFmtId="49" fontId="48" fillId="11" borderId="55" xfId="0" applyNumberFormat="1" applyFont="1" applyFill="1" applyBorder="1" applyAlignment="1" applyProtection="1">
      <alignment horizontal="center" vertical="center"/>
      <protection locked="0"/>
    </xf>
    <xf numFmtId="49" fontId="47" fillId="11" borderId="53" xfId="0" applyNumberFormat="1" applyFont="1" applyFill="1" applyBorder="1" applyAlignment="1" applyProtection="1">
      <alignment horizontal="center" vertical="center"/>
      <protection locked="0"/>
    </xf>
    <xf numFmtId="49" fontId="47" fillId="11" borderId="54" xfId="0" applyNumberFormat="1" applyFont="1" applyFill="1" applyBorder="1" applyAlignment="1" applyProtection="1">
      <alignment horizontal="center" vertical="center"/>
      <protection locked="0"/>
    </xf>
    <xf numFmtId="49" fontId="47" fillId="11" borderId="55" xfId="0" applyNumberFormat="1" applyFont="1" applyFill="1" applyBorder="1" applyAlignment="1" applyProtection="1">
      <alignment horizontal="center" vertical="center"/>
      <protection locked="0"/>
    </xf>
    <xf numFmtId="4" fontId="47" fillId="11" borderId="53" xfId="0" applyNumberFormat="1" applyFont="1" applyFill="1" applyBorder="1" applyAlignment="1" applyProtection="1">
      <alignment horizontal="center" vertical="center"/>
      <protection locked="0"/>
    </xf>
    <xf numFmtId="4" fontId="47" fillId="11" borderId="54" xfId="0" applyNumberFormat="1" applyFont="1" applyFill="1" applyBorder="1" applyAlignment="1" applyProtection="1">
      <alignment horizontal="center" vertical="center"/>
      <protection locked="0"/>
    </xf>
    <xf numFmtId="0" fontId="47" fillId="11" borderId="40" xfId="0" applyFont="1" applyFill="1" applyBorder="1" applyAlignment="1" applyProtection="1">
      <alignment horizontal="center" vertical="center"/>
      <protection locked="0"/>
    </xf>
    <xf numFmtId="0" fontId="47" fillId="11" borderId="54" xfId="0" applyFont="1" applyFill="1" applyBorder="1" applyAlignment="1" applyProtection="1">
      <alignment horizontal="center" vertical="center"/>
      <protection locked="0"/>
    </xf>
    <xf numFmtId="0" fontId="47" fillId="11" borderId="41" xfId="0" applyFont="1" applyFill="1" applyBorder="1" applyAlignment="1" applyProtection="1">
      <alignment horizontal="center" vertical="center"/>
      <protection locked="0"/>
    </xf>
    <xf numFmtId="0" fontId="47" fillId="11" borderId="55" xfId="0" applyFont="1" applyFill="1" applyBorder="1" applyAlignment="1" applyProtection="1">
      <alignment horizontal="center" vertical="center"/>
      <protection locked="0"/>
    </xf>
    <xf numFmtId="4" fontId="47" fillId="11" borderId="55" xfId="0" applyNumberFormat="1" applyFont="1" applyFill="1" applyBorder="1" applyAlignment="1" applyProtection="1">
      <alignment horizontal="center" vertical="center"/>
      <protection locked="0"/>
    </xf>
    <xf numFmtId="0" fontId="47" fillId="11" borderId="53" xfId="0" applyNumberFormat="1" applyFont="1" applyFill="1" applyBorder="1" applyAlignment="1" applyProtection="1">
      <alignment horizontal="center" vertical="center"/>
      <protection locked="0"/>
    </xf>
    <xf numFmtId="0" fontId="47" fillId="11" borderId="54" xfId="0" applyNumberFormat="1" applyFont="1" applyFill="1" applyBorder="1" applyAlignment="1" applyProtection="1">
      <alignment horizontal="center" vertical="center"/>
      <protection locked="0"/>
    </xf>
    <xf numFmtId="0" fontId="47" fillId="11" borderId="55" xfId="0" applyNumberFormat="1" applyFont="1" applyFill="1" applyBorder="1" applyAlignment="1" applyProtection="1">
      <alignment horizontal="center" vertical="center"/>
      <protection locked="0"/>
    </xf>
    <xf numFmtId="0" fontId="2" fillId="11" borderId="56" xfId="0" applyFont="1" applyFill="1" applyBorder="1" applyAlignment="1" applyProtection="1">
      <alignment horizontal="center" vertical="center"/>
      <protection/>
    </xf>
    <xf numFmtId="0" fontId="2" fillId="11" borderId="57" xfId="0" applyFont="1" applyFill="1" applyBorder="1" applyAlignment="1" applyProtection="1">
      <alignment horizontal="center" vertical="center"/>
      <protection/>
    </xf>
    <xf numFmtId="0" fontId="20" fillId="11" borderId="16" xfId="0" applyFont="1" applyFill="1" applyBorder="1" applyAlignment="1" applyProtection="1">
      <alignment horizontal="center" vertical="center"/>
      <protection/>
    </xf>
    <xf numFmtId="4" fontId="0" fillId="11" borderId="17" xfId="0" applyNumberFormat="1" applyFill="1" applyBorder="1" applyAlignment="1" applyProtection="1">
      <alignment horizontal="right" vertical="center" indent="1"/>
      <protection/>
    </xf>
    <xf numFmtId="0" fontId="5" fillId="11" borderId="18" xfId="0" applyFont="1" applyFill="1" applyBorder="1" applyAlignment="1" applyProtection="1">
      <alignment horizontal="center" vertical="center"/>
      <protection/>
    </xf>
    <xf numFmtId="4" fontId="0" fillId="11" borderId="19" xfId="0" applyNumberFormat="1" applyFill="1" applyBorder="1" applyAlignment="1" applyProtection="1">
      <alignment horizontal="right" vertical="center" indent="1"/>
      <protection/>
    </xf>
    <xf numFmtId="0" fontId="31" fillId="3" borderId="0" xfId="0" applyFont="1" applyFill="1" applyAlignment="1">
      <alignment horizontal="center" wrapText="1"/>
    </xf>
    <xf numFmtId="0" fontId="0" fillId="2" borderId="0" xfId="0" applyFill="1" applyAlignment="1">
      <alignment vertical="top" wrapText="1"/>
    </xf>
    <xf numFmtId="0" fontId="0" fillId="0" borderId="0" xfId="0" applyAlignment="1">
      <alignment vertical="top" wrapText="1"/>
    </xf>
    <xf numFmtId="0" fontId="33" fillId="3" borderId="0" xfId="20" applyFont="1" applyFill="1" applyAlignment="1" applyProtection="1">
      <alignment horizontal="center" vertical="top" wrapText="1"/>
      <protection/>
    </xf>
    <xf numFmtId="0" fontId="8" fillId="3" borderId="0" xfId="0" applyFont="1" applyFill="1" applyAlignment="1">
      <alignment horizontal="center" vertical="top" wrapText="1"/>
    </xf>
    <xf numFmtId="0" fontId="31" fillId="3" borderId="0" xfId="0" applyFont="1" applyFill="1" applyAlignment="1">
      <alignment horizontal="left" wrapText="1"/>
    </xf>
    <xf numFmtId="0" fontId="32" fillId="3" borderId="0" xfId="0" applyFont="1" applyFill="1" applyAlignment="1">
      <alignment horizontal="left" wrapText="1"/>
    </xf>
    <xf numFmtId="0" fontId="0" fillId="0" borderId="0" xfId="0" applyAlignment="1">
      <alignment wrapText="1"/>
    </xf>
    <xf numFmtId="0" fontId="31" fillId="3"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xf>
    <xf numFmtId="0" fontId="33" fillId="3" borderId="0" xfId="20" applyFont="1" applyFill="1" applyAlignment="1" applyProtection="1">
      <alignment horizontal="center" wrapText="1"/>
      <protection/>
    </xf>
    <xf numFmtId="0" fontId="8" fillId="3" borderId="0" xfId="0" applyFont="1" applyFill="1" applyAlignment="1">
      <alignment horizontal="center" wrapText="1"/>
    </xf>
    <xf numFmtId="0" fontId="3" fillId="3" borderId="0" xfId="20" applyFill="1" applyAlignment="1" applyProtection="1">
      <alignment horizontal="center" wrapText="1"/>
      <protection/>
    </xf>
    <xf numFmtId="0" fontId="34" fillId="3" borderId="0" xfId="0" applyFont="1" applyFill="1" applyAlignment="1">
      <alignment horizontal="center" wrapText="1"/>
    </xf>
    <xf numFmtId="0" fontId="28" fillId="2" borderId="0" xfId="0" applyFont="1" applyFill="1" applyAlignment="1">
      <alignment vertical="center"/>
    </xf>
    <xf numFmtId="0" fontId="31" fillId="3" borderId="0" xfId="0" applyFont="1" applyFill="1" applyAlignment="1">
      <alignment horizontal="center"/>
    </xf>
    <xf numFmtId="0" fontId="35" fillId="3" borderId="0" xfId="0" applyFont="1" applyFill="1" applyAlignment="1">
      <alignment horizontal="center" wrapText="1"/>
    </xf>
    <xf numFmtId="0" fontId="36" fillId="0" borderId="0" xfId="0" applyFont="1" applyAlignment="1">
      <alignment/>
    </xf>
    <xf numFmtId="0" fontId="0" fillId="0" borderId="0" xfId="0" applyFont="1" applyAlignment="1">
      <alignment wrapText="1"/>
    </xf>
    <xf numFmtId="0" fontId="30" fillId="3" borderId="0" xfId="0" applyFont="1" applyFill="1" applyAlignment="1">
      <alignment horizontal="center" vertical="center" wrapText="1"/>
    </xf>
    <xf numFmtId="0" fontId="0" fillId="19" borderId="0" xfId="0" applyFill="1" applyAlignment="1">
      <alignment/>
    </xf>
    <xf numFmtId="0" fontId="19" fillId="5" borderId="0" xfId="0" applyFont="1" applyFill="1" applyAlignment="1">
      <alignment horizontal="center" vertical="center"/>
    </xf>
    <xf numFmtId="0" fontId="12" fillId="5" borderId="0" xfId="0" applyFont="1" applyFill="1" applyAlignment="1">
      <alignment horizontal="center" vertical="center"/>
    </xf>
    <xf numFmtId="0" fontId="0" fillId="0" borderId="0" xfId="0" applyAlignment="1">
      <alignment horizontal="center" vertical="center"/>
    </xf>
    <xf numFmtId="0" fontId="0" fillId="8" borderId="58" xfId="0" applyFill="1" applyBorder="1" applyAlignment="1" applyProtection="1">
      <alignment vertical="top"/>
      <protection locked="0"/>
    </xf>
    <xf numFmtId="0" fontId="0" fillId="8" borderId="6" xfId="0" applyFill="1" applyBorder="1" applyAlignment="1" applyProtection="1">
      <alignment vertical="top"/>
      <protection locked="0"/>
    </xf>
    <xf numFmtId="0" fontId="16" fillId="5" borderId="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9" borderId="5" xfId="0" applyFill="1" applyBorder="1" applyAlignment="1" applyProtection="1">
      <alignment vertical="top"/>
      <protection locked="0"/>
    </xf>
    <xf numFmtId="0" fontId="18" fillId="5" borderId="0" xfId="0" applyFont="1" applyFill="1" applyAlignment="1">
      <alignment horizontal="center" vertical="center"/>
    </xf>
    <xf numFmtId="0" fontId="19" fillId="5" borderId="59" xfId="0" applyFont="1" applyFill="1" applyBorder="1" applyAlignment="1">
      <alignment vertical="center"/>
    </xf>
    <xf numFmtId="0" fontId="0" fillId="0" borderId="60" xfId="0" applyBorder="1" applyAlignment="1">
      <alignment vertical="center"/>
    </xf>
    <xf numFmtId="0" fontId="32" fillId="12" borderId="0" xfId="0" applyFont="1" applyFill="1" applyAlignment="1">
      <alignment/>
    </xf>
    <xf numFmtId="0" fontId="5" fillId="3" borderId="61" xfId="0" applyFont="1" applyFill="1" applyBorder="1" applyAlignment="1">
      <alignment horizontal="left"/>
    </xf>
    <xf numFmtId="0" fontId="0" fillId="0" borderId="62" xfId="0" applyBorder="1" applyAlignment="1">
      <alignment horizontal="left"/>
    </xf>
    <xf numFmtId="0" fontId="0" fillId="0" borderId="62" xfId="0" applyBorder="1" applyAlignment="1">
      <alignment/>
    </xf>
    <xf numFmtId="0" fontId="0" fillId="0" borderId="57" xfId="0" applyBorder="1" applyAlignment="1">
      <alignment/>
    </xf>
    <xf numFmtId="0" fontId="0" fillId="2" borderId="63" xfId="0" applyFont="1" applyFill="1" applyBorder="1" applyAlignment="1" applyProtection="1">
      <alignment horizontal="left" vertical="center"/>
      <protection/>
    </xf>
    <xf numFmtId="0" fontId="0" fillId="2" borderId="64" xfId="0" applyFont="1" applyFill="1" applyBorder="1" applyAlignment="1" applyProtection="1">
      <alignment horizontal="left" vertical="center"/>
      <protection/>
    </xf>
    <xf numFmtId="0" fontId="0" fillId="2" borderId="22" xfId="0" applyFont="1" applyFill="1" applyBorder="1" applyAlignment="1" applyProtection="1">
      <alignment horizontal="left" vertical="center"/>
      <protection/>
    </xf>
    <xf numFmtId="0" fontId="0" fillId="3" borderId="0" xfId="0" applyFill="1" applyBorder="1" applyAlignment="1">
      <alignment/>
    </xf>
    <xf numFmtId="0" fontId="0" fillId="3" borderId="65" xfId="0" applyFill="1" applyBorder="1" applyAlignment="1">
      <alignment/>
    </xf>
    <xf numFmtId="0" fontId="5" fillId="3" borderId="23" xfId="0" applyFont="1" applyFill="1" applyBorder="1" applyAlignment="1">
      <alignment horizontal="center"/>
    </xf>
    <xf numFmtId="0" fontId="0" fillId="0" borderId="66" xfId="0" applyBorder="1" applyAlignment="1">
      <alignment/>
    </xf>
    <xf numFmtId="0" fontId="0" fillId="0" borderId="12" xfId="0" applyBorder="1" applyAlignment="1">
      <alignment/>
    </xf>
    <xf numFmtId="0" fontId="5" fillId="3" borderId="67" xfId="0" applyFont="1" applyFill="1" applyBorder="1" applyAlignment="1">
      <alignment horizontal="center"/>
    </xf>
    <xf numFmtId="0" fontId="0" fillId="0" borderId="0" xfId="0" applyBorder="1" applyAlignment="1">
      <alignment/>
    </xf>
    <xf numFmtId="0" fontId="0" fillId="0" borderId="49" xfId="0" applyBorder="1" applyAlignment="1">
      <alignment/>
    </xf>
    <xf numFmtId="0" fontId="0" fillId="0" borderId="67" xfId="0" applyBorder="1" applyAlignment="1">
      <alignment/>
    </xf>
    <xf numFmtId="0" fontId="0" fillId="0" borderId="35" xfId="0" applyBorder="1" applyAlignment="1">
      <alignment/>
    </xf>
    <xf numFmtId="0" fontId="0" fillId="0" borderId="68" xfId="0" applyBorder="1" applyAlignment="1">
      <alignment/>
    </xf>
    <xf numFmtId="0" fontId="0" fillId="0" borderId="69" xfId="0" applyBorder="1" applyAlignment="1">
      <alignment/>
    </xf>
    <xf numFmtId="0" fontId="5" fillId="3" borderId="29" xfId="0" applyFont="1" applyFill="1" applyBorder="1" applyAlignment="1">
      <alignment horizontal="left"/>
    </xf>
    <xf numFmtId="0" fontId="0" fillId="3" borderId="0" xfId="0" applyFill="1" applyBorder="1" applyAlignment="1">
      <alignment horizontal="left"/>
    </xf>
    <xf numFmtId="0" fontId="5" fillId="3" borderId="29" xfId="0" applyFont="1" applyFill="1" applyBorder="1" applyAlignment="1">
      <alignment horizontal="center"/>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49" xfId="0" applyFill="1" applyBorder="1" applyAlignment="1">
      <alignment horizontal="center" vertical="center"/>
    </xf>
    <xf numFmtId="0" fontId="31" fillId="3" borderId="2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51" fillId="3" borderId="0" xfId="0" applyFont="1" applyFill="1" applyBorder="1" applyAlignment="1">
      <alignment horizontal="center" vertical="center" wrapText="1"/>
    </xf>
    <xf numFmtId="0" fontId="51" fillId="3" borderId="49" xfId="0" applyFont="1" applyFill="1" applyBorder="1" applyAlignment="1">
      <alignment horizontal="center" vertical="center" wrapText="1"/>
    </xf>
    <xf numFmtId="0" fontId="2" fillId="3" borderId="29" xfId="0" applyFont="1" applyFill="1" applyBorder="1" applyAlignment="1">
      <alignment horizontal="center" vertical="center"/>
    </xf>
    <xf numFmtId="0" fontId="2" fillId="3" borderId="0" xfId="0" applyFont="1" applyFill="1" applyBorder="1" applyAlignment="1">
      <alignment horizontal="center" vertical="center"/>
    </xf>
    <xf numFmtId="49" fontId="0" fillId="2" borderId="63" xfId="0" applyNumberFormat="1" applyFont="1" applyFill="1" applyBorder="1" applyAlignment="1" applyProtection="1">
      <alignment horizontal="left" vertical="center"/>
      <protection/>
    </xf>
    <xf numFmtId="49" fontId="0" fillId="2" borderId="64" xfId="0" applyNumberFormat="1" applyFont="1" applyFill="1" applyBorder="1" applyAlignment="1" applyProtection="1">
      <alignment horizontal="left" vertical="center"/>
      <protection/>
    </xf>
    <xf numFmtId="49" fontId="0" fillId="2" borderId="22" xfId="0" applyNumberFormat="1" applyFont="1" applyFill="1" applyBorder="1" applyAlignment="1" applyProtection="1">
      <alignment horizontal="left" vertical="center"/>
      <protection/>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14" fontId="0" fillId="2" borderId="27" xfId="0" applyNumberFormat="1"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2" fillId="3" borderId="29" xfId="0" applyFont="1" applyFill="1" applyBorder="1" applyAlignment="1">
      <alignment/>
    </xf>
    <xf numFmtId="0" fontId="2" fillId="3" borderId="29" xfId="0" applyFont="1" applyFill="1" applyBorder="1" applyAlignment="1">
      <alignment horizontal="right" vertical="center"/>
    </xf>
    <xf numFmtId="0" fontId="2" fillId="3" borderId="0" xfId="0" applyFont="1" applyFill="1" applyBorder="1" applyAlignment="1">
      <alignment horizontal="right" vertical="center"/>
    </xf>
    <xf numFmtId="0" fontId="0" fillId="0" borderId="0" xfId="0" applyBorder="1" applyAlignment="1">
      <alignment horizontal="center" vertical="center"/>
    </xf>
    <xf numFmtId="0" fontId="0" fillId="2" borderId="27" xfId="0" applyFill="1" applyBorder="1" applyAlignment="1" applyProtection="1">
      <alignment horizontal="center" vertical="center"/>
      <protection/>
    </xf>
    <xf numFmtId="0" fontId="0" fillId="0" borderId="34" xfId="0" applyBorder="1" applyAlignment="1" applyProtection="1">
      <alignment horizontal="center" vertical="center"/>
      <protection/>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49" xfId="0" applyBorder="1" applyAlignment="1" applyProtection="1">
      <alignment horizontal="center" vertical="center"/>
      <protection/>
    </xf>
    <xf numFmtId="49" fontId="0" fillId="2" borderId="63"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vertical="center"/>
      <protection locked="0"/>
    </xf>
    <xf numFmtId="0" fontId="0" fillId="2" borderId="34" xfId="0" applyNumberFormat="1" applyFont="1" applyFill="1" applyBorder="1" applyAlignment="1" applyProtection="1">
      <alignment vertical="center"/>
      <protection locked="0"/>
    </xf>
    <xf numFmtId="0" fontId="50" fillId="3" borderId="29" xfId="0" applyFont="1" applyFill="1" applyBorder="1" applyAlignment="1" applyProtection="1">
      <alignment horizontal="left" vertical="center"/>
      <protection/>
    </xf>
    <xf numFmtId="0" fontId="0" fillId="0" borderId="0" xfId="0" applyBorder="1" applyAlignment="1" applyProtection="1">
      <alignment vertical="center"/>
      <protection/>
    </xf>
    <xf numFmtId="0" fontId="0" fillId="0" borderId="49" xfId="0" applyBorder="1" applyAlignment="1" applyProtection="1">
      <alignment vertical="center"/>
      <protection/>
    </xf>
    <xf numFmtId="0" fontId="0" fillId="2" borderId="63" xfId="0"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0" borderId="22" xfId="0" applyBorder="1" applyAlignment="1">
      <alignment horizontal="left" vertical="center"/>
    </xf>
    <xf numFmtId="0" fontId="0" fillId="2" borderId="27" xfId="0" applyFont="1" applyFill="1" applyBorder="1" applyAlignment="1" applyProtection="1">
      <alignment horizontal="left" vertical="center"/>
      <protection locked="0"/>
    </xf>
    <xf numFmtId="0" fontId="0" fillId="2" borderId="34" xfId="0" applyFont="1" applyFill="1" applyBorder="1" applyAlignment="1" applyProtection="1">
      <alignment horizontal="left" vertical="center"/>
      <protection locked="0"/>
    </xf>
    <xf numFmtId="0" fontId="2" fillId="3" borderId="29" xfId="0" applyFont="1" applyFill="1" applyBorder="1" applyAlignment="1" applyProtection="1">
      <alignment/>
      <protection/>
    </xf>
    <xf numFmtId="0" fontId="0" fillId="0" borderId="29" xfId="0" applyBorder="1" applyAlignment="1">
      <alignment/>
    </xf>
    <xf numFmtId="49" fontId="0" fillId="0" borderId="64"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2" fillId="3" borderId="29" xfId="0" applyFont="1" applyFill="1" applyBorder="1" applyAlignment="1" applyProtection="1">
      <alignment/>
      <protection/>
    </xf>
    <xf numFmtId="0" fontId="0" fillId="3" borderId="0" xfId="0" applyFont="1" applyFill="1" applyBorder="1" applyAlignment="1" applyProtection="1">
      <alignment/>
      <protection/>
    </xf>
    <xf numFmtId="0" fontId="0" fillId="0" borderId="49" xfId="0" applyFont="1" applyBorder="1" applyAlignment="1">
      <alignment/>
    </xf>
    <xf numFmtId="49" fontId="0" fillId="2" borderId="64" xfId="0" applyNumberFormat="1" applyFont="1" applyFill="1" applyBorder="1" applyAlignment="1" applyProtection="1">
      <alignment horizontal="left" vertical="center"/>
      <protection locked="0"/>
    </xf>
    <xf numFmtId="49" fontId="0" fillId="2" borderId="22" xfId="0" applyNumberFormat="1" applyFont="1" applyFill="1" applyBorder="1" applyAlignment="1" applyProtection="1">
      <alignment horizontal="left" vertical="center"/>
      <protection locked="0"/>
    </xf>
    <xf numFmtId="0" fontId="0" fillId="3" borderId="0" xfId="0" applyFill="1" applyBorder="1" applyAlignment="1" applyProtection="1">
      <alignment horizontal="left" vertical="center"/>
      <protection/>
    </xf>
    <xf numFmtId="0" fontId="0" fillId="0" borderId="0" xfId="0" applyBorder="1" applyAlignment="1" applyProtection="1">
      <alignment horizontal="left" vertical="center"/>
      <protection/>
    </xf>
    <xf numFmtId="49" fontId="0" fillId="2" borderId="27" xfId="0" applyNumberFormat="1" applyFont="1" applyFill="1" applyBorder="1" applyAlignment="1" applyProtection="1">
      <alignment horizontal="left" vertical="center"/>
      <protection locked="0"/>
    </xf>
    <xf numFmtId="49" fontId="0" fillId="2" borderId="27" xfId="0" applyNumberFormat="1" applyFill="1" applyBorder="1" applyAlignment="1" applyProtection="1">
      <alignment horizontal="left" vertical="center"/>
      <protection locked="0"/>
    </xf>
    <xf numFmtId="49" fontId="0" fillId="2" borderId="34" xfId="0" applyNumberFormat="1" applyFill="1" applyBorder="1" applyAlignment="1" applyProtection="1">
      <alignment horizontal="left" vertical="center"/>
      <protection locked="0"/>
    </xf>
    <xf numFmtId="0" fontId="5" fillId="3" borderId="29" xfId="0" applyFont="1" applyFill="1" applyBorder="1" applyAlignment="1" applyProtection="1">
      <alignment/>
      <protection/>
    </xf>
    <xf numFmtId="0" fontId="5" fillId="3" borderId="0" xfId="0" applyFont="1" applyFill="1" applyBorder="1" applyAlignment="1" applyProtection="1">
      <alignment horizontal="left"/>
      <protection/>
    </xf>
    <xf numFmtId="0" fontId="5" fillId="3" borderId="49" xfId="0" applyFont="1" applyFill="1" applyBorder="1" applyAlignment="1" applyProtection="1">
      <alignment horizontal="left"/>
      <protection/>
    </xf>
    <xf numFmtId="49" fontId="0" fillId="0" borderId="22"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4" xfId="0" applyNumberFormat="1" applyBorder="1" applyAlignment="1">
      <alignment horizontal="left" vertical="center"/>
    </xf>
    <xf numFmtId="49" fontId="0" fillId="0" borderId="34" xfId="0" applyNumberFormat="1" applyBorder="1" applyAlignment="1">
      <alignment horizontal="left" vertical="center"/>
    </xf>
    <xf numFmtId="0" fontId="5" fillId="3" borderId="0" xfId="0" applyFont="1" applyFill="1" applyBorder="1" applyAlignment="1" applyProtection="1">
      <alignment/>
      <protection/>
    </xf>
    <xf numFmtId="0" fontId="5" fillId="3" borderId="49" xfId="0" applyFont="1" applyFill="1" applyBorder="1" applyAlignment="1" applyProtection="1">
      <alignment/>
      <protection/>
    </xf>
    <xf numFmtId="0" fontId="0" fillId="2" borderId="63" xfId="2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22" xfId="0" applyNumberFormat="1" applyFont="1" applyFill="1" applyBorder="1" applyAlignment="1" applyProtection="1">
      <alignment horizontal="left" vertical="center"/>
      <protection locked="0"/>
    </xf>
    <xf numFmtId="3" fontId="0" fillId="2" borderId="27" xfId="0" applyNumberFormat="1" applyFont="1" applyFill="1" applyBorder="1" applyAlignment="1" applyProtection="1">
      <alignment horizontal="left" vertical="center"/>
      <protection locked="0"/>
    </xf>
    <xf numFmtId="3" fontId="0" fillId="0" borderId="64" xfId="0" applyNumberFormat="1" applyBorder="1" applyAlignment="1" applyProtection="1">
      <alignment horizontal="left" vertical="center"/>
      <protection locked="0"/>
    </xf>
    <xf numFmtId="3" fontId="0" fillId="0" borderId="34" xfId="0" applyNumberFormat="1" applyBorder="1" applyAlignment="1" applyProtection="1">
      <alignment horizontal="left" vertical="center"/>
      <protection locked="0"/>
    </xf>
    <xf numFmtId="0" fontId="50"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49" xfId="0" applyBorder="1" applyAlignment="1" applyProtection="1">
      <alignment/>
      <protection/>
    </xf>
    <xf numFmtId="0" fontId="8" fillId="3" borderId="61" xfId="0" applyFont="1" applyFill="1" applyBorder="1" applyAlignment="1">
      <alignment horizontal="left"/>
    </xf>
    <xf numFmtId="0" fontId="8" fillId="3" borderId="62" xfId="0" applyFont="1" applyFill="1" applyBorder="1" applyAlignment="1">
      <alignment horizontal="left"/>
    </xf>
    <xf numFmtId="0" fontId="0" fillId="0" borderId="64" xfId="0" applyBorder="1" applyAlignment="1">
      <alignment horizontal="left" vertical="center"/>
    </xf>
    <xf numFmtId="0" fontId="5" fillId="3" borderId="63" xfId="0" applyFont="1" applyFill="1" applyBorder="1" applyAlignment="1">
      <alignment/>
    </xf>
    <xf numFmtId="0" fontId="0" fillId="0" borderId="64" xfId="0" applyBorder="1" applyAlignment="1">
      <alignment/>
    </xf>
    <xf numFmtId="0" fontId="0" fillId="12" borderId="66" xfId="0" applyFill="1" applyBorder="1" applyAlignment="1">
      <alignment/>
    </xf>
    <xf numFmtId="0" fontId="0" fillId="12" borderId="0" xfId="0" applyFill="1" applyBorder="1" applyAlignment="1">
      <alignment/>
    </xf>
    <xf numFmtId="0" fontId="5" fillId="12" borderId="68" xfId="0" applyFont="1" applyFill="1" applyBorder="1" applyAlignment="1">
      <alignment/>
    </xf>
    <xf numFmtId="0" fontId="0" fillId="12" borderId="68" xfId="0" applyFill="1" applyBorder="1" applyAlignment="1">
      <alignment/>
    </xf>
    <xf numFmtId="0" fontId="0" fillId="12" borderId="69" xfId="0" applyFill="1" applyBorder="1" applyAlignment="1">
      <alignment/>
    </xf>
    <xf numFmtId="0" fontId="0" fillId="0" borderId="64" xfId="0" applyBorder="1" applyAlignment="1" applyProtection="1">
      <alignment vertical="center"/>
      <protection locked="0"/>
    </xf>
    <xf numFmtId="0" fontId="0" fillId="0" borderId="34" xfId="0" applyBorder="1" applyAlignment="1" applyProtection="1">
      <alignment vertical="center"/>
      <protection locked="0"/>
    </xf>
    <xf numFmtId="0" fontId="0" fillId="2" borderId="64" xfId="0" applyFont="1" applyFill="1" applyBorder="1" applyAlignment="1" applyProtection="1">
      <alignment vertical="center"/>
      <protection locked="0"/>
    </xf>
    <xf numFmtId="0" fontId="0" fillId="2" borderId="34" xfId="0" applyFont="1" applyFill="1" applyBorder="1" applyAlignment="1" applyProtection="1">
      <alignment vertical="center"/>
      <protection locked="0"/>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49" xfId="0" applyBorder="1" applyAlignment="1">
      <alignment vertical="center" wrapText="1"/>
    </xf>
    <xf numFmtId="0" fontId="4" fillId="3" borderId="61" xfId="0" applyFont="1" applyFill="1" applyBorder="1" applyAlignment="1">
      <alignment horizontal="left" vertical="center" wrapText="1"/>
    </xf>
    <xf numFmtId="0" fontId="0" fillId="0" borderId="62" xfId="0" applyBorder="1" applyAlignment="1">
      <alignment vertical="center" wrapText="1"/>
    </xf>
    <xf numFmtId="0" fontId="20" fillId="3" borderId="62" xfId="0" applyFont="1" applyFill="1" applyBorder="1" applyAlignment="1">
      <alignment horizontal="left" vertical="center" wrapText="1"/>
    </xf>
    <xf numFmtId="0" fontId="0" fillId="0" borderId="57" xfId="0" applyBorder="1" applyAlignment="1">
      <alignment vertical="center" wrapText="1"/>
    </xf>
    <xf numFmtId="49" fontId="4" fillId="2" borderId="2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5" fillId="3" borderId="29" xfId="0" applyFont="1" applyFill="1" applyBorder="1" applyAlignment="1">
      <alignment/>
    </xf>
    <xf numFmtId="49" fontId="0" fillId="2" borderId="64" xfId="0" applyNumberFormat="1" applyFont="1" applyFill="1" applyBorder="1" applyAlignment="1" applyProtection="1">
      <alignment vertical="center"/>
      <protection locked="0"/>
    </xf>
    <xf numFmtId="49" fontId="0" fillId="2" borderId="34" xfId="0" applyNumberFormat="1" applyFont="1" applyFill="1" applyBorder="1" applyAlignment="1" applyProtection="1">
      <alignment vertical="center"/>
      <protection locked="0"/>
    </xf>
    <xf numFmtId="0" fontId="21" fillId="3" borderId="29" xfId="0" applyFont="1" applyFill="1" applyBorder="1" applyAlignment="1" applyProtection="1">
      <alignment vertical="center"/>
      <protection/>
    </xf>
    <xf numFmtId="0" fontId="22" fillId="3" borderId="0" xfId="0" applyFont="1" applyFill="1" applyBorder="1" applyAlignment="1" applyProtection="1">
      <alignment vertical="center"/>
      <protection/>
    </xf>
    <xf numFmtId="0" fontId="0" fillId="7" borderId="0" xfId="0" applyFill="1" applyBorder="1" applyAlignment="1" applyProtection="1">
      <alignment vertical="center"/>
      <protection/>
    </xf>
    <xf numFmtId="0" fontId="0" fillId="0" borderId="0" xfId="0" applyBorder="1" applyAlignment="1">
      <alignment vertical="center"/>
    </xf>
    <xf numFmtId="0" fontId="0" fillId="0" borderId="49" xfId="0" applyBorder="1" applyAlignment="1">
      <alignment vertical="center"/>
    </xf>
    <xf numFmtId="0" fontId="22" fillId="3" borderId="29" xfId="0" applyFont="1" applyFill="1" applyBorder="1" applyAlignment="1" applyProtection="1">
      <alignment vertical="center"/>
      <protection/>
    </xf>
    <xf numFmtId="0" fontId="0" fillId="0" borderId="23" xfId="0" applyFill="1" applyBorder="1" applyAlignment="1" applyProtection="1">
      <alignment/>
      <protection locked="0"/>
    </xf>
    <xf numFmtId="0" fontId="0" fillId="0" borderId="66" xfId="0" applyFill="1" applyBorder="1" applyAlignment="1" applyProtection="1">
      <alignment/>
      <protection locked="0"/>
    </xf>
    <xf numFmtId="0" fontId="0" fillId="0" borderId="12" xfId="0" applyFill="1" applyBorder="1" applyAlignment="1" applyProtection="1">
      <alignment/>
      <protection locked="0"/>
    </xf>
    <xf numFmtId="0" fontId="0" fillId="0" borderId="67" xfId="0" applyFill="1" applyBorder="1" applyAlignment="1" applyProtection="1">
      <alignment/>
      <protection locked="0"/>
    </xf>
    <xf numFmtId="0" fontId="0" fillId="0" borderId="0" xfId="0" applyFill="1" applyBorder="1" applyAlignment="1" applyProtection="1">
      <alignment/>
      <protection locked="0"/>
    </xf>
    <xf numFmtId="0" fontId="0" fillId="0" borderId="49" xfId="0" applyFill="1" applyBorder="1" applyAlignment="1" applyProtection="1">
      <alignment/>
      <protection locked="0"/>
    </xf>
    <xf numFmtId="0" fontId="0" fillId="0" borderId="35" xfId="0" applyFill="1" applyBorder="1" applyAlignment="1" applyProtection="1">
      <alignment/>
      <protection locked="0"/>
    </xf>
    <xf numFmtId="0" fontId="0" fillId="0" borderId="68" xfId="0" applyFill="1" applyBorder="1" applyAlignment="1" applyProtection="1">
      <alignment/>
      <protection locked="0"/>
    </xf>
    <xf numFmtId="0" fontId="0" fillId="0" borderId="69" xfId="0" applyFill="1" applyBorder="1" applyAlignment="1" applyProtection="1">
      <alignment/>
      <protection locked="0"/>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0" fillId="3" borderId="70" xfId="0" applyFill="1" applyBorder="1" applyAlignment="1">
      <alignment/>
    </xf>
    <xf numFmtId="0" fontId="0" fillId="3" borderId="71" xfId="0" applyFill="1" applyBorder="1" applyAlignment="1">
      <alignment/>
    </xf>
    <xf numFmtId="0" fontId="0" fillId="3" borderId="72" xfId="0" applyFill="1" applyBorder="1" applyAlignment="1">
      <alignment/>
    </xf>
    <xf numFmtId="0" fontId="5" fillId="3" borderId="70" xfId="0" applyFont="1" applyFill="1" applyBorder="1" applyAlignment="1">
      <alignment/>
    </xf>
    <xf numFmtId="0" fontId="0" fillId="0" borderId="71" xfId="0" applyBorder="1" applyAlignment="1">
      <alignment/>
    </xf>
    <xf numFmtId="0" fontId="0" fillId="0" borderId="72" xfId="0" applyBorder="1" applyAlignment="1">
      <alignment/>
    </xf>
    <xf numFmtId="0" fontId="5" fillId="3" borderId="61" xfId="0" applyFont="1" applyFill="1" applyBorder="1" applyAlignment="1">
      <alignment/>
    </xf>
    <xf numFmtId="0" fontId="4" fillId="3" borderId="61" xfId="0" applyFont="1" applyFill="1" applyBorder="1" applyAlignment="1">
      <alignment/>
    </xf>
    <xf numFmtId="0" fontId="4" fillId="0" borderId="62" xfId="0" applyFont="1" applyBorder="1" applyAlignment="1">
      <alignment/>
    </xf>
    <xf numFmtId="0" fontId="4" fillId="0" borderId="57" xfId="0" applyFont="1" applyBorder="1" applyAlignment="1">
      <alignment/>
    </xf>
    <xf numFmtId="0" fontId="5" fillId="3" borderId="68" xfId="0" applyFont="1" applyFill="1" applyBorder="1" applyAlignment="1">
      <alignment horizontal="center"/>
    </xf>
    <xf numFmtId="0" fontId="5" fillId="3" borderId="68" xfId="0" applyFont="1" applyFill="1" applyBorder="1" applyAlignment="1">
      <alignment horizontal="center" wrapText="1"/>
    </xf>
    <xf numFmtId="0" fontId="5" fillId="3" borderId="69" xfId="0" applyFont="1" applyFill="1" applyBorder="1" applyAlignment="1">
      <alignment horizontal="center" wrapText="1"/>
    </xf>
    <xf numFmtId="0" fontId="9" fillId="3" borderId="70" xfId="0" applyFont="1" applyFill="1" applyBorder="1" applyAlignment="1">
      <alignment horizontal="center"/>
    </xf>
    <xf numFmtId="0" fontId="9" fillId="3" borderId="71" xfId="0" applyFont="1" applyFill="1" applyBorder="1" applyAlignment="1">
      <alignment horizontal="center"/>
    </xf>
    <xf numFmtId="0" fontId="9" fillId="3" borderId="72" xfId="0" applyFont="1" applyFill="1" applyBorder="1" applyAlignment="1">
      <alignment horizontal="center"/>
    </xf>
    <xf numFmtId="0" fontId="0" fillId="2" borderId="27" xfId="0"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5" fillId="3" borderId="29" xfId="0" applyFont="1" applyFill="1" applyBorder="1" applyAlignment="1">
      <alignment horizontal="left" vertical="center"/>
    </xf>
    <xf numFmtId="0" fontId="0" fillId="0" borderId="65" xfId="0" applyBorder="1" applyAlignment="1">
      <alignment vertical="center"/>
    </xf>
    <xf numFmtId="0" fontId="5" fillId="3" borderId="67" xfId="0" applyFont="1" applyFill="1" applyBorder="1" applyAlignment="1">
      <alignment horizontal="right" vertical="center"/>
    </xf>
    <xf numFmtId="0" fontId="5" fillId="0" borderId="0" xfId="0" applyFont="1" applyBorder="1" applyAlignment="1">
      <alignment horizontal="right" vertical="center"/>
    </xf>
    <xf numFmtId="0" fontId="5" fillId="3" borderId="0" xfId="0" applyFont="1" applyFill="1" applyBorder="1" applyAlignment="1" applyProtection="1">
      <alignment/>
      <protection/>
    </xf>
    <xf numFmtId="0" fontId="5" fillId="0" borderId="49" xfId="0" applyFont="1" applyBorder="1" applyAlignment="1">
      <alignment/>
    </xf>
    <xf numFmtId="1" fontId="0" fillId="2" borderId="27" xfId="0" applyNumberFormat="1" applyFill="1" applyBorder="1" applyAlignment="1" applyProtection="1">
      <alignment horizontal="left" vertical="center"/>
      <protection locked="0"/>
    </xf>
    <xf numFmtId="1" fontId="0" fillId="2" borderId="34" xfId="0" applyNumberFormat="1" applyFill="1" applyBorder="1" applyAlignment="1" applyProtection="1">
      <alignment horizontal="left" vertical="center"/>
      <protection locked="0"/>
    </xf>
    <xf numFmtId="0" fontId="5" fillId="3" borderId="29" xfId="0" applyFont="1" applyFill="1" applyBorder="1" applyAlignment="1">
      <alignment vertical="center"/>
    </xf>
    <xf numFmtId="0" fontId="0" fillId="0" borderId="27" xfId="0" applyFont="1" applyFill="1" applyBorder="1" applyAlignment="1" applyProtection="1">
      <alignment horizontal="left" vertical="center"/>
      <protection locked="0"/>
    </xf>
    <xf numFmtId="0" fontId="0" fillId="0" borderId="64"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3" fontId="0" fillId="0" borderId="27" xfId="0" applyNumberFormat="1" applyBorder="1" applyAlignment="1" applyProtection="1">
      <alignment horizontal="left" vertical="center"/>
      <protection locked="0"/>
    </xf>
    <xf numFmtId="0" fontId="7" fillId="3" borderId="29" xfId="0" applyFont="1" applyFill="1" applyBorder="1" applyAlignment="1" applyProtection="1">
      <alignment horizontal="right"/>
      <protection/>
    </xf>
    <xf numFmtId="0" fontId="0" fillId="0" borderId="0" xfId="0" applyBorder="1" applyAlignment="1">
      <alignment horizontal="right"/>
    </xf>
    <xf numFmtId="0" fontId="0" fillId="0" borderId="49" xfId="0" applyBorder="1" applyAlignment="1">
      <alignment horizontal="right"/>
    </xf>
    <xf numFmtId="14" fontId="0" fillId="2" borderId="63" xfId="0" applyNumberFormat="1" applyFill="1" applyBorder="1" applyAlignment="1" applyProtection="1">
      <alignment horizontal="center" vertical="center"/>
      <protection locked="0"/>
    </xf>
    <xf numFmtId="14" fontId="0" fillId="0" borderId="64" xfId="0" applyNumberFormat="1" applyBorder="1" applyAlignment="1">
      <alignment horizontal="center" vertical="center"/>
    </xf>
    <xf numFmtId="14" fontId="0" fillId="0" borderId="22" xfId="0" applyNumberFormat="1" applyBorder="1" applyAlignment="1">
      <alignment vertical="center"/>
    </xf>
    <xf numFmtId="0" fontId="0" fillId="0" borderId="73" xfId="0" applyFill="1" applyBorder="1" applyAlignment="1" applyProtection="1">
      <alignment/>
      <protection locked="0"/>
    </xf>
    <xf numFmtId="0" fontId="0" fillId="0" borderId="65" xfId="0" applyFill="1" applyBorder="1" applyAlignment="1" applyProtection="1">
      <alignment/>
      <protection locked="0"/>
    </xf>
    <xf numFmtId="0" fontId="0" fillId="0" borderId="74" xfId="0" applyFill="1" applyBorder="1" applyAlignment="1" applyProtection="1">
      <alignment/>
      <protection locked="0"/>
    </xf>
    <xf numFmtId="0" fontId="0" fillId="3" borderId="11" xfId="0" applyFill="1" applyBorder="1" applyAlignment="1" applyProtection="1">
      <alignment/>
      <protection/>
    </xf>
    <xf numFmtId="0" fontId="34" fillId="12" borderId="0" xfId="0" applyFont="1" applyFill="1" applyAlignment="1">
      <alignment vertical="center"/>
    </xf>
    <xf numFmtId="0" fontId="0" fillId="0" borderId="0" xfId="0" applyAlignment="1">
      <alignment vertical="center"/>
    </xf>
    <xf numFmtId="0" fontId="2" fillId="12" borderId="0" xfId="0" applyFont="1" applyFill="1" applyAlignment="1">
      <alignment vertical="center"/>
    </xf>
    <xf numFmtId="0" fontId="2" fillId="12" borderId="0" xfId="0" applyFont="1" applyFill="1" applyAlignment="1">
      <alignment horizontal="right" vertical="center"/>
    </xf>
    <xf numFmtId="0" fontId="0" fillId="12" borderId="71" xfId="0" applyFill="1" applyBorder="1" applyAlignment="1">
      <alignment vertical="center"/>
    </xf>
    <xf numFmtId="0" fontId="0" fillId="0" borderId="71" xfId="0" applyBorder="1" applyAlignment="1">
      <alignment vertical="center"/>
    </xf>
    <xf numFmtId="0" fontId="7" fillId="12" borderId="71" xfId="0" applyFont="1" applyFill="1" applyBorder="1" applyAlignment="1">
      <alignment vertical="center" wrapText="1"/>
    </xf>
    <xf numFmtId="0" fontId="7" fillId="0" borderId="71" xfId="0" applyFont="1" applyBorder="1" applyAlignment="1">
      <alignment vertical="center"/>
    </xf>
    <xf numFmtId="0" fontId="0" fillId="12" borderId="0" xfId="0" applyFill="1" applyAlignment="1">
      <alignment vertical="center"/>
    </xf>
    <xf numFmtId="0" fontId="2" fillId="11" borderId="75" xfId="0" applyFont="1" applyFill="1" applyBorder="1" applyAlignment="1">
      <alignment horizontal="center" vertical="center"/>
    </xf>
    <xf numFmtId="0" fontId="0" fillId="11" borderId="1" xfId="0" applyFill="1" applyBorder="1" applyAlignment="1">
      <alignment horizontal="center" vertical="center"/>
    </xf>
    <xf numFmtId="0" fontId="2" fillId="11" borderId="56" xfId="0" applyFont="1" applyFill="1" applyBorder="1" applyAlignment="1">
      <alignment horizontal="center" vertical="center"/>
    </xf>
    <xf numFmtId="0" fontId="0" fillId="11" borderId="76" xfId="0" applyFill="1" applyBorder="1" applyAlignment="1">
      <alignment horizontal="center" vertical="center"/>
    </xf>
    <xf numFmtId="0" fontId="2" fillId="11" borderId="75"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26" xfId="0" applyFont="1" applyFill="1" applyBorder="1" applyAlignment="1">
      <alignment horizontal="center" vertical="center"/>
    </xf>
    <xf numFmtId="0" fontId="0" fillId="11" borderId="77" xfId="0" applyFill="1" applyBorder="1" applyAlignment="1">
      <alignment horizontal="center" vertical="center"/>
    </xf>
    <xf numFmtId="0" fontId="0" fillId="11" borderId="78" xfId="0" applyFill="1" applyBorder="1" applyAlignment="1">
      <alignment horizontal="center" vertical="center"/>
    </xf>
    <xf numFmtId="4" fontId="0" fillId="12" borderId="0" xfId="0" applyNumberFormat="1" applyFill="1" applyAlignment="1">
      <alignment horizontal="right" vertical="center" indent="1"/>
    </xf>
    <xf numFmtId="0" fontId="0" fillId="12" borderId="0" xfId="0" applyFill="1" applyAlignment="1">
      <alignment horizontal="right" vertical="center" indent="1"/>
    </xf>
    <xf numFmtId="4" fontId="0" fillId="12" borderId="0" xfId="0" applyNumberFormat="1" applyFill="1" applyAlignment="1">
      <alignment horizontal="right" vertical="center"/>
    </xf>
    <xf numFmtId="0" fontId="34" fillId="12" borderId="0" xfId="0" applyFont="1" applyFill="1" applyAlignment="1" applyProtection="1">
      <alignment vertical="center"/>
      <protection/>
    </xf>
    <xf numFmtId="0" fontId="0" fillId="0" borderId="0" xfId="0" applyAlignment="1" applyProtection="1">
      <alignment vertical="center"/>
      <protection/>
    </xf>
    <xf numFmtId="0" fontId="2" fillId="12" borderId="0" xfId="0" applyFont="1" applyFill="1" applyAlignment="1">
      <alignment vertical="center" wrapText="1"/>
    </xf>
    <xf numFmtId="0" fontId="2" fillId="11" borderId="79" xfId="0" applyFont="1" applyFill="1" applyBorder="1" applyAlignment="1" applyProtection="1">
      <alignment horizontal="center" vertical="center"/>
      <protection/>
    </xf>
    <xf numFmtId="0" fontId="0" fillId="0" borderId="62" xfId="0" applyBorder="1" applyAlignment="1" applyProtection="1">
      <alignment horizontal="center" vertical="center"/>
      <protection/>
    </xf>
    <xf numFmtId="4" fontId="20" fillId="11" borderId="3" xfId="0" applyNumberFormat="1" applyFont="1" applyFill="1" applyBorder="1" applyAlignment="1" applyProtection="1">
      <alignment horizontal="left" vertical="center" indent="1"/>
      <protection/>
    </xf>
    <xf numFmtId="0" fontId="20" fillId="0" borderId="3" xfId="0" applyFont="1" applyBorder="1" applyAlignment="1" applyProtection="1">
      <alignment horizontal="left" vertical="center" indent="1"/>
      <protection/>
    </xf>
    <xf numFmtId="4" fontId="20" fillId="11" borderId="25" xfId="0" applyNumberFormat="1" applyFont="1" applyFill="1" applyBorder="1" applyAlignment="1" applyProtection="1">
      <alignment horizontal="left" vertical="center" indent="1"/>
      <protection/>
    </xf>
    <xf numFmtId="0" fontId="20" fillId="0" borderId="25" xfId="0" applyFont="1" applyBorder="1" applyAlignment="1" applyProtection="1">
      <alignment horizontal="left" vertical="center" indent="1"/>
      <protection/>
    </xf>
    <xf numFmtId="0" fontId="52" fillId="13" borderId="0" xfId="0" applyFont="1" applyFill="1" applyAlignment="1">
      <alignment horizontal="center" vertical="center" wrapText="1"/>
    </xf>
    <xf numFmtId="0" fontId="52" fillId="0" borderId="0" xfId="0" applyFont="1" applyAlignment="1">
      <alignment horizontal="center" vertical="center" wrapText="1"/>
    </xf>
    <xf numFmtId="0" fontId="2" fillId="12" borderId="0" xfId="0" applyFont="1" applyFill="1" applyAlignment="1">
      <alignment horizontal="center"/>
    </xf>
    <xf numFmtId="3" fontId="0" fillId="0" borderId="27" xfId="0" applyNumberFormat="1" applyFont="1" applyFill="1" applyBorder="1" applyAlignment="1" applyProtection="1">
      <alignment horizontal="right" vertical="center" indent="3"/>
      <protection/>
    </xf>
    <xf numFmtId="3" fontId="0" fillId="0" borderId="34" xfId="0" applyNumberFormat="1" applyFont="1" applyFill="1" applyBorder="1" applyAlignment="1" applyProtection="1">
      <alignment horizontal="right" vertical="center" indent="3"/>
      <protection/>
    </xf>
    <xf numFmtId="3" fontId="0" fillId="0" borderId="27" xfId="0" applyNumberFormat="1" applyFont="1" applyFill="1" applyBorder="1" applyAlignment="1" applyProtection="1">
      <alignment horizontal="right" vertical="center" indent="3"/>
      <protection/>
    </xf>
    <xf numFmtId="0" fontId="2" fillId="3" borderId="20" xfId="0" applyFont="1" applyFill="1" applyBorder="1" applyAlignment="1" applyProtection="1">
      <alignment vertical="center" wrapText="1"/>
      <protection/>
    </xf>
    <xf numFmtId="0" fontId="2" fillId="3" borderId="21" xfId="0" applyFont="1" applyFill="1" applyBorder="1" applyAlignment="1" applyProtection="1">
      <alignment vertical="center"/>
      <protection/>
    </xf>
    <xf numFmtId="0" fontId="0" fillId="0" borderId="21" xfId="0" applyBorder="1" applyAlignment="1" applyProtection="1">
      <alignment vertical="center"/>
      <protection/>
    </xf>
    <xf numFmtId="0" fontId="0" fillId="0" borderId="2" xfId="0" applyBorder="1" applyAlignment="1" applyProtection="1">
      <alignment vertical="center"/>
      <protection/>
    </xf>
    <xf numFmtId="0" fontId="0" fillId="0" borderId="34" xfId="0" applyFont="1" applyBorder="1" applyAlignment="1" applyProtection="1">
      <alignment horizontal="right" vertical="center" indent="3"/>
      <protection/>
    </xf>
    <xf numFmtId="3" fontId="0" fillId="0" borderId="26" xfId="0" applyNumberFormat="1" applyFont="1" applyFill="1" applyBorder="1" applyAlignment="1" applyProtection="1">
      <alignment horizontal="right" vertical="center" indent="3"/>
      <protection/>
    </xf>
    <xf numFmtId="0" fontId="0" fillId="0" borderId="80" xfId="0" applyFont="1" applyBorder="1" applyAlignment="1" applyProtection="1">
      <alignment horizontal="right" vertical="center" indent="3"/>
      <protection/>
    </xf>
    <xf numFmtId="0" fontId="5" fillId="3" borderId="63"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22" xfId="0" applyFont="1" applyFill="1" applyBorder="1" applyAlignment="1" applyProtection="1">
      <alignment vertical="center"/>
      <protection/>
    </xf>
    <xf numFmtId="3" fontId="0" fillId="0" borderId="64" xfId="0" applyNumberFormat="1" applyFont="1" applyFill="1" applyBorder="1" applyAlignment="1" applyProtection="1">
      <alignment horizontal="right" vertical="center" indent="3"/>
      <protection/>
    </xf>
    <xf numFmtId="3" fontId="0" fillId="0" borderId="22" xfId="0" applyNumberFormat="1" applyFont="1" applyFill="1" applyBorder="1" applyAlignment="1" applyProtection="1">
      <alignment horizontal="right" vertical="center" indent="3"/>
      <protection/>
    </xf>
    <xf numFmtId="3" fontId="0" fillId="0" borderId="23" xfId="0" applyNumberFormat="1" applyFont="1" applyFill="1" applyBorder="1" applyAlignment="1" applyProtection="1">
      <alignment horizontal="right" vertical="center" indent="3"/>
      <protection/>
    </xf>
    <xf numFmtId="3" fontId="0" fillId="0" borderId="12" xfId="0" applyNumberFormat="1" applyFont="1" applyFill="1" applyBorder="1" applyAlignment="1" applyProtection="1">
      <alignment horizontal="right" vertical="center" indent="3"/>
      <protection/>
    </xf>
    <xf numFmtId="3" fontId="4" fillId="3" borderId="81" xfId="0" applyNumberFormat="1" applyFont="1" applyFill="1" applyBorder="1" applyAlignment="1" applyProtection="1">
      <alignment horizontal="center" vertical="center"/>
      <protection/>
    </xf>
    <xf numFmtId="0" fontId="0" fillId="3" borderId="2" xfId="0" applyFill="1" applyBorder="1" applyAlignment="1" applyProtection="1">
      <alignment horizontal="center" vertical="center"/>
      <protection/>
    </xf>
    <xf numFmtId="3" fontId="9" fillId="3" borderId="82" xfId="0" applyNumberFormat="1" applyFont="1" applyFill="1" applyBorder="1" applyAlignment="1" applyProtection="1">
      <alignment vertical="center" wrapText="1"/>
      <protection/>
    </xf>
    <xf numFmtId="0" fontId="0" fillId="0" borderId="83" xfId="0" applyBorder="1" applyAlignment="1" applyProtection="1">
      <alignment vertical="center" wrapText="1"/>
      <protection/>
    </xf>
    <xf numFmtId="0" fontId="2" fillId="3" borderId="84" xfId="0" applyFont="1" applyFill="1" applyBorder="1" applyAlignment="1" applyProtection="1">
      <alignment vertical="center"/>
      <protection/>
    </xf>
    <xf numFmtId="3" fontId="0" fillId="0" borderId="66" xfId="0" applyNumberFormat="1" applyFont="1" applyFill="1" applyBorder="1" applyAlignment="1" applyProtection="1">
      <alignment horizontal="right" vertical="center" indent="3"/>
      <protection/>
    </xf>
    <xf numFmtId="3" fontId="0" fillId="0" borderId="73" xfId="0" applyNumberFormat="1" applyFont="1" applyFill="1" applyBorder="1" applyAlignment="1" applyProtection="1">
      <alignment horizontal="right" vertical="center" indent="3"/>
      <protection/>
    </xf>
    <xf numFmtId="0" fontId="5" fillId="3" borderId="25" xfId="0" applyFont="1" applyFill="1" applyBorder="1" applyAlignment="1" applyProtection="1">
      <alignment horizontal="center" vertical="center"/>
      <protection/>
    </xf>
    <xf numFmtId="0" fontId="0" fillId="0" borderId="25" xfId="0" applyBorder="1" applyAlignment="1" applyProtection="1">
      <alignment vertical="center"/>
      <protection/>
    </xf>
    <xf numFmtId="0" fontId="5" fillId="3" borderId="14" xfId="0" applyFont="1" applyFill="1" applyBorder="1" applyAlignment="1" applyProtection="1">
      <alignment vertical="center" wrapText="1"/>
      <protection/>
    </xf>
    <xf numFmtId="0" fontId="0" fillId="0" borderId="24" xfId="0" applyBorder="1" applyAlignment="1" applyProtection="1">
      <alignment vertical="center"/>
      <protection/>
    </xf>
    <xf numFmtId="0" fontId="0" fillId="0" borderId="16" xfId="0" applyBorder="1" applyAlignment="1" applyProtection="1">
      <alignment vertical="center"/>
      <protection/>
    </xf>
    <xf numFmtId="0" fontId="0" fillId="0" borderId="3" xfId="0" applyBorder="1" applyAlignment="1" applyProtection="1">
      <alignment vertical="center"/>
      <protection/>
    </xf>
    <xf numFmtId="0" fontId="5" fillId="3" borderId="24" xfId="0"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0" fillId="0" borderId="64" xfId="0" applyBorder="1" applyAlignment="1" applyProtection="1">
      <alignment vertical="center"/>
      <protection/>
    </xf>
    <xf numFmtId="0" fontId="0" fillId="0" borderId="22" xfId="0" applyBorder="1" applyAlignment="1" applyProtection="1">
      <alignment vertical="center"/>
      <protection/>
    </xf>
    <xf numFmtId="3" fontId="8" fillId="3" borderId="20" xfId="0" applyNumberFormat="1" applyFont="1" applyFill="1" applyBorder="1" applyAlignment="1" applyProtection="1">
      <alignment horizontal="left" vertical="center"/>
      <protection/>
    </xf>
    <xf numFmtId="3" fontId="0" fillId="0" borderId="27" xfId="0" applyNumberFormat="1" applyFont="1" applyFill="1" applyBorder="1" applyAlignment="1" applyProtection="1">
      <alignment horizontal="right" vertical="center" indent="1"/>
      <protection/>
    </xf>
    <xf numFmtId="0" fontId="0" fillId="0" borderId="34" xfId="0" applyFont="1" applyBorder="1" applyAlignment="1" applyProtection="1">
      <alignment horizontal="right" vertical="center" indent="1"/>
      <protection/>
    </xf>
    <xf numFmtId="3" fontId="4" fillId="3" borderId="81" xfId="0" applyNumberFormat="1" applyFont="1" applyFill="1" applyBorder="1" applyAlignment="1" applyProtection="1">
      <alignment horizontal="center" vertical="center" wrapText="1"/>
      <protection/>
    </xf>
    <xf numFmtId="3" fontId="4" fillId="3" borderId="21" xfId="0" applyNumberFormat="1" applyFont="1" applyFill="1" applyBorder="1" applyAlignment="1" applyProtection="1">
      <alignment horizontal="center" vertical="center" wrapText="1"/>
      <protection/>
    </xf>
    <xf numFmtId="0" fontId="0" fillId="0" borderId="84" xfId="0" applyBorder="1" applyAlignment="1" applyProtection="1">
      <alignment horizontal="center" vertical="center" wrapText="1"/>
      <protection/>
    </xf>
    <xf numFmtId="3" fontId="4" fillId="3" borderId="20" xfId="0" applyNumberFormat="1" applyFont="1" applyFill="1" applyBorder="1" applyAlignment="1" applyProtection="1">
      <alignment vertical="center"/>
      <protection/>
    </xf>
    <xf numFmtId="0" fontId="0" fillId="0" borderId="84" xfId="0" applyBorder="1" applyAlignment="1" applyProtection="1">
      <alignment vertical="center"/>
      <protection/>
    </xf>
    <xf numFmtId="0" fontId="5" fillId="3" borderId="85" xfId="0" applyFont="1" applyFill="1" applyBorder="1" applyAlignment="1" applyProtection="1">
      <alignment vertical="center" wrapText="1"/>
      <protection/>
    </xf>
    <xf numFmtId="0" fontId="5" fillId="3" borderId="77" xfId="0" applyFont="1" applyFill="1" applyBorder="1" applyAlignment="1" applyProtection="1">
      <alignment vertical="center"/>
      <protection/>
    </xf>
    <xf numFmtId="0" fontId="5" fillId="3" borderId="78" xfId="0" applyFont="1" applyFill="1" applyBorder="1" applyAlignment="1" applyProtection="1">
      <alignment vertical="center"/>
      <protection/>
    </xf>
    <xf numFmtId="3" fontId="9" fillId="3" borderId="82" xfId="0" applyNumberFormat="1" applyFont="1" applyFill="1" applyBorder="1" applyAlignment="1" applyProtection="1">
      <alignment vertical="center" wrapText="1"/>
      <protection/>
    </xf>
    <xf numFmtId="0" fontId="0" fillId="0" borderId="76" xfId="0" applyBorder="1" applyAlignment="1" applyProtection="1">
      <alignment vertical="center" wrapText="1"/>
      <protection/>
    </xf>
    <xf numFmtId="3" fontId="9" fillId="3" borderId="63" xfId="0" applyNumberFormat="1" applyFont="1" applyFill="1" applyBorder="1" applyAlignment="1" applyProtection="1">
      <alignment vertical="center" wrapText="1"/>
      <protection/>
    </xf>
    <xf numFmtId="0" fontId="0" fillId="0" borderId="22" xfId="0" applyBorder="1" applyAlignment="1" applyProtection="1">
      <alignment vertical="center" wrapText="1"/>
      <protection/>
    </xf>
    <xf numFmtId="3" fontId="0" fillId="2" borderId="27" xfId="0" applyNumberFormat="1" applyFill="1" applyBorder="1" applyAlignment="1" applyProtection="1">
      <alignment horizontal="right" vertical="center" indent="1"/>
      <protection/>
    </xf>
    <xf numFmtId="0" fontId="0" fillId="0" borderId="64" xfId="0" applyBorder="1" applyAlignment="1" applyProtection="1">
      <alignment horizontal="right" vertical="center" indent="1"/>
      <protection/>
    </xf>
    <xf numFmtId="0" fontId="0" fillId="0" borderId="22" xfId="0" applyBorder="1" applyAlignment="1" applyProtection="1">
      <alignment horizontal="right" vertical="center" indent="1"/>
      <protection/>
    </xf>
    <xf numFmtId="3" fontId="9" fillId="3" borderId="63" xfId="0" applyNumberFormat="1" applyFont="1" applyFill="1" applyBorder="1" applyAlignment="1" applyProtection="1">
      <alignment vertical="center"/>
      <protection/>
    </xf>
    <xf numFmtId="3" fontId="9" fillId="4" borderId="56" xfId="0" applyNumberFormat="1" applyFont="1" applyFill="1" applyBorder="1" applyAlignment="1" applyProtection="1">
      <alignment vertical="center"/>
      <protection/>
    </xf>
    <xf numFmtId="0" fontId="0" fillId="4" borderId="83" xfId="0" applyFill="1" applyBorder="1" applyAlignment="1" applyProtection="1">
      <alignment vertical="center"/>
      <protection/>
    </xf>
    <xf numFmtId="3" fontId="4" fillId="3" borderId="26" xfId="0" applyNumberFormat="1" applyFont="1" applyFill="1" applyBorder="1" applyAlignment="1" applyProtection="1">
      <alignment horizontal="center" vertical="center"/>
      <protection/>
    </xf>
    <xf numFmtId="0" fontId="0" fillId="0" borderId="80" xfId="0" applyBorder="1" applyAlignment="1" applyProtection="1">
      <alignment horizontal="center" vertical="center"/>
      <protection/>
    </xf>
    <xf numFmtId="3" fontId="4" fillId="3" borderId="77" xfId="0" applyNumberFormat="1" applyFont="1" applyFill="1" applyBorder="1" applyAlignment="1" applyProtection="1">
      <alignment horizontal="center" vertical="center"/>
      <protection/>
    </xf>
    <xf numFmtId="0" fontId="0" fillId="0" borderId="77" xfId="0" applyBorder="1" applyAlignment="1" applyProtection="1">
      <alignment vertical="center"/>
      <protection/>
    </xf>
    <xf numFmtId="0" fontId="0" fillId="0" borderId="78" xfId="0" applyBorder="1" applyAlignment="1" applyProtection="1">
      <alignment vertical="center"/>
      <protection/>
    </xf>
    <xf numFmtId="0" fontId="2" fillId="0" borderId="76" xfId="0" applyFont="1" applyBorder="1" applyAlignment="1" applyProtection="1">
      <alignment vertical="center" wrapText="1"/>
      <protection/>
    </xf>
    <xf numFmtId="3" fontId="9" fillId="4" borderId="82" xfId="0" applyNumberFormat="1" applyFont="1" applyFill="1" applyBorder="1" applyAlignment="1" applyProtection="1">
      <alignment vertical="center" wrapText="1"/>
      <protection/>
    </xf>
    <xf numFmtId="3" fontId="9" fillId="4" borderId="76" xfId="0" applyNumberFormat="1" applyFont="1" applyFill="1" applyBorder="1" applyAlignment="1" applyProtection="1">
      <alignment vertical="center" wrapText="1"/>
      <protection/>
    </xf>
    <xf numFmtId="3" fontId="2" fillId="3" borderId="85" xfId="0" applyNumberFormat="1" applyFont="1" applyFill="1" applyBorder="1" applyAlignment="1" applyProtection="1">
      <alignment horizontal="left" vertical="center"/>
      <protection/>
    </xf>
    <xf numFmtId="0" fontId="2" fillId="0" borderId="77" xfId="0" applyFont="1" applyBorder="1" applyAlignment="1" applyProtection="1">
      <alignment horizontal="left" vertical="center"/>
      <protection/>
    </xf>
    <xf numFmtId="0" fontId="5" fillId="3" borderId="16" xfId="0" applyFont="1" applyFill="1" applyBorder="1" applyAlignment="1" applyProtection="1">
      <alignment vertical="center" wrapText="1"/>
      <protection/>
    </xf>
    <xf numFmtId="0" fontId="5" fillId="3" borderId="86" xfId="0" applyFont="1" applyFill="1" applyBorder="1" applyAlignment="1" applyProtection="1">
      <alignment vertical="center" wrapText="1"/>
      <protection/>
    </xf>
    <xf numFmtId="0" fontId="5" fillId="3" borderId="87" xfId="0" applyFont="1" applyFill="1" applyBorder="1" applyAlignment="1" applyProtection="1">
      <alignment vertical="center"/>
      <protection/>
    </xf>
    <xf numFmtId="0" fontId="5" fillId="3" borderId="88" xfId="0" applyFont="1" applyFill="1" applyBorder="1" applyAlignment="1" applyProtection="1">
      <alignment vertical="center"/>
      <protection/>
    </xf>
    <xf numFmtId="0" fontId="0" fillId="0" borderId="18" xfId="0" applyBorder="1" applyAlignment="1" applyProtection="1">
      <alignment vertical="center"/>
      <protection/>
    </xf>
    <xf numFmtId="3" fontId="0" fillId="0" borderId="3" xfId="0" applyNumberFormat="1" applyFill="1" applyBorder="1" applyAlignment="1" applyProtection="1">
      <alignment horizontal="right" vertical="center" indent="1"/>
      <protection/>
    </xf>
    <xf numFmtId="3" fontId="0" fillId="0" borderId="17" xfId="0" applyNumberFormat="1" applyFill="1" applyBorder="1" applyAlignment="1" applyProtection="1">
      <alignment horizontal="right" vertical="center" indent="1"/>
      <protection/>
    </xf>
    <xf numFmtId="3" fontId="11" fillId="3" borderId="27" xfId="0" applyNumberFormat="1" applyFont="1" applyFill="1" applyBorder="1" applyAlignment="1" applyProtection="1">
      <alignment vertical="center"/>
      <protection/>
    </xf>
    <xf numFmtId="0" fontId="11" fillId="3" borderId="64" xfId="0" applyFont="1" applyFill="1" applyBorder="1" applyAlignment="1" applyProtection="1">
      <alignment vertical="center"/>
      <protection/>
    </xf>
    <xf numFmtId="3" fontId="9" fillId="3" borderId="27" xfId="0" applyNumberFormat="1" applyFont="1" applyFill="1" applyBorder="1" applyAlignment="1" applyProtection="1">
      <alignment vertical="center"/>
      <protection/>
    </xf>
    <xf numFmtId="0" fontId="9" fillId="3" borderId="64" xfId="0" applyFont="1" applyFill="1" applyBorder="1" applyAlignment="1" applyProtection="1">
      <alignment vertical="center"/>
      <protection/>
    </xf>
    <xf numFmtId="3" fontId="0" fillId="3" borderId="27" xfId="0" applyNumberFormat="1" applyFill="1" applyBorder="1" applyAlignment="1" applyProtection="1">
      <alignment vertical="center"/>
      <protection/>
    </xf>
    <xf numFmtId="0" fontId="0" fillId="3" borderId="22" xfId="0" applyFill="1" applyBorder="1" applyAlignment="1" applyProtection="1">
      <alignment vertical="center"/>
      <protection/>
    </xf>
    <xf numFmtId="3" fontId="9" fillId="3" borderId="82" xfId="0" applyNumberFormat="1" applyFont="1" applyFill="1" applyBorder="1" applyAlignment="1" applyProtection="1">
      <alignment vertical="center"/>
      <protection/>
    </xf>
    <xf numFmtId="0" fontId="0" fillId="3" borderId="76" xfId="0" applyFill="1" applyBorder="1" applyAlignment="1" applyProtection="1">
      <alignment vertical="center"/>
      <protection/>
    </xf>
    <xf numFmtId="3" fontId="9" fillId="4" borderId="42" xfId="0" applyNumberFormat="1" applyFont="1" applyFill="1" applyBorder="1" applyAlignment="1" applyProtection="1">
      <alignment vertical="center" wrapText="1"/>
      <protection/>
    </xf>
    <xf numFmtId="3" fontId="9" fillId="4" borderId="73" xfId="0" applyNumberFormat="1" applyFont="1" applyFill="1" applyBorder="1" applyAlignment="1" applyProtection="1">
      <alignment vertical="center" wrapText="1"/>
      <protection/>
    </xf>
    <xf numFmtId="3" fontId="0" fillId="3" borderId="23" xfId="0" applyNumberFormat="1" applyFill="1" applyBorder="1" applyAlignment="1" applyProtection="1">
      <alignment vertical="center"/>
      <protection/>
    </xf>
    <xf numFmtId="0" fontId="0" fillId="3" borderId="73" xfId="0" applyFill="1" applyBorder="1" applyAlignment="1" applyProtection="1">
      <alignment vertical="center"/>
      <protection/>
    </xf>
    <xf numFmtId="3" fontId="0" fillId="2" borderId="23" xfId="0" applyNumberFormat="1" applyFill="1" applyBorder="1" applyAlignment="1" applyProtection="1">
      <alignment horizontal="right" vertical="center" indent="1"/>
      <protection/>
    </xf>
    <xf numFmtId="0" fontId="0" fillId="0" borderId="66" xfId="0" applyBorder="1" applyAlignment="1" applyProtection="1">
      <alignment horizontal="right" vertical="center" indent="1"/>
      <protection/>
    </xf>
    <xf numFmtId="0" fontId="0" fillId="0" borderId="73" xfId="0" applyBorder="1" applyAlignment="1" applyProtection="1">
      <alignment horizontal="right" vertical="center" indent="1"/>
      <protection/>
    </xf>
    <xf numFmtId="3" fontId="9" fillId="4" borderId="20" xfId="0" applyNumberFormat="1" applyFont="1" applyFill="1" applyBorder="1" applyAlignment="1" applyProtection="1">
      <alignment vertical="center" wrapText="1"/>
      <protection/>
    </xf>
    <xf numFmtId="3" fontId="9" fillId="4" borderId="84" xfId="0" applyNumberFormat="1" applyFont="1" applyFill="1" applyBorder="1" applyAlignment="1" applyProtection="1">
      <alignment vertical="center" wrapText="1"/>
      <protection/>
    </xf>
    <xf numFmtId="3" fontId="0" fillId="2" borderId="81" xfId="0" applyNumberFormat="1" applyFill="1" applyBorder="1" applyAlignment="1" applyProtection="1">
      <alignment horizontal="right" vertical="center" indent="1"/>
      <protection/>
    </xf>
    <xf numFmtId="0" fontId="0" fillId="0" borderId="84" xfId="0" applyBorder="1" applyAlignment="1" applyProtection="1">
      <alignment horizontal="right" vertical="center" indent="1"/>
      <protection/>
    </xf>
    <xf numFmtId="0" fontId="0" fillId="0" borderId="21" xfId="0" applyBorder="1" applyAlignment="1" applyProtection="1">
      <alignment horizontal="right" vertical="center" indent="1"/>
      <protection/>
    </xf>
    <xf numFmtId="3" fontId="0" fillId="0" borderId="26" xfId="0" applyNumberFormat="1" applyFill="1" applyBorder="1" applyAlignment="1" applyProtection="1">
      <alignment horizontal="right" vertical="center" indent="1"/>
      <protection/>
    </xf>
    <xf numFmtId="0" fontId="0" fillId="0" borderId="77" xfId="0" applyFill="1" applyBorder="1" applyAlignment="1" applyProtection="1">
      <alignment horizontal="right" vertical="center" indent="1"/>
      <protection/>
    </xf>
    <xf numFmtId="0" fontId="0" fillId="0" borderId="78" xfId="0" applyFill="1" applyBorder="1" applyAlignment="1" applyProtection="1">
      <alignment horizontal="right" vertical="center" indent="1"/>
      <protection/>
    </xf>
    <xf numFmtId="3" fontId="5" fillId="3" borderId="85" xfId="0" applyNumberFormat="1" applyFont="1" applyFill="1" applyBorder="1" applyAlignment="1" applyProtection="1">
      <alignment vertical="center"/>
      <protection/>
    </xf>
    <xf numFmtId="3" fontId="5" fillId="3" borderId="78" xfId="0" applyNumberFormat="1" applyFont="1" applyFill="1" applyBorder="1" applyAlignment="1" applyProtection="1">
      <alignment vertical="center"/>
      <protection/>
    </xf>
    <xf numFmtId="3" fontId="0" fillId="3" borderId="24" xfId="0" applyNumberFormat="1" applyFill="1" applyBorder="1" applyAlignment="1" applyProtection="1">
      <alignment vertical="center"/>
      <protection/>
    </xf>
    <xf numFmtId="0" fontId="0" fillId="3" borderId="24" xfId="0" applyFill="1" applyBorder="1" applyAlignment="1" applyProtection="1">
      <alignment vertical="center"/>
      <protection/>
    </xf>
    <xf numFmtId="0" fontId="0" fillId="3" borderId="15" xfId="0" applyFill="1" applyBorder="1" applyAlignment="1" applyProtection="1">
      <alignment vertical="center"/>
      <protection/>
    </xf>
    <xf numFmtId="3" fontId="9" fillId="3" borderId="22" xfId="0" applyNumberFormat="1" applyFont="1" applyFill="1" applyBorder="1" applyAlignment="1" applyProtection="1">
      <alignment vertical="center" wrapText="1"/>
      <protection/>
    </xf>
    <xf numFmtId="3" fontId="46" fillId="13" borderId="20" xfId="0" applyNumberFormat="1" applyFont="1" applyFill="1" applyBorder="1" applyAlignment="1" applyProtection="1">
      <alignment horizontal="center" vertical="center" wrapText="1" shrinkToFit="1"/>
      <protection/>
    </xf>
    <xf numFmtId="0" fontId="36" fillId="13" borderId="21" xfId="0" applyFont="1" applyFill="1" applyBorder="1" applyAlignment="1" applyProtection="1">
      <alignment horizontal="center" vertical="center" wrapText="1" shrinkToFit="1"/>
      <protection/>
    </xf>
    <xf numFmtId="0" fontId="36" fillId="13" borderId="2" xfId="0" applyFont="1" applyFill="1" applyBorder="1" applyAlignment="1" applyProtection="1">
      <alignment horizontal="center" vertical="center" wrapText="1" shrinkToFit="1"/>
      <protection/>
    </xf>
    <xf numFmtId="0" fontId="9" fillId="3" borderId="70" xfId="0" applyFont="1" applyFill="1" applyBorder="1" applyAlignment="1" applyProtection="1">
      <alignment horizontal="center" vertical="center"/>
      <protection/>
    </xf>
    <xf numFmtId="0" fontId="0" fillId="3" borderId="71" xfId="0" applyFill="1" applyBorder="1" applyAlignment="1" applyProtection="1">
      <alignment vertical="center"/>
      <protection/>
    </xf>
    <xf numFmtId="0" fontId="0" fillId="3" borderId="72" xfId="0" applyFill="1" applyBorder="1" applyAlignment="1" applyProtection="1">
      <alignment vertical="center"/>
      <protection/>
    </xf>
    <xf numFmtId="0" fontId="7" fillId="3" borderId="29" xfId="0" applyFont="1" applyFill="1" applyBorder="1" applyAlignment="1" applyProtection="1">
      <alignment horizontal="center" vertical="center"/>
      <protection/>
    </xf>
    <xf numFmtId="0" fontId="10" fillId="3" borderId="0" xfId="0" applyFont="1" applyFill="1" applyBorder="1" applyAlignment="1" applyProtection="1">
      <alignment vertical="center"/>
      <protection/>
    </xf>
    <xf numFmtId="0" fontId="10" fillId="3" borderId="49" xfId="0" applyFont="1" applyFill="1" applyBorder="1" applyAlignment="1" applyProtection="1">
      <alignment vertical="center"/>
      <protection/>
    </xf>
    <xf numFmtId="0" fontId="5" fillId="4" borderId="63" xfId="0" applyFont="1" applyFill="1" applyBorder="1" applyAlignment="1" applyProtection="1">
      <alignment vertical="center" wrapText="1"/>
      <protection/>
    </xf>
    <xf numFmtId="0" fontId="5" fillId="4" borderId="64" xfId="0" applyFont="1" applyFill="1" applyBorder="1" applyAlignment="1" applyProtection="1">
      <alignment vertical="center"/>
      <protection/>
    </xf>
    <xf numFmtId="0" fontId="5" fillId="4" borderId="22" xfId="0" applyFont="1" applyFill="1" applyBorder="1" applyAlignment="1" applyProtection="1">
      <alignment vertical="center"/>
      <protection/>
    </xf>
    <xf numFmtId="3" fontId="5" fillId="3" borderId="10"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5" fillId="3" borderId="63" xfId="0" applyNumberFormat="1" applyFont="1" applyFill="1" applyBorder="1" applyAlignment="1" applyProtection="1">
      <alignment vertical="center"/>
      <protection/>
    </xf>
    <xf numFmtId="3" fontId="23" fillId="3" borderId="27" xfId="0" applyNumberFormat="1" applyFont="1" applyFill="1" applyBorder="1" applyAlignment="1" applyProtection="1">
      <alignment horizontal="left" vertical="center"/>
      <protection/>
    </xf>
    <xf numFmtId="0" fontId="23" fillId="3" borderId="22" xfId="0" applyFont="1" applyFill="1" applyBorder="1" applyAlignment="1" applyProtection="1">
      <alignment horizontal="left" vertical="center"/>
      <protection/>
    </xf>
    <xf numFmtId="3" fontId="0" fillId="0" borderId="28" xfId="0" applyNumberFormat="1" applyFont="1" applyFill="1" applyBorder="1" applyAlignment="1" applyProtection="1">
      <alignment horizontal="right" vertical="center" indent="1"/>
      <protection/>
    </xf>
    <xf numFmtId="0" fontId="0" fillId="0" borderId="89" xfId="0" applyFont="1" applyBorder="1" applyAlignment="1" applyProtection="1">
      <alignment horizontal="right" vertical="center" indent="1"/>
      <protection/>
    </xf>
    <xf numFmtId="3" fontId="5" fillId="3" borderId="22" xfId="0" applyNumberFormat="1" applyFont="1" applyFill="1" applyBorder="1" applyAlignment="1" applyProtection="1">
      <alignment vertical="center"/>
      <protection/>
    </xf>
    <xf numFmtId="3" fontId="5" fillId="3" borderId="42" xfId="0" applyNumberFormat="1" applyFont="1" applyFill="1" applyBorder="1" applyAlignment="1" applyProtection="1">
      <alignment vertical="center"/>
      <protection/>
    </xf>
    <xf numFmtId="3" fontId="5" fillId="3" borderId="73" xfId="0" applyNumberFormat="1" applyFont="1" applyFill="1" applyBorder="1" applyAlignment="1" applyProtection="1">
      <alignment vertical="center"/>
      <protection/>
    </xf>
    <xf numFmtId="0" fontId="0" fillId="3" borderId="90" xfId="0" applyFill="1" applyBorder="1" applyAlignment="1" applyProtection="1">
      <alignment vertical="center"/>
      <protection/>
    </xf>
    <xf numFmtId="0" fontId="0" fillId="3" borderId="74" xfId="0" applyFill="1" applyBorder="1" applyAlignment="1" applyProtection="1">
      <alignment vertical="center"/>
      <protection/>
    </xf>
    <xf numFmtId="3" fontId="9" fillId="3" borderId="27" xfId="0" applyNumberFormat="1" applyFont="1" applyFill="1" applyBorder="1" applyAlignment="1" applyProtection="1">
      <alignment horizontal="left" vertical="center"/>
      <protection/>
    </xf>
    <xf numFmtId="0" fontId="9" fillId="3" borderId="22" xfId="0" applyFont="1" applyFill="1" applyBorder="1" applyAlignment="1" applyProtection="1">
      <alignment horizontal="left" vertical="center"/>
      <protection/>
    </xf>
    <xf numFmtId="3" fontId="9" fillId="3" borderId="3" xfId="0" applyNumberFormat="1" applyFont="1" applyFill="1" applyBorder="1" applyAlignment="1" applyProtection="1">
      <alignment vertical="center"/>
      <protection/>
    </xf>
    <xf numFmtId="0" fontId="9" fillId="3" borderId="3" xfId="0" applyFont="1" applyFill="1" applyBorder="1" applyAlignment="1" applyProtection="1">
      <alignment vertical="center"/>
      <protection/>
    </xf>
    <xf numFmtId="3" fontId="9" fillId="3" borderId="27" xfId="0" applyNumberFormat="1" applyFont="1" applyFill="1" applyBorder="1" applyAlignment="1" applyProtection="1">
      <alignment horizontal="center" vertical="center"/>
      <protection/>
    </xf>
    <xf numFmtId="0" fontId="9" fillId="3" borderId="64" xfId="0" applyFont="1" applyFill="1" applyBorder="1" applyAlignment="1" applyProtection="1">
      <alignment horizontal="center" vertical="center"/>
      <protection/>
    </xf>
    <xf numFmtId="0" fontId="9" fillId="3" borderId="34" xfId="0" applyFont="1" applyFill="1" applyBorder="1" applyAlignment="1" applyProtection="1">
      <alignment horizontal="center" vertical="center"/>
      <protection/>
    </xf>
    <xf numFmtId="0" fontId="0" fillId="2" borderId="0" xfId="0" applyFill="1" applyProtection="1">
      <protection/>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Hypertextový odkaz" xfId="20" builtinId="8"/>
    <cellStyle name="normální 2" xfId="21"/>
  </cellStyles>
  <dxfs count="134">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rgb="FFFF0000"/>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auto="1"/>
        </left>
        <right style="thin">
          <color auto="1"/>
        </right>
        <top style="thin">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theme="2"/>
        </left>
        <right style="thin">
          <color theme="2"/>
        </right>
        <top style="thin">
          <color theme="2"/>
        </top>
        <bottom style="thick">
          <color auto="1"/>
        </bottom>
        <horizontal style="thin">
          <color theme="2"/>
        </horizontal>
      </border>
    </dxf>
    <dxf>
      <border>
        <left style="medium">
          <color auto="1"/>
        </left>
        <right style="medium">
          <color auto="1"/>
        </right>
        <top style="medium">
          <color auto="1"/>
        </top>
        <vertical style="medium">
          <color auto="1"/>
        </vertical>
        <horizontal style="medium">
          <color auto="1"/>
        </horizontal>
      </border>
    </dxf>
    <dxf>
      <border>
        <left style="thin">
          <color theme="2"/>
        </left>
        <right style="thin">
          <color theme="2"/>
        </right>
        <top style="thin">
          <color theme="2"/>
        </top>
        <bottom style="thick">
          <color auto="1"/>
        </bottom>
        <horizontal style="thin">
          <color theme="2"/>
        </horizontal>
      </border>
    </dxf>
    <dxf>
      <border>
        <left style="thin">
          <color theme="2"/>
        </left>
        <right style="thin">
          <color theme="2"/>
        </right>
        <top style="thin">
          <color theme="2"/>
        </top>
        <bottom style="thick">
          <color auto="1"/>
        </bottom>
        <horizontal style="thin">
          <color theme="2"/>
        </horizontal>
      </border>
    </dxf>
    <dxf>
      <fill>
        <patternFill>
          <bgColor rgb="FFFF0000"/>
        </patternFill>
      </fill>
    </dxf>
  </dxfs>
  <tableStyles count="7" defaultTableStyle="TableStyleMedium2" defaultPivotStyle="PivotStyleLight16">
    <tableStyle name="Styl tabulky 1" pivot="0" count="1">
      <tableStyleElement type="lastTotalCell" dxfId="133"/>
    </tableStyle>
    <tableStyle name="Styl tabulky 2" pivot="0" count="1">
      <tableStyleElement type="wholeTable" dxfId="132"/>
    </tableStyle>
    <tableStyle name="Styl tabulky 2 2" pivot="0" count="2">
      <tableStyleElement type="wholeTable" dxfId="131"/>
      <tableStyleElement type="firstRowStripe" dxfId="130"/>
    </tableStyle>
    <tableStyle name="Styl tabulky 2 3" pivot="0" count="2">
      <tableStyleElement type="wholeTable" dxfId="129"/>
      <tableStyleElement type="headerRow" dxfId="128"/>
    </tableStyle>
    <tableStyle name="Styl tabulky 2 3 2" pivot="0" count="2">
      <tableStyleElement type="wholeTable" dxfId="127"/>
      <tableStyleElement type="headerRow" dxfId="126"/>
    </tableStyle>
    <tableStyle name="Styl tabulky 2 3 2 2" pivot="0" count="2">
      <tableStyleElement type="wholeTable" dxfId="125"/>
      <tableStyleElement type="headerRow" dxfId="124"/>
    </tableStyle>
    <tableStyle name="Styl tabulky 2 3 2 2 2" pivot="0" count="2">
      <tableStyleElement type="wholeTable" dxfId="123"/>
      <tableStyleElement type="headerRow" dxfId="122"/>
    </tableStyle>
  </tableStyles>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KH1">
              <xs:complexType>
                <xs:sequence>
                  <xs:element maxOccurs="1" minOccurs="1" name="VetaD">
                    <xs:complexType>
                      <xs:attribute name="rok" use="required">
                        <xs:annotation>
                          <xs:documentation>vyplníte kalendářní rok, za který podáváte kontrolní hlášení. Vyplnění tohoto údaje je pro další zpracování nezbytné.
					</xs:documentation>
                        </xs:annotation>
                        <xs:simpleType>
                          <xs:restriction base="xs:decimal">
                            <xs:totalDigits value="4"/>
                            <xs:fractionDigits value="0"/>
                          </xs:restriction>
                        </xs:simpleType>
                      </xs:attribute>
                      <xs:attribute name="zdobd_od"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od, pak se předpokládá interval od zadaného data období do konce zadaného období.</xs:documentation>
                        </xs:annotation>
                      </xs:attribute>
                      <xs:attribute name="khdph_forma" use="required">
                        <xs:annotation>
                          <xs:documentation>Druh kontrolního hlášení:&lt;br&gt;
								plátce vždy označí, o jaký druh kontrolního hlášení se jedná:&lt;br&gt;
								&lt;b&gt; Řádné (§ 101e):&lt;/b&gt; povinnost podat v zákonem stanovené lhůtě. Jedná se vždy o první podání za dané období, i když je podáváno po termínu pro podání.&lt;br&gt;
								&lt;b&gt;Opravné (§ 101f odst. 1):&lt;/b&gt; možnost nahradit již podané řádné kontrolní hlášení, a to pouze pokud neuplynula lhůta pro podání tohoto řádného kontrolního hlášení.
									K předchozímu kontrolnímu hlášení se nepřihlíží, tj. plátce uvede znovu všechny údaje za předmětné období s promítnutím oprav.&lt;br&gt;
								&lt;b&gt;Následné (§ 101f odst. 2):&lt;/b&gt;
								&lt;br&gt; Povinnost podat následné kontrolní hlášení vzniká v případě, že plátce zjistí po uplynutí lhůty k podání řádného kontrolního hlášení, že v tomto kontrolním hlášení uvedl nesprávné nebo neúplné údaje. Následné kontrolní hlášení se podává do 5 pracovních dnů ode dne zjištění nesprávných nebo neúplných údajů nebo pokud byl vyzván k podání upřesněného a doplněného KH.
								&lt;br&gt;	Následné kontrolní hlášení nebude podáváno pouze jako rozdíl proti dříve podanému kontrolnímu hlášení, ale znovu - tedy jako &lt;b&gt; úplné se všemi údaji za předmětné období s promítnutím oprav.&lt;/b&gt;
								&lt;br&gt;
								&lt;b&gt;Následné/opravné&lt;/b&gt; se podává v případě, kdy DS zjistí chybné údaje a termín pro podání následného kontrolního hlášení ještě neuběhl.&lt;br&gt;
								Volby
								&lt;ul&gt;
								&lt;p&gt;&lt;/p&gt;
								&lt;li&gt;    B - řádné&lt;/li&gt;&lt;p&gt;&lt;/p&gt;
								&lt;li&gt;    O - opravné&lt;/li&gt;&lt;p&gt;&lt;/p&gt;
								&lt;li&gt;    N - následné&lt;/li&gt;&lt;p&gt;&lt;/p&gt;
								&lt;li&gt;    E - následné/opravné&lt;/li&gt;
								&lt;/ul&gt;</xs:documentation>
                        </xs:annotation>
                        <xs:simpleType>
                          <xs:restriction base="xs:string">
                            <xs:minLength value="0"/>
                            <xs:maxLength value="1"/>
                          </xs:restriction>
                        </xs:simpleType>
                      </xs:attribute>
                      <xs:attribute name="vyzva_odp" use="optional">
                        <xs:annotation>
                          <xs:documentation> se vyplňuje pouze ve specifických případech jako reakce na výzvu správce daně, kdy však plátce nemá povinnost podat kontrolní hlášení nebo potvrzuje správnost naposledy podaného kontrolního hlášení (tj. nemění žádná data). V případě použití této volby se nevyplňují řádky v oddílech A, B i C, ale vyplnění údajů 
					o Plátci a Záhlaví je pro další zpracování nezbytné. Plátce je při využití uvedené volby vyzván aplikací EPO k doplnění položky „č.j. výzvy“ (resp. celé číslo jednací správce daně z doručené výzvy). Tímto způsobem plátce odpovídá v uvedeném případě na výzvu správce daně.
					&lt;br&gt;Volby
					&lt;ul&gt;
					&lt;li&gt;B - Nemám povinnost podat KH (nulové KH). &lt;/li&gt;
					&lt;li&gt;P - Potvrzuji správnost naposledy podaného KH.&lt;/li&gt;
					&lt;/ul&gt; </xs:documentation>
                        </xs:annotation>
                        <xs:simpleType>
                          <xs:restriction base="xs:string">
                            <xs:minLength value="0"/>
                            <xs:maxLength value="1"/>
                          </xs:restriction>
                        </xs:simpleType>
                      </xs:attribute>
                      <xs:attribute fixed="DPH" name="k_uladis" use="required">
                        <xs:annotation>
                          <xs:documentation>Musí obsahovat "DPH".</xs:documentation>
                        </xs:annotation>
                      </xs:attribute>
                      <xs:attribute name="ctvrt" use="optional">
                        <xs:annotation>
                          <xs:documentation>Období, za které kontrolní hlášení podává. Plátce vyplní kalendářní čtvrtletí, za které (příp. za jehož část) podává kontrolní hlášení. Kalendářní čtvrtletí uveďte číslicí v rozsahu 1 až 4,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1"/>
                            <xs:fractionDigits value="0"/>
                          </xs:restriction>
                        </xs:simpleType>
                      </xs:attribute>
                      <xs:attribute name="mesic" use="optional">
                        <xs:annotation>
                          <xs:documentation>	Období, za které kontrolní hlášení podává. Plátce vyplní kalendářní měsíc, za který (příp. za jehož část) podává kontrolní hlášení. Kalendářní měsíc uveďte číslicí v rozsahu 1 až 12,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2"/>
                            <xs:fractionDigits value="0"/>
                          </xs:restriction>
                        </xs:simpleType>
                      </xs:attribute>
                      <xs:attribute name="zdobd_do"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do, pak se předpokládá interval od počátku zadaného období do zadaného data.</xs:documentation>
                        </xs:annotation>
                      </xs:attribute>
                      <xs:attribute fixed="KH1" name="dokument" use="required"/>
                      <xs:attribute name="c_jed_vyzvy" use="optional">
                        <xs:annotation>
                          <xs:documentation>uveďte ve tvaru (vč. uvedených oddělovačů):&lt;br&gt;
					99999999/99/9999-99999-999999&lt;br&gt;
					V případě použití volby "rychlá odpověď na výzvu" je vyplnění položky pro další zpracování nezbytné.</xs:documentation>
                        </xs:annotation>
                        <xs:simpleType>
                          <xs:restriction base="xs:string">
                            <xs:minLength value="0"/>
                            <xs:maxLength value="32"/>
                          </xs:restriction>
                        </xs:simpleType>
                      </xs:attribute>
                      <xs:attribute name="d_zjist" type="dateInMultiFormat" use="optional">
                        <xs:annotation>
                          <xs:documentation>vyplníte jen tehdy, pokud jste vyznačili, že podáváte následné kontrolní hlášení. V tomto případě je vyplnění dne, kdy jste zjistil(a-i) důvody pro podání následného kontrolního hlášení, pro další zpracování nezbytné. Buď  "Důvody pro podání následného kontrolního hlášení zjištěny dne" anebo č.j. výzvy musí být vyplněno.
					</xs:documentation>
                        </xs:annotation>
                      </xs:attribute>
                      <xs:attribute name="d_poddp" type="dateInMultiFormat" use="optional">
                        <xs:annotation>
                          <xs:documentation>Tento údaj se předvyplní dnešním datem.</xs:documentation>
                        </xs:annotation>
                      </xs:attribute>
                    </xs:complexType>
                  </xs:element>
                  <xs:element maxOccurs="1" minOccurs="1" name="VetaP">
                    <xs:complexTyp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id_dats" use="optional">
                        <xs:annotation>
                          <xs:documentation>pokud má subjekt zpřístupněnu datovou schránku. Alespoň jedna z položek ID datové schránky nebo email
						musí být vyplněna. Id datové schránky je tvořeno 7 znaky v libovolné kombinaci číslic a písmen (velká a malá písmena se nerozlišují).
					</xs:documentation>
                        </xs:annotation>
                        <xs:simpleType>
                          <xs:restriction base="xs:string">
                            <xs:minLength value="0"/>
                            <xs:maxLength value="7"/>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email" use="optional">
                        <xs:annotation>
                          <xs:documentation>elektronická adresa, kterou plátce uvede v souladu s § 101g odst. 4 písm. b) a je výslovně určena pro
						účely doručování písemností vydaných správcem daně souvisejících s kontrolním hlášením (zejména případných výzev
						doručovaných podle § 101g odst. 4 a 5). Alespoň jedna z položek ID datové schránky nebo email musí být vyplněna.
					</xs:documentation>
                        </xs:annotation>
                        <xs:simpleType>
                          <xs:restriction base="xs:string">
                            <xs:minLength value="0"/>
                            <xs:maxLength value="255"/>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dic" use="required">
                        <xs:annotation>
                          <xs:documentation>Kmenová část daňového identifikačního čísla.
					</xs:documentation>
                        </xs:annotation>
                        <xs:simpleType>
                          <xs:restriction base="xs:string">
                            <xs:pattern value="[0-9]{1,10}"/>
                          </xs:restriction>
                        </xs:simpleType>
                      </xs:attribute>
                      <xs:attribute name="opr_prijm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36"/>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complexType>
                  </xs:element>
                  <xs:element maxOccurs="unbounded" minOccurs="0" name="VetaA1">
                    <xs:complexType>
                      <xs:attribute name="duzp" type="dateInMultiFormat" use="required">
                        <xs:annotation>
                          <xs:documentation>Datum uskutečnění zdanitelného plnění (plnění v režimu přenesení daňové povinnosti přiznává dodavatel ke dni uskutečnění zdanitelného plnění, nikoli z případných předcházejících přijatých plateb před uskutečněním zdanitelného plnění - tj. "záloh")
						- ve tvaru: DD.MM.RRRR (např.: 02.03.2016, tj. 10-místná položka). Datum uskutečnění zdanitelného plnění musí být vyšší než 
  31.12.2015. Doklady s DUZP nižším než 1.1.2016 je nutné podat pomocí Výpisu z evidence.
					</xs:documentation>
                        </xs:annotation>
                      </xs:attribute>
                      <xs:attribute name="c_evid_dd" use="required">
                        <xs:annotation>
                          <xs:documentation>Nepodává-li KH skupina, nesmí být duplicitní ev. č. daňového dokladu v řádcích se stejným kódem předmětu plnění.
					</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Vyberte z číselníku na základě předem vyplněného období ze stránky Záhlaví
					&lt;br&gt;&lt;b&gt;Pro zdaňovací období od 1.1.2016&lt;/b&gt;&lt;br&gt;
					1	Zlato&lt;br&gt;
					3	Dodání nemovité věci&lt;br&gt;
					4	Stavební a montážní práce&lt;br&gt;
					5	Zboží uvedené v příloze č.5&lt;br&gt;
					11	Povolenky na emise skleníkových plynů&lt;br&gt;
					12	Obiloviny a technické plodiny&lt;br&gt;
					13	Kovy&lt;br&gt;
					14	Mobilní telefony&lt;br&gt;
					15	Integrované obvody&lt;br&gt;
					16	Přenosná zařízení pro automatizované zpracování dat&lt;br&gt;
					17	Videoherní konzole&lt;br&gt;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zakl_dane1" use="required">
                        <xs:annotation>
                          <xs:documentation>bez rozlišení sazby daně </xs:documentation>
                        </xs:annotation>
                        <xs:simpleType>
                          <xs:restriction base="xs:decimal">
                            <xs:totalDigits value="17"/>
                            <xs:fractionDigits value="2"/>
                          </xs:restriction>
                        </xs:simpleType>
                      </xs:attribute>
                      <xs:attribute name="dic_odb" use="required">
                        <xs:annotation>
                          <xs:documentation>(kmenová část bez mezer), povinný. Nesmí být uvedeno vlastní DIČ.</xs:documentation>
                        </xs:annotation>
                        <xs:simpleType>
                          <xs:restriction base="xs:string">
                            <xs:pattern value="[0-9]{1,10}"/>
                          </xs:restriction>
                        </xs:simpleType>
                      </xs:attribute>
                    </xs:complexType>
                  </xs:element>
                  <xs:element maxOccurs="unbounded" minOccurs="0" name="VetaA2">
                    <xs:complexType>
                      <xs:attribute name="vatid_dod" use="optional">
                        <xs:annotation>
                          <xs:documentation>DIČ DPH dodavatele z jiného členského státu, tj. tzv. VAT ID, ve formátu bez mezer  bez kódu členského státu dodavatele – např. u Německa:
"12345678". V případě, že dodavatel nemá VAT ID, tj. EU DIČ DPH, (může se jednat např. o DIČ osoby povinné k dani z jiného členského státu nebo identifikaci zahraniční osoby povinné k dani, nebo ve vybraných případech přemístění  zboží podle § 16 odst. 4 a 5) – tak v těchto případech pole "Identifikace dodavatele" zůstává prázdné&lt;br&gt;&lt;b&gt;Daňová identifikační čísla členských států EU&lt;/b&gt;
		  		  &lt;br&gt;&lt;table border="1" cellspacing="1" cellpadding="5" width="100%"&gt;&lt;tr&gt;&lt;td width="18%" valign="top"&gt;&lt;b&gt;Název země&lt;/b&gt;&lt;/td&gt;&lt;td width="6%" valign="top"&gt;&lt;b&gt;Kód země&lt;/b&gt;&lt;/td&gt;&lt;td width="18%" valign="top"&gt;&lt;b&gt;Formát DIČ dodavatele&lt;/b&gt;&lt;/td&gt;&lt;td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ppd" type="dateInMultiFormat" use="required">
                        <xs:annotation>
                          <xs:documentation>datum povinnosti přiznat daň ve tvaru DD.MM.RRRR, tj. 10-místná položka - podle § 24
						(tj. ke	dni uskutečnění zdanitelného plnění nebo ke dni poskytnutí úplaty, a to ke dni, který nastal dříve), podle §25 (k patnáctému dni v měsíci, který následuje po měsíci, v němž bylo zboží pořízeno. Pokud však byl daňový doklad vystaven před patnáctým dnem měsíce, který následuje po měsíci, v němž bylo zboží pořízeno, vzniká povinnost přiznat daň ke dni vystavení tohoto dokladu. V případě pořízení zboží z jiného čl. státu podle § 16 odst. 4 a 5, tj. přemístění zboží do tuzemska z jiného čl.státu, vzniká povinnost přiznat daň dnem přemístění do tuzemska).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k_stat" use="optional">
                        <xs:annotation>
                          <xs:documentation>Kód státu, který přidělil daňové identifikační číslo registrace k DPH dodavatele.&lt;br&gt;-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c_evid_dd" use="optional">
                        <xs:annotation>
                          <xs:documentation>Evidenční číslo daňového dokladu uvedené na dokladu. Pokud plátce nemá doklad k dispozici, položku „Ev. číslo daňového dokladu“ ponechá prázdnou.</xs:documentation>
                        </xs:annotation>
                        <xs:simpleType>
                          <xs:restriction base="xs:string">
                            <xs:minLength value="0"/>
                            <xs:maxLength value="6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A3">
                    <xs:complexType>
                      <xs:attribute name="d_narozeni" type="dateInMultiFormat" use="optional">
                        <xs:annotation>
                          <xs:documentation>Pokud má odběratel DIČ (kód státu a kmenová část DIČ nebo VAT ID), položka zůstane prázdná. Pokud odběratel nemá DIČ nebo VAT ID a je fyzická osoba nepovinná k dani, vyplní se zde datum narození (ve tvaru DD.MM.RRRR, tj 10-místná položka). Pokud je odběratel právnická osoba, tak položka zůstane prázdná.</xs:documentation>
                        </xs:annotation>
                      </xs:attribute>
                      <xs:attribute name="jm_prijm_obch" use="optional">
                        <xs:annotation>
                          <xs:documentation>Pokud má odběratel DIČ (kód státu a kmenová část DIČ nebo VAT ID), položka zůstane prázdná. Pokud odběratel nemá DIČ nebo VAT ID a je fyzická osoba nepovinná k dani, vyplní se zde jméno a příjmení. Pokud je odběratel právnická osoba, tak se zde vyplní obchodní jméno právnické osoby. Pokud nemá odběratel DIČ nebo VAT ID, je vyplnění této položky povinné.</xs:documentation>
                        </xs:annotation>
                        <xs:simpleType>
                          <xs:restriction base="xs:string">
                            <xs:minLength value="0"/>
                            <xs:maxLength value="57"/>
                          </xs:restriction>
                        </xs:simpleType>
                      </xs:attribute>
                      <xs:attribute name="c_evid_dd" use="required">
                        <xs:annotation>
                          <xs:documentation>Evidenční číslo daňového dokladu</xs:documentation>
                        </xs:annotation>
                        <xs:simpleType>
                          <xs:restriction base="xs:string">
                            <xs:minLength value="0"/>
                            <xs:maxLength value="60"/>
                          </xs:restriction>
                        </xs:simpleType>
                      </xs:attribute>
                      <xs:attribute name="k_stat" use="optional">
                        <xs:annotation>
                          <xs:documentation>Kód státu, který přidělil daňové identifikační číslo registrace k DPH odběratele.&lt;br&gt;-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osv_plneni" use="required">
                        <xs:annotation>
                          <xs:documentation>kterou je povinen uvést na kumulativním řádku 26 daňového přiznání k DPH.
						Vyplňují se údaje z daňového dokladu - jeden řádek = jeden daňový doklad.
						V případě vystavení souhrnného daňového
						dokladu (§ 31b), tj. dokladu za několik samostatných plnění, které plátce uskuteční pro stejnou osobu, uvede
						plátce souhrnnou hodnotu plnění z tohoto dokladu na jednom řádku kontrolního hlášení a do pole datum uskutečnění
						osvobozeného plnění ("DUP") uvede poslední
						(kalendářní) datum uskutečnění uvedené na dokladu.
					</xs:documentation>
                        </xs:annotation>
                        <xs:simpleType>
                          <xs:restriction base="xs:decimal">
                            <xs:totalDigits value="17"/>
                            <xs:fractionDigits value="2"/>
                          </xs:restriction>
                        </xs:simpleType>
                      </xs:attribute>
                      <xs:attribute name="dup" type="dateInMultiFormat" use="required">
                        <xs:annotation>
                          <xs:documentation>Datum uskutečnění osvobozeného plnění - ve tvaru DD.MM.RRRR, tj. 10- místná položka.</xs:documentation>
                        </xs:annotation>
                      </xs:attribute>
                      <xs:attribute name="m_pobytu_sidlo" use="optional">
                        <xs:annotation>
                          <xs:documentation>Pokud má odběratel DIČ (kód státu a kmenová část DIČ nebo VAT ID), položka zůstane prázdná. Pokud odběratel nemá DIČ nebo VAT ID a je fyzická osoba nepovinná k dani, vyplní se zde místo pobytu. Pokud je odběratel právnická osoba nepovinná k dani nebo osoba povinná k dani nemající tuzemské DIČ pro daňové účely nebo VAT ID, tak se zde vyplní sídlo právnické osoby. Pokud nemá odběratel DIČ nebo VAT ID, je vyplnění této položky povinné.</xs:documentation>
                        </xs:annotation>
                        <xs:simpleType>
                          <xs:restriction base="xs:string">
                            <xs:minLength value="0"/>
                            <xs:maxLength value="100"/>
                          </xs:restriction>
                        </xs:simpleType>
                      </xs:attribute>
                      <xs:attribute name="vatid_odb" use="optional">
                        <xs:annotation>
                          <xs:documentation>
					Pokud nemá odběratel DIČ (nebo tzv. „VAT ID“, resp. DIČ DPH EU – v případě osoby registrované k dani v jiném členském státě), položka zůstane prázdná (tj. fyzická osoba nepovinná k dani, nebo osoba povinná k dani nemající tuzemské DIČ pro daňové účely nebo VAT ID)a v těchto případech se pak dále uvádí údaj o jménu a příjmení nebo obchodním jménu/ datu narození (ve tvaru: DD.MM.RRRR, tj. 10-místná položka, u fyzické osoby nepovinné k dani) a místo pobytu nebo sídlo příjemce plnění (do pole pro místo pobytu se uvedou údaje - za sebou oddělené čárkou: ulice a číslo popisné nebo číslo orientační, název obce, PSČ, stát).
					&lt;br&gt; Pozn.: Pokud je vyplněna položka „Identifikace odběratele (Kód státu a kmenová část DIČ /VAT ID)“, tak položky týkající se „jména a příjmení/obchodního jména/data narození a místa pobytu/sídla“ – se již nevyplňují. Naopak pokud není vyplněna položka „Identifikace odběratele (Kód státu a kmenová část DIČ/VAT ID)“, stávají se povinnými poli pro vyplnění: „jméno a příjmení/obchodní jméno/datum narození (u fyzické osoby nepovinné k dani) a místo pobytu/sídlo.&lt;br&gt;
					Identifikace odběratele DIČ / VAT ID: DIČ DPH z jiného členského státu, tj. tzv. VAT ID, ve formátu bez mezer bez kódu členského státu odběratele – např. u Německa: "123456789". 
&lt;br&gt;&lt;b&gt;Daňová identifikační čísla členských států EU&lt;/b&gt;
		  		  &lt;br&gt;&lt;table border="1" cellspacing="1" cellpadding="5" width="100%"&gt;&lt;tr&gt;&lt;td width="18%" valign="top"&gt;&lt;b&gt;Název země&lt;/b&gt;&lt;/td&gt;&lt;td width="6%" valign="top"&gt;&lt;b&gt;Kód země&lt;/b&gt;&lt;/td&gt;&lt;td width="18%" valign="top"&gt;&lt;b&gt;Formát DIČ odběratele&lt;/b&gt;&lt;/td&gt;&lt;td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complexType>
                  </xs:element>
                  <xs:element maxOccurs="unbounded" minOccurs="0" name="VetaA4">
                    <xs:complexType>
                      <xs:attribute name="dic_odb" use="required">
                        <xs:annotation>
                          <xs:documentation>(kmenová část bez mezer), povinný. Nesmí být uvedeno vlastní DIČ.</xs:documentation>
                        </xs:annotation>
                        <xs:simpleType>
                          <xs:restriction base="xs:string">
                            <xs:pattern value="[0-9]{1,10}"/>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kod_rezim_pl" use="required">
                        <xs:annotation>
                          <xs:documentation>
					  Specifikace kódu režimu plnění:
					&lt;ul&gt;
					&lt;li&gt;0 - běžné plnění&lt;/li&gt;
					&lt;li&gt;1 - § 89 ZDPH (zvláštní režim pro cestovní službu)&lt;/li&gt;
					&lt;li&gt;2 - § 90 ZDPH (zvláštní režim pro použité zboží)&lt;/li&gt;&lt;/ul&gt;					 </xs:documentation>
                        </xs:annotation>
                        <xs:simpleType>
                          <xs:restriction base="xs:string">
                            <xs:minLength value="0"/>
                            <xs:maxLength value="1"/>
                          </xs:restriction>
                        </xs:simpleType>
                      </xs:attribute>
                      <xs:attribute name="dppd" type="dateInMultiFormat" use="required">
                        <xs:annotation>
                          <xs:documentation>Datum povinnosti přiznat daň (podle § 21 odst. 1: den uskutečnění zdanitelného plnění nebo den přijetí
						úplaty - tj. vč. případných přijatých plateb před uskutečněním plnění, - podle toho, který nastane dříve) - uvede
						se ve tvaru DD.MM.RRRR, tj. 10- místná položka
					</xs:documentation>
                        </xs:annotation>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Nepodává-li kontrolní hlášení skupina, nesmí být evidenční číslo dokladu uvedeno duplicitně v řádcích se stejným kódem režimu plnění nebo v řádcích se stejným datem povinnosti přiznat daň.</xs:documentation>
                        </xs:annotation>
                        <xs:simpleType>
                          <xs:restriction base="xs:string">
                            <xs:minLength value="0"/>
                            <xs:maxLength value="60"/>
                          </xs:restriction>
                        </xs:simpleType>
                      </xs:attribute>
                      <xs:attribute name="zdph_44" use="required">
                        <xs:annotation>
                          <xs:documentation>Příznak, zda se jedná o opravu daně podle § 44 ZDPH. Nabývá hodnot:
					&lt;ul&gt;
					&lt;li&gt;N – nejedná se o § 44 ZDPH&lt;/li&gt;
					&lt;li&gt;A – jedná se o § 44 ZDPH &lt;/li&gt;
					&lt;/ul&gt;</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A5">
                    <xs:complexTyp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complexType>
                  </xs:element>
                  <xs:element maxOccurs="unbounded" minOccurs="0" name="VetaB1">
                    <xs:complexTyp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dan3" use="optional">
                        <xs:annotation>
                          <xs:documentation>pro 2. sníženou sazb</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uzp" type="dateInMultiFormat" use="required">
                        <xs:annotation>
                          <xs:documentation>Datum uskutečnění zdanitelného plnění,(v režimu přenesení daňové povinnosti je odběratel povinen přiznat daň ke dni uskutečnění zdanitelného plnění „DUZP“, nikoli z případných předcházejících plateb před	uskutečněním zdanitelného plnění, - tj.„záloh“) – uvede se ve tvaru DD.MM.RRRR, tj. 10-místná položka Datum uskutečnění zdanitelného plnění musí být vyšší než 
  31.12.2015. Doklady s DUZP nižším než 1.1.2016 je nutné podat pomocí Výpisu z evidence.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a kódu předmětu plnění od jednoho poskytovatele plnění.
</xs:documentation>
                        </xs:annotation>
                        <xs:simpleType>
                          <xs:restriction base="xs:string">
                            <xs:minLength value="0"/>
                            <xs:maxLength value="60"/>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B2">
                    <xs:complexType>
                      <xs:attribute name="dppd" type="dateInMultiFormat" use="required">
                        <xs:annotation>
                          <xs:documentation>Datum, kdy nastaly skutečnosti zakládající povinnost daň přiznat (dodavatelem), tj. datum vzniku nároku
						na odpočet daně podle § 72 odst. 3 (datum povinnosti přiznat daň dodavatelem - "DPPD"). Tímto datem je den
						uskutečnění zdanitelného plnění nebo den přijetí úplaty, a to den, který nastane dříve (§ 21). Uvede se ve tvaru
						DD.MM.RRRR, tj. 10-místná položka
					</xs:documentation>
                        </xs:annotation>
                      </xs:attribute>
                      <xs:attribute name="pomer" use="required">
                        <xs:annotation>
                          <xs:documentation>ANO/NE. Specifikace poměrného nároku na odpočet daně, pokud je takto vykazován podle § 75.
					</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od jednoho poskytovatele plnění v řádcích se stejným datem povinnosti přiznat daň „DPPD“ nebo v řádcích se shodně vyplněným polem „Použit poměr“.</xs:documentation>
                        </xs:annotation>
                        <xs:simpleType>
                          <xs:restriction base="xs:string">
                            <xs:minLength value="0"/>
                            <xs:maxLength value="60"/>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dph_44" use="required">
                        <xs:annotation>
                          <xs:documentation>specifikace opravy výše daně u pohledávek za dlužníky v insolvenčním řízení (§ 44 ZDPH), pokud se těchto údajů vyplňovaný řádek kontrolního hlášení týká.&lt;br&gt; Příznak, zda se jedná o opravu daně podle § 44 ZDPH.
					&lt;ul&gt;
						&lt;li&gt;N – nejedná se o § 44 ZDPH&lt;/li&gt;
					&lt;li&gt;A – jedná se o § 44 ZDPH &lt;/li&gt;
					&lt;/ul&gt;
					</xs:documentation>
                        </xs:annotation>
                        <xs:simpleType>
                          <xs:restriction base="xs:string">
                            <xs:minLength value="0"/>
                            <xs:maxLength value="1"/>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B3">
                    <xs:complexTyp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complexType>
                  </xs:element>
                  <xs:element maxOccurs="1" minOccurs="0" name="VetaC">
                    <xs:complexType>
                      <xs:attribute name="obrat5" use="optional">
                        <xs:annotation>
                          <xs:documentation>Celková hodnota základu daně u snížených sazeb  A.4. a A.5. za období (nebo součet tří kontrolních hlášení u čtvrtletního plátce) odpovídá řádku 2 přiznání k DPH. (Výpočet s maximální tolerancí +/- 1000 Kč.)
					</xs:documentation>
                        </xs:annotation>
                        <xs:simpleType>
                          <xs:restriction base="xs:decimal">
                            <xs:totalDigits value="19"/>
                            <xs:fractionDigits value="2"/>
                          </xs:restriction>
                        </xs:simpleType>
                      </xs:attribute>
                      <xs:attribute name="pln5" use="optional">
                        <xs:annotation>
                          <xs:documentation>Celková hodnota základu daně u snížených sazeb  B.2. a B.3. (nebo součet tří kontrolních hlášení u čtvrtletního plátce) odpovídá součtu řádků 41 daňového přiznání k DPH. (Výpočet s maximální tolerancí +/- 1000 Kč.) 
					</xs:documentation>
                        </xs:annotation>
                        <xs:simpleType>
                          <xs:restriction base="xs:decimal">
                            <xs:totalDigits value="19"/>
                            <xs:fractionDigits value="2"/>
                          </xs:restriction>
                        </xs:simpleType>
                      </xs:attribute>
                      <xs:attribute name="pln_rez_pren" use="optional">
                        <xs:annotation>
                          <xs:documentation>Celková hodnota základu daně A.1. za období (nebo součet tří  kontrolních hlášení u čtvrtletního plátce) odpovídá řádku 25 přiznání k DPH. (Výpočet s maximální tolerancí +/- 1000 Kč.)
					</xs:documentation>
                        </xs:annotation>
                        <xs:simpleType>
                          <xs:restriction base="xs:decimal">
                            <xs:totalDigits value="19"/>
                            <xs:fractionDigits value="2"/>
                          </xs:restriction>
                        </xs:simpleType>
                      </xs:attribute>
                      <xs:attribute name="pln23" use="optional">
                        <xs:annotation>
                          <xs:documentation>Celková hodnota základu daně (a daně) B.2. a B.3. (nebo součet tří kontrolních hlášení u čtvrtletního plátce) odpovídá součtu řádků 40 daňového přiznání k DPH. (Výpočet s maximální tolerancí +/- 1000 Kč.) 
					</xs:documentation>
                        </xs:annotation>
                        <xs:simpleType>
                          <xs:restriction base="xs:decimal">
                            <xs:totalDigits value="19"/>
                            <xs:fractionDigits value="2"/>
                          </xs:restriction>
                        </xs:simpleType>
                      </xs:attribute>
                      <xs:attribute name="obrat23" use="optional">
                        <xs:annotation>
                          <xs:documentation>Celková hodnota základu daně A.4. a A.5. za období (nebo součet tří kontrolních hlášení u čtvrtletního plátce) odpovídá řádku 1  přiznání k DPH. (Výpočet s maximální tolerancí +/- 1000 Kč.)
					</xs:documentation>
                        </xs:annotation>
                        <xs:simpleType>
                          <xs:restriction base="xs:decimal">
                            <xs:totalDigits value="19"/>
                            <xs:fractionDigits value="2"/>
                          </xs:restriction>
                        </xs:simpleType>
                      </xs:attribute>
                      <xs:attribute name="celk_zd_a2" use="optional">
                        <xs:annotation>
                          <xs:documentation>Celková hodnota základu daně A.2. za období (nebo součet tří  kontrolních hlášení u čtvrtletního plátce) odpovídá řádkům: 3, 4, 5, 6, 9, 12 a 13 přiznání k DPH. (Výpočet s maximální tolerancí +/- 1000 Kč.)
					</xs:documentation>
                        </xs:annotation>
                        <xs:simpleType>
                          <xs:restriction base="xs:decimal">
                            <xs:totalDigits value="19"/>
                            <xs:fractionDigits value="2"/>
                          </xs:restriction>
                        </xs:simpleType>
                      </xs:attribute>
                      <xs:attribute name="rez_pren23" use="optional">
                        <xs:annotation>
                          <xs:documentation>Celková hodnota základu daně B.1. za období (nebo součet tří kontrolních hlášení u čtvrtletního plátce) odpovídá součtu základů daně řádků 10. (Výpočet s maximální tolerancí +/- 1000 Kč.)
					</xs:documentation>
                        </xs:annotation>
                        <xs:simpleType>
                          <xs:restriction base="xs:decimal">
                            <xs:totalDigits value="19"/>
                            <xs:fractionDigits value="2"/>
                          </xs:restriction>
                        </xs:simpleType>
                      </xs:attribute>
                      <xs:attribute name="rez_pren5" use="optional">
                        <xs:annotation>
                          <xs:documentation>Celková hodnota základu daně u snížených sazeb B.1. za období (nebo součet tří kontrolních hlášení u čtvrtletního plátce) odpovídá součtu základů daně řádků 11 přiznání k DPH. (Výpočet s maximální tolerancí +/- 1000 Kč.)
					</xs:documentation>
                        </xs:annotation>
                        <xs:simpleType>
                          <xs:restriction base="xs:decimal">
                            <xs:totalDigits value="19"/>
                            <xs:fractionDigits value="2"/>
                          </xs:restriction>
                        </xs:simpleType>
                      </xs:attribut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5" Name="010208"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1.xml" /><Relationship Id="rId11" Type="http://schemas.openxmlformats.org/officeDocument/2006/relationships/worksheet" Target="worksheets/sheet10.xml" /><Relationship Id="rId22" Type="http://schemas.openxmlformats.org/officeDocument/2006/relationships/xmlMaps" Target="xmlMaps.xml" /><Relationship Id="rId10" Type="http://schemas.openxmlformats.org/officeDocument/2006/relationships/worksheet" Target="worksheets/sheet9.xml" /><Relationship Id="rId21" Type="http://schemas.openxmlformats.org/officeDocument/2006/relationships/connections" Target="connections.xml" /><Relationship Id="rId13" Type="http://schemas.openxmlformats.org/officeDocument/2006/relationships/worksheet" Target="worksheets/sheet12.xml" /><Relationship Id="rId12" Type="http://schemas.openxmlformats.org/officeDocument/2006/relationships/worksheet" Target="worksheets/sheet11.xml" /><Relationship Id="rId23" Type="http://schemas.openxmlformats.org/officeDocument/2006/relationships/calcChain" Target="calcChain.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worksheet" Target="worksheets/sheet14.xml" /><Relationship Id="rId14" Type="http://schemas.openxmlformats.org/officeDocument/2006/relationships/worksheet" Target="worksheets/sheet13.xml" /><Relationship Id="rId17" Type="http://schemas.openxmlformats.org/officeDocument/2006/relationships/worksheet" Target="worksheets/sheet16.xml" /><Relationship Id="rId16" Type="http://schemas.openxmlformats.org/officeDocument/2006/relationships/worksheet" Target="worksheets/sheet15.xml" /><Relationship Id="rId5" Type="http://schemas.openxmlformats.org/officeDocument/2006/relationships/worksheet" Target="worksheets/sheet4.xml" /><Relationship Id="rId19" Type="http://schemas.openxmlformats.org/officeDocument/2006/relationships/sharedStrings" Target="sharedStrings.xml" /><Relationship Id="rId6" Type="http://schemas.openxmlformats.org/officeDocument/2006/relationships/worksheet" Target="worksheets/sheet5.xml" /><Relationship Id="rId18" Type="http://schemas.openxmlformats.org/officeDocument/2006/relationships/styles" Target="styles.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xdr:cNvPicPr>
          <a:picLocks noChangeArrowheads="1" noChangeAspect="1"/>
        </xdr:cNvPicPr>
      </xdr:nvPicPr>
      <xdr:blipFill>
        <a:blip r:embed="rId1"/>
        <a:stretch>
          <a:fillRect/>
        </a:stretch>
      </xdr:blipFill>
      <xdr:spPr bwMode="auto">
        <a:xfrm>
          <a:off x="361950" y="85725"/>
          <a:ext cx="2981325" cy="876300"/>
        </a:xfrm>
        <a:prstGeom prst="rect"/>
        <a:noFill/>
        <a:ln w="9525">
          <a:noFill/>
          <a:miter lim="800000"/>
        </a:ln>
      </xdr:spPr>
    </xdr:pic>
    <xdr:clientData/>
  </xdr:twoCellAnchor>
  <xdr:twoCellAnchor editAs="oneCell">
    <xdr:from>
      <xdr:col>12</xdr:col>
      <xdr:colOff>0</xdr:colOff>
      <xdr:row>0</xdr:row>
      <xdr:rowOff>0</xdr:rowOff>
    </xdr:from>
    <xdr:to>
      <xdr:col>14</xdr:col>
      <xdr:colOff>268081</xdr:colOff>
      <xdr:row>48</xdr:row>
      <xdr:rowOff>129540</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7315200" y="0"/>
          <a:ext cx="6924675" cy="9925050"/>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NAHRANI/PRIZNANI/TODO/TODO/KH_DPH/DPH1509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KL_DATA"/>
      <sheetName val="XML_export"/>
      <sheetName val="DPH1"/>
      <sheetName val="DPH2"/>
      <sheetName val="Kontrola"/>
      <sheetName val="Data pro XML"/>
      <sheetName val="Obory činnosti"/>
      <sheetName val="Finanční úřady"/>
    </sheetNames>
    <sheetDataSet>
      <sheetData sheetId="0">
        <row r="2">
          <cell r="D2" t="str">
            <v>CZ28903765</v>
          </cell>
        </row>
      </sheetData>
      <sheetData sheetId="1" refreshError="1"/>
      <sheetData sheetId="2"/>
      <sheetData sheetId="3" refreshError="1"/>
      <sheetData sheetId="4" refreshError="1"/>
      <sheetData sheetId="5" refreshError="1"/>
      <sheetData sheetId="6">
        <row r="2">
          <cell r="E2" t="str">
            <v>Obchod s elektřinou</v>
          </cell>
        </row>
      </sheetData>
      <sheetData sheetId="7">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1" name="Tabulka1" displayName="Tabulka1" ref="B3:G13" tableType="xml" totalsRowShown="0" dataDxfId="65">
  <tableColumns count="6">
    <tableColumn id="1" uniqueName="c_radku" name="Č.ř." dataDxfId="64">
      <xmlColumnPr mapId="5" xpath="/Pisemnost/DPHKH1/VetaA1/@c_radku" xmlDataType="decimal"/>
    </tableColumn>
    <tableColumn id="2" uniqueName="dic_odb" name="2" dataDxfId="63">
      <calculatedColumnFormula>IF(A.1!B8&lt;&gt;"",A.1!B8,"")</calculatedColumnFormula>
      <xmlColumnPr mapId="5" xpath="/Pisemnost/DPHKH1/VetaA1/@dic_odb" xmlDataType="string"/>
    </tableColumn>
    <tableColumn id="3" uniqueName="duzp" name="4" dataDxfId="62">
      <calculatedColumnFormula>IF(A.1!D8&lt;&gt;"",CONCATENATE(TEXT(A.1!D8,"DD.MM"),".",YEAR(A.1!D8)),"")</calculatedColumnFormula>
      <xmlColumnPr mapId="5" xpath="/Pisemnost/DPHKH1/VetaA1/@duzp" xmlDataType="string"/>
    </tableColumn>
    <tableColumn id="4" uniqueName="zakl_dane1" name="5" dataDxfId="61">
      <calculatedColumnFormula>IF(A.1!E8&lt;&gt;"",A.1!E8,"")</calculatedColumnFormula>
      <xmlColumnPr mapId="5" xpath="/Pisemnost/DPHKH1/VetaA1/@zakl_dane1" xmlDataType="decimal"/>
    </tableColumn>
    <tableColumn id="5" uniqueName="kod_pred_pl" name="6" dataDxfId="60">
      <calculatedColumnFormula>IF(A.1!F8&lt;&gt;"",A.1!F8,"")</calculatedColumnFormula>
      <xmlColumnPr mapId="5" xpath="/Pisemnost/DPHKH1/VetaA1/@kod_pred_pl" xmlDataType="string"/>
    </tableColumn>
    <tableColumn id="6" uniqueName="c_evid_dd" name="Evid. číslo DD" dataDxfId="59">
      <calculatedColumnFormula>IF(A.1!C8&lt;&gt;"",A.1!C8,"")</calculatedColumnFormula>
      <xmlColumnPr mapId="5" xpath="/Pisemnost/DPHKH1/VetaA1/@c_evid_dd" xmlDataType="string"/>
    </tableColumn>
  </tableColumns>
  <tableStyleInfo name="Styl tabulky 2 3 2 2 2" showFirstColumn="0" showLastColumn="0" showRowStripes="1" showColumnStripes="0"/>
</table>
</file>

<file path=xl/tables/table2.xml><?xml version="1.0" encoding="utf-8"?>
<table xmlns="http://schemas.openxmlformats.org/spreadsheetml/2006/main" id="3" name="Tabulka3" displayName="Tabulka3" ref="I3:S13" tableType="xml" totalsRowShown="0" dataDxfId="58">
  <tableColumns count="11">
    <tableColumn id="1" uniqueName="c_radku" name="Č.ř." dataDxfId="57">
      <xmlColumnPr mapId="5" xpath="/Pisemnost/DPHKH1/VetaA2/@c_radku" xmlDataType="decimal"/>
    </tableColumn>
    <tableColumn id="2" uniqueName="vatid_dod" name="2" dataDxfId="56">
      <calculatedColumnFormula>IF(A.2!B8&lt;&gt;"",MID(A.2!B8,3,(LEN(A.2!B8)-2)),"")</calculatedColumnFormula>
      <xmlColumnPr mapId="5" xpath="/Pisemnost/DPHKH1/VetaA2/@vatid_dod" xmlDataType="string"/>
    </tableColumn>
    <tableColumn id="12" uniqueName="k_stat" name="3" dataDxfId="55">
      <calculatedColumnFormula>IF(A.2!B8&lt;&gt;"",LEFT(A.2!B8,2),"")</calculatedColumnFormula>
      <xmlColumnPr mapId="5" xpath="/Pisemnost/DPHKH1/VetaA2/@k_stat" xmlDataType="string"/>
    </tableColumn>
    <tableColumn id="3" uniqueName="dppd" name="4" dataDxfId="54">
      <calculatedColumnFormula>IF(A.2!D8&lt;&gt;"",CONCATENATE(TEXT(A.2!D8,"DD.MM"),".",YEAR(A.2!D8)),"")</calculatedColumnFormula>
      <xmlColumnPr mapId="5" xpath="/Pisemnost/DPHKH1/VetaA2/@dppd" xmlDataType="string"/>
    </tableColumn>
    <tableColumn id="4" uniqueName="zakl_dane1" name="5" dataDxfId="53">
      <calculatedColumnFormula>IF(A.2!E8&lt;&gt;"",A.2!E8,"")</calculatedColumnFormula>
      <xmlColumnPr mapId="5" xpath="/Pisemnost/DPHKH1/VetaA2/@zakl_dane1" xmlDataType="decimal"/>
    </tableColumn>
    <tableColumn id="5" uniqueName="dan1" name="6" dataDxfId="52">
      <calculatedColumnFormula>IF(A.2!F8&lt;&gt;"",A.2!F8,"")</calculatedColumnFormula>
      <xmlColumnPr mapId="5" xpath="/Pisemnost/DPHKH1/VetaA2/@dan1" xmlDataType="decimal"/>
    </tableColumn>
    <tableColumn id="6" uniqueName="zakl_dane2" name="Evid. číslo DD" dataDxfId="51">
      <calculatedColumnFormula>IF(A.2!G8&lt;&gt;"",A.2!G8,"")</calculatedColumnFormula>
      <xmlColumnPr mapId="5" xpath="/Pisemnost/DPHKH1/VetaA2/@zakl_dane2" xmlDataType="decimal"/>
    </tableColumn>
    <tableColumn id="7" uniqueName="dan2" name="8" dataDxfId="50">
      <calculatedColumnFormula>IF(A.2!H8&lt;&gt;"",A.2!H8,"")</calculatedColumnFormula>
      <xmlColumnPr mapId="5" xpath="/Pisemnost/DPHKH1/VetaA2/@dan2" xmlDataType="decimal"/>
    </tableColumn>
    <tableColumn id="8" uniqueName="zakl_dane3" name="9" dataDxfId="49">
      <calculatedColumnFormula>IF(A.2!I8&lt;&gt;"",A.2!I8,"")</calculatedColumnFormula>
      <xmlColumnPr mapId="5" xpath="/Pisemnost/DPHKH1/VetaA2/@zakl_dane3" xmlDataType="decimal"/>
    </tableColumn>
    <tableColumn id="9" uniqueName="dan3" name="10" dataDxfId="48">
      <calculatedColumnFormula>IF(A.2!J8&lt;&gt;"",A.2!J8,"")</calculatedColumnFormula>
      <xmlColumnPr mapId="5" xpath="/Pisemnost/DPHKH1/VetaA2/@dan3" xmlDataType="decimal"/>
    </tableColumn>
    <tableColumn id="10" uniqueName="c_evid_dd" name="Evid. číslo DD2" dataDxfId="47">
      <calculatedColumnFormula>IF(A.2!C8&lt;&gt;"",A.2!C8,"")</calculatedColumnFormula>
      <xmlColumnPr mapId="5" xpath="/Pisemnost/DPHKH1/VetaA2/@c_evid_dd" xmlDataType="string"/>
    </tableColumn>
  </tableColumns>
  <tableStyleInfo name="Styl tabulky 2 3 2 2 2" showFirstColumn="0" showLastColumn="0" showRowStripes="1" showColumnStripes="0"/>
</table>
</file>

<file path=xl/tables/table3.xml><?xml version="1.0" encoding="utf-8"?>
<table xmlns="http://schemas.openxmlformats.org/spreadsheetml/2006/main" id="4" name="Tabulka4" displayName="Tabulka4" ref="U3:AB13" tableType="xml" totalsRowShown="0" dataDxfId="46">
  <tableColumns count="8">
    <tableColumn id="1" uniqueName="c_radku" name="Č.ř." dataDxfId="45">
      <xmlColumnPr mapId="5" xpath="/Pisemnost/DPHKH1/VetaA3/@c_radku" xmlDataType="decimal"/>
    </tableColumn>
    <tableColumn id="2" uniqueName="vatid_odb" name="2" dataDxfId="44">
      <calculatedColumnFormula>IF(A.3!B9&lt;&gt;"",A.3!B9,"")</calculatedColumnFormula>
      <xmlColumnPr mapId="5" xpath="/Pisemnost/DPHKH1/VetaA3/@vatid_odb" xmlDataType="string"/>
    </tableColumn>
    <tableColumn id="3" uniqueName="jm_prijm_obch" name="3" dataDxfId="43">
      <calculatedColumnFormula>IF(A.3!C9&lt;&gt;"",A.3!C9,"")</calculatedColumnFormula>
      <xmlColumnPr mapId="5" xpath="/Pisemnost/DPHKH1/VetaA3/@jm_prijm_obch" xmlDataType="string"/>
    </tableColumn>
    <tableColumn id="4" uniqueName="d_narozeni" name="4" dataDxfId="42">
      <calculatedColumnFormula>IF(A.3!D9&lt;&gt;"",CONCATENATE(TEXT(A.3!D9,"DD.MM"),".",YEAR(A.3!D9)),"")</calculatedColumnFormula>
      <xmlColumnPr mapId="5" xpath="/Pisemnost/DPHKH1/VetaA3/@d_narozeni" xmlDataType="string"/>
    </tableColumn>
    <tableColumn id="5" uniqueName="m_pobytu_sidlo" name="5" dataDxfId="41">
      <calculatedColumnFormula>IF(A.3!E9&lt;&gt;"",A.3!E9,"")</calculatedColumnFormula>
      <xmlColumnPr mapId="5" xpath="/Pisemnost/DPHKH1/VetaA3/@m_pobytu_sidlo" xmlDataType="string"/>
    </tableColumn>
    <tableColumn id="6" uniqueName="dup" name="7" dataDxfId="40">
      <calculatedColumnFormula>IF(A.3!G9&lt;&gt;"",CONCATENATE(TEXT(A.3!G9,"DD.MM"),".",YEAR(A.3!G9)),"")</calculatedColumnFormula>
      <xmlColumnPr mapId="5" xpath="/Pisemnost/DPHKH1/VetaA3/@dup" xmlDataType="string"/>
    </tableColumn>
    <tableColumn id="7" uniqueName="osv_plneni" name="8" dataDxfId="39">
      <calculatedColumnFormula>IF(A.3!H9&lt;&gt;"",A.3!H9,"")</calculatedColumnFormula>
      <xmlColumnPr mapId="5" xpath="/Pisemnost/DPHKH1/VetaA3/@osv_plneni" xmlDataType="decimal"/>
    </tableColumn>
    <tableColumn id="8" uniqueName="c_evid_dd" name="Evid. číslo DD" dataDxfId="38">
      <calculatedColumnFormula>IF(A.3!F9&lt;&gt;"",A.3!F9,"")</calculatedColumnFormula>
      <xmlColumnPr mapId="5" xpath="/Pisemnost/DPHKH1/VetaA3/@c_evid_dd" xmlDataType="string"/>
    </tableColumn>
  </tableColumns>
  <tableStyleInfo name="Styl tabulky 2 3 2 2 2" showFirstColumn="0" showLastColumn="0" showRowStripes="1" showColumnStripes="0"/>
</table>
</file>

<file path=xl/tables/table4.xml><?xml version="1.0" encoding="utf-8"?>
<table xmlns="http://schemas.openxmlformats.org/spreadsheetml/2006/main" id="5" name="Tabulka5" displayName="Tabulka5" ref="AD3:AO13" tableType="xml" totalsRowShown="0" dataDxfId="37">
  <tableColumns count="12">
    <tableColumn id="1" uniqueName="c_radku" name="Č.ř." dataDxfId="36">
      <xmlColumnPr mapId="5" xpath="/Pisemnost/DPHKH1/VetaA4/@c_radku" xmlDataType="decimal"/>
    </tableColumn>
    <tableColumn id="2" uniqueName="dic_odb" name="2" dataDxfId="35">
      <calculatedColumnFormula>IF(A.4!B8&lt;&gt;"",A.4!B8,"")</calculatedColumnFormula>
      <xmlColumnPr mapId="5" xpath="/Pisemnost/DPHKH1/VetaA4/@dic_odb" xmlDataType="string"/>
    </tableColumn>
    <tableColumn id="3" uniqueName="dppd" name="4" dataDxfId="34">
      <calculatedColumnFormula>IF(A.4!D8&lt;&gt;"",CONCATENATE(TEXT(A.4!D8,"DD.MM"),".",YEAR(A.4!D8)),"")</calculatedColumnFormula>
      <xmlColumnPr mapId="5" xpath="/Pisemnost/DPHKH1/VetaA4/@dppd" xmlDataType="string"/>
    </tableColumn>
    <tableColumn id="4" uniqueName="zakl_dane1" name="5" dataDxfId="33">
      <calculatedColumnFormula>IF(A.4!E8&lt;&gt;"",A.4!E8,"")</calculatedColumnFormula>
      <xmlColumnPr mapId="5" xpath="/Pisemnost/DPHKH1/VetaA4/@zakl_dane1" xmlDataType="decimal"/>
    </tableColumn>
    <tableColumn id="5" uniqueName="dan1" name="6" dataDxfId="32">
      <calculatedColumnFormula>IF(A.4!F8&lt;&gt;"",A.4!F8,"")</calculatedColumnFormula>
      <xmlColumnPr mapId="5" xpath="/Pisemnost/DPHKH1/VetaA4/@dan1" xmlDataType="decimal"/>
    </tableColumn>
    <tableColumn id="6" uniqueName="zakl_dane2" name="7" dataDxfId="31">
      <calculatedColumnFormula>IF(A.4!G8&lt;&gt;"",A.4!G8,"")</calculatedColumnFormula>
      <xmlColumnPr mapId="5" xpath="/Pisemnost/DPHKH1/VetaA4/@zakl_dane2" xmlDataType="decimal"/>
    </tableColumn>
    <tableColumn id="7" uniqueName="dan2" name="8" dataDxfId="30">
      <calculatedColumnFormula>IF(A.4!H8&lt;&gt;"",A.4!H8,"")</calculatedColumnFormula>
      <xmlColumnPr mapId="5" xpath="/Pisemnost/DPHKH1/VetaA4/@dan2" xmlDataType="decimal"/>
    </tableColumn>
    <tableColumn id="8" uniqueName="zakl_dane3" name="9" dataDxfId="29">
      <calculatedColumnFormula>IF(A.4!I8&lt;&gt;"",A.4!I8,"")</calculatedColumnFormula>
      <xmlColumnPr mapId="5" xpath="/Pisemnost/DPHKH1/VetaA4/@zakl_dane3" xmlDataType="decimal"/>
    </tableColumn>
    <tableColumn id="9" uniqueName="dan3" name="10" dataDxfId="28">
      <calculatedColumnFormula>IF(A.4!J8&lt;&gt;"",A.4!J8,"")</calculatedColumnFormula>
      <xmlColumnPr mapId="5" xpath="/Pisemnost/DPHKH1/VetaA4/@dan3" xmlDataType="decimal"/>
    </tableColumn>
    <tableColumn id="10" uniqueName="kod_rezim_pl" name="11" dataDxfId="27">
      <calculatedColumnFormula>IF(A.4!K8&lt;&gt;"",A.4!K8,"")</calculatedColumnFormula>
      <xmlColumnPr mapId="5" xpath="/Pisemnost/DPHKH1/VetaA4/@kod_rezim_pl" xmlDataType="string"/>
    </tableColumn>
    <tableColumn id="11" uniqueName="zdph_44" name="12" dataDxfId="26">
      <calculatedColumnFormula>IF(A.4!C8&lt;&gt;"",IF(AND(LEFT(A.4!L8,1)&lt;&gt;"N",A.4!L8&lt;&gt;""),"A","N"),"")</calculatedColumnFormula>
      <xmlColumnPr mapId="5" xpath="/Pisemnost/DPHKH1/VetaA4/@zdph_44" xmlDataType="string"/>
    </tableColumn>
    <tableColumn id="12" uniqueName="c_evid_dd" name="Evid. číslo DD" dataDxfId="25">
      <calculatedColumnFormula>IF(A.4!C8&lt;&gt;"",A.4!C8,"")</calculatedColumnFormula>
      <xmlColumnPr mapId="5" xpath="/Pisemnost/DPHKH1/VetaA4/@c_evid_dd" xmlDataType="string"/>
    </tableColumn>
  </tableColumns>
  <tableStyleInfo name="Styl tabulky 2 3 2 2 2" showFirstColumn="0" showLastColumn="0" showRowStripes="1" showColumnStripes="0"/>
</table>
</file>

<file path=xl/tables/table5.xml><?xml version="1.0" encoding="utf-8"?>
<table xmlns="http://schemas.openxmlformats.org/spreadsheetml/2006/main" id="6" name="Tabulka6" displayName="Tabulka6" ref="AQ3:BA13" tableType="xml" totalsRowShown="0" dataDxfId="24">
  <tableColumns count="11">
    <tableColumn id="1" uniqueName="c_radku" name="Č.ř." dataDxfId="23">
      <xmlColumnPr mapId="5" xpath="/Pisemnost/DPHKH1/VetaB1/@c_radku" xmlDataType="decimal"/>
    </tableColumn>
    <tableColumn id="2" uniqueName="dic_dod" name="2" dataDxfId="22">
      <calculatedColumnFormula>IF(B.1!B8&lt;&gt;"",B.1!B8,"")</calculatedColumnFormula>
      <xmlColumnPr mapId="5" xpath="/Pisemnost/DPHKH1/VetaB1/@dic_dod" xmlDataType="string"/>
    </tableColumn>
    <tableColumn id="3" uniqueName="duzp" name="4" dataDxfId="21">
      <calculatedColumnFormula>IF(B.1!D8&lt;&gt;"",CONCATENATE(TEXT(B.1!D8,"DD.MM"),".",YEAR(B.1!D8)),"")</calculatedColumnFormula>
      <xmlColumnPr mapId="5" xpath="/Pisemnost/DPHKH1/VetaB1/@duzp" xmlDataType="string"/>
    </tableColumn>
    <tableColumn id="4" uniqueName="zakl_dane1" name="5" dataDxfId="20">
      <calculatedColumnFormula>IF(B.1!E8&lt;&gt;"",B.1!E8,"")</calculatedColumnFormula>
      <xmlColumnPr mapId="5" xpath="/Pisemnost/DPHKH1/VetaB1/@zakl_dane1" xmlDataType="decimal"/>
    </tableColumn>
    <tableColumn id="5" uniqueName="dan1" name="6" dataDxfId="19">
      <calculatedColumnFormula>IF(B.1!F8&lt;&gt;"",B.1!F8,"")</calculatedColumnFormula>
      <xmlColumnPr mapId="5" xpath="/Pisemnost/DPHKH1/VetaB1/@dan1" xmlDataType="decimal"/>
    </tableColumn>
    <tableColumn id="6" uniqueName="zakl_dane2" name="7" dataDxfId="18">
      <calculatedColumnFormula>IF(B.1!G8&lt;&gt;"",B.1!G8,"")</calculatedColumnFormula>
      <xmlColumnPr mapId="5" xpath="/Pisemnost/DPHKH1/VetaB1/@zakl_dane2" xmlDataType="decimal"/>
    </tableColumn>
    <tableColumn id="7" uniqueName="dan2" name="8" dataDxfId="17">
      <calculatedColumnFormula>IF(B.1!H8&lt;&gt;"",B.1!H8,"")</calculatedColumnFormula>
      <xmlColumnPr mapId="5" xpath="/Pisemnost/DPHKH1/VetaB1/@dan2" xmlDataType="decimal"/>
    </tableColumn>
    <tableColumn id="8" uniqueName="zakl_dane3" name="9" dataDxfId="16">
      <calculatedColumnFormula>IF(B.1!I8&lt;&gt;"",B.1!I8,"")</calculatedColumnFormula>
      <xmlColumnPr mapId="5" xpath="/Pisemnost/DPHKH1/VetaB1/@zakl_dane3" xmlDataType="decimal"/>
    </tableColumn>
    <tableColumn id="9" uniqueName="dan3" name="10" dataDxfId="15">
      <calculatedColumnFormula>IF(B.1!J8&lt;&gt;"",B.1!J8,"")</calculatedColumnFormula>
      <xmlColumnPr mapId="5" xpath="/Pisemnost/DPHKH1/VetaB1/@dan3" xmlDataType="decimal"/>
    </tableColumn>
    <tableColumn id="10" uniqueName="kod_pred_pl" name="11" dataDxfId="14">
      <calculatedColumnFormula>IF(B.1!K8&lt;&gt;"",B.1!K8,"")</calculatedColumnFormula>
      <xmlColumnPr mapId="5" xpath="/Pisemnost/DPHKH1/VetaB1/@kod_pred_pl" xmlDataType="string"/>
    </tableColumn>
    <tableColumn id="11" uniqueName="c_evid_dd" name="Evid. číslo DD" dataDxfId="13">
      <calculatedColumnFormula>IF(B.1!C8&lt;&gt;"",B.1!C8,"")</calculatedColumnFormula>
      <xmlColumnPr mapId="5" xpath="/Pisemnost/DPHKH1/VetaB1/@c_evid_dd" xmlDataType="string"/>
    </tableColumn>
  </tableColumns>
  <tableStyleInfo name="Styl tabulky 2 3 2 2 2" showFirstColumn="0" showLastColumn="0" showRowStripes="1" showColumnStripes="0"/>
</table>
</file>

<file path=xl/tables/table6.xml><?xml version="1.0" encoding="utf-8"?>
<table xmlns="http://schemas.openxmlformats.org/spreadsheetml/2006/main" id="7" name="Tabulka7" displayName="Tabulka7" ref="BC3:BN13" tableType="xml" totalsRowShown="0" dataDxfId="12">
  <tableColumns count="12">
    <tableColumn id="1" uniqueName="c_radku" name="Č.ř." dataDxfId="11">
      <xmlColumnPr mapId="5" xpath="/Pisemnost/DPHKH1/VetaB2/@c_radku" xmlDataType="decimal"/>
    </tableColumn>
    <tableColumn id="2" uniqueName="dic_dod" name="2" dataDxfId="10">
      <calculatedColumnFormula>IF(B.2!B8&lt;&gt;"",B.2!B8,"")</calculatedColumnFormula>
      <xmlColumnPr mapId="5" xpath="/Pisemnost/DPHKH1/VetaB2/@dic_dod" xmlDataType="string"/>
    </tableColumn>
    <tableColumn id="3" uniqueName="dppd" name="4" dataDxfId="9">
      <calculatedColumnFormula>IF(B.2!D8&lt;&gt;"",CONCATENATE(TEXT(B.2!D8,"DD.MM"),".",YEAR(B.2!D8)),"")</calculatedColumnFormula>
      <xmlColumnPr mapId="5" xpath="/Pisemnost/DPHKH1/VetaB2/@dppd" xmlDataType="string"/>
    </tableColumn>
    <tableColumn id="4" uniqueName="zakl_dane1" name="5" dataDxfId="8">
      <calculatedColumnFormula>IF(B.2!E8&lt;&gt;"",B.2!E8,"")</calculatedColumnFormula>
      <xmlColumnPr mapId="5" xpath="/Pisemnost/DPHKH1/VetaB2/@zakl_dane1" xmlDataType="decimal"/>
    </tableColumn>
    <tableColumn id="5" uniqueName="dan1" name="6" dataDxfId="7">
      <calculatedColumnFormula>IF(B.2!F8&lt;&gt;"",B.2!F8,"")</calculatedColumnFormula>
      <xmlColumnPr mapId="5" xpath="/Pisemnost/DPHKH1/VetaB2/@dan1" xmlDataType="decimal"/>
    </tableColumn>
    <tableColumn id="6" uniqueName="zakl_dane2" name="7" dataDxfId="6">
      <calculatedColumnFormula>IF(B.2!G8&lt;&gt;"",B.2!G8,"")</calculatedColumnFormula>
      <xmlColumnPr mapId="5" xpath="/Pisemnost/DPHKH1/VetaB2/@zakl_dane2" xmlDataType="decimal"/>
    </tableColumn>
    <tableColumn id="7" uniqueName="dan2" name="8" dataDxfId="5">
      <calculatedColumnFormula>IF(B.2!H8&lt;&gt;"",B.2!H8,"")</calculatedColumnFormula>
      <xmlColumnPr mapId="5" xpath="/Pisemnost/DPHKH1/VetaB2/@dan2" xmlDataType="decimal"/>
    </tableColumn>
    <tableColumn id="8" uniqueName="zakl_dane3" name="9" dataDxfId="4">
      <calculatedColumnFormula>IF(B.2!I8&lt;&gt;"",B.2!I8,"")</calculatedColumnFormula>
      <xmlColumnPr mapId="5" xpath="/Pisemnost/DPHKH1/VetaB2/@zakl_dane3" xmlDataType="decimal"/>
    </tableColumn>
    <tableColumn id="9" uniqueName="dan3" name="10" dataDxfId="3">
      <calculatedColumnFormula>IF(B.2!J8&lt;&gt;"",B.2!J8,"")</calculatedColumnFormula>
      <xmlColumnPr mapId="5" xpath="/Pisemnost/DPHKH1/VetaB2/@dan3" xmlDataType="decimal"/>
    </tableColumn>
    <tableColumn id="10" uniqueName="pomer" name="11" dataDxfId="2">
      <calculatedColumnFormula>IF(B.2!C8&lt;&gt;"",IF(AND(LEFT(B.2!K8,1)&lt;&gt;"N",B.2!K8&lt;&gt;""),"A","N"),"")</calculatedColumnFormula>
      <xmlColumnPr mapId="5" xpath="/Pisemnost/DPHKH1/VetaB2/@pomer" xmlDataType="string"/>
    </tableColumn>
    <tableColumn id="11" uniqueName="zdph_44" name="12" dataDxfId="1">
      <calculatedColumnFormula>IF(B.2!C8&lt;&gt;"",IF(AND(LEFT(B.2!L8,1)&lt;&gt;"N",B.2!L8&lt;&gt;""),"A","N"),"")</calculatedColumnFormula>
      <xmlColumnPr mapId="5" xpath="/Pisemnost/DPHKH1/VetaB2/@zdph_44" xmlDataType="string"/>
    </tableColumn>
    <tableColumn id="12" uniqueName="c_evid_dd" name="Evid. číslo DD" dataDxfId="0">
      <calculatedColumnFormula>IF(B.2!C8&lt;&gt;"",B.2!C8,"")</calculatedColumnFormula>
      <xmlColumnPr mapId="5" xpath="/Pisemnost/DPHKH1/VetaB2/@c_evid_dd" xmlDataType="string"/>
    </tableColumn>
  </tableColumns>
  <tableStyleInfo name="Styl tabulky 2 3 2 2 2" showFirstColumn="0" showLastColumn="0" showRowStripes="1" showColumnStripes="0"/>
</table>
</file>

<file path=xl/tables/tableSingleCells1.xml><?xml version="1.0" encoding="utf-8"?>
<singleXmlCells xmlns="http://schemas.openxmlformats.org/spreadsheetml/2006/main">
  <singleXmlCell id="58" r="B7" connectionId="0">
    <xmlCellPr id="1" uniqueName="zakl_dane1">
      <xmlPr mapId="5" xpath="/Pisemnost/DPHKH1/VetaA5/@zakl_dane1" xmlDataType="decimal"/>
    </xmlCellPr>
  </singleXmlCell>
  <singleXmlCell id="59" r="C7" connectionId="0">
    <xmlCellPr id="1" uniqueName="dan1">
      <xmlPr mapId="5" xpath="/Pisemnost/DPHKH1/VetaA5/@dan1" xmlDataType="decimal"/>
    </xmlCellPr>
  </singleXmlCell>
  <singleXmlCell id="60" r="D7" connectionId="0">
    <xmlCellPr id="1" uniqueName="zakl_dane2">
      <xmlPr mapId="5" xpath="/Pisemnost/DPHKH1/VetaA5/@zakl_dane2" xmlDataType="decimal"/>
    </xmlCellPr>
  </singleXmlCell>
  <singleXmlCell id="61" r="E7" connectionId="0">
    <xmlCellPr id="1" uniqueName="dan2">
      <xmlPr mapId="5" xpath="/Pisemnost/DPHKH1/VetaA5/@dan2" xmlDataType="decimal"/>
    </xmlCellPr>
  </singleXmlCell>
  <singleXmlCell id="62" r="F7" connectionId="0">
    <xmlCellPr id="1" uniqueName="zakl_dane3">
      <xmlPr mapId="5" xpath="/Pisemnost/DPHKH1/VetaA5/@zakl_dane3" xmlDataType="decimal"/>
    </xmlCellPr>
  </singleXmlCell>
  <singleXmlCell id="63" r="G7" connectionId="0">
    <xmlCellPr id="1" uniqueName="dan3">
      <xmlPr mapId="5" xpath="/Pisemnost/DPHKH1/VetaA5/@dan3" xmlDataType="decimal"/>
    </xmlCellPr>
  </singleXmlCell>
  <singleXmlCell id="64" r="B15" connectionId="0">
    <xmlCellPr id="1" uniqueName="zakl_dane1">
      <xmlPr mapId="5" xpath="/Pisemnost/DPHKH1/VetaB3/@zakl_dane1" xmlDataType="decimal"/>
    </xmlCellPr>
  </singleXmlCell>
  <singleXmlCell id="65" r="C15" connectionId="0">
    <xmlCellPr id="1" uniqueName="dan1">
      <xmlPr mapId="5" xpath="/Pisemnost/DPHKH1/VetaB3/@dan1" xmlDataType="decimal"/>
    </xmlCellPr>
  </singleXmlCell>
  <singleXmlCell id="66" r="D15" connectionId="0">
    <xmlCellPr id="1" uniqueName="zakl_dane2">
      <xmlPr mapId="5" xpath="/Pisemnost/DPHKH1/VetaB3/@zakl_dane2" xmlDataType="decimal"/>
    </xmlCellPr>
  </singleXmlCell>
  <singleXmlCell id="67" r="E15" connectionId="0">
    <xmlCellPr id="1" uniqueName="dan2">
      <xmlPr mapId="5" xpath="/Pisemnost/DPHKH1/VetaB3/@dan2" xmlDataType="decimal"/>
    </xmlCellPr>
  </singleXmlCell>
  <singleXmlCell id="68" r="F15" connectionId="0">
    <xmlCellPr id="1" uniqueName="zakl_dane3">
      <xmlPr mapId="5" xpath="/Pisemnost/DPHKH1/VetaB3/@zakl_dane3" xmlDataType="decimal"/>
    </xmlCellPr>
  </singleXmlCell>
  <singleXmlCell id="69" r="G15" connectionId="0">
    <xmlCellPr id="1" uniqueName="dan3">
      <xmlPr mapId="5" xpath="/Pisemnost/DPHKH1/VetaB3/@dan3" xmlDataType="decimal"/>
    </xmlCellPr>
  </singleXmlCell>
</singleXmlCells>
</file>

<file path=xl/tables/tableSingleCells2.xml><?xml version="1.0" encoding="utf-8"?>
<singleXmlCells xmlns="http://schemas.openxmlformats.org/spreadsheetml/2006/main">
  <singleXmlCell id="2" r="B2" connectionId="0">
    <xmlCellPr id="1" uniqueName="c_jed_vyzvy">
      <xmlPr mapId="5" xpath="/Pisemnost/DPHKH1/VetaD/@c_jed_vyzvy" xmlDataType="string"/>
    </xmlCellPr>
  </singleXmlCell>
  <singleXmlCell id="8" r="B3" connectionId="0">
    <xmlCellPr id="1" uniqueName="ctvrt">
      <xmlPr mapId="5" xpath="/Pisemnost/DPHKH1/VetaD/@ctvrt" xmlDataType="decimal"/>
    </xmlCellPr>
  </singleXmlCell>
  <singleXmlCell id="9" r="B10" connectionId="0">
    <xmlCellPr id="1" uniqueName="rok">
      <xmlPr mapId="5" xpath="/Pisemnost/DPHKH1/VetaD/@rok" xmlDataType="decimal"/>
    </xmlCellPr>
  </singleXmlCell>
  <singleXmlCell id="10" r="B13" connectionId="0">
    <xmlCellPr id="1" uniqueName="zdobd_od">
      <xmlPr mapId="5" xpath="/Pisemnost/DPHKH1/VetaD/@zdobd_od" xmlDataType="string"/>
    </xmlCellPr>
  </singleXmlCell>
  <singleXmlCell id="11" r="B8" connectionId="0">
    <xmlCellPr id="1" uniqueName="khdph_forma">
      <xmlPr mapId="5" xpath="/Pisemnost/DPHKH1/VetaD/@khdph_forma" xmlDataType="string"/>
    </xmlCellPr>
  </singleXmlCell>
  <singleXmlCell id="12" r="B11" connectionId="0">
    <xmlCellPr id="1" uniqueName="vyzva_odp">
      <xmlPr mapId="5" xpath="/Pisemnost/DPHKH1/VetaD/@vyzva_odp" xmlDataType="string"/>
    </xmlCellPr>
  </singleXmlCell>
  <singleXmlCell id="13" r="B7" connectionId="0">
    <xmlCellPr id="1" uniqueName="k_uladis">
      <xmlPr mapId="5" xpath="/Pisemnost/DPHKH1/VetaD/@k_uladis" xmlDataType="anyType"/>
    </xmlCellPr>
  </singleXmlCell>
  <singleXmlCell id="14" r="B9" connectionId="0">
    <xmlCellPr id="1" uniqueName="mesic">
      <xmlPr mapId="5" xpath="/Pisemnost/DPHKH1/VetaD/@mesic" xmlDataType="decimal"/>
    </xmlCellPr>
  </singleXmlCell>
  <singleXmlCell id="15" r="B12" connectionId="0">
    <xmlCellPr id="1" uniqueName="zdobd_do">
      <xmlPr mapId="5" xpath="/Pisemnost/DPHKH1/VetaD/@zdobd_do" xmlDataType="string"/>
    </xmlCellPr>
  </singleXmlCell>
  <singleXmlCell id="16" r="B6" connectionId="0">
    <xmlCellPr id="1" uniqueName="dokument">
      <xmlPr mapId="5" xpath="/Pisemnost/DPHKH1/VetaD/@dokument" xmlDataType="anyType"/>
    </xmlCellPr>
  </singleXmlCell>
  <singleXmlCell id="17" r="B5" connectionId="0">
    <xmlCellPr id="1" uniqueName="d_zjist">
      <xmlPr mapId="5" xpath="/Pisemnost/DPHKH1/VetaD/@d_zjist" xmlDataType="string"/>
    </xmlCellPr>
  </singleXmlCell>
  <singleXmlCell id="18" r="B4" connectionId="0">
    <xmlCellPr id="1" uniqueName="d_poddp">
      <xmlPr mapId="5" xpath="/Pisemnost/DPHKH1/VetaD/@d_poddp" xmlDataType="string"/>
    </xmlCellPr>
  </singleXmlCell>
  <singleXmlCell id="19" r="B17" connectionId="0">
    <xmlCellPr id="1" uniqueName="c_pop">
      <xmlPr mapId="5" xpath="/Pisemnost/DPHKH1/VetaP/@c_pop" xmlDataType="decimal"/>
    </xmlCellPr>
  </singleXmlCell>
  <singleXmlCell id="20" r="B45" connectionId="0">
    <xmlCellPr id="1" uniqueName="zast_typ">
      <xmlPr mapId="5" xpath="/Pisemnost/DPHKH1/VetaP/@zast_typ" xmlDataType="string"/>
    </xmlCellPr>
  </singleXmlCell>
  <singleXmlCell id="21" r="B27" connectionId="0">
    <xmlCellPr id="1" uniqueName="opr_postaveni">
      <xmlPr mapId="5" xpath="/Pisemnost/DPHKH1/VetaP/@opr_postaveni" xmlDataType="string"/>
    </xmlCellPr>
  </singleXmlCell>
  <singleXmlCell id="22" r="B43" connectionId="0">
    <xmlCellPr id="1" uniqueName="zast_nazev">
      <xmlPr mapId="5" xpath="/Pisemnost/DPHKH1/VetaP/@zast_nazev" xmlDataType="string"/>
    </xmlCellPr>
  </singleXmlCell>
  <singleXmlCell id="23" r="B37" connectionId="0">
    <xmlCellPr id="1" uniqueName="ulice">
      <xmlPr mapId="5" xpath="/Pisemnost/DPHKH1/VetaP/@ulice" xmlDataType="string"/>
    </xmlCellPr>
  </singleXmlCell>
  <singleXmlCell id="24" r="B30" connectionId="0">
    <xmlCellPr id="1" uniqueName="psc">
      <xmlPr mapId="5" xpath="/Pisemnost/DPHKH1/VetaP/@psc" xmlDataType="string"/>
    </xmlCellPr>
  </singleXmlCell>
  <singleXmlCell id="25" r="B23" connectionId="0">
    <xmlCellPr id="1" uniqueName="id_dats">
      <xmlPr mapId="5" xpath="/Pisemnost/DPHKH1/VetaP/@id_dats" xmlDataType="string"/>
    </xmlCellPr>
  </singleXmlCell>
  <singleXmlCell id="26" r="B42" connectionId="0">
    <xmlCellPr id="1" uniqueName="zast_kod">
      <xmlPr mapId="5" xpath="/Pisemnost/DPHKH1/VetaP/@zast_kod" xmlDataType="string"/>
    </xmlCellPr>
  </singleXmlCell>
  <singleXmlCell id="27" r="B46" connectionId="0">
    <xmlCellPr id="1" uniqueName="zkrobchjm">
      <xmlPr mapId="5" xpath="/Pisemnost/DPHKH1/VetaP/@zkrobchjm" xmlDataType="string"/>
    </xmlCellPr>
  </singleXmlCell>
  <singleXmlCell id="28" r="B33" connectionId="0">
    <xmlCellPr id="1" uniqueName="sest_telef">
      <xmlPr mapId="5" xpath="/Pisemnost/DPHKH1/VetaP/@sest_telef" xmlDataType="string"/>
    </xmlCellPr>
  </singleXmlCell>
  <singleXmlCell id="29" r="B22" connectionId="0">
    <xmlCellPr id="1" uniqueName="email">
      <xmlPr mapId="5" xpath="/Pisemnost/DPHKH1/VetaP/@email" xmlDataType="string"/>
    </xmlCellPr>
  </singleXmlCell>
  <singleXmlCell id="30" r="B18" connectionId="0">
    <xmlCellPr id="1" uniqueName="c_pracufo">
      <xmlPr mapId="5" xpath="/Pisemnost/DPHKH1/VetaP/@c_pracufo" xmlDataType="decimal"/>
    </xmlCellPr>
  </singleXmlCell>
  <singleXmlCell id="31" r="B19" connectionId="0">
    <xmlCellPr id="1" uniqueName="c_telef">
      <xmlPr mapId="5" xpath="/Pisemnost/DPHKH1/VetaP/@c_telef" xmlDataType="string"/>
    </xmlCellPr>
  </singleXmlCell>
  <singleXmlCell id="32" r="B32" connectionId="0">
    <xmlCellPr id="1" uniqueName="sest_prijmeni">
      <xmlPr mapId="5" xpath="/Pisemnost/DPHKH1/VetaP/@sest_prijmeni" xmlDataType="string"/>
    </xmlCellPr>
  </singleXmlCell>
  <singleXmlCell id="33" r="B25" connectionId="0">
    <xmlCellPr id="1" uniqueName="naz_obce">
      <xmlPr mapId="5" xpath="/Pisemnost/DPHKH1/VetaP/@naz_obce" xmlDataType="string"/>
    </xmlCellPr>
  </singleXmlCell>
  <singleXmlCell id="34" r="B29" connectionId="0">
    <xmlCellPr id="1" uniqueName="prijmeni">
      <xmlPr mapId="5" xpath="/Pisemnost/DPHKH1/VetaP/@prijmeni" xmlDataType="string"/>
    </xmlCellPr>
  </singleXmlCell>
  <singleXmlCell id="35" r="B34" connectionId="0">
    <xmlCellPr id="1" uniqueName="stat">
      <xmlPr mapId="5" xpath="/Pisemnost/DPHKH1/VetaP/@stat" xmlDataType="string"/>
    </xmlCellPr>
  </singleXmlCell>
  <singleXmlCell id="36" r="B38" connectionId="0">
    <xmlCellPr id="1" uniqueName="zast_dat_nar">
      <xmlPr mapId="5" xpath="/Pisemnost/DPHKH1/VetaP/@zast_dat_nar" xmlDataType="string"/>
    </xmlCellPr>
  </singleXmlCell>
  <singleXmlCell id="37" r="B21" connectionId="0">
    <xmlCellPr id="1" uniqueName="dic">
      <xmlPr mapId="5" xpath="/Pisemnost/DPHKH1/VetaP/@dic" xmlDataType="string"/>
    </xmlCellPr>
  </singleXmlCell>
  <singleXmlCell id="38" r="B28" connectionId="0">
    <xmlCellPr id="1" uniqueName="opr_prijmeni">
      <xmlPr mapId="5" xpath="/Pisemnost/DPHKH1/VetaP/@opr_prijmeni" xmlDataType="string"/>
    </xmlCellPr>
  </singleXmlCell>
  <singleXmlCell id="39" r="B16" connectionId="0">
    <xmlCellPr id="1" uniqueName="c_orient">
      <xmlPr mapId="5" xpath="/Pisemnost/DPHKH1/VetaP/@c_orient" xmlDataType="string"/>
    </xmlCellPr>
  </singleXmlCell>
  <singleXmlCell id="40" r="B44" connectionId="0">
    <xmlCellPr id="1" uniqueName="zast_prijmeni">
      <xmlPr mapId="5" xpath="/Pisemnost/DPHKH1/VetaP/@zast_prijmeni" xmlDataType="string"/>
    </xmlCellPr>
  </singleXmlCell>
  <singleXmlCell id="41" r="B40" connectionId="0">
    <xmlCellPr id="1" uniqueName="zast_ic">
      <xmlPr mapId="5" xpath="/Pisemnost/DPHKH1/VetaP/@zast_ic" xmlDataType="string"/>
    </xmlCellPr>
  </singleXmlCell>
  <singleXmlCell id="42" r="B20" connectionId="0">
    <xmlCellPr id="1" uniqueName="c_ufo">
      <xmlPr mapId="5" xpath="/Pisemnost/DPHKH1/VetaP/@c_ufo" xmlDataType="decimal"/>
    </xmlCellPr>
  </singleXmlCell>
  <singleXmlCell id="43" r="B41" connectionId="0">
    <xmlCellPr id="1" uniqueName="zast_jmeno">
      <xmlPr mapId="5" xpath="/Pisemnost/DPHKH1/VetaP/@zast_jmeno" xmlDataType="string"/>
    </xmlCellPr>
  </singleXmlCell>
  <singleXmlCell id="44" r="B26" connectionId="0">
    <xmlCellPr id="1" uniqueName="opr_jmeno">
      <xmlPr mapId="5" xpath="/Pisemnost/DPHKH1/VetaP/@opr_jmeno" xmlDataType="string"/>
    </xmlCellPr>
  </singleXmlCell>
  <singleXmlCell id="45" r="B36" connectionId="0">
    <xmlCellPr id="1" uniqueName="typ_ds">
      <xmlPr mapId="5" xpath="/Pisemnost/DPHKH1/VetaP/@typ_ds" xmlDataType="string"/>
    </xmlCellPr>
  </singleXmlCell>
  <singleXmlCell id="46" r="B31" connectionId="0">
    <xmlCellPr id="1" uniqueName="sest_jmeno">
      <xmlPr mapId="5" xpath="/Pisemnost/DPHKH1/VetaP/@sest_jmeno" xmlDataType="string"/>
    </xmlCellPr>
  </singleXmlCell>
  <singleXmlCell id="47" r="B24" connectionId="0">
    <xmlCellPr id="1" uniqueName="jmeno">
      <xmlPr mapId="5" xpath="/Pisemnost/DPHKH1/VetaP/@jmeno" xmlDataType="string"/>
    </xmlCellPr>
  </singleXmlCell>
  <singleXmlCell id="48" r="B35" connectionId="0">
    <xmlCellPr id="1" uniqueName="titul">
      <xmlPr mapId="5" xpath="/Pisemnost/DPHKH1/VetaP/@titul" xmlDataType="string"/>
    </xmlCellPr>
  </singleXmlCell>
  <singleXmlCell id="49" r="B39" connectionId="0">
    <xmlCellPr id="1" uniqueName="zast_ev_cislo">
      <xmlPr mapId="5" xpath="/Pisemnost/DPHKH1/VetaP/@zast_ev_cislo" xmlDataType="string"/>
    </xmlCellPr>
  </singleXmlCell>
  <singleXmlCell id="50" r="B51" connectionId="0">
    <xmlCellPr id="1" uniqueName="obrat5">
      <xmlPr mapId="5" xpath="/Pisemnost/DPHKH1/VetaC/@obrat5" xmlDataType="decimal"/>
    </xmlCellPr>
  </singleXmlCell>
  <singleXmlCell id="51" r="B53" connectionId="0">
    <xmlCellPr id="1" uniqueName="pln5">
      <xmlPr mapId="5" xpath="/Pisemnost/DPHKH1/VetaC/@pln5" xmlDataType="decimal"/>
    </xmlCellPr>
  </singleXmlCell>
  <singleXmlCell id="52" r="B54" connectionId="0">
    <xmlCellPr id="1" uniqueName="pln_rez_pren">
      <xmlPr mapId="5" xpath="/Pisemnost/DPHKH1/VetaC/@pln_rez_pren" xmlDataType="decimal"/>
    </xmlCellPr>
  </singleXmlCell>
  <singleXmlCell id="53" r="B52" connectionId="0">
    <xmlCellPr id="1" uniqueName="pln23">
      <xmlPr mapId="5" xpath="/Pisemnost/DPHKH1/VetaC/@pln23" xmlDataType="decimal"/>
    </xmlCellPr>
  </singleXmlCell>
  <singleXmlCell id="54" r="B50" connectionId="0">
    <xmlCellPr id="1" uniqueName="obrat23">
      <xmlPr mapId="5" xpath="/Pisemnost/DPHKH1/VetaC/@obrat23" xmlDataType="decimal"/>
    </xmlCellPr>
  </singleXmlCell>
  <singleXmlCell id="55" r="B49" connectionId="0">
    <xmlCellPr id="1" uniqueName="celk_zd_a2">
      <xmlPr mapId="5" xpath="/Pisemnost/DPHKH1/VetaC/@celk_zd_a2" xmlDataType="decimal"/>
    </xmlCellPr>
  </singleXmlCell>
  <singleXmlCell id="56" r="B55" connectionId="0">
    <xmlCellPr id="1" uniqueName="rez_pren23">
      <xmlPr mapId="5" xpath="/Pisemnost/DPHKH1/VetaC/@rez_pren23" xmlDataType="decimal"/>
    </xmlCellPr>
  </singleXmlCell>
  <singleXmlCell id="57" r="B56" connectionId="0">
    <xmlCellPr id="1" uniqueName="rez_pren5">
      <xmlPr mapId="5" xpath="/Pisemnost/DPHKH1/VetaC/@rez_pren5" xmlDataType="decimal"/>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7.vml" /><Relationship Id="rId3"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tableSingleCells" Target="../tables/tableSingleCells1.xml" /><Relationship Id="rId3" Type="http://schemas.openxmlformats.org/officeDocument/2006/relationships/vmlDrawing" Target="../drawings/vmlDrawing8.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tableSingleCells" Target="../tables/tableSingleCells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vmlDrawing" Target="../drawings/vmlDrawing1.vml" /><Relationship Id="rId3"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4.vml" /><Relationship Id="rId3"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5.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6.vm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
  <sheetViews>
    <sheetView tabSelected="1" workbookViewId="0" topLeftCell="A1">
      <selection pane="topLeft" activeCell="A13" sqref="A13:K15"/>
    </sheetView>
  </sheetViews>
  <sheetFormatPr defaultRowHeight="12.75"/>
  <cols>
    <col min="12" max="12" width="9.142857142857142" style="1"/>
    <col min="13" max="13" width="90.71428571428571" style="1" customWidth="1"/>
    <col min="14" max="31" width="9.142857142857142" style="1"/>
    <col min="269" max="269" width="90.71428571428571" customWidth="1"/>
    <col min="525" max="525" width="90.71428571428571" customWidth="1"/>
    <col min="781" max="781" width="90.71428571428571" customWidth="1"/>
    <col min="1037" max="1037" width="90.71428571428571" customWidth="1"/>
    <col min="1293" max="1293" width="90.71428571428571" customWidth="1"/>
    <col min="1549" max="1549" width="90.71428571428571" customWidth="1"/>
    <col min="1805" max="1805" width="90.71428571428571" customWidth="1"/>
    <col min="2061" max="2061" width="90.71428571428571" customWidth="1"/>
    <col min="2317" max="2317" width="90.71428571428571" customWidth="1"/>
    <col min="2573" max="2573" width="90.71428571428571" customWidth="1"/>
    <col min="2829" max="2829" width="90.71428571428571" customWidth="1"/>
    <col min="3085" max="3085" width="90.71428571428571" customWidth="1"/>
    <col min="3341" max="3341" width="90.71428571428571" customWidth="1"/>
    <col min="3597" max="3597" width="90.71428571428571" customWidth="1"/>
    <col min="3853" max="3853" width="90.71428571428571" customWidth="1"/>
    <col min="4109" max="4109" width="90.71428571428571" customWidth="1"/>
    <col min="4365" max="4365" width="90.71428571428571" customWidth="1"/>
    <col min="4621" max="4621" width="90.71428571428571" customWidth="1"/>
    <col min="4877" max="4877" width="90.71428571428571" customWidth="1"/>
    <col min="5133" max="5133" width="90.71428571428571" customWidth="1"/>
    <col min="5389" max="5389" width="90.71428571428571" customWidth="1"/>
    <col min="5645" max="5645" width="90.71428571428571" customWidth="1"/>
    <col min="5901" max="5901" width="90.71428571428571" customWidth="1"/>
    <col min="6157" max="6157" width="90.71428571428571" customWidth="1"/>
    <col min="6413" max="6413" width="90.71428571428571" customWidth="1"/>
    <col min="6669" max="6669" width="90.71428571428571" customWidth="1"/>
    <col min="6925" max="6925" width="90.71428571428571" customWidth="1"/>
    <col min="7181" max="7181" width="90.71428571428571" customWidth="1"/>
    <col min="7437" max="7437" width="90.71428571428571" customWidth="1"/>
    <col min="7693" max="7693" width="90.71428571428571" customWidth="1"/>
    <col min="7949" max="7949" width="90.71428571428571" customWidth="1"/>
    <col min="8205" max="8205" width="90.71428571428571" customWidth="1"/>
    <col min="8461" max="8461" width="90.71428571428571" customWidth="1"/>
    <col min="8717" max="8717" width="90.71428571428571" customWidth="1"/>
    <col min="8973" max="8973" width="90.71428571428571" customWidth="1"/>
    <col min="9229" max="9229" width="90.71428571428571" customWidth="1"/>
    <col min="9485" max="9485" width="90.71428571428571" customWidth="1"/>
    <col min="9741" max="9741" width="90.71428571428571" customWidth="1"/>
    <col min="9997" max="9997" width="90.71428571428571" customWidth="1"/>
    <col min="10253" max="10253" width="90.71428571428571" customWidth="1"/>
    <col min="10509" max="10509" width="90.71428571428571" customWidth="1"/>
    <col min="10765" max="10765" width="90.71428571428571" customWidth="1"/>
    <col min="11021" max="11021" width="90.71428571428571" customWidth="1"/>
    <col min="11277" max="11277" width="90.71428571428571" customWidth="1"/>
    <col min="11533" max="11533" width="90.71428571428571" customWidth="1"/>
    <col min="11789" max="11789" width="90.71428571428571" customWidth="1"/>
    <col min="12045" max="12045" width="90.71428571428571" customWidth="1"/>
    <col min="12301" max="12301" width="90.71428571428571" customWidth="1"/>
    <col min="12557" max="12557" width="90.71428571428571" customWidth="1"/>
    <col min="12813" max="12813" width="90.71428571428571" customWidth="1"/>
    <col min="13069" max="13069" width="90.71428571428571" customWidth="1"/>
    <col min="13325" max="13325" width="90.71428571428571" customWidth="1"/>
    <col min="13581" max="13581" width="90.71428571428571" customWidth="1"/>
    <col min="13837" max="13837" width="90.71428571428571" customWidth="1"/>
    <col min="14093" max="14093" width="90.71428571428571" customWidth="1"/>
    <col min="14349" max="14349" width="90.71428571428571" customWidth="1"/>
    <col min="14605" max="14605" width="90.71428571428571" customWidth="1"/>
    <col min="14861" max="14861" width="90.71428571428571" customWidth="1"/>
    <col min="15117" max="15117" width="90.71428571428571" customWidth="1"/>
    <col min="15373" max="15373" width="90.71428571428571" customWidth="1"/>
    <col min="15629" max="15629" width="90.71428571428571" customWidth="1"/>
    <col min="15885" max="15885" width="90.71428571428571" customWidth="1"/>
    <col min="16141" max="16141" width="90.71428571428571" customWidth="1"/>
  </cols>
  <sheetData>
    <row r="1" spans="1:13" ht="12.75">
      <c r="A1" s="86"/>
      <c r="B1" s="86"/>
      <c r="C1" s="86"/>
      <c r="D1" s="86"/>
      <c r="E1" s="86"/>
      <c r="F1" s="86"/>
      <c r="G1" s="86"/>
      <c r="H1" s="86"/>
      <c r="I1" s="86"/>
      <c r="J1" s="86"/>
      <c r="K1" s="86"/>
      <c r="M1" s="274"/>
    </row>
    <row r="2" spans="1:13" ht="12.75">
      <c r="A2" s="86"/>
      <c r="B2" s="86"/>
      <c r="C2" s="86"/>
      <c r="D2" s="86"/>
      <c r="E2" s="86"/>
      <c r="F2" s="86"/>
      <c r="G2" s="86"/>
      <c r="H2" s="86"/>
      <c r="I2" s="86"/>
      <c r="J2" s="86"/>
      <c r="K2" s="86"/>
      <c r="M2" s="274"/>
    </row>
    <row r="3" spans="1:13" ht="12.75">
      <c r="A3" s="86"/>
      <c r="B3" s="86"/>
      <c r="C3" s="86"/>
      <c r="D3" s="86"/>
      <c r="E3" s="86"/>
      <c r="F3" s="86"/>
      <c r="G3" s="86"/>
      <c r="H3" s="86"/>
      <c r="I3" s="86"/>
      <c r="J3" s="86"/>
      <c r="K3" s="86"/>
      <c r="M3" s="274"/>
    </row>
    <row r="4" spans="1:13" ht="12.75">
      <c r="A4" s="86"/>
      <c r="B4" s="86"/>
      <c r="C4" s="86"/>
      <c r="D4" s="86"/>
      <c r="E4" s="86"/>
      <c r="F4" s="86"/>
      <c r="G4" s="86"/>
      <c r="H4" s="86"/>
      <c r="I4" s="86"/>
      <c r="J4" s="86"/>
      <c r="K4" s="86"/>
      <c r="M4" s="87"/>
    </row>
    <row r="5" spans="1:13" ht="12.75">
      <c r="A5" s="86"/>
      <c r="B5" s="86"/>
      <c r="C5" s="86"/>
      <c r="D5" s="86"/>
      <c r="E5" s="86"/>
      <c r="F5" s="86"/>
      <c r="G5" s="86"/>
      <c r="H5" s="86"/>
      <c r="I5" s="86"/>
      <c r="J5" s="86"/>
      <c r="K5" s="86"/>
      <c r="M5" s="260"/>
    </row>
    <row r="6" spans="1:13" ht="12.75">
      <c r="A6" s="86"/>
      <c r="B6" s="86"/>
      <c r="C6" s="86"/>
      <c r="D6" s="86"/>
      <c r="E6" s="86"/>
      <c r="F6" s="86"/>
      <c r="G6" s="86"/>
      <c r="H6" s="86"/>
      <c r="I6" s="86"/>
      <c r="J6" s="86"/>
      <c r="K6" s="86"/>
      <c r="M6" s="260"/>
    </row>
    <row r="7" spans="1:13" ht="12.75">
      <c r="A7" s="86"/>
      <c r="B7" s="86"/>
      <c r="C7" s="86"/>
      <c r="D7" s="86"/>
      <c r="E7" s="86"/>
      <c r="F7" s="86"/>
      <c r="G7" s="86"/>
      <c r="H7" s="86"/>
      <c r="I7" s="86"/>
      <c r="J7" s="86"/>
      <c r="K7" s="86"/>
      <c r="M7" s="260"/>
    </row>
    <row r="8" spans="1:13" ht="12.75">
      <c r="A8" s="276" t="s">
        <v>2488</v>
      </c>
      <c r="B8" s="276"/>
      <c r="C8" s="276"/>
      <c r="D8" s="276"/>
      <c r="E8" s="276"/>
      <c r="F8" s="276"/>
      <c r="G8" s="276"/>
      <c r="H8" s="276"/>
      <c r="I8" s="276"/>
      <c r="J8" s="276"/>
      <c r="K8" s="276"/>
      <c r="M8" s="260"/>
    </row>
    <row r="9" spans="1:13" ht="12.75">
      <c r="A9" s="276"/>
      <c r="B9" s="276"/>
      <c r="C9" s="276"/>
      <c r="D9" s="276"/>
      <c r="E9" s="276"/>
      <c r="F9" s="276"/>
      <c r="G9" s="276"/>
      <c r="H9" s="276"/>
      <c r="I9" s="276"/>
      <c r="J9" s="276"/>
      <c r="K9" s="276"/>
      <c r="M9" s="266"/>
    </row>
    <row r="10" spans="1:13" ht="12.75">
      <c r="A10" s="276"/>
      <c r="B10" s="276"/>
      <c r="C10" s="276"/>
      <c r="D10" s="276"/>
      <c r="E10" s="276"/>
      <c r="F10" s="276"/>
      <c r="G10" s="276"/>
      <c r="H10" s="276"/>
      <c r="I10" s="276"/>
      <c r="J10" s="276"/>
      <c r="K10" s="276"/>
      <c r="M10" s="266"/>
    </row>
    <row r="11" spans="1:11" ht="12.75">
      <c r="A11" s="276"/>
      <c r="B11" s="276"/>
      <c r="C11" s="276"/>
      <c r="D11" s="276"/>
      <c r="E11" s="276"/>
      <c r="F11" s="276"/>
      <c r="G11" s="276"/>
      <c r="H11" s="276"/>
      <c r="I11" s="276"/>
      <c r="J11" s="276"/>
      <c r="K11" s="276"/>
    </row>
    <row r="12" spans="1:13" ht="12.75">
      <c r="A12" s="277"/>
      <c r="B12" s="277"/>
      <c r="C12" s="277"/>
      <c r="D12" s="277"/>
      <c r="E12" s="277"/>
      <c r="F12" s="277"/>
      <c r="G12" s="277"/>
      <c r="H12" s="277"/>
      <c r="I12" s="277"/>
      <c r="J12" s="277"/>
      <c r="K12" s="277"/>
      <c r="M12" s="87"/>
    </row>
    <row r="13" spans="1:13" ht="12.75">
      <c r="A13" s="279" t="s">
        <v>2371</v>
      </c>
      <c r="B13" s="279"/>
      <c r="C13" s="279"/>
      <c r="D13" s="279"/>
      <c r="E13" s="279"/>
      <c r="F13" s="279"/>
      <c r="G13" s="279"/>
      <c r="H13" s="279"/>
      <c r="I13" s="279"/>
      <c r="J13" s="279"/>
      <c r="K13" s="279"/>
      <c r="M13" s="88"/>
    </row>
    <row r="14" spans="1:13" ht="45" customHeight="1">
      <c r="A14" s="268"/>
      <c r="B14" s="268"/>
      <c r="C14" s="268"/>
      <c r="D14" s="268"/>
      <c r="E14" s="268"/>
      <c r="F14" s="268"/>
      <c r="G14" s="268"/>
      <c r="H14" s="268"/>
      <c r="I14" s="268"/>
      <c r="J14" s="268"/>
      <c r="K14" s="268"/>
      <c r="M14" s="87"/>
    </row>
    <row r="15" spans="1:13" ht="12.75">
      <c r="A15" s="268"/>
      <c r="B15" s="268"/>
      <c r="C15" s="268"/>
      <c r="D15" s="268"/>
      <c r="E15" s="268"/>
      <c r="F15" s="268"/>
      <c r="G15" s="268"/>
      <c r="H15" s="268"/>
      <c r="I15" s="268"/>
      <c r="J15" s="268"/>
      <c r="K15" s="268"/>
      <c r="M15" s="260"/>
    </row>
    <row r="16" spans="1:13" ht="18">
      <c r="A16" s="275" t="s">
        <v>2522</v>
      </c>
      <c r="B16" s="275"/>
      <c r="C16" s="275"/>
      <c r="D16" s="275"/>
      <c r="E16" s="275"/>
      <c r="F16" s="275"/>
      <c r="G16" s="275"/>
      <c r="H16" s="275"/>
      <c r="I16" s="275"/>
      <c r="J16" s="275"/>
      <c r="K16" s="275"/>
      <c r="M16" s="260"/>
    </row>
    <row r="17" spans="1:13" ht="18">
      <c r="A17" s="275"/>
      <c r="B17" s="275"/>
      <c r="C17" s="275"/>
      <c r="D17" s="275"/>
      <c r="E17" s="275"/>
      <c r="F17" s="275"/>
      <c r="G17" s="275"/>
      <c r="H17" s="275"/>
      <c r="I17" s="275"/>
      <c r="J17" s="275"/>
      <c r="K17" s="275"/>
      <c r="M17" s="260"/>
    </row>
    <row r="18" spans="1:13" ht="18" customHeight="1">
      <c r="A18" s="259" t="s">
        <v>2521</v>
      </c>
      <c r="B18" s="259"/>
      <c r="C18" s="259"/>
      <c r="D18" s="259"/>
      <c r="E18" s="259"/>
      <c r="F18" s="259"/>
      <c r="G18" s="259"/>
      <c r="H18" s="259"/>
      <c r="I18" s="259"/>
      <c r="J18" s="259"/>
      <c r="K18" s="259"/>
      <c r="M18" s="266"/>
    </row>
    <row r="19" spans="1:13" ht="18" customHeight="1">
      <c r="A19" s="278"/>
      <c r="B19" s="278"/>
      <c r="C19" s="278"/>
      <c r="D19" s="278"/>
      <c r="E19" s="278"/>
      <c r="F19" s="278"/>
      <c r="G19" s="278"/>
      <c r="H19" s="278"/>
      <c r="I19" s="278"/>
      <c r="J19" s="278"/>
      <c r="K19" s="278"/>
      <c r="M19" s="87"/>
    </row>
    <row r="20" spans="1:13" ht="16.9" customHeight="1">
      <c r="A20" s="264"/>
      <c r="B20" s="265"/>
      <c r="C20" s="265"/>
      <c r="D20" s="265"/>
      <c r="E20" s="265"/>
      <c r="F20" s="265"/>
      <c r="G20" s="265"/>
      <c r="H20" s="265"/>
      <c r="I20" s="265"/>
      <c r="J20" s="265"/>
      <c r="K20" s="265"/>
      <c r="M20" s="260"/>
    </row>
    <row r="21" spans="1:13" ht="10.9" customHeight="1">
      <c r="A21" s="267" t="s">
        <v>2523</v>
      </c>
      <c r="B21" s="267"/>
      <c r="C21" s="267"/>
      <c r="D21" s="267"/>
      <c r="E21" s="267"/>
      <c r="F21" s="267"/>
      <c r="G21" s="267"/>
      <c r="H21" s="267"/>
      <c r="I21" s="267"/>
      <c r="J21" s="267"/>
      <c r="K21" s="267"/>
      <c r="M21" s="260"/>
    </row>
    <row r="22" spans="1:13" ht="12.75">
      <c r="A22" s="268"/>
      <c r="B22" s="268"/>
      <c r="C22" s="268"/>
      <c r="D22" s="268"/>
      <c r="E22" s="268"/>
      <c r="F22" s="268"/>
      <c r="G22" s="268"/>
      <c r="H22" s="268"/>
      <c r="I22" s="268"/>
      <c r="J22" s="268"/>
      <c r="K22" s="268"/>
      <c r="M22" s="266"/>
    </row>
    <row r="23" spans="1:13" ht="39" customHeight="1">
      <c r="A23" s="268"/>
      <c r="B23" s="268"/>
      <c r="C23" s="268"/>
      <c r="D23" s="268"/>
      <c r="E23" s="268"/>
      <c r="F23" s="268"/>
      <c r="G23" s="268"/>
      <c r="H23" s="268"/>
      <c r="I23" s="268"/>
      <c r="J23" s="268"/>
      <c r="K23" s="268"/>
      <c r="M23" s="87"/>
    </row>
    <row r="24" spans="1:13" ht="36" customHeight="1">
      <c r="A24" s="259" t="s">
        <v>2486</v>
      </c>
      <c r="B24" s="259"/>
      <c r="C24" s="259"/>
      <c r="D24" s="259"/>
      <c r="E24" s="259"/>
      <c r="F24" s="259"/>
      <c r="G24" s="259"/>
      <c r="H24" s="259"/>
      <c r="I24" s="259"/>
      <c r="J24" s="259"/>
      <c r="K24" s="259"/>
      <c r="M24" s="260"/>
    </row>
    <row r="25" spans="1:13" ht="36" customHeight="1">
      <c r="A25" s="262" t="str">
        <f>+IF(A92=2,HYPERLINK("http://business.center.cz/business/sablony/s8-priznani-k-dani-z-pridane-hodnoty-dph.aspx"),IF(A92=3,HYPERLINK("http://www.podnikatel.cz/formulare/kategorie/dph/"),HYPERLINK("http://business.center.cz/business/sablony/s8-priznani-k-dani-z-pridane-hodnoty-dph.aspx")))</f>
        <v>http://business.center.cz/business/sablony/s8-priznani-k-dani-z-pridane-hodnoty-dph.aspx</v>
      </c>
      <c r="B25" s="263"/>
      <c r="C25" s="263"/>
      <c r="D25" s="263"/>
      <c r="E25" s="263"/>
      <c r="F25" s="263"/>
      <c r="G25" s="263"/>
      <c r="H25" s="263"/>
      <c r="I25" s="263"/>
      <c r="J25" s="263"/>
      <c r="K25" s="263"/>
      <c r="M25" s="261"/>
    </row>
    <row r="26" spans="1:13" ht="12.75">
      <c r="A26" s="86"/>
      <c r="B26" s="86"/>
      <c r="C26" s="86"/>
      <c r="D26" s="86"/>
      <c r="E26" s="86"/>
      <c r="F26" s="86"/>
      <c r="G26" s="86"/>
      <c r="H26" s="86"/>
      <c r="I26" s="86"/>
      <c r="J26" s="86"/>
      <c r="K26" s="86"/>
      <c r="M26" s="89"/>
    </row>
    <row r="27" spans="1:13" ht="18">
      <c r="A27" s="259"/>
      <c r="B27" s="259"/>
      <c r="C27" s="259"/>
      <c r="D27" s="259"/>
      <c r="E27" s="259"/>
      <c r="F27" s="259"/>
      <c r="G27" s="259"/>
      <c r="H27" s="259"/>
      <c r="I27" s="259"/>
      <c r="J27" s="259"/>
      <c r="K27" s="259"/>
      <c r="M27" s="260"/>
    </row>
    <row r="28" spans="1:13" ht="18" customHeight="1">
      <c r="A28" s="259"/>
      <c r="B28" s="259"/>
      <c r="C28" s="259"/>
      <c r="D28" s="259"/>
      <c r="E28" s="259"/>
      <c r="F28" s="259"/>
      <c r="G28" s="259"/>
      <c r="H28" s="259"/>
      <c r="I28" s="259"/>
      <c r="J28" s="259"/>
      <c r="K28" s="259"/>
      <c r="M28" s="269"/>
    </row>
    <row r="29" spans="1:13" ht="18" customHeight="1">
      <c r="A29" s="259"/>
      <c r="B29" s="259"/>
      <c r="C29" s="259"/>
      <c r="D29" s="259"/>
      <c r="E29" s="259"/>
      <c r="F29" s="259"/>
      <c r="G29" s="259"/>
      <c r="H29" s="259"/>
      <c r="I29" s="259"/>
      <c r="J29" s="259"/>
      <c r="K29" s="259"/>
      <c r="M29" s="269"/>
    </row>
    <row r="30" spans="1:13" ht="18" customHeight="1">
      <c r="A30" s="86"/>
      <c r="B30" s="86"/>
      <c r="C30" s="86"/>
      <c r="D30" s="86"/>
      <c r="E30" s="86"/>
      <c r="F30" s="86"/>
      <c r="G30" s="86"/>
      <c r="H30" s="86"/>
      <c r="I30" s="86"/>
      <c r="J30" s="86"/>
      <c r="K30" s="86"/>
      <c r="M30" s="269"/>
    </row>
    <row r="31" spans="1:13" ht="18">
      <c r="A31" s="259"/>
      <c r="B31" s="259"/>
      <c r="C31" s="259"/>
      <c r="D31" s="259"/>
      <c r="E31" s="259"/>
      <c r="F31" s="259"/>
      <c r="G31" s="259"/>
      <c r="H31" s="259"/>
      <c r="I31" s="259"/>
      <c r="J31" s="259"/>
      <c r="K31" s="259"/>
      <c r="M31" s="269"/>
    </row>
    <row r="32" spans="1:13" ht="15.75">
      <c r="A32" s="270"/>
      <c r="B32" s="271"/>
      <c r="C32" s="271"/>
      <c r="D32" s="271"/>
      <c r="E32" s="271"/>
      <c r="F32" s="271"/>
      <c r="G32" s="271"/>
      <c r="H32" s="271"/>
      <c r="I32" s="271"/>
      <c r="J32" s="271"/>
      <c r="K32" s="271"/>
      <c r="M32" s="269"/>
    </row>
    <row r="33" spans="1:13" ht="15">
      <c r="A33" s="272"/>
      <c r="B33" s="273"/>
      <c r="C33" s="273"/>
      <c r="D33" s="273"/>
      <c r="E33" s="273"/>
      <c r="F33" s="273"/>
      <c r="G33" s="273"/>
      <c r="H33" s="273"/>
      <c r="I33" s="273"/>
      <c r="J33" s="273"/>
      <c r="K33" s="273"/>
      <c r="M33" s="269"/>
    </row>
    <row r="34" spans="1:13" ht="12.75">
      <c r="A34" s="86"/>
      <c r="B34" s="86"/>
      <c r="C34" s="86"/>
      <c r="D34" s="86"/>
      <c r="E34" s="86"/>
      <c r="F34" s="86"/>
      <c r="G34" s="86"/>
      <c r="H34" s="86"/>
      <c r="I34" s="86"/>
      <c r="J34" s="86"/>
      <c r="K34" s="86"/>
      <c r="M34" s="269"/>
    </row>
    <row r="35" spans="1:13" ht="12.75">
      <c r="A35" s="86"/>
      <c r="B35" s="86"/>
      <c r="C35" s="86"/>
      <c r="D35" s="86"/>
      <c r="E35" s="86"/>
      <c r="F35" s="86"/>
      <c r="G35" s="86"/>
      <c r="H35" s="86"/>
      <c r="I35" s="86"/>
      <c r="J35" s="86"/>
      <c r="K35" s="86"/>
      <c r="M35" s="269"/>
    </row>
    <row r="36" spans="1:13" ht="12.75">
      <c r="A36" s="86"/>
      <c r="B36" s="86"/>
      <c r="C36" s="86"/>
      <c r="D36" s="86"/>
      <c r="E36" s="86"/>
      <c r="F36" s="86"/>
      <c r="G36" s="86"/>
      <c r="H36" s="86"/>
      <c r="I36" s="86"/>
      <c r="J36" s="86"/>
      <c r="K36" s="86"/>
      <c r="M36" s="269"/>
    </row>
    <row r="37" spans="1:13" ht="12.75">
      <c r="A37" s="86"/>
      <c r="B37" s="86"/>
      <c r="C37" s="86"/>
      <c r="D37" s="86"/>
      <c r="E37" s="86"/>
      <c r="F37" s="86"/>
      <c r="G37" s="86"/>
      <c r="H37" s="86"/>
      <c r="I37" s="86"/>
      <c r="J37" s="86"/>
      <c r="K37" s="86"/>
      <c r="M37" s="269"/>
    </row>
    <row r="38" spans="1:13" ht="12.75">
      <c r="A38" s="86"/>
      <c r="B38" s="86"/>
      <c r="C38" s="86"/>
      <c r="D38" s="86"/>
      <c r="E38" s="86"/>
      <c r="F38" s="86"/>
      <c r="G38" s="86"/>
      <c r="H38" s="86"/>
      <c r="I38" s="86"/>
      <c r="J38" s="86"/>
      <c r="K38" s="86"/>
      <c r="M38" s="269"/>
    </row>
    <row r="39" spans="1:13" ht="12.75">
      <c r="A39" s="86"/>
      <c r="B39" s="86"/>
      <c r="C39" s="86"/>
      <c r="D39" s="86"/>
      <c r="E39" s="86"/>
      <c r="F39" s="86"/>
      <c r="G39" s="86"/>
      <c r="H39" s="86"/>
      <c r="I39" s="86"/>
      <c r="J39" s="86"/>
      <c r="K39" s="86"/>
      <c r="M39" s="269"/>
    </row>
    <row r="40" spans="1:13" ht="12.75">
      <c r="A40" s="86"/>
      <c r="B40" s="86"/>
      <c r="C40" s="86"/>
      <c r="D40" s="86"/>
      <c r="E40" s="86"/>
      <c r="F40" s="86"/>
      <c r="G40" s="86"/>
      <c r="H40" s="86"/>
      <c r="I40" s="86"/>
      <c r="J40" s="86"/>
      <c r="K40" s="86"/>
      <c r="M40" s="269"/>
    </row>
    <row r="41" spans="1:13" ht="12.75">
      <c r="A41" s="86"/>
      <c r="B41" s="86"/>
      <c r="C41" s="86"/>
      <c r="D41" s="86"/>
      <c r="E41" s="86"/>
      <c r="F41" s="86"/>
      <c r="G41" s="86"/>
      <c r="H41" s="86"/>
      <c r="I41" s="86"/>
      <c r="J41" s="86"/>
      <c r="K41" s="86"/>
      <c r="M41" s="269"/>
    </row>
    <row r="42" spans="1:11" ht="12.75">
      <c r="A42" s="86"/>
      <c r="B42" s="86"/>
      <c r="C42" s="86"/>
      <c r="D42" s="86"/>
      <c r="E42" s="86"/>
      <c r="F42" s="86"/>
      <c r="G42" s="86"/>
      <c r="H42" s="86"/>
      <c r="I42" s="86"/>
      <c r="J42" s="86"/>
      <c r="K42" s="86"/>
    </row>
    <row r="43" spans="1:11" ht="12.75">
      <c r="A43" s="86"/>
      <c r="B43" s="86"/>
      <c r="C43" s="86"/>
      <c r="D43" s="86"/>
      <c r="E43" s="86"/>
      <c r="F43" s="86"/>
      <c r="G43" s="86"/>
      <c r="H43" s="86"/>
      <c r="I43" s="86"/>
      <c r="J43" s="86"/>
      <c r="K43" s="86"/>
    </row>
    <row r="44" spans="1:11" ht="12.75">
      <c r="A44" s="1"/>
      <c r="B44" s="1"/>
      <c r="C44" s="1"/>
      <c r="D44" s="1"/>
      <c r="E44" s="1"/>
      <c r="F44" s="1"/>
      <c r="G44" s="1"/>
      <c r="H44" s="1"/>
      <c r="I44" s="1"/>
      <c r="J44" s="1"/>
      <c r="K44" s="1"/>
    </row>
    <row r="45" spans="1:11" ht="12.75">
      <c r="A45" s="1"/>
      <c r="B45" s="1"/>
      <c r="C45" s="1"/>
      <c r="D45" s="1"/>
      <c r="E45" s="1"/>
      <c r="F45" s="1"/>
      <c r="G45" s="1"/>
      <c r="H45" s="1"/>
      <c r="I45" s="1"/>
      <c r="J45" s="1"/>
      <c r="K45" s="1"/>
    </row>
    <row r="46" spans="1:11" ht="12.75">
      <c r="A46" s="1"/>
      <c r="B46" s="1"/>
      <c r="C46" s="1"/>
      <c r="D46" s="1"/>
      <c r="E46" s="1"/>
      <c r="F46" s="1"/>
      <c r="G46" s="1"/>
      <c r="H46" s="1"/>
      <c r="I46" s="1"/>
      <c r="J46" s="1"/>
      <c r="K46" s="1"/>
    </row>
    <row r="47" spans="1:11" ht="12.75">
      <c r="A47" s="1"/>
      <c r="B47" s="1"/>
      <c r="C47" s="1"/>
      <c r="D47" s="1"/>
      <c r="E47" s="1"/>
      <c r="F47" s="1"/>
      <c r="G47" s="1"/>
      <c r="H47" s="1"/>
      <c r="I47" s="1"/>
      <c r="J47" s="1"/>
      <c r="K47" s="1"/>
    </row>
    <row r="48" spans="1:11" ht="12.75">
      <c r="A48" s="1"/>
      <c r="B48" s="1"/>
      <c r="C48" s="1"/>
      <c r="D48" s="1"/>
      <c r="E48" s="1"/>
      <c r="F48" s="1"/>
      <c r="G48" s="1"/>
      <c r="H48" s="1"/>
      <c r="I48" s="1"/>
      <c r="J48" s="1"/>
      <c r="K48" s="1"/>
    </row>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1" customFormat="1" ht="12.75"/>
    <row r="86" s="1" customFormat="1" ht="12.75"/>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pans="1:1" s="1" customFormat="1" ht="12.75">
      <c r="A99" s="642">
        <v>1</v>
      </c>
    </row>
    <row r="100" spans="1:1" s="1" customFormat="1" ht="12.75">
      <c r="A100" s="1" t="s">
        <v>1320</v>
      </c>
    </row>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row r="165" s="1" customFormat="1" ht="12.75"/>
    <row r="166" s="1" customFormat="1" ht="12.75"/>
    <row r="167" s="1" customFormat="1" ht="12.75"/>
    <row r="168" s="1" customFormat="1" ht="12.75"/>
    <row r="169" s="1" customFormat="1" ht="12.75"/>
    <row r="170" s="1" customFormat="1" ht="12.75"/>
    <row r="171" s="1" customFormat="1" ht="12.75"/>
    <row r="172" s="1" customFormat="1" ht="12.75"/>
    <row r="173" s="1" customFormat="1" ht="12.75"/>
    <row r="174" s="1" customFormat="1" ht="12.75"/>
    <row r="175" s="1" customFormat="1" ht="12.75"/>
    <row r="176" s="1" customFormat="1" ht="12.75"/>
    <row r="177" s="1" customFormat="1" ht="12.75"/>
    <row r="178" s="1" customFormat="1" ht="12.75"/>
  </sheetData>
  <sheetProtection password="EF65" sheet="1" objects="1" scenarios="1"/>
  <mergeCells count="21">
    <mergeCell ref="M1:M3"/>
    <mergeCell ref="M5:M10"/>
    <mergeCell ref="M15:M18"/>
    <mergeCell ref="A16:K16"/>
    <mergeCell ref="A17:K17"/>
    <mergeCell ref="A8:K12"/>
    <mergeCell ref="A18:K19"/>
    <mergeCell ref="A13:K15"/>
    <mergeCell ref="A27:K27"/>
    <mergeCell ref="M27:M41"/>
    <mergeCell ref="A28:K28"/>
    <mergeCell ref="A29:K29"/>
    <mergeCell ref="A31:K31"/>
    <mergeCell ref="A32:K32"/>
    <mergeCell ref="A33:K33"/>
    <mergeCell ref="A24:K24"/>
    <mergeCell ref="M24:M25"/>
    <mergeCell ref="A25:K25"/>
    <mergeCell ref="A20:K20"/>
    <mergeCell ref="M20:M22"/>
    <mergeCell ref="A21:K23"/>
  </mergeCells>
  <printOptions horizontalCentered="1" verticalCentered="1"/>
  <pageMargins left="0.3937007874015748" right="0.3937007874015748" top="0.984251968503937" bottom="0.984251968503937" header="0.5118110236220472" footer="0.5118110236220472"/>
  <pageSetup orientation="portrait" paperSize="9" scale="91"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3" defaultRowHeight="12.75"/>
  <cols>
    <col min="1" max="1" width="12.714285714285714" style="127" customWidth="1"/>
    <col min="2" max="2" width="20.714285714285715" style="127" customWidth="1"/>
    <col min="3" max="3" width="26.714285714285715" style="127" customWidth="1"/>
    <col min="4" max="4" width="17.714285714285715" style="126" customWidth="1"/>
    <col min="5" max="5" width="20.714285714285715" style="127" customWidth="1"/>
    <col min="6" max="6" width="18.714285714285715" style="127" customWidth="1"/>
    <col min="7" max="7" width="20.714285714285715" style="119" customWidth="1"/>
    <col min="8" max="8" width="18.714285714285715" style="119" customWidth="1"/>
    <col min="9" max="9" width="20.714285714285715" style="119" customWidth="1"/>
    <col min="10" max="10" width="18.714285714285715" style="119" customWidth="1"/>
    <col min="11" max="12" width="15.714285714285714" style="119" customWidth="1"/>
    <col min="13" max="13" width="9.142857142857142" style="119"/>
    <col min="14" max="14" width="9.142857142857142" style="118"/>
    <col min="15" max="16" width="9.142857142857142" style="119"/>
    <col min="17" max="17" width="0" style="119" hidden="1" customWidth="1"/>
    <col min="18" max="61" width="9.142857142857142" style="119"/>
    <col min="62" max="16384" width="9.142857142857142" style="127"/>
  </cols>
  <sheetData>
    <row r="1" spans="1:12" ht="15" customHeight="1">
      <c r="A1" s="477" t="s">
        <v>2462</v>
      </c>
      <c r="B1" s="478"/>
      <c r="C1" s="478"/>
      <c r="D1" s="478"/>
      <c r="E1" s="478"/>
      <c r="F1" s="478"/>
      <c r="G1" s="478"/>
      <c r="H1" s="478"/>
      <c r="I1" s="478"/>
      <c r="J1" s="478"/>
      <c r="K1" s="478"/>
      <c r="L1" s="478"/>
    </row>
    <row r="2" spans="1:17" ht="15" customHeight="1">
      <c r="A2" s="479" t="s">
        <v>2365</v>
      </c>
      <c r="B2" s="478"/>
      <c r="C2" s="478"/>
      <c r="D2" s="478"/>
      <c r="E2" s="478"/>
      <c r="F2" s="478"/>
      <c r="G2" s="478"/>
      <c r="H2" s="478"/>
      <c r="I2" s="478"/>
      <c r="J2" s="478"/>
      <c r="K2" s="478"/>
      <c r="L2" s="478"/>
      <c r="Q2" s="119" t="s">
        <v>2347</v>
      </c>
    </row>
    <row r="3" spans="1:17" ht="15" customHeight="1">
      <c r="A3" s="485"/>
      <c r="B3" s="478"/>
      <c r="C3" s="478"/>
      <c r="D3" s="478"/>
      <c r="E3" s="478"/>
      <c r="F3" s="478"/>
      <c r="G3" s="478"/>
      <c r="H3" s="478"/>
      <c r="I3" s="478"/>
      <c r="J3" s="478"/>
      <c r="K3" s="478"/>
      <c r="L3" s="478"/>
      <c r="Q3" s="119" t="s">
        <v>2348</v>
      </c>
    </row>
    <row r="4" spans="1:12" ht="15" customHeight="1">
      <c r="A4" s="129"/>
      <c r="B4" s="129"/>
      <c r="C4" s="129"/>
      <c r="D4" s="128" t="s">
        <v>2346</v>
      </c>
      <c r="E4" s="114">
        <f>+ROUND(SUM(E8:E17),2)</f>
        <v>0.0</v>
      </c>
      <c r="F4" s="114">
        <f t="shared" si="0" ref="F4:J4">+ROUND(SUM(F8:F17),2)</f>
        <v>0.0</v>
      </c>
      <c r="G4" s="114">
        <f t="shared" si="0"/>
        <v>0.0</v>
      </c>
      <c r="H4" s="114">
        <f t="shared" si="0"/>
        <v>0.0</v>
      </c>
      <c r="I4" s="114">
        <f t="shared" si="0"/>
        <v>0.0</v>
      </c>
      <c r="J4" s="114">
        <f t="shared" si="0"/>
        <v>0.0</v>
      </c>
      <c r="K4" s="497"/>
      <c r="L4" s="478"/>
    </row>
    <row r="5" spans="1:12" ht="15" customHeight="1" thickBot="1">
      <c r="A5" s="483" t="s">
        <v>2528</v>
      </c>
      <c r="B5" s="484"/>
      <c r="C5" s="484"/>
      <c r="D5" s="484"/>
      <c r="E5" s="484"/>
      <c r="F5" s="484"/>
      <c r="G5" s="484"/>
      <c r="H5" s="484"/>
      <c r="I5" s="484"/>
      <c r="J5" s="484"/>
      <c r="K5" s="482"/>
      <c r="L5" s="482"/>
    </row>
    <row r="6" spans="1:16" ht="30" customHeight="1">
      <c r="A6" s="204" t="s">
        <v>523</v>
      </c>
      <c r="B6" s="205" t="s">
        <v>2363</v>
      </c>
      <c r="C6" s="205" t="s">
        <v>2364</v>
      </c>
      <c r="D6" s="205" t="s">
        <v>2358</v>
      </c>
      <c r="E6" s="205" t="s">
        <v>2343</v>
      </c>
      <c r="F6" s="206" t="s">
        <v>2340</v>
      </c>
      <c r="G6" s="205" t="s">
        <v>2344</v>
      </c>
      <c r="H6" s="206" t="s">
        <v>2341</v>
      </c>
      <c r="I6" s="205" t="s">
        <v>2345</v>
      </c>
      <c r="J6" s="206" t="s">
        <v>2342</v>
      </c>
      <c r="K6" s="212" t="s">
        <v>2366</v>
      </c>
      <c r="L6" s="206" t="s">
        <v>2360</v>
      </c>
      <c r="N6" s="125" t="s">
        <v>2349</v>
      </c>
      <c r="O6" s="125" t="s">
        <v>2349</v>
      </c>
      <c r="P6" s="125" t="s">
        <v>2349</v>
      </c>
    </row>
    <row r="7" spans="1:61" s="167" customFormat="1" ht="15" customHeight="1" thickBot="1">
      <c r="A7" s="162" t="s">
        <v>2403</v>
      </c>
      <c r="B7" s="163" t="s">
        <v>2404</v>
      </c>
      <c r="C7" s="163" t="s">
        <v>2405</v>
      </c>
      <c r="D7" s="163" t="s">
        <v>2406</v>
      </c>
      <c r="E7" s="163" t="s">
        <v>2407</v>
      </c>
      <c r="F7" s="163" t="s">
        <v>2408</v>
      </c>
      <c r="G7" s="162" t="s">
        <v>2409</v>
      </c>
      <c r="H7" s="163" t="s">
        <v>2410</v>
      </c>
      <c r="I7" s="162" t="s">
        <v>2411</v>
      </c>
      <c r="J7" s="163" t="s">
        <v>2412</v>
      </c>
      <c r="K7" s="162" t="s">
        <v>2413</v>
      </c>
      <c r="L7" s="169" t="s">
        <v>2414</v>
      </c>
      <c r="M7" s="165"/>
      <c r="N7" s="166"/>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row>
    <row r="8" spans="1:16" ht="15" customHeight="1" thickTop="1">
      <c r="A8" s="159">
        <v>1.0</v>
      </c>
      <c r="B8" s="230"/>
      <c r="C8" s="230"/>
      <c r="D8" s="228"/>
      <c r="E8" s="229"/>
      <c r="F8" s="229"/>
      <c r="G8" s="229"/>
      <c r="H8" s="229"/>
      <c r="I8" s="229"/>
      <c r="J8" s="229"/>
      <c r="K8" s="230"/>
      <c r="L8" s="231"/>
      <c r="N8" s="124" t="str">
        <f>IF(IF((OR(ABS(E8*0.21-F8)&gt;15,ABS(E8*0.21-F8)&gt;ABS(E8*0.001))),0,1)=1,T($Q$2),T($Q$3))</f>
        <v>OK</v>
      </c>
      <c r="O8" s="124" t="str">
        <f>IF(IF((OR(ABS(G8*0.15-H8)&gt;15,ABS(G8*0.15-H8)&gt;ABS(G8*0.001))),0,1)=1,T($Q$2),T($Q$3))</f>
        <v>OK</v>
      </c>
      <c r="P8" s="124" t="str">
        <f>IF(IF((OR(ABS(I8*0.1-J8)&gt;15,ABS(I8*0.1-J8)&gt;ABS(I8*0.001))),0,1)=1,T($Q$2),T($Q$3))</f>
        <v>OK</v>
      </c>
    </row>
    <row r="9" spans="1:16" ht="15" customHeight="1">
      <c r="A9" s="160">
        <v>2.0</v>
      </c>
      <c r="B9" s="234"/>
      <c r="C9" s="234"/>
      <c r="D9" s="232"/>
      <c r="E9" s="233"/>
      <c r="F9" s="233"/>
      <c r="G9" s="233"/>
      <c r="H9" s="233"/>
      <c r="I9" s="233"/>
      <c r="J9" s="233"/>
      <c r="K9" s="234"/>
      <c r="L9" s="235"/>
      <c r="N9" s="124" t="str">
        <f>IF(IF((OR(ABS(E9*0.21-F9)&gt;15,ABS(E9*0.21-F9)&gt;ABS(E9*0.001))),0,1)=1,T($Q$2),T($Q$3))</f>
        <v>OK</v>
      </c>
      <c r="O9" s="124" t="str">
        <f>IF(IF((OR(ABS(G9*0.15-H9)&gt;15,ABS(G9*0.15-H9)&gt;ABS(G9*0.001))),0,1)=1,T($Q$2),T($Q$3))</f>
        <v>OK</v>
      </c>
      <c r="P9" s="124" t="str">
        <f>IF(IF((OR(ABS(I9*0.1-J9)&gt;15,ABS(I9*0.1-J9)&gt;ABS(I9*0.001))),0,1)=1,T($Q$2),T($Q$3))</f>
        <v>OK</v>
      </c>
    </row>
    <row r="10" spans="1:16" ht="15" customHeight="1">
      <c r="A10" s="160">
        <v>3.0</v>
      </c>
      <c r="B10" s="234"/>
      <c r="C10" s="234"/>
      <c r="D10" s="232"/>
      <c r="E10" s="233"/>
      <c r="F10" s="245"/>
      <c r="G10" s="233"/>
      <c r="H10" s="245"/>
      <c r="I10" s="233"/>
      <c r="J10" s="245"/>
      <c r="K10" s="234"/>
      <c r="L10" s="235"/>
      <c r="N10" s="124" t="str">
        <f t="shared" si="1" ref="N10:N17">IF(IF((OR(ABS(E10*0.21-F10)&gt;15,ABS(E10*0.21-F10)&gt;ABS(E10*0.001))),0,1)=1,T($Q$2),T($Q$3))</f>
        <v>OK</v>
      </c>
      <c r="O10" s="124" t="str">
        <f t="shared" si="2" ref="O10:O17">IF(IF((OR(ABS(G10*0.15-H10)&gt;15,ABS(G10*0.15-H10)&gt;ABS(G10*0.001))),0,1)=1,T($Q$2),T($Q$3))</f>
        <v>OK</v>
      </c>
      <c r="P10" s="124" t="str">
        <f t="shared" si="3" ref="P10:P17">IF(IF((OR(ABS(I10*0.1-J10)&gt;15,ABS(I10*0.1-J10)&gt;ABS(I10*0.001))),0,1)=1,T($Q$2),T($Q$3))</f>
        <v>OK</v>
      </c>
    </row>
    <row r="11" spans="1:16" ht="15" customHeight="1">
      <c r="A11" s="160">
        <v>4.0</v>
      </c>
      <c r="B11" s="234"/>
      <c r="C11" s="234"/>
      <c r="D11" s="232"/>
      <c r="E11" s="233"/>
      <c r="F11" s="245"/>
      <c r="G11" s="233"/>
      <c r="H11" s="245"/>
      <c r="I11" s="233"/>
      <c r="J11" s="245"/>
      <c r="K11" s="234"/>
      <c r="L11" s="235"/>
      <c r="N11" s="124" t="str">
        <f t="shared" si="1"/>
        <v>OK</v>
      </c>
      <c r="O11" s="124" t="str">
        <f t="shared" si="2"/>
        <v>OK</v>
      </c>
      <c r="P11" s="124" t="str">
        <f t="shared" si="3"/>
        <v>OK</v>
      </c>
    </row>
    <row r="12" spans="1:16" ht="15" customHeight="1">
      <c r="A12" s="160">
        <v>5.0</v>
      </c>
      <c r="B12" s="234"/>
      <c r="C12" s="234"/>
      <c r="D12" s="232"/>
      <c r="E12" s="233"/>
      <c r="F12" s="245"/>
      <c r="G12" s="233"/>
      <c r="H12" s="245"/>
      <c r="I12" s="233"/>
      <c r="J12" s="245"/>
      <c r="K12" s="234"/>
      <c r="L12" s="235"/>
      <c r="N12" s="124" t="str">
        <f t="shared" si="1"/>
        <v>OK</v>
      </c>
      <c r="O12" s="124" t="str">
        <f t="shared" si="2"/>
        <v>OK</v>
      </c>
      <c r="P12" s="124" t="str">
        <f t="shared" si="3"/>
        <v>OK</v>
      </c>
    </row>
    <row r="13" spans="1:16" ht="15" customHeight="1">
      <c r="A13" s="160">
        <v>6.0</v>
      </c>
      <c r="B13" s="234"/>
      <c r="C13" s="234"/>
      <c r="D13" s="232"/>
      <c r="E13" s="233"/>
      <c r="F13" s="245"/>
      <c r="G13" s="233"/>
      <c r="H13" s="245"/>
      <c r="I13" s="233"/>
      <c r="J13" s="245"/>
      <c r="K13" s="234"/>
      <c r="L13" s="235"/>
      <c r="N13" s="124" t="str">
        <f t="shared" si="1"/>
        <v>OK</v>
      </c>
      <c r="O13" s="124" t="str">
        <f t="shared" si="2"/>
        <v>OK</v>
      </c>
      <c r="P13" s="124" t="str">
        <f t="shared" si="3"/>
        <v>OK</v>
      </c>
    </row>
    <row r="14" spans="1:16" ht="15" customHeight="1">
      <c r="A14" s="160">
        <v>7.0</v>
      </c>
      <c r="B14" s="234"/>
      <c r="C14" s="234"/>
      <c r="D14" s="232"/>
      <c r="E14" s="233"/>
      <c r="F14" s="245"/>
      <c r="G14" s="233"/>
      <c r="H14" s="245"/>
      <c r="I14" s="233"/>
      <c r="J14" s="245"/>
      <c r="K14" s="234"/>
      <c r="L14" s="235"/>
      <c r="N14" s="124" t="str">
        <f t="shared" si="1"/>
        <v>OK</v>
      </c>
      <c r="O14" s="124" t="str">
        <f t="shared" si="2"/>
        <v>OK</v>
      </c>
      <c r="P14" s="124" t="str">
        <f t="shared" si="3"/>
        <v>OK</v>
      </c>
    </row>
    <row r="15" spans="1:16" ht="15" customHeight="1">
      <c r="A15" s="160">
        <v>8.0</v>
      </c>
      <c r="B15" s="234"/>
      <c r="C15" s="234"/>
      <c r="D15" s="232"/>
      <c r="E15" s="233"/>
      <c r="F15" s="245"/>
      <c r="G15" s="233"/>
      <c r="H15" s="245"/>
      <c r="I15" s="233"/>
      <c r="J15" s="245"/>
      <c r="K15" s="234"/>
      <c r="L15" s="235"/>
      <c r="N15" s="124" t="str">
        <f t="shared" si="1"/>
        <v>OK</v>
      </c>
      <c r="O15" s="124" t="str">
        <f t="shared" si="2"/>
        <v>OK</v>
      </c>
      <c r="P15" s="124" t="str">
        <f t="shared" si="3"/>
        <v>OK</v>
      </c>
    </row>
    <row r="16" spans="1:16" ht="15" customHeight="1">
      <c r="A16" s="160">
        <v>9.0</v>
      </c>
      <c r="B16" s="234"/>
      <c r="C16" s="234"/>
      <c r="D16" s="232"/>
      <c r="E16" s="233"/>
      <c r="F16" s="245"/>
      <c r="G16" s="233"/>
      <c r="H16" s="245"/>
      <c r="I16" s="233"/>
      <c r="J16" s="245"/>
      <c r="K16" s="234"/>
      <c r="L16" s="235"/>
      <c r="N16" s="124" t="str">
        <f t="shared" si="1"/>
        <v>OK</v>
      </c>
      <c r="O16" s="124" t="str">
        <f t="shared" si="2"/>
        <v>OK</v>
      </c>
      <c r="P16" s="124" t="str">
        <f t="shared" si="3"/>
        <v>OK</v>
      </c>
    </row>
    <row r="17" spans="1:16" ht="15" customHeight="1">
      <c r="A17" s="161">
        <v>10.0</v>
      </c>
      <c r="B17" s="238"/>
      <c r="C17" s="238"/>
      <c r="D17" s="236"/>
      <c r="E17" s="237"/>
      <c r="F17" s="247"/>
      <c r="G17" s="237"/>
      <c r="H17" s="247"/>
      <c r="I17" s="237"/>
      <c r="J17" s="247"/>
      <c r="K17" s="238"/>
      <c r="L17" s="239"/>
      <c r="N17" s="124" t="str">
        <f t="shared" si="1"/>
        <v>OK</v>
      </c>
      <c r="O17" s="124" t="str">
        <f t="shared" si="2"/>
        <v>OK</v>
      </c>
      <c r="P17" s="124" t="str">
        <f t="shared" si="3"/>
        <v>OK</v>
      </c>
    </row>
    <row r="18" spans="1:14" s="119" customFormat="1" ht="12.75">
      <c r="A18" s="118"/>
      <c r="C18" s="120"/>
      <c r="D18" s="118"/>
      <c r="N18" s="118"/>
    </row>
    <row r="19" spans="1:14" s="119" customFormat="1" ht="12.75">
      <c r="A19" s="118"/>
      <c r="C19" s="120"/>
      <c r="D19" s="118"/>
      <c r="N19" s="118"/>
    </row>
    <row r="20" spans="1:14" s="119" customFormat="1" ht="12.75">
      <c r="A20" s="118"/>
      <c r="C20" s="120"/>
      <c r="D20" s="118"/>
      <c r="N20" s="118"/>
    </row>
    <row r="21" spans="1:14" s="119" customFormat="1" ht="12.75">
      <c r="A21" s="118"/>
      <c r="C21" s="120"/>
      <c r="D21" s="118"/>
      <c r="N21" s="118"/>
    </row>
    <row r="22" spans="1:14" s="119" customFormat="1" ht="12.75">
      <c r="A22" s="118"/>
      <c r="C22" s="120"/>
      <c r="D22" s="118"/>
      <c r="N22" s="118"/>
    </row>
    <row r="23" spans="1:14" s="119" customFormat="1" ht="12.75">
      <c r="A23" s="118"/>
      <c r="C23" s="120"/>
      <c r="D23" s="118"/>
      <c r="N23" s="118"/>
    </row>
    <row r="24" spans="1:14" s="119" customFormat="1" ht="12.75">
      <c r="A24" s="118"/>
      <c r="C24" s="120"/>
      <c r="D24" s="118"/>
      <c r="N24" s="118"/>
    </row>
    <row r="25" spans="1:14" s="119" customFormat="1" ht="12.75">
      <c r="A25" s="118"/>
      <c r="C25" s="120"/>
      <c r="D25" s="118"/>
      <c r="N25" s="118"/>
    </row>
    <row r="26" spans="1:14" s="119" customFormat="1" ht="12.75">
      <c r="A26" s="118"/>
      <c r="C26" s="120"/>
      <c r="D26" s="118"/>
      <c r="N26" s="118"/>
    </row>
    <row r="27" spans="1:14" s="119" customFormat="1" ht="12.75">
      <c r="A27" s="118"/>
      <c r="C27" s="120"/>
      <c r="D27" s="118"/>
      <c r="N27" s="118"/>
    </row>
    <row r="28" spans="1:14" s="119" customFormat="1" ht="12.75">
      <c r="A28" s="118"/>
      <c r="C28" s="120"/>
      <c r="D28" s="118"/>
      <c r="N28" s="118"/>
    </row>
    <row r="29" spans="1:14" s="119" customFormat="1" ht="12.75">
      <c r="A29" s="118"/>
      <c r="C29" s="120"/>
      <c r="D29" s="118"/>
      <c r="N29" s="118"/>
    </row>
    <row r="30" spans="1:14" s="119" customFormat="1" ht="12.75">
      <c r="A30" s="118"/>
      <c r="C30" s="120"/>
      <c r="D30" s="118"/>
      <c r="N30" s="118"/>
    </row>
    <row r="31" spans="1:14" s="119" customFormat="1" ht="12.75">
      <c r="A31" s="118"/>
      <c r="C31" s="120"/>
      <c r="D31" s="118"/>
      <c r="N31" s="118"/>
    </row>
    <row r="32" spans="1:14" s="119" customFormat="1" ht="12.75">
      <c r="A32" s="118"/>
      <c r="C32" s="120"/>
      <c r="D32" s="118"/>
      <c r="N32" s="118"/>
    </row>
    <row r="33" spans="3:14" s="119" customFormat="1" ht="12.75">
      <c r="C33" s="120"/>
      <c r="D33" s="118"/>
      <c r="N33" s="118"/>
    </row>
    <row r="34" spans="3:14" s="119" customFormat="1" ht="12.75">
      <c r="C34" s="120"/>
      <c r="D34" s="118"/>
      <c r="N34" s="118"/>
    </row>
    <row r="35" spans="3:14" s="119" customFormat="1" ht="12.75">
      <c r="C35" s="120"/>
      <c r="D35" s="118"/>
      <c r="N35" s="118"/>
    </row>
    <row r="36" spans="3:14" s="119" customFormat="1" ht="12.75">
      <c r="C36" s="120"/>
      <c r="D36" s="118"/>
      <c r="N36" s="118"/>
    </row>
    <row r="37" spans="3:14" s="119" customFormat="1" ht="12.75">
      <c r="C37" s="120"/>
      <c r="D37" s="118"/>
      <c r="N37" s="118"/>
    </row>
    <row r="38" spans="3:14" s="119" customFormat="1" ht="12.75">
      <c r="C38" s="120"/>
      <c r="D38" s="118"/>
      <c r="N38" s="118"/>
    </row>
    <row r="39" spans="3:14" s="119" customFormat="1" ht="12.75">
      <c r="C39" s="120"/>
      <c r="D39" s="118"/>
      <c r="N39" s="118"/>
    </row>
    <row r="40" spans="3:14" s="119" customFormat="1" ht="12.75">
      <c r="C40" s="120"/>
      <c r="D40" s="118"/>
      <c r="N40" s="118"/>
    </row>
    <row r="41" spans="3:14" s="119" customFormat="1" ht="12.75">
      <c r="C41" s="120"/>
      <c r="D41" s="118"/>
      <c r="N41" s="118"/>
    </row>
    <row r="42" spans="3:14" s="119" customFormat="1" ht="12.75">
      <c r="C42" s="120"/>
      <c r="D42" s="118"/>
      <c r="N42" s="118"/>
    </row>
    <row r="43" spans="3:14" s="119" customFormat="1" ht="12.75">
      <c r="C43" s="120"/>
      <c r="D43" s="118"/>
      <c r="N43" s="118"/>
    </row>
    <row r="44" spans="3:14" s="119" customFormat="1" ht="12.75">
      <c r="C44" s="120"/>
      <c r="D44" s="118"/>
      <c r="N44" s="118"/>
    </row>
    <row r="45" spans="3:14" s="119" customFormat="1" ht="12.75">
      <c r="C45" s="120"/>
      <c r="D45" s="118"/>
      <c r="N45" s="118"/>
    </row>
    <row r="46" spans="3:14" s="119" customFormat="1" ht="12.75">
      <c r="C46" s="120"/>
      <c r="D46" s="118"/>
      <c r="N46" s="118"/>
    </row>
    <row r="47" spans="3:14" s="119" customFormat="1" ht="12.75">
      <c r="C47" s="120"/>
      <c r="D47" s="118"/>
      <c r="N47" s="118"/>
    </row>
    <row r="48" spans="3:14" s="119" customFormat="1" ht="12.75">
      <c r="C48" s="120"/>
      <c r="D48" s="118"/>
      <c r="N48" s="118"/>
    </row>
    <row r="49" spans="3:14" s="119" customFormat="1" ht="12.75">
      <c r="C49" s="120"/>
      <c r="D49" s="118"/>
      <c r="N49" s="118"/>
    </row>
    <row r="50" spans="3:14" s="119" customFormat="1" ht="12.75">
      <c r="C50" s="120"/>
      <c r="D50" s="118"/>
      <c r="N50" s="118"/>
    </row>
    <row r="51" spans="3:14" s="119" customFormat="1" ht="12.75">
      <c r="C51" s="120"/>
      <c r="D51" s="118"/>
      <c r="N51" s="118"/>
    </row>
    <row r="52" spans="3:14" s="119" customFormat="1" ht="12.75">
      <c r="C52" s="120"/>
      <c r="D52" s="118"/>
      <c r="N52" s="118"/>
    </row>
    <row r="53" spans="3:14" s="119" customFormat="1" ht="12.75">
      <c r="C53" s="120"/>
      <c r="D53" s="118"/>
      <c r="N53" s="118"/>
    </row>
    <row r="54" spans="3:14" s="119" customFormat="1" ht="12.75">
      <c r="C54" s="120"/>
      <c r="D54" s="118"/>
      <c r="N54" s="118"/>
    </row>
    <row r="55" spans="3:14" s="119" customFormat="1" ht="12.75">
      <c r="C55" s="120"/>
      <c r="D55" s="118"/>
      <c r="N55" s="118"/>
    </row>
    <row r="56" spans="3:14" s="119" customFormat="1" ht="12.75">
      <c r="C56" s="120"/>
      <c r="D56" s="118"/>
      <c r="N56" s="118"/>
    </row>
    <row r="57" spans="3:14" s="119" customFormat="1" ht="12.75">
      <c r="C57" s="120"/>
      <c r="D57" s="118"/>
      <c r="N57" s="118"/>
    </row>
    <row r="58" spans="3:14" s="119" customFormat="1" ht="12.75">
      <c r="C58" s="120"/>
      <c r="D58" s="118"/>
      <c r="N58" s="118"/>
    </row>
    <row r="59" spans="3:14" s="119" customFormat="1" ht="12.75">
      <c r="C59" s="120"/>
      <c r="D59" s="118"/>
      <c r="N59" s="118"/>
    </row>
    <row r="60" spans="3:14" s="119" customFormat="1" ht="12.75">
      <c r="C60" s="120"/>
      <c r="D60" s="118"/>
      <c r="N60" s="118"/>
    </row>
    <row r="61" spans="3:14" s="119" customFormat="1" ht="12.75">
      <c r="C61" s="120"/>
      <c r="D61" s="118"/>
      <c r="N61" s="118"/>
    </row>
    <row r="62" spans="3:14" s="119" customFormat="1" ht="12.75">
      <c r="C62" s="120"/>
      <c r="D62" s="118"/>
      <c r="N62" s="118"/>
    </row>
    <row r="63" spans="3:14" s="119" customFormat="1" ht="12.75">
      <c r="C63" s="120"/>
      <c r="D63" s="118"/>
      <c r="N63" s="118"/>
    </row>
    <row r="64" spans="3:14" s="119" customFormat="1" ht="12.75">
      <c r="C64" s="120"/>
      <c r="D64" s="118"/>
      <c r="N64" s="118"/>
    </row>
    <row r="65" spans="3:14" s="119" customFormat="1" ht="12.75">
      <c r="C65" s="120"/>
      <c r="D65" s="118"/>
      <c r="N65" s="118"/>
    </row>
    <row r="66" spans="3:14" s="119" customFormat="1" ht="12.75">
      <c r="C66" s="120"/>
      <c r="D66" s="118"/>
      <c r="N66" s="118"/>
    </row>
    <row r="67" spans="3:14" s="119" customFormat="1" ht="12.75">
      <c r="C67" s="120"/>
      <c r="D67" s="118"/>
      <c r="N67" s="118"/>
    </row>
    <row r="68" spans="3:14" s="119" customFormat="1" ht="12.75">
      <c r="C68" s="120"/>
      <c r="D68" s="118"/>
      <c r="N68" s="118"/>
    </row>
    <row r="69" spans="3:14" s="119" customFormat="1" ht="12.75">
      <c r="C69" s="120"/>
      <c r="D69" s="118"/>
      <c r="N69" s="118"/>
    </row>
    <row r="70" spans="3:14" s="119" customFormat="1" ht="12.75">
      <c r="C70" s="120"/>
      <c r="D70" s="118"/>
      <c r="N70" s="118"/>
    </row>
    <row r="71" spans="3:14" s="119" customFormat="1" ht="12.75">
      <c r="C71" s="120"/>
      <c r="D71" s="118"/>
      <c r="N71" s="118"/>
    </row>
    <row r="72" spans="3:14" s="119" customFormat="1" ht="12.75">
      <c r="C72" s="120"/>
      <c r="D72" s="118"/>
      <c r="N72" s="118"/>
    </row>
    <row r="73" spans="3:14" s="119" customFormat="1" ht="12.75">
      <c r="C73" s="120"/>
      <c r="D73" s="118"/>
      <c r="N73" s="118"/>
    </row>
    <row r="74" spans="3:14" s="119" customFormat="1" ht="12.75">
      <c r="C74" s="120"/>
      <c r="D74" s="118"/>
      <c r="N74" s="118"/>
    </row>
    <row r="75" spans="3:14" s="119" customFormat="1" ht="12.75">
      <c r="C75" s="120"/>
      <c r="D75" s="118"/>
      <c r="N75" s="118"/>
    </row>
    <row r="76" spans="3:14" s="119" customFormat="1" ht="12.75">
      <c r="C76" s="120"/>
      <c r="D76" s="118"/>
      <c r="N76" s="118"/>
    </row>
    <row r="77" spans="3:14" s="119" customFormat="1" ht="12.75">
      <c r="C77" s="120"/>
      <c r="D77" s="118"/>
      <c r="N77" s="118"/>
    </row>
    <row r="78" spans="3:14" s="119" customFormat="1" ht="12.75">
      <c r="C78" s="120"/>
      <c r="D78" s="118"/>
      <c r="N78" s="118"/>
    </row>
    <row r="79" spans="3:14" s="119" customFormat="1" ht="12.75">
      <c r="C79" s="120"/>
      <c r="D79" s="118"/>
      <c r="N79" s="118"/>
    </row>
    <row r="80" spans="3:14" s="119" customFormat="1" ht="12.75">
      <c r="C80" s="120"/>
      <c r="D80" s="118"/>
      <c r="N80" s="118"/>
    </row>
    <row r="81" spans="3:14" s="119" customFormat="1" ht="12.75">
      <c r="C81" s="120"/>
      <c r="D81" s="118"/>
      <c r="N81" s="118"/>
    </row>
    <row r="82" spans="3:14" s="119" customFormat="1" ht="12.75">
      <c r="C82" s="120"/>
      <c r="D82" s="118"/>
      <c r="N82" s="118"/>
    </row>
    <row r="83" spans="3:14" s="119" customFormat="1" ht="12.75">
      <c r="C83" s="120"/>
      <c r="D83" s="118"/>
      <c r="N83" s="118"/>
    </row>
    <row r="84" spans="3:14" s="119" customFormat="1" ht="12.75">
      <c r="C84" s="120"/>
      <c r="D84" s="118"/>
      <c r="N84" s="118"/>
    </row>
    <row r="85" spans="3:14" s="119" customFormat="1" ht="12.75">
      <c r="C85" s="120"/>
      <c r="D85" s="118"/>
      <c r="N85" s="118"/>
    </row>
    <row r="86" spans="3:14" s="119" customFormat="1" ht="12.75">
      <c r="C86" s="120"/>
      <c r="D86" s="118"/>
      <c r="N86" s="118"/>
    </row>
    <row r="87" spans="3:14" s="119" customFormat="1" ht="12.75">
      <c r="C87" s="120"/>
      <c r="D87" s="118"/>
      <c r="N87" s="118"/>
    </row>
    <row r="88" spans="3:14" s="119" customFormat="1" ht="12.75">
      <c r="C88" s="120"/>
      <c r="D88" s="118"/>
      <c r="N88" s="118"/>
    </row>
    <row r="89" spans="3:14" s="119" customFormat="1" ht="12.75">
      <c r="C89" s="120"/>
      <c r="D89" s="118"/>
      <c r="N89" s="118"/>
    </row>
    <row r="90" spans="3:14" s="119" customFormat="1" ht="12.75">
      <c r="C90" s="120"/>
      <c r="D90" s="118"/>
      <c r="N90" s="118"/>
    </row>
    <row r="91" spans="3:14" s="119" customFormat="1" ht="12.75">
      <c r="C91" s="120"/>
      <c r="D91" s="118"/>
      <c r="N91" s="118"/>
    </row>
    <row r="92" spans="3:14" s="119" customFormat="1" ht="12.75">
      <c r="C92" s="120"/>
      <c r="D92" s="118"/>
      <c r="N92" s="118"/>
    </row>
    <row r="93" spans="3:14" s="119" customFormat="1" ht="12.75">
      <c r="C93" s="120"/>
      <c r="D93" s="118"/>
      <c r="N93" s="118"/>
    </row>
    <row r="94" spans="3:14" s="119" customFormat="1" ht="12.75">
      <c r="C94" s="120"/>
      <c r="D94" s="118"/>
      <c r="N94" s="118"/>
    </row>
    <row r="95" spans="3:14" s="119" customFormat="1" ht="12.75">
      <c r="C95" s="120"/>
      <c r="D95" s="118"/>
      <c r="N95" s="118"/>
    </row>
    <row r="96" spans="3:14" s="119" customFormat="1" ht="12.75">
      <c r="C96" s="120"/>
      <c r="D96" s="118"/>
      <c r="N96" s="118"/>
    </row>
    <row r="97" spans="3:14" s="119" customFormat="1" ht="12.75">
      <c r="C97" s="120"/>
      <c r="D97" s="118"/>
      <c r="N97" s="118"/>
    </row>
    <row r="98" spans="3:14" s="119" customFormat="1" ht="12.75">
      <c r="C98" s="120"/>
      <c r="D98" s="118"/>
      <c r="N98" s="118"/>
    </row>
    <row r="99" spans="3:14" s="119" customFormat="1" ht="12.75">
      <c r="C99" s="120"/>
      <c r="D99" s="118"/>
      <c r="N99" s="118"/>
    </row>
    <row r="100" spans="3:14" s="119" customFormat="1" ht="12.75">
      <c r="C100" s="120"/>
      <c r="D100" s="118"/>
      <c r="N100" s="118"/>
    </row>
    <row r="101" spans="3:14" s="119" customFormat="1" ht="12.75">
      <c r="C101" s="120"/>
      <c r="D101" s="118"/>
      <c r="N101" s="118"/>
    </row>
    <row r="102" spans="3:14" s="119" customFormat="1" ht="12.75">
      <c r="C102" s="120"/>
      <c r="D102" s="118"/>
      <c r="N102" s="118"/>
    </row>
    <row r="103" spans="3:14" s="119" customFormat="1" ht="12.75">
      <c r="C103" s="120"/>
      <c r="D103" s="118"/>
      <c r="N103" s="118"/>
    </row>
    <row r="104" spans="3:14" s="119" customFormat="1" ht="12.75">
      <c r="C104" s="120"/>
      <c r="D104" s="118"/>
      <c r="N104" s="118"/>
    </row>
    <row r="105" spans="3:14" s="119" customFormat="1" ht="12.75">
      <c r="C105" s="120"/>
      <c r="D105" s="118"/>
      <c r="N105" s="118"/>
    </row>
    <row r="106" spans="3:14" s="119" customFormat="1" ht="12.75">
      <c r="C106" s="120"/>
      <c r="D106" s="118"/>
      <c r="N106" s="118"/>
    </row>
    <row r="107" spans="3:14" s="119" customFormat="1" ht="12.75">
      <c r="C107" s="120"/>
      <c r="D107" s="118"/>
      <c r="N107" s="118"/>
    </row>
    <row r="108" spans="3:14" s="119" customFormat="1" ht="12.75">
      <c r="C108" s="120"/>
      <c r="D108" s="118"/>
      <c r="N108" s="118"/>
    </row>
    <row r="109" spans="3:14" s="119" customFormat="1" ht="12.75">
      <c r="C109" s="120"/>
      <c r="D109" s="118"/>
      <c r="N109" s="118"/>
    </row>
    <row r="110" spans="3:14" s="119" customFormat="1" ht="12.75">
      <c r="C110" s="120"/>
      <c r="D110" s="118"/>
      <c r="N110" s="118"/>
    </row>
    <row r="111" spans="3:14" s="119" customFormat="1" ht="12.75">
      <c r="C111" s="120"/>
      <c r="D111" s="118"/>
      <c r="N111" s="118"/>
    </row>
    <row r="112" spans="3:14" s="119" customFormat="1" ht="12.75">
      <c r="C112" s="120"/>
      <c r="D112" s="118"/>
      <c r="N112" s="118"/>
    </row>
    <row r="113" spans="3:14" s="119" customFormat="1" ht="12.75">
      <c r="C113" s="120"/>
      <c r="D113" s="118"/>
      <c r="N113" s="118"/>
    </row>
    <row r="114" spans="3:14" s="119" customFormat="1" ht="12.75">
      <c r="C114" s="120"/>
      <c r="D114" s="118"/>
      <c r="N114" s="118"/>
    </row>
    <row r="115" spans="3:14" s="119" customFormat="1" ht="12.75">
      <c r="C115" s="120"/>
      <c r="D115" s="118"/>
      <c r="N115" s="118"/>
    </row>
    <row r="116" spans="3:14" s="119" customFormat="1" ht="12.75">
      <c r="C116" s="120"/>
      <c r="D116" s="118"/>
      <c r="N116" s="118"/>
    </row>
    <row r="117" spans="3:14" s="119" customFormat="1" ht="12.75">
      <c r="C117" s="120"/>
      <c r="D117" s="118"/>
      <c r="N117" s="118"/>
    </row>
    <row r="118" spans="3:14" s="119" customFormat="1" ht="12.75">
      <c r="C118" s="120"/>
      <c r="D118" s="118"/>
      <c r="N118" s="118"/>
    </row>
    <row r="119" spans="3:14" s="119" customFormat="1" ht="12.75">
      <c r="C119" s="120"/>
      <c r="D119" s="118"/>
      <c r="N119" s="118"/>
    </row>
    <row r="120" spans="3:14" s="119" customFormat="1" ht="12.75">
      <c r="C120" s="120"/>
      <c r="D120" s="118"/>
      <c r="N120" s="118"/>
    </row>
    <row r="121" spans="3:14" s="119" customFormat="1" ht="12.75">
      <c r="C121" s="120"/>
      <c r="D121" s="118"/>
      <c r="N121" s="118"/>
    </row>
    <row r="122" spans="3:14" s="119" customFormat="1" ht="12.75">
      <c r="C122" s="120"/>
      <c r="D122" s="118"/>
      <c r="N122" s="118"/>
    </row>
    <row r="123" spans="3:14" s="119" customFormat="1" ht="12.75">
      <c r="C123" s="120"/>
      <c r="D123" s="118"/>
      <c r="N123" s="118"/>
    </row>
    <row r="124" spans="3:14" s="119" customFormat="1" ht="12.75">
      <c r="C124" s="120"/>
      <c r="D124" s="118"/>
      <c r="N124" s="118"/>
    </row>
    <row r="125" spans="3:14" s="119" customFormat="1" ht="12.75">
      <c r="C125" s="120"/>
      <c r="D125" s="118"/>
      <c r="N125" s="118"/>
    </row>
    <row r="126" spans="3:14" s="119" customFormat="1" ht="12.75">
      <c r="C126" s="120"/>
      <c r="D126" s="118"/>
      <c r="N126" s="118"/>
    </row>
    <row r="127" spans="3:14" s="119" customFormat="1" ht="12.75">
      <c r="C127" s="120"/>
      <c r="D127" s="118"/>
      <c r="N127" s="118"/>
    </row>
    <row r="128" spans="3:14" s="119" customFormat="1" ht="12.75">
      <c r="C128" s="120"/>
      <c r="D128" s="118"/>
      <c r="N128" s="118"/>
    </row>
    <row r="129" spans="3:14" s="119" customFormat="1" ht="12.75">
      <c r="C129" s="120"/>
      <c r="D129" s="118"/>
      <c r="N129" s="118"/>
    </row>
    <row r="130" spans="3:14" s="119" customFormat="1" ht="12.75">
      <c r="C130" s="120"/>
      <c r="D130" s="118"/>
      <c r="N130" s="118"/>
    </row>
    <row r="131" spans="3:14" s="119" customFormat="1" ht="12.75">
      <c r="C131" s="120"/>
      <c r="D131" s="118"/>
      <c r="N131" s="118"/>
    </row>
    <row r="132" spans="3:14" s="119" customFormat="1" ht="12.75">
      <c r="C132" s="120"/>
      <c r="D132" s="118"/>
      <c r="N132" s="118"/>
    </row>
    <row r="133" spans="3:14" s="119" customFormat="1" ht="12.75">
      <c r="C133" s="120"/>
      <c r="D133" s="118"/>
      <c r="N133" s="118"/>
    </row>
    <row r="134" spans="3:14" s="119" customFormat="1" ht="12.75">
      <c r="C134" s="120"/>
      <c r="D134" s="118"/>
      <c r="N134" s="118"/>
    </row>
    <row r="135" spans="3:14" s="119" customFormat="1" ht="12.75">
      <c r="C135" s="120"/>
      <c r="D135" s="118"/>
      <c r="N135" s="118"/>
    </row>
    <row r="136" spans="3:14" s="119" customFormat="1" ht="12.75">
      <c r="C136" s="120"/>
      <c r="D136" s="118"/>
      <c r="N136" s="118"/>
    </row>
    <row r="137" spans="3:14" s="119" customFormat="1" ht="12.75">
      <c r="C137" s="120"/>
      <c r="D137" s="118"/>
      <c r="N137" s="118"/>
    </row>
    <row r="138" spans="3:14" s="119" customFormat="1" ht="12.75">
      <c r="C138" s="120"/>
      <c r="D138" s="118"/>
      <c r="N138" s="118"/>
    </row>
    <row r="139" spans="3:14" s="119" customFormat="1" ht="12.75">
      <c r="C139" s="120"/>
      <c r="D139" s="118"/>
      <c r="N139" s="118"/>
    </row>
    <row r="140" spans="3:14" s="119" customFormat="1" ht="12.75">
      <c r="C140" s="120"/>
      <c r="D140" s="118"/>
      <c r="N140" s="118"/>
    </row>
    <row r="141" spans="3:14" s="119" customFormat="1" ht="12.75">
      <c r="C141" s="120"/>
      <c r="D141" s="118"/>
      <c r="N141" s="118"/>
    </row>
    <row r="142" spans="3:14" s="119" customFormat="1" ht="12.75">
      <c r="C142" s="120"/>
      <c r="D142" s="118"/>
      <c r="N142" s="118"/>
    </row>
    <row r="143" spans="3:14" s="119" customFormat="1" ht="12.75">
      <c r="C143" s="120"/>
      <c r="D143" s="118"/>
      <c r="N143" s="118"/>
    </row>
    <row r="144" spans="3:14" s="119" customFormat="1" ht="12.75">
      <c r="C144" s="120"/>
      <c r="D144" s="118"/>
      <c r="N144" s="118"/>
    </row>
    <row r="145" spans="3:14" s="119" customFormat="1" ht="12.75">
      <c r="C145" s="120"/>
      <c r="D145" s="118"/>
      <c r="N145" s="118"/>
    </row>
    <row r="146" spans="3:14" s="119" customFormat="1" ht="12.75">
      <c r="C146" s="120"/>
      <c r="D146" s="118"/>
      <c r="N146" s="118"/>
    </row>
    <row r="147" spans="3:14" s="119" customFormat="1" ht="12.75">
      <c r="C147" s="120"/>
      <c r="D147" s="118"/>
      <c r="N147" s="118"/>
    </row>
    <row r="148" spans="3:14" s="119" customFormat="1" ht="12.75">
      <c r="C148" s="120"/>
      <c r="D148" s="118"/>
      <c r="N148" s="118"/>
    </row>
    <row r="149" spans="3:14" s="119" customFormat="1" ht="12.75">
      <c r="C149" s="120"/>
      <c r="D149" s="118"/>
      <c r="N149" s="118"/>
    </row>
    <row r="150" spans="3:14" s="119" customFormat="1" ht="12.75">
      <c r="C150" s="120"/>
      <c r="D150" s="118"/>
      <c r="N150" s="118"/>
    </row>
    <row r="151" spans="3:14" s="119" customFormat="1" ht="12.75">
      <c r="C151" s="120"/>
      <c r="D151" s="118"/>
      <c r="N151" s="118"/>
    </row>
    <row r="152" spans="3:14" s="119" customFormat="1" ht="12.75">
      <c r="C152" s="120"/>
      <c r="D152" s="118"/>
      <c r="N152" s="118"/>
    </row>
    <row r="153" spans="3:14" s="119" customFormat="1" ht="12.75">
      <c r="C153" s="120"/>
      <c r="D153" s="118"/>
      <c r="N153" s="118"/>
    </row>
    <row r="154" spans="3:14" s="119" customFormat="1" ht="12.75">
      <c r="C154" s="120"/>
      <c r="D154" s="118"/>
      <c r="N154" s="118"/>
    </row>
    <row r="155" spans="3:14" s="119" customFormat="1" ht="12.75">
      <c r="C155" s="120"/>
      <c r="D155" s="118"/>
      <c r="N155" s="118"/>
    </row>
    <row r="156" spans="3:14" s="119" customFormat="1" ht="12.75">
      <c r="C156" s="120"/>
      <c r="D156" s="118"/>
      <c r="N156" s="118"/>
    </row>
    <row r="157" spans="3:14" s="119" customFormat="1" ht="12.75">
      <c r="C157" s="120"/>
      <c r="D157" s="118"/>
      <c r="N157" s="118"/>
    </row>
    <row r="158" spans="3:14" s="119" customFormat="1" ht="12.75">
      <c r="C158" s="120"/>
      <c r="D158" s="118"/>
      <c r="N158" s="118"/>
    </row>
    <row r="159" spans="3:14" s="119" customFormat="1" ht="12.75">
      <c r="C159" s="120"/>
      <c r="D159" s="118"/>
      <c r="N159" s="118"/>
    </row>
    <row r="160" spans="3:14" s="119" customFormat="1" ht="12.75">
      <c r="C160" s="120"/>
      <c r="D160" s="118"/>
      <c r="N160" s="118"/>
    </row>
    <row r="161" spans="3:14" s="119" customFormat="1" ht="12.75">
      <c r="C161" s="120"/>
      <c r="D161" s="118"/>
      <c r="N161" s="118"/>
    </row>
    <row r="162" spans="3:14" s="119" customFormat="1" ht="12.75">
      <c r="C162" s="120"/>
      <c r="D162" s="118"/>
      <c r="N162" s="118"/>
    </row>
    <row r="163" spans="3:14" s="119" customFormat="1" ht="12.75">
      <c r="C163" s="120"/>
      <c r="D163" s="118"/>
      <c r="N163" s="118"/>
    </row>
    <row r="164" spans="3:14" s="119" customFormat="1" ht="12.75">
      <c r="C164" s="120"/>
      <c r="D164" s="118"/>
      <c r="N164" s="118"/>
    </row>
    <row r="165" spans="3:14" s="119" customFormat="1" ht="12.75">
      <c r="C165" s="120"/>
      <c r="D165" s="118"/>
      <c r="N165" s="118"/>
    </row>
    <row r="166" spans="3:14" s="119" customFormat="1" ht="12.75">
      <c r="C166" s="120"/>
      <c r="D166" s="118"/>
      <c r="N166" s="118"/>
    </row>
    <row r="167" spans="3:14" s="119" customFormat="1" ht="12.75">
      <c r="C167" s="120"/>
      <c r="D167" s="118"/>
      <c r="N167" s="118"/>
    </row>
    <row r="168" spans="3:14" s="119" customFormat="1" ht="12.75">
      <c r="C168" s="120"/>
      <c r="D168" s="118"/>
      <c r="N168" s="118"/>
    </row>
    <row r="169" spans="3:14" s="119" customFormat="1" ht="12.75">
      <c r="C169" s="120"/>
      <c r="D169" s="118"/>
      <c r="N169" s="118"/>
    </row>
    <row r="170" spans="3:14" s="119" customFormat="1" ht="12.75">
      <c r="C170" s="120"/>
      <c r="D170" s="118"/>
      <c r="N170" s="118"/>
    </row>
    <row r="171" spans="3:14" s="119" customFormat="1" ht="12.75">
      <c r="C171" s="120"/>
      <c r="D171" s="118"/>
      <c r="N171" s="118"/>
    </row>
    <row r="172" spans="3:14" s="119" customFormat="1" ht="12.75">
      <c r="C172" s="120"/>
      <c r="D172" s="118"/>
      <c r="N172" s="118"/>
    </row>
    <row r="173" spans="3:14" s="119" customFormat="1" ht="12.75">
      <c r="C173" s="120"/>
      <c r="D173" s="118"/>
      <c r="N173" s="118"/>
    </row>
    <row r="174" spans="3:14" s="119" customFormat="1" ht="12.75">
      <c r="C174" s="120"/>
      <c r="D174" s="118"/>
      <c r="N174" s="118"/>
    </row>
    <row r="175" spans="3:14" s="119" customFormat="1" ht="12.75">
      <c r="C175" s="120"/>
      <c r="D175" s="118"/>
      <c r="N175" s="118"/>
    </row>
    <row r="176" spans="3:14" s="119" customFormat="1" ht="12.75">
      <c r="C176" s="120"/>
      <c r="D176" s="118"/>
      <c r="N176" s="118"/>
    </row>
    <row r="177" spans="3:14" s="119" customFormat="1" ht="12.75">
      <c r="C177" s="120"/>
      <c r="D177" s="118"/>
      <c r="N177" s="118"/>
    </row>
    <row r="178" spans="3:14" s="119" customFormat="1" ht="12.75">
      <c r="C178" s="120"/>
      <c r="D178" s="118"/>
      <c r="N178" s="118"/>
    </row>
    <row r="179" spans="3:14" s="119" customFormat="1" ht="12.75">
      <c r="C179" s="120"/>
      <c r="D179" s="118"/>
      <c r="N179" s="118"/>
    </row>
    <row r="180" spans="3:14" s="119" customFormat="1" ht="12.75">
      <c r="C180" s="120"/>
      <c r="D180" s="118"/>
      <c r="N180" s="118"/>
    </row>
    <row r="181" spans="3:14" s="119" customFormat="1" ht="12.75">
      <c r="C181" s="120"/>
      <c r="D181" s="118"/>
      <c r="N181" s="118"/>
    </row>
    <row r="182" spans="3:14" s="119" customFormat="1" ht="12.75">
      <c r="C182" s="120"/>
      <c r="D182" s="118"/>
      <c r="N182" s="118"/>
    </row>
    <row r="183" spans="3:14" s="119" customFormat="1" ht="12.75">
      <c r="C183" s="120"/>
      <c r="D183" s="118"/>
      <c r="N183" s="118"/>
    </row>
    <row r="184" spans="3:14" s="119" customFormat="1" ht="12.75">
      <c r="C184" s="120"/>
      <c r="D184" s="118"/>
      <c r="N184" s="118"/>
    </row>
    <row r="185" spans="3:14" s="119" customFormat="1" ht="12.75">
      <c r="C185" s="120"/>
      <c r="D185" s="118"/>
      <c r="N185" s="118"/>
    </row>
    <row r="186" spans="3:14" s="119" customFormat="1" ht="12.75">
      <c r="C186" s="120"/>
      <c r="D186" s="118"/>
      <c r="N186" s="118"/>
    </row>
    <row r="187" spans="3:14" s="119" customFormat="1" ht="12.75">
      <c r="C187" s="120"/>
      <c r="D187" s="118"/>
      <c r="N187" s="118"/>
    </row>
    <row r="188" spans="3:14" s="119" customFormat="1" ht="12.75">
      <c r="C188" s="120"/>
      <c r="D188" s="118"/>
      <c r="N188" s="118"/>
    </row>
    <row r="189" spans="3:14" s="119" customFormat="1" ht="12.75">
      <c r="C189" s="120"/>
      <c r="D189" s="118"/>
      <c r="N189" s="118"/>
    </row>
    <row r="190" spans="3:14" s="119" customFormat="1" ht="12.75">
      <c r="C190" s="120"/>
      <c r="D190" s="118"/>
      <c r="N190" s="118"/>
    </row>
    <row r="191" spans="3:14" s="119" customFormat="1" ht="12.75">
      <c r="C191" s="120"/>
      <c r="D191" s="118"/>
      <c r="N191" s="118"/>
    </row>
    <row r="192" spans="3:14" s="119" customFormat="1" ht="12.75">
      <c r="C192" s="120"/>
      <c r="D192" s="118"/>
      <c r="N192" s="118"/>
    </row>
    <row r="193" spans="3:14" s="119" customFormat="1" ht="12.75">
      <c r="C193" s="120"/>
      <c r="D193" s="118"/>
      <c r="N193" s="118"/>
    </row>
    <row r="194" spans="3:14" s="119" customFormat="1" ht="12.75">
      <c r="C194" s="120"/>
      <c r="D194" s="118"/>
      <c r="N194" s="118"/>
    </row>
    <row r="195" spans="3:14" s="119" customFormat="1" ht="12.75">
      <c r="C195" s="120"/>
      <c r="D195" s="118"/>
      <c r="N195" s="118"/>
    </row>
    <row r="196" spans="3:14" s="119" customFormat="1" ht="12.75">
      <c r="C196" s="120"/>
      <c r="D196" s="118"/>
      <c r="N196" s="118"/>
    </row>
    <row r="197" spans="3:14" s="119" customFormat="1" ht="12.75">
      <c r="C197" s="120"/>
      <c r="D197" s="118"/>
      <c r="N197" s="118"/>
    </row>
    <row r="198" spans="3:14" s="119" customFormat="1" ht="12.75">
      <c r="C198" s="120"/>
      <c r="D198" s="118"/>
      <c r="N198" s="118"/>
    </row>
    <row r="199" spans="3:14" s="119" customFormat="1" ht="12.75">
      <c r="C199" s="120"/>
      <c r="D199" s="118"/>
      <c r="N199" s="118"/>
    </row>
    <row r="200" spans="3:14" s="119" customFormat="1" ht="12.75">
      <c r="C200" s="120"/>
      <c r="D200" s="118"/>
      <c r="N200" s="118"/>
    </row>
    <row r="201" spans="3:14" s="119" customFormat="1" ht="12.75">
      <c r="C201" s="120"/>
      <c r="D201" s="118"/>
      <c r="N201" s="118"/>
    </row>
    <row r="202" spans="3:14" s="119" customFormat="1" ht="12.75">
      <c r="C202" s="120"/>
      <c r="D202" s="118"/>
      <c r="N202" s="118"/>
    </row>
    <row r="203" spans="3:14" s="119" customFormat="1" ht="12.75">
      <c r="C203" s="120"/>
      <c r="D203" s="118"/>
      <c r="N203" s="118"/>
    </row>
    <row r="204" spans="3:14" s="119" customFormat="1" ht="12.75">
      <c r="C204" s="120"/>
      <c r="D204" s="118"/>
      <c r="N204" s="118"/>
    </row>
    <row r="205" spans="3:14" s="119" customFormat="1" ht="12.75">
      <c r="C205" s="120"/>
      <c r="D205" s="118"/>
      <c r="N205" s="118"/>
    </row>
    <row r="206" spans="3:14" s="119" customFormat="1" ht="12.75">
      <c r="C206" s="120"/>
      <c r="D206" s="118"/>
      <c r="N206" s="118"/>
    </row>
    <row r="207" spans="3:14" s="119" customFormat="1" ht="12.75">
      <c r="C207" s="120"/>
      <c r="D207" s="118"/>
      <c r="N207" s="118"/>
    </row>
    <row r="208" spans="3:14" s="119" customFormat="1" ht="12.75">
      <c r="C208" s="120"/>
      <c r="D208" s="118"/>
      <c r="N208" s="118"/>
    </row>
    <row r="209" spans="3:14" s="119" customFormat="1" ht="12.75">
      <c r="C209" s="120"/>
      <c r="D209" s="118"/>
      <c r="N209" s="118"/>
    </row>
    <row r="210" spans="3:14" s="119" customFormat="1" ht="12.75">
      <c r="C210" s="120"/>
      <c r="D210" s="118"/>
      <c r="N210" s="118"/>
    </row>
    <row r="211" spans="3:14" s="119" customFormat="1" ht="12.75">
      <c r="C211" s="120"/>
      <c r="D211" s="118"/>
      <c r="N211" s="118"/>
    </row>
    <row r="212" spans="3:14" s="119" customFormat="1" ht="12.75">
      <c r="C212" s="120"/>
      <c r="D212" s="118"/>
      <c r="N212" s="118"/>
    </row>
    <row r="213" spans="3:14" s="119" customFormat="1" ht="12.75">
      <c r="C213" s="120"/>
      <c r="D213" s="118"/>
      <c r="N213" s="118"/>
    </row>
    <row r="214" spans="3:14" s="119" customFormat="1" ht="12.75">
      <c r="C214" s="120"/>
      <c r="D214" s="118"/>
      <c r="N214" s="118"/>
    </row>
    <row r="215" spans="3:14" s="119" customFormat="1" ht="12.75">
      <c r="C215" s="120"/>
      <c r="D215" s="118"/>
      <c r="N215" s="118"/>
    </row>
    <row r="216" spans="3:14" s="119" customFormat="1" ht="12.75">
      <c r="C216" s="120"/>
      <c r="D216" s="118"/>
      <c r="N216" s="118"/>
    </row>
    <row r="217" spans="3:14" s="119" customFormat="1" ht="12.75">
      <c r="C217" s="120"/>
      <c r="D217" s="118"/>
      <c r="N217" s="118"/>
    </row>
    <row r="218" spans="3:14" s="119" customFormat="1" ht="12.75">
      <c r="C218" s="120"/>
      <c r="D218" s="118"/>
      <c r="N218" s="118"/>
    </row>
    <row r="219" spans="3:14" s="119" customFormat="1" ht="12.75">
      <c r="C219" s="120"/>
      <c r="D219" s="118"/>
      <c r="N219" s="118"/>
    </row>
    <row r="220" spans="3:14" s="119" customFormat="1" ht="12.75">
      <c r="C220" s="120"/>
      <c r="D220" s="118"/>
      <c r="N220" s="118"/>
    </row>
    <row r="221" spans="3:14" s="119" customFormat="1" ht="12.75">
      <c r="C221" s="120"/>
      <c r="D221" s="118"/>
      <c r="N221" s="118"/>
    </row>
    <row r="222" spans="3:14" s="119" customFormat="1" ht="12.75">
      <c r="C222" s="120"/>
      <c r="D222" s="118"/>
      <c r="N222" s="118"/>
    </row>
    <row r="223" spans="3:14" s="119" customFormat="1" ht="12.75">
      <c r="C223" s="120"/>
      <c r="D223" s="118"/>
      <c r="N223" s="118"/>
    </row>
    <row r="224" spans="3:14" s="119" customFormat="1" ht="12.75">
      <c r="C224" s="120"/>
      <c r="D224" s="118"/>
      <c r="N224" s="118"/>
    </row>
    <row r="225" spans="3:14" s="119" customFormat="1" ht="12.75">
      <c r="C225" s="120"/>
      <c r="D225" s="118"/>
      <c r="N225" s="118"/>
    </row>
    <row r="226" spans="3:14" s="119" customFormat="1" ht="12.75">
      <c r="C226" s="120"/>
      <c r="D226" s="118"/>
      <c r="N226" s="118"/>
    </row>
    <row r="227" spans="3:14" s="119" customFormat="1" ht="12.75">
      <c r="C227" s="120"/>
      <c r="D227" s="118"/>
      <c r="N227" s="118"/>
    </row>
    <row r="228" spans="3:14" s="119" customFormat="1" ht="12.75">
      <c r="C228" s="120"/>
      <c r="D228" s="118"/>
      <c r="N228" s="118"/>
    </row>
    <row r="229" spans="3:14" s="119" customFormat="1" ht="12.75">
      <c r="C229" s="120"/>
      <c r="D229" s="118"/>
      <c r="N229" s="118"/>
    </row>
    <row r="230" spans="3:14" s="119" customFormat="1" ht="12.75">
      <c r="C230" s="120"/>
      <c r="D230" s="118"/>
      <c r="N230" s="118"/>
    </row>
    <row r="231" spans="3:14" s="119" customFormat="1" ht="12.75">
      <c r="C231" s="120"/>
      <c r="D231" s="118"/>
      <c r="N231" s="118"/>
    </row>
    <row r="232" spans="3:14" s="119" customFormat="1" ht="12.75">
      <c r="C232" s="120"/>
      <c r="D232" s="118"/>
      <c r="N232" s="118"/>
    </row>
    <row r="233" spans="3:14" s="119" customFormat="1" ht="12.75">
      <c r="C233" s="120"/>
      <c r="D233" s="118"/>
      <c r="N233" s="118"/>
    </row>
    <row r="234" spans="3:14" s="119" customFormat="1" ht="12.75">
      <c r="C234" s="120"/>
      <c r="D234" s="118"/>
      <c r="N234" s="118"/>
    </row>
    <row r="235" spans="3:14" s="119" customFormat="1" ht="12.75">
      <c r="C235" s="120"/>
      <c r="D235" s="118"/>
      <c r="N235" s="118"/>
    </row>
    <row r="236" spans="3:14" s="119" customFormat="1" ht="12.75">
      <c r="C236" s="120"/>
      <c r="D236" s="118"/>
      <c r="N236" s="118"/>
    </row>
    <row r="237" spans="3:14" s="119" customFormat="1" ht="12.75">
      <c r="C237" s="120"/>
      <c r="D237" s="118"/>
      <c r="N237" s="118"/>
    </row>
    <row r="238" spans="3:14" s="119" customFormat="1" ht="12.75">
      <c r="C238" s="120"/>
      <c r="D238" s="118"/>
      <c r="N238" s="118"/>
    </row>
    <row r="239" spans="3:14" s="119" customFormat="1" ht="12.75">
      <c r="C239" s="120"/>
      <c r="D239" s="118"/>
      <c r="N239" s="118"/>
    </row>
    <row r="240" spans="3:14" s="119" customFormat="1" ht="12.75">
      <c r="C240" s="120"/>
      <c r="D240" s="118"/>
      <c r="N240" s="118"/>
    </row>
    <row r="241" spans="3:14" s="119" customFormat="1" ht="12.75">
      <c r="C241" s="120"/>
      <c r="D241" s="118"/>
      <c r="N241" s="118"/>
    </row>
    <row r="242" spans="3:14" s="119" customFormat="1" ht="12.75">
      <c r="C242" s="120"/>
      <c r="D242" s="118"/>
      <c r="N242" s="118"/>
    </row>
    <row r="243" spans="3:14" s="119" customFormat="1" ht="12.75">
      <c r="C243" s="120"/>
      <c r="D243" s="118"/>
      <c r="N243" s="118"/>
    </row>
    <row r="244" spans="3:14" s="119" customFormat="1" ht="12.75">
      <c r="C244" s="120"/>
      <c r="D244" s="118"/>
      <c r="N244" s="118"/>
    </row>
    <row r="245" spans="3:14" s="119" customFormat="1" ht="12.75">
      <c r="C245" s="120"/>
      <c r="D245" s="118"/>
      <c r="N245" s="118"/>
    </row>
    <row r="246" spans="3:14" s="119" customFormat="1" ht="12.75">
      <c r="C246" s="120"/>
      <c r="D246" s="118"/>
      <c r="N246" s="118"/>
    </row>
    <row r="247" spans="3:14" s="119" customFormat="1" ht="12.75">
      <c r="C247" s="120"/>
      <c r="D247" s="118"/>
      <c r="N247" s="118"/>
    </row>
    <row r="248" spans="3:14" s="119" customFormat="1" ht="12.75">
      <c r="C248" s="120"/>
      <c r="D248" s="118"/>
      <c r="N248" s="118"/>
    </row>
    <row r="249" spans="3:14" s="119" customFormat="1" ht="12.75">
      <c r="C249" s="120"/>
      <c r="D249" s="118"/>
      <c r="N249" s="118"/>
    </row>
    <row r="250" spans="3:14" s="119" customFormat="1" ht="12.75">
      <c r="C250" s="120"/>
      <c r="D250" s="118"/>
      <c r="N250" s="118"/>
    </row>
    <row r="251" spans="3:14" s="119" customFormat="1" ht="12.75">
      <c r="C251" s="120"/>
      <c r="D251" s="118"/>
      <c r="N251" s="118"/>
    </row>
    <row r="252" spans="3:14" s="119" customFormat="1" ht="12.75">
      <c r="C252" s="120"/>
      <c r="D252" s="118"/>
      <c r="N252" s="118"/>
    </row>
    <row r="253" spans="3:14" s="119" customFormat="1" ht="12.75">
      <c r="C253" s="120"/>
      <c r="D253" s="118"/>
      <c r="N253" s="118"/>
    </row>
    <row r="254" spans="3:14" s="119" customFormat="1" ht="12.75">
      <c r="C254" s="120"/>
      <c r="D254" s="118"/>
      <c r="N254" s="118"/>
    </row>
    <row r="255" spans="3:14" s="119" customFormat="1" ht="12.75">
      <c r="C255" s="120"/>
      <c r="D255" s="118"/>
      <c r="N255" s="118"/>
    </row>
    <row r="256" spans="3:14" s="119" customFormat="1" ht="12.75">
      <c r="C256" s="120"/>
      <c r="D256" s="118"/>
      <c r="N256" s="118"/>
    </row>
    <row r="257" spans="3:14" s="119" customFormat="1" ht="12.75">
      <c r="C257" s="120"/>
      <c r="D257" s="118"/>
      <c r="N257" s="118"/>
    </row>
    <row r="258" spans="3:14" s="119" customFormat="1" ht="12.75">
      <c r="C258" s="120"/>
      <c r="D258" s="118"/>
      <c r="N258" s="118"/>
    </row>
    <row r="259" spans="3:14" s="119" customFormat="1" ht="12.75">
      <c r="C259" s="120"/>
      <c r="D259" s="118"/>
      <c r="N259" s="118"/>
    </row>
    <row r="260" spans="3:14" s="119" customFormat="1" ht="12.75">
      <c r="C260" s="120"/>
      <c r="D260" s="118"/>
      <c r="N260" s="118"/>
    </row>
    <row r="261" spans="3:14" s="119" customFormat="1" ht="12.75">
      <c r="C261" s="120"/>
      <c r="D261" s="118"/>
      <c r="N261" s="118"/>
    </row>
    <row r="262" spans="3:14" s="119" customFormat="1" ht="12.75">
      <c r="C262" s="120"/>
      <c r="D262" s="118"/>
      <c r="N262" s="118"/>
    </row>
    <row r="263" spans="3:14" s="119" customFormat="1" ht="12.75">
      <c r="C263" s="120"/>
      <c r="D263" s="118"/>
      <c r="N263" s="118"/>
    </row>
    <row r="264" spans="3:14" s="119" customFormat="1" ht="12.75">
      <c r="C264" s="120"/>
      <c r="D264" s="118"/>
      <c r="N264" s="118"/>
    </row>
    <row r="265" spans="3:14" s="119" customFormat="1" ht="12.75">
      <c r="C265" s="120"/>
      <c r="D265" s="118"/>
      <c r="N265" s="118"/>
    </row>
    <row r="266" spans="3:14" s="119" customFormat="1" ht="12.75">
      <c r="C266" s="120"/>
      <c r="D266" s="118"/>
      <c r="N266" s="118"/>
    </row>
    <row r="267" spans="3:14" s="119" customFormat="1" ht="12.75">
      <c r="C267" s="120"/>
      <c r="D267" s="118"/>
      <c r="N267" s="118"/>
    </row>
    <row r="268" spans="3:14" s="119" customFormat="1" ht="12.75">
      <c r="C268" s="120"/>
      <c r="D268" s="118"/>
      <c r="N268" s="118"/>
    </row>
    <row r="269" spans="3:14" s="119" customFormat="1" ht="12.75">
      <c r="C269" s="120"/>
      <c r="D269" s="118"/>
      <c r="N269" s="118"/>
    </row>
    <row r="270" spans="3:14" s="119" customFormat="1" ht="12.75">
      <c r="C270" s="120"/>
      <c r="D270" s="118"/>
      <c r="N270" s="118"/>
    </row>
    <row r="271" spans="3:14" s="119" customFormat="1" ht="12.75">
      <c r="C271" s="120"/>
      <c r="D271" s="118"/>
      <c r="N271" s="118"/>
    </row>
    <row r="272" spans="3:14" s="119" customFormat="1" ht="12.75">
      <c r="C272" s="120"/>
      <c r="D272" s="118"/>
      <c r="N272" s="118"/>
    </row>
    <row r="273" spans="3:14" s="119" customFormat="1" ht="12.75">
      <c r="C273" s="120"/>
      <c r="D273" s="118"/>
      <c r="N273" s="118"/>
    </row>
    <row r="274" spans="3:14" s="119" customFormat="1" ht="12.75">
      <c r="C274" s="120"/>
      <c r="D274" s="118"/>
      <c r="N274" s="118"/>
    </row>
    <row r="275" spans="3:14" s="119" customFormat="1" ht="12.75">
      <c r="C275" s="120"/>
      <c r="D275" s="118"/>
      <c r="N275" s="118"/>
    </row>
    <row r="276" spans="3:14" s="119" customFormat="1" ht="12.75">
      <c r="C276" s="120"/>
      <c r="D276" s="118"/>
      <c r="N276" s="118"/>
    </row>
    <row r="277" spans="3:14" s="119" customFormat="1" ht="12.75">
      <c r="C277" s="120"/>
      <c r="D277" s="118"/>
      <c r="N277" s="118"/>
    </row>
    <row r="278" spans="3:14" s="119" customFormat="1" ht="12.75">
      <c r="C278" s="120"/>
      <c r="D278" s="118"/>
      <c r="N278" s="118"/>
    </row>
    <row r="279" spans="3:14" s="119" customFormat="1" ht="12.75">
      <c r="C279" s="120"/>
      <c r="D279" s="118"/>
      <c r="N279" s="118"/>
    </row>
    <row r="280" spans="3:14" s="119" customFormat="1" ht="12.75">
      <c r="C280" s="120"/>
      <c r="D280" s="118"/>
      <c r="N280" s="118"/>
    </row>
    <row r="281" spans="3:14" s="119" customFormat="1" ht="12.75">
      <c r="C281" s="120"/>
      <c r="D281" s="118"/>
      <c r="N281" s="118"/>
    </row>
    <row r="282" spans="3:14" s="119" customFormat="1" ht="12.75">
      <c r="C282" s="120"/>
      <c r="D282" s="118"/>
      <c r="N282" s="118"/>
    </row>
    <row r="283" spans="3:14" s="119" customFormat="1" ht="12.75">
      <c r="C283" s="120"/>
      <c r="D283" s="118"/>
      <c r="N283" s="118"/>
    </row>
    <row r="284" spans="3:14" s="119" customFormat="1" ht="12.75">
      <c r="C284" s="120"/>
      <c r="D284" s="118"/>
      <c r="N284" s="118"/>
    </row>
    <row r="285" spans="3:14" s="119" customFormat="1" ht="12.75">
      <c r="C285" s="120"/>
      <c r="D285" s="118"/>
      <c r="N285" s="118"/>
    </row>
    <row r="286" spans="3:14" s="119" customFormat="1" ht="12.75">
      <c r="C286" s="120"/>
      <c r="D286" s="118"/>
      <c r="N286" s="118"/>
    </row>
    <row r="287" spans="3:14" s="119" customFormat="1" ht="12.75">
      <c r="C287" s="120"/>
      <c r="D287" s="118"/>
      <c r="N287" s="118"/>
    </row>
    <row r="288" spans="3:14" s="119" customFormat="1" ht="12.75">
      <c r="C288" s="120"/>
      <c r="D288" s="118"/>
      <c r="N288" s="118"/>
    </row>
    <row r="289" spans="3:14" s="119" customFormat="1" ht="12.75">
      <c r="C289" s="120"/>
      <c r="D289" s="118"/>
      <c r="N289" s="118"/>
    </row>
    <row r="290" spans="3:14" s="119" customFormat="1" ht="12.75">
      <c r="C290" s="120"/>
      <c r="D290" s="118"/>
      <c r="N290" s="118"/>
    </row>
    <row r="291" spans="3:14" s="119" customFormat="1" ht="12.75">
      <c r="C291" s="120"/>
      <c r="D291" s="118"/>
      <c r="N291" s="118"/>
    </row>
    <row r="292" spans="3:14" s="119" customFormat="1" ht="12.75">
      <c r="C292" s="120"/>
      <c r="D292" s="118"/>
      <c r="N292" s="118"/>
    </row>
    <row r="293" spans="3:14" s="119" customFormat="1" ht="12.75">
      <c r="C293" s="120"/>
      <c r="D293" s="118"/>
      <c r="N293" s="118"/>
    </row>
    <row r="294" spans="3:14" s="119" customFormat="1" ht="12.75">
      <c r="C294" s="120"/>
      <c r="D294" s="118"/>
      <c r="N294" s="118"/>
    </row>
    <row r="295" spans="3:14" s="119" customFormat="1" ht="12.75">
      <c r="C295" s="120"/>
      <c r="D295" s="118"/>
      <c r="N295" s="118"/>
    </row>
    <row r="296" spans="3:14" s="119" customFormat="1" ht="12.75">
      <c r="C296" s="120"/>
      <c r="D296" s="118"/>
      <c r="N296" s="118"/>
    </row>
    <row r="297" spans="3:14" s="119" customFormat="1" ht="12.75">
      <c r="C297" s="120"/>
      <c r="D297" s="118"/>
      <c r="N297" s="118"/>
    </row>
    <row r="298" spans="3:14" s="119" customFormat="1" ht="12.75">
      <c r="C298" s="120"/>
      <c r="D298" s="118"/>
      <c r="N298" s="118"/>
    </row>
    <row r="299" spans="3:14" s="119" customFormat="1" ht="12.75">
      <c r="C299" s="120"/>
      <c r="D299" s="118"/>
      <c r="N299" s="118"/>
    </row>
    <row r="300" spans="3:14" s="119" customFormat="1" ht="12.75">
      <c r="C300" s="120"/>
      <c r="D300" s="118"/>
      <c r="N300" s="118"/>
    </row>
    <row r="301" spans="3:14" s="119" customFormat="1" ht="12.75">
      <c r="C301" s="120"/>
      <c r="D301" s="118"/>
      <c r="N301" s="118"/>
    </row>
    <row r="302" spans="3:14" s="119" customFormat="1" ht="12.75">
      <c r="C302" s="120"/>
      <c r="D302" s="118"/>
      <c r="N302" s="118"/>
    </row>
    <row r="303" spans="3:14" s="119" customFormat="1" ht="12.75">
      <c r="C303" s="120"/>
      <c r="D303" s="118"/>
      <c r="N303" s="118"/>
    </row>
    <row r="304" spans="3:14" s="119" customFormat="1" ht="12.75">
      <c r="C304" s="120"/>
      <c r="D304" s="118"/>
      <c r="N304" s="118"/>
    </row>
    <row r="305" spans="3:14" s="119" customFormat="1" ht="12.75">
      <c r="C305" s="120"/>
      <c r="D305" s="118"/>
      <c r="N305" s="118"/>
    </row>
    <row r="306" spans="3:14" s="119" customFormat="1" ht="12.75">
      <c r="C306" s="120"/>
      <c r="D306" s="118"/>
      <c r="N306" s="118"/>
    </row>
    <row r="307" spans="4:14" s="119" customFormat="1" ht="12.75">
      <c r="D307" s="118"/>
      <c r="N307" s="118"/>
    </row>
    <row r="308" spans="4:14" s="119" customFormat="1" ht="12.75">
      <c r="D308" s="118"/>
      <c r="N308" s="118"/>
    </row>
    <row r="309" spans="4:14" s="119" customFormat="1" ht="12.75">
      <c r="D309" s="118"/>
      <c r="N309" s="118"/>
    </row>
    <row r="310" spans="4:14" s="119" customFormat="1" ht="12.75">
      <c r="D310" s="118"/>
      <c r="N310" s="118"/>
    </row>
    <row r="311" spans="4:14" s="119" customFormat="1" ht="12.75">
      <c r="D311" s="118"/>
      <c r="N311" s="118"/>
    </row>
    <row r="312" spans="4:14" s="119" customFormat="1" ht="12.75">
      <c r="D312" s="118"/>
      <c r="N312" s="118"/>
    </row>
    <row r="313" spans="4:14" s="119" customFormat="1" ht="12.75">
      <c r="D313" s="118"/>
      <c r="N313" s="118"/>
    </row>
    <row r="314" spans="4:14" s="119" customFormat="1" ht="12.75">
      <c r="D314" s="118"/>
      <c r="N314" s="118"/>
    </row>
    <row r="315" spans="4:14" s="119" customFormat="1" ht="12.75">
      <c r="D315" s="118"/>
      <c r="N315" s="118"/>
    </row>
    <row r="316" spans="4:14" s="119" customFormat="1" ht="12.75">
      <c r="D316" s="118"/>
      <c r="N316" s="118"/>
    </row>
    <row r="317" spans="4:14" s="119" customFormat="1" ht="12.75">
      <c r="D317" s="118"/>
      <c r="N317" s="118"/>
    </row>
    <row r="318" spans="4:14" s="119" customFormat="1" ht="12.75">
      <c r="D318" s="118"/>
      <c r="N318" s="118"/>
    </row>
    <row r="319" spans="4:14" s="119" customFormat="1" ht="12.75">
      <c r="D319" s="118"/>
      <c r="N319" s="118"/>
    </row>
    <row r="320" spans="4:14" s="119" customFormat="1" ht="12.75">
      <c r="D320" s="118"/>
      <c r="N320" s="118"/>
    </row>
    <row r="321" spans="4:14" s="119" customFormat="1" ht="12.75">
      <c r="D321" s="118"/>
      <c r="N321" s="118"/>
    </row>
    <row r="322" spans="4:14" s="119" customFormat="1" ht="12.75">
      <c r="D322" s="118"/>
      <c r="N322" s="118"/>
    </row>
    <row r="323" spans="4:14" s="119" customFormat="1" ht="12.75">
      <c r="D323" s="118"/>
      <c r="N323" s="118"/>
    </row>
    <row r="324" spans="4:14" s="119" customFormat="1" ht="12.75">
      <c r="D324" s="118"/>
      <c r="N324" s="118"/>
    </row>
    <row r="325" spans="4:14" s="119" customFormat="1" ht="12.75">
      <c r="D325" s="118"/>
      <c r="N325" s="118"/>
    </row>
    <row r="326" spans="4:14" s="119" customFormat="1" ht="12.75">
      <c r="D326" s="118"/>
      <c r="N326" s="118"/>
    </row>
    <row r="327" spans="4:14" s="119" customFormat="1" ht="12.75">
      <c r="D327" s="118"/>
      <c r="N327" s="118"/>
    </row>
    <row r="328" spans="4:14" s="119" customFormat="1" ht="12.75">
      <c r="D328" s="118"/>
      <c r="N328" s="118"/>
    </row>
    <row r="329" spans="4:14" s="119" customFormat="1" ht="12.75">
      <c r="D329" s="118"/>
      <c r="N329" s="118"/>
    </row>
    <row r="330" spans="4:14" s="119" customFormat="1" ht="12.75">
      <c r="D330" s="118"/>
      <c r="N330" s="118"/>
    </row>
  </sheetData>
  <sheetProtection password="EF65" sheet="1" objects="1" scenarios="1"/>
  <mergeCells count="5">
    <mergeCell ref="A5:L5"/>
    <mergeCell ref="K4:L4"/>
    <mergeCell ref="A3:L3"/>
    <mergeCell ref="A2:L2"/>
    <mergeCell ref="A1:L1"/>
  </mergeCells>
  <conditionalFormatting sqref="P9">
    <cfRule type="containsText" priority="12" dxfId="66" operator="containsText" text="CH">
      <formula>NOT(ISERROR(SEARCH("CH",P9)))</formula>
    </cfRule>
  </conditionalFormatting>
  <conditionalFormatting sqref="O9">
    <cfRule type="containsText" priority="11" dxfId="66" operator="containsText" text="CH">
      <formula>NOT(ISERROR(SEARCH("CH",O9)))</formula>
    </cfRule>
  </conditionalFormatting>
  <conditionalFormatting sqref="N9">
    <cfRule type="containsText" priority="10" dxfId="66" operator="containsText" text="CH">
      <formula>NOT(ISERROR(SEARCH("CH",N9)))</formula>
    </cfRule>
  </conditionalFormatting>
  <conditionalFormatting sqref="P8">
    <cfRule type="containsText" priority="9" dxfId="66" operator="containsText" text="CH">
      <formula>NOT(ISERROR(SEARCH("CH",P8)))</formula>
    </cfRule>
  </conditionalFormatting>
  <conditionalFormatting sqref="O8">
    <cfRule type="containsText" priority="8" dxfId="66" operator="containsText" text="CH">
      <formula>NOT(ISERROR(SEARCH("CH",O8)))</formula>
    </cfRule>
  </conditionalFormatting>
  <conditionalFormatting sqref="N8">
    <cfRule type="containsText" priority="7" dxfId="66" operator="containsText" text="CH">
      <formula>NOT(ISERROR(SEARCH("CH",N8)))</formula>
    </cfRule>
  </conditionalFormatting>
  <conditionalFormatting sqref="P11 P13 P15 P17">
    <cfRule type="containsText" priority="6" dxfId="66" operator="containsText" text="CH">
      <formula>NOT(ISERROR(SEARCH("CH",P11)))</formula>
    </cfRule>
  </conditionalFormatting>
  <conditionalFormatting sqref="O11 O13 O15 O17">
    <cfRule type="containsText" priority="5" dxfId="66" operator="containsText" text="CH">
      <formula>NOT(ISERROR(SEARCH("CH",O11)))</formula>
    </cfRule>
  </conditionalFormatting>
  <conditionalFormatting sqref="N11 N13 N15 N17">
    <cfRule type="containsText" priority="4" dxfId="66" operator="containsText" text="CH">
      <formula>NOT(ISERROR(SEARCH("CH",N11)))</formula>
    </cfRule>
  </conditionalFormatting>
  <conditionalFormatting sqref="P10 P12 P14 P16">
    <cfRule type="containsText" priority="3" dxfId="66" operator="containsText" text="CH">
      <formula>NOT(ISERROR(SEARCH("CH",P10)))</formula>
    </cfRule>
  </conditionalFormatting>
  <conditionalFormatting sqref="O10 O12 O14 O16">
    <cfRule type="containsText" priority="2" dxfId="66" operator="containsText" text="CH">
      <formula>NOT(ISERROR(SEARCH("CH",O10)))</formula>
    </cfRule>
  </conditionalFormatting>
  <conditionalFormatting sqref="N10 N12 N14 N16">
    <cfRule type="containsText" priority="1" dxfId="66" operator="containsText" text="CH">
      <formula>NOT(ISERROR(SEARCH("CH",N10)))</formula>
    </cfRule>
  </conditionalFormatting>
  <pageMargins left="0.1968503937007874" right="0.1968503937007874" top="0.3937007874015748" bottom="0.3937007874015748" header="0.31496062992125984" footer="0.31496062992125984"/>
  <pageSetup fitToHeight="19" orientation="landscape" paperSize="9" scale="68" r:id="rId3"/>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BG208"/>
  <sheetViews>
    <sheetView workbookViewId="0" topLeftCell="A1">
      <pane xSplit="1" ySplit="6" topLeftCell="B7" activePane="bottomRight" state="frozen"/>
      <selection pane="topLeft" activeCell="A18" sqref="A18:P18"/>
      <selection pane="bottomLeft" activeCell="A18" sqref="A18:P18"/>
      <selection pane="topRight" activeCell="A18" sqref="A18:P18"/>
      <selection pane="bottomRight" activeCell="B7" sqref="B7"/>
    </sheetView>
  </sheetViews>
  <sheetFormatPr defaultColWidth="9.144285714285713" defaultRowHeight="12.75"/>
  <cols>
    <col min="1" max="2" width="15" style="188" customWidth="1"/>
    <col min="3" max="3" width="18.714285714285715" style="188" customWidth="1"/>
    <col min="4" max="4" width="20.714285714285715" style="119" customWidth="1"/>
    <col min="5" max="5" width="18.714285714285715" style="119" customWidth="1"/>
    <col min="6" max="6" width="20.714285714285715" style="119" customWidth="1"/>
    <col min="7" max="7" width="18.714285714285715" style="119" customWidth="1"/>
    <col min="8" max="8" width="9.142857142857142" style="119"/>
    <col min="9" max="9" width="9.142857142857142" style="118"/>
    <col min="10" max="11" width="9.142857142857142" style="119"/>
    <col min="12" max="12" width="0" style="119" hidden="1" customWidth="1"/>
    <col min="13" max="56" width="9.142857142857142" style="119"/>
    <col min="57" max="16384" width="9.142857142857142" style="188"/>
  </cols>
  <sheetData>
    <row r="1" spans="1:7" ht="15" customHeight="1">
      <c r="A1" s="477" t="s">
        <v>2460</v>
      </c>
      <c r="B1" s="478"/>
      <c r="C1" s="478"/>
      <c r="D1" s="478"/>
      <c r="E1" s="478"/>
      <c r="F1" s="478"/>
      <c r="G1" s="478"/>
    </row>
    <row r="2" spans="1:12" ht="15" customHeight="1">
      <c r="A2" s="500" t="s">
        <v>2361</v>
      </c>
      <c r="B2" s="268"/>
      <c r="C2" s="268"/>
      <c r="D2" s="268"/>
      <c r="E2" s="268"/>
      <c r="F2" s="268"/>
      <c r="G2" s="268"/>
      <c r="L2" s="119" t="s">
        <v>2347</v>
      </c>
    </row>
    <row r="3" spans="1:12" ht="15" customHeight="1">
      <c r="A3" s="268"/>
      <c r="B3" s="268"/>
      <c r="C3" s="268"/>
      <c r="D3" s="268"/>
      <c r="E3" s="268"/>
      <c r="F3" s="268"/>
      <c r="G3" s="268"/>
      <c r="L3" s="119" t="s">
        <v>2348</v>
      </c>
    </row>
    <row r="4" spans="1:9 57:59" s="119" customFormat="1" ht="15" customHeight="1" thickBot="1">
      <c r="A4" s="483"/>
      <c r="B4" s="484"/>
      <c r="C4" s="484"/>
      <c r="D4" s="484"/>
      <c r="E4" s="484"/>
      <c r="F4" s="484"/>
      <c r="G4" s="484"/>
      <c r="I4" s="118"/>
      <c r="BE4" s="188"/>
      <c r="BF4" s="188"/>
      <c r="BG4" s="188"/>
    </row>
    <row r="5" spans="1:11 57:59" s="119" customFormat="1" ht="30" customHeight="1">
      <c r="A5" s="204" t="s">
        <v>523</v>
      </c>
      <c r="B5" s="205" t="s">
        <v>2343</v>
      </c>
      <c r="C5" s="206" t="s">
        <v>2340</v>
      </c>
      <c r="D5" s="205" t="s">
        <v>2344</v>
      </c>
      <c r="E5" s="206" t="s">
        <v>2341</v>
      </c>
      <c r="F5" s="205" t="s">
        <v>2345</v>
      </c>
      <c r="G5" s="206" t="s">
        <v>2342</v>
      </c>
      <c r="I5" s="125" t="s">
        <v>2349</v>
      </c>
      <c r="J5" s="125" t="s">
        <v>2349</v>
      </c>
      <c r="K5" s="125" t="s">
        <v>2349</v>
      </c>
      <c r="BE5" s="188"/>
      <c r="BF5" s="188"/>
      <c r="BG5" s="188"/>
    </row>
    <row r="6" spans="1:9 57:59" s="119" customFormat="1" ht="15" customHeight="1" thickBot="1">
      <c r="A6" s="207"/>
      <c r="B6" s="208">
        <v>1.0</v>
      </c>
      <c r="C6" s="209">
        <v>2.0</v>
      </c>
      <c r="D6" s="208">
        <v>3.0</v>
      </c>
      <c r="E6" s="209">
        <v>4.0</v>
      </c>
      <c r="F6" s="208">
        <v>5.0</v>
      </c>
      <c r="G6" s="209">
        <v>6.0</v>
      </c>
      <c r="I6" s="118"/>
      <c r="BE6" s="188"/>
      <c r="BF6" s="188"/>
      <c r="BG6" s="188"/>
    </row>
    <row r="7" spans="1:11 57:59" s="119" customFormat="1" ht="18" customHeight="1" thickTop="1" thickBot="1">
      <c r="A7" s="213">
        <v>1.0</v>
      </c>
      <c r="B7" s="214">
        <v>0.0</v>
      </c>
      <c r="C7" s="214">
        <v>0.0</v>
      </c>
      <c r="D7" s="214">
        <v>0.0</v>
      </c>
      <c r="E7" s="214">
        <v>0.0</v>
      </c>
      <c r="F7" s="214">
        <v>0.0</v>
      </c>
      <c r="G7" s="215">
        <v>0.0</v>
      </c>
      <c r="I7" s="124" t="str">
        <f>IF(IF((OR(ABS(B7*0.21-C7)&gt;15,ABS(B7*0.21-C7)&gt;ABS(B7*0.001))),0,1)=1,T($L$2),T($L$3))</f>
        <v>OK</v>
      </c>
      <c r="J7" s="124" t="str">
        <f>IF(IF((OR(ABS(D7*0.15-E7)&gt;15,ABS(D7*0.15-E7)&gt;ABS(D7*0.001))),0,1)=1,T($L$2),T($L$3))</f>
        <v>OK</v>
      </c>
      <c r="K7" s="124" t="str">
        <f>IF(IF((OR(ABS(F7*0.1-G7)&gt;15,ABS(F7*0.1-G7)&gt;ABS(F7*0.001))),0,1)=1,T($L$2),T($L$3))</f>
        <v>OK</v>
      </c>
      <c r="BE7" s="188"/>
      <c r="BF7" s="188"/>
      <c r="BG7" s="188"/>
    </row>
    <row r="8" spans="1:9" s="119" customFormat="1" ht="15">
      <c r="A8" s="477"/>
      <c r="B8" s="478"/>
      <c r="C8" s="478"/>
      <c r="D8" s="478"/>
      <c r="E8" s="478"/>
      <c r="F8" s="478"/>
      <c r="G8" s="478"/>
      <c r="I8" s="118"/>
    </row>
    <row r="9" spans="1:9" s="119" customFormat="1" ht="15">
      <c r="A9" s="477" t="s">
        <v>2462</v>
      </c>
      <c r="B9" s="478"/>
      <c r="C9" s="478"/>
      <c r="D9" s="478"/>
      <c r="E9" s="478"/>
      <c r="F9" s="478"/>
      <c r="G9" s="478"/>
      <c r="I9" s="118"/>
    </row>
    <row r="10" spans="1:9" s="119" customFormat="1" ht="12.75">
      <c r="A10" s="500" t="s">
        <v>2367</v>
      </c>
      <c r="B10" s="268"/>
      <c r="C10" s="268"/>
      <c r="D10" s="268"/>
      <c r="E10" s="268"/>
      <c r="F10" s="268"/>
      <c r="G10" s="268"/>
      <c r="I10" s="118"/>
    </row>
    <row r="11" spans="1:9" s="119" customFormat="1" ht="12.75">
      <c r="A11" s="268"/>
      <c r="B11" s="268"/>
      <c r="C11" s="268"/>
      <c r="D11" s="268"/>
      <c r="E11" s="268"/>
      <c r="F11" s="268"/>
      <c r="G11" s="268"/>
      <c r="I11" s="118"/>
    </row>
    <row r="12" spans="1:9" s="119" customFormat="1" ht="13.5" thickBot="1">
      <c r="A12" s="483"/>
      <c r="B12" s="484"/>
      <c r="C12" s="484"/>
      <c r="D12" s="484"/>
      <c r="E12" s="484"/>
      <c r="F12" s="484"/>
      <c r="G12" s="484"/>
      <c r="I12" s="118"/>
    </row>
    <row r="13" spans="1:11" s="119" customFormat="1" ht="25.5">
      <c r="A13" s="204" t="s">
        <v>523</v>
      </c>
      <c r="B13" s="205" t="s">
        <v>2343</v>
      </c>
      <c r="C13" s="206" t="s">
        <v>2340</v>
      </c>
      <c r="D13" s="205" t="s">
        <v>2344</v>
      </c>
      <c r="E13" s="206" t="s">
        <v>2341</v>
      </c>
      <c r="F13" s="205" t="s">
        <v>2345</v>
      </c>
      <c r="G13" s="206" t="s">
        <v>2342</v>
      </c>
      <c r="I13" s="125" t="s">
        <v>2349</v>
      </c>
      <c r="J13" s="125" t="s">
        <v>2349</v>
      </c>
      <c r="K13" s="125" t="s">
        <v>2349</v>
      </c>
    </row>
    <row r="14" spans="1:9" s="119" customFormat="1" ht="13.5" thickBot="1">
      <c r="A14" s="115"/>
      <c r="B14" s="116">
        <v>1.0</v>
      </c>
      <c r="C14" s="117">
        <v>2.0</v>
      </c>
      <c r="D14" s="116">
        <v>3.0</v>
      </c>
      <c r="E14" s="117">
        <v>4.0</v>
      </c>
      <c r="F14" s="116">
        <v>5.0</v>
      </c>
      <c r="G14" s="117">
        <v>6.0</v>
      </c>
      <c r="I14" s="118"/>
    </row>
    <row r="15" spans="1:11" s="119" customFormat="1" ht="18" customHeight="1" thickTop="1" thickBot="1">
      <c r="A15" s="213">
        <v>1.0</v>
      </c>
      <c r="B15" s="214">
        <v>0.0</v>
      </c>
      <c r="C15" s="214">
        <v>0.0</v>
      </c>
      <c r="D15" s="214">
        <v>0.0</v>
      </c>
      <c r="E15" s="214">
        <v>0.0</v>
      </c>
      <c r="F15" s="214">
        <v>0.0</v>
      </c>
      <c r="G15" s="215">
        <v>0.0</v>
      </c>
      <c r="I15" s="124" t="str">
        <f>IF(IF((OR(ABS(B15*0.21-C15)&gt;15,ABS(B15*0.21-C15)&gt;ABS(B15*0.001))),0,1)=1,T($L$2),T($L$3))</f>
        <v>OK</v>
      </c>
      <c r="J15" s="124" t="str">
        <f>IF(IF((OR(ABS(D15*0.15-E15)&gt;15,ABS(D15*0.15-E15)&gt;ABS(D15*0.001))),0,1)=1,T($L$2),T($L$3))</f>
        <v>OK</v>
      </c>
      <c r="K15" s="124" t="str">
        <f>IF(IF((OR(ABS(F15*0.1-G15)&gt;15,ABS(F15*0.1-G15)&gt;ABS(F15*0.001))),0,1)=1,T($L$2),T($L$3))</f>
        <v>OK</v>
      </c>
    </row>
    <row r="16" spans="1:9" s="119" customFormat="1" ht="15">
      <c r="A16" s="498"/>
      <c r="B16" s="499"/>
      <c r="C16" s="499"/>
      <c r="D16" s="499"/>
      <c r="E16" s="499"/>
      <c r="F16" s="499"/>
      <c r="G16" s="499"/>
      <c r="I16" s="118"/>
    </row>
    <row r="17" spans="1:9" s="119" customFormat="1" ht="15.75" thickBot="1">
      <c r="A17" s="498" t="s">
        <v>2463</v>
      </c>
      <c r="B17" s="499"/>
      <c r="C17" s="499"/>
      <c r="D17" s="499"/>
      <c r="E17" s="499"/>
      <c r="F17" s="499"/>
      <c r="G17" s="499"/>
      <c r="I17" s="118"/>
    </row>
    <row r="18" spans="1:9" s="119" customFormat="1" ht="18" customHeight="1">
      <c r="A18" s="253" t="s">
        <v>2464</v>
      </c>
      <c r="B18" s="501"/>
      <c r="C18" s="502"/>
      <c r="D18" s="502"/>
      <c r="E18" s="502"/>
      <c r="F18" s="502"/>
      <c r="G18" s="254" t="s">
        <v>521</v>
      </c>
      <c r="I18" s="118"/>
    </row>
    <row r="19" spans="1:9" s="119" customFormat="1" ht="18" customHeight="1">
      <c r="A19" s="255">
        <v>1.0</v>
      </c>
      <c r="B19" s="503" t="s">
        <v>2465</v>
      </c>
      <c r="C19" s="504"/>
      <c r="D19" s="504"/>
      <c r="E19" s="504"/>
      <c r="F19" s="504"/>
      <c r="G19" s="256">
        <f>+B7+A.4!E4</f>
        <v>0.0</v>
      </c>
      <c r="I19" s="118"/>
    </row>
    <row r="20" spans="1:9" s="119" customFormat="1" ht="18" customHeight="1">
      <c r="A20" s="255">
        <v>2.0</v>
      </c>
      <c r="B20" s="503" t="s">
        <v>2466</v>
      </c>
      <c r="C20" s="504"/>
      <c r="D20" s="504"/>
      <c r="E20" s="504"/>
      <c r="F20" s="504"/>
      <c r="G20" s="256">
        <f>+D7+F7+A.4!G4+A.4!I4</f>
        <v>0.0</v>
      </c>
      <c r="I20" s="118"/>
    </row>
    <row r="21" spans="1:9" s="119" customFormat="1" ht="18" customHeight="1">
      <c r="A21" s="255">
        <v>40.0</v>
      </c>
      <c r="B21" s="503" t="s">
        <v>2468</v>
      </c>
      <c r="C21" s="504"/>
      <c r="D21" s="504"/>
      <c r="E21" s="504"/>
      <c r="F21" s="504"/>
      <c r="G21" s="256">
        <f>+B15+B.2!E4</f>
        <v>0.0</v>
      </c>
      <c r="I21" s="118"/>
    </row>
    <row r="22" spans="1:9" s="119" customFormat="1" ht="18" customHeight="1">
      <c r="A22" s="255">
        <v>41.0</v>
      </c>
      <c r="B22" s="503" t="s">
        <v>2469</v>
      </c>
      <c r="C22" s="504"/>
      <c r="D22" s="504"/>
      <c r="E22" s="504"/>
      <c r="F22" s="504"/>
      <c r="G22" s="256">
        <f>+D15+F15+B.2!G4+B.2!I4</f>
        <v>0.0</v>
      </c>
      <c r="I22" s="118"/>
    </row>
    <row r="23" spans="1:9" s="119" customFormat="1" ht="18" customHeight="1">
      <c r="A23" s="255">
        <v>25.0</v>
      </c>
      <c r="B23" s="503" t="s">
        <v>2470</v>
      </c>
      <c r="C23" s="504"/>
      <c r="D23" s="504"/>
      <c r="E23" s="504"/>
      <c r="F23" s="504"/>
      <c r="G23" s="256">
        <f>+A.1!E4</f>
        <v>0.0</v>
      </c>
      <c r="I23" s="118"/>
    </row>
    <row r="24" spans="1:9" s="119" customFormat="1" ht="18" customHeight="1">
      <c r="A24" s="255">
        <v>10.0</v>
      </c>
      <c r="B24" s="503" t="s">
        <v>2471</v>
      </c>
      <c r="C24" s="504"/>
      <c r="D24" s="504"/>
      <c r="E24" s="504"/>
      <c r="F24" s="504"/>
      <c r="G24" s="256">
        <f>+B.1!E4</f>
        <v>0.0</v>
      </c>
      <c r="I24" s="118"/>
    </row>
    <row r="25" spans="1:9" s="119" customFormat="1" ht="18" customHeight="1">
      <c r="A25" s="255">
        <v>11.0</v>
      </c>
      <c r="B25" s="503" t="s">
        <v>2472</v>
      </c>
      <c r="C25" s="504"/>
      <c r="D25" s="504"/>
      <c r="E25" s="504"/>
      <c r="F25" s="504"/>
      <c r="G25" s="256">
        <f>+B.1!G4+B.1!I4</f>
        <v>0.0</v>
      </c>
      <c r="I25" s="118"/>
    </row>
    <row r="26" spans="1:9" s="119" customFormat="1" ht="18" customHeight="1" thickBot="1">
      <c r="A26" s="257" t="s">
        <v>2467</v>
      </c>
      <c r="B26" s="505" t="s">
        <v>2473</v>
      </c>
      <c r="C26" s="506"/>
      <c r="D26" s="506"/>
      <c r="E26" s="506"/>
      <c r="F26" s="506"/>
      <c r="G26" s="258">
        <f>+A.2!E4+A.2!G4+A.2!I4</f>
        <v>0.0</v>
      </c>
      <c r="I26" s="118"/>
    </row>
    <row r="27" spans="1:9" s="119" customFormat="1" ht="60" customHeight="1">
      <c r="A27" s="498"/>
      <c r="B27" s="499"/>
      <c r="C27" s="499"/>
      <c r="D27" s="499"/>
      <c r="E27" s="499"/>
      <c r="F27" s="499"/>
      <c r="G27" s="499"/>
      <c r="I27" s="118"/>
    </row>
    <row r="28" spans="1:9" s="119" customFormat="1" ht="60" customHeight="1">
      <c r="A28" s="477"/>
      <c r="B28" s="478"/>
      <c r="C28" s="478"/>
      <c r="D28" s="478"/>
      <c r="E28" s="478"/>
      <c r="F28" s="478"/>
      <c r="G28" s="478"/>
      <c r="I28" s="118"/>
    </row>
    <row r="29" spans="1:9" s="119" customFormat="1" ht="60" customHeight="1">
      <c r="A29" s="477"/>
      <c r="B29" s="478"/>
      <c r="C29" s="478"/>
      <c r="D29" s="478"/>
      <c r="E29" s="478"/>
      <c r="F29" s="478"/>
      <c r="G29" s="478"/>
      <c r="I29" s="118"/>
    </row>
    <row r="30" spans="1:9" s="119" customFormat="1" ht="60" customHeight="1">
      <c r="A30" s="477"/>
      <c r="B30" s="478"/>
      <c r="C30" s="478"/>
      <c r="D30" s="478"/>
      <c r="E30" s="478"/>
      <c r="F30" s="478"/>
      <c r="G30" s="478"/>
      <c r="I30" s="118"/>
    </row>
    <row r="31" spans="1:9" s="119" customFormat="1" ht="60" customHeight="1">
      <c r="A31" s="477"/>
      <c r="B31" s="478"/>
      <c r="C31" s="478"/>
      <c r="D31" s="478"/>
      <c r="E31" s="478"/>
      <c r="F31" s="478"/>
      <c r="G31" s="478"/>
      <c r="I31" s="118"/>
    </row>
    <row r="32" spans="1:9" s="119" customFormat="1" ht="60" customHeight="1">
      <c r="A32" s="477"/>
      <c r="B32" s="478"/>
      <c r="C32" s="478"/>
      <c r="D32" s="478"/>
      <c r="E32" s="478"/>
      <c r="F32" s="478"/>
      <c r="G32" s="478"/>
      <c r="I32" s="118"/>
    </row>
    <row r="33" spans="1:9" s="119" customFormat="1" ht="60" customHeight="1">
      <c r="A33" s="477"/>
      <c r="B33" s="478"/>
      <c r="C33" s="478"/>
      <c r="D33" s="478"/>
      <c r="E33" s="478"/>
      <c r="F33" s="478"/>
      <c r="G33" s="478"/>
      <c r="I33" s="118"/>
    </row>
    <row r="34" spans="1:9" s="119" customFormat="1" ht="60" customHeight="1">
      <c r="A34" s="477"/>
      <c r="B34" s="478"/>
      <c r="C34" s="478"/>
      <c r="D34" s="478"/>
      <c r="E34" s="478"/>
      <c r="F34" s="478"/>
      <c r="G34" s="478"/>
      <c r="I34" s="118"/>
    </row>
    <row r="35" spans="9:9" s="119" customFormat="1" ht="12.75">
      <c r="I35" s="118"/>
    </row>
    <row r="36" spans="9:9" s="119" customFormat="1" ht="12.75">
      <c r="I36" s="118"/>
    </row>
    <row r="37" spans="9:9" s="119" customFormat="1" ht="12.75">
      <c r="I37" s="118"/>
    </row>
    <row r="38" spans="9:9" s="119" customFormat="1" ht="12.75">
      <c r="I38" s="118"/>
    </row>
    <row r="39" spans="9:9" s="119" customFormat="1" ht="12.75">
      <c r="I39" s="118"/>
    </row>
    <row r="40" spans="9:9" s="119" customFormat="1" ht="12.75">
      <c r="I40" s="118"/>
    </row>
    <row r="41" spans="9:9" s="119" customFormat="1" ht="12.75">
      <c r="I41" s="118"/>
    </row>
    <row r="42" spans="9:9" s="119" customFormat="1" ht="12.75">
      <c r="I42" s="118"/>
    </row>
    <row r="43" spans="9:9" s="226" customFormat="1" ht="12.75">
      <c r="I43" s="227"/>
    </row>
    <row r="44" spans="9:9" s="226" customFormat="1" ht="12.75">
      <c r="I44" s="227"/>
    </row>
    <row r="45" spans="9:9" s="226" customFormat="1" ht="12.75">
      <c r="I45" s="227"/>
    </row>
    <row r="46" spans="9:9" s="226" customFormat="1" ht="12.75">
      <c r="I46" s="227"/>
    </row>
    <row r="47" spans="9:9" s="226" customFormat="1" ht="12.75">
      <c r="I47" s="227"/>
    </row>
    <row r="48" spans="9:9" s="226" customFormat="1" ht="12.75">
      <c r="I48" s="227"/>
    </row>
    <row r="49" spans="9:9" s="226" customFormat="1" ht="12.75">
      <c r="I49" s="227"/>
    </row>
    <row r="50" spans="9:9" s="226" customFormat="1" ht="12.75">
      <c r="I50" s="227"/>
    </row>
    <row r="51" spans="9:9" s="226" customFormat="1" ht="12.75">
      <c r="I51" s="227"/>
    </row>
    <row r="52" spans="9:9" s="226" customFormat="1" ht="12.75">
      <c r="I52" s="227"/>
    </row>
    <row r="53" spans="9:9" s="226" customFormat="1" ht="12.75">
      <c r="I53" s="227"/>
    </row>
    <row r="54" spans="9:9" s="226" customFormat="1" ht="12.75">
      <c r="I54" s="227"/>
    </row>
    <row r="55" spans="9:9" s="226" customFormat="1" ht="12.75">
      <c r="I55" s="227"/>
    </row>
    <row r="56" spans="9:9" s="226" customFormat="1" ht="12.75">
      <c r="I56" s="227"/>
    </row>
    <row r="57" spans="9:9" s="226" customFormat="1" ht="12.75">
      <c r="I57" s="227"/>
    </row>
    <row r="58" spans="9:9" s="226" customFormat="1" ht="12.75">
      <c r="I58" s="227"/>
    </row>
    <row r="59" spans="9:9" s="226" customFormat="1" ht="12.75">
      <c r="I59" s="227"/>
    </row>
    <row r="60" spans="9:9" s="226" customFormat="1" ht="12.75">
      <c r="I60" s="227"/>
    </row>
    <row r="61" spans="9:9" s="226" customFormat="1" ht="12.75">
      <c r="I61" s="227"/>
    </row>
    <row r="62" spans="9:9" s="226" customFormat="1" ht="12.75">
      <c r="I62" s="227"/>
    </row>
    <row r="63" spans="9:9" s="226" customFormat="1" ht="12.75">
      <c r="I63" s="227"/>
    </row>
    <row r="64" spans="9:9" s="226" customFormat="1" ht="12.75">
      <c r="I64" s="227"/>
    </row>
    <row r="65" spans="9:9" s="226" customFormat="1" ht="12.75">
      <c r="I65" s="227"/>
    </row>
    <row r="66" spans="9:9" s="226" customFormat="1" ht="12.75">
      <c r="I66" s="227"/>
    </row>
    <row r="67" spans="9:9" s="226" customFormat="1" ht="12.75">
      <c r="I67" s="227"/>
    </row>
    <row r="68" spans="9:9" s="226" customFormat="1" ht="12.75">
      <c r="I68" s="227"/>
    </row>
    <row r="69" spans="9:9" s="226" customFormat="1" ht="12.75">
      <c r="I69" s="227"/>
    </row>
    <row r="70" spans="9:9" s="226" customFormat="1" ht="12.75">
      <c r="I70" s="227"/>
    </row>
    <row r="71" spans="9:9" s="226" customFormat="1" ht="12.75">
      <c r="I71" s="227"/>
    </row>
    <row r="72" spans="9:9" s="226" customFormat="1" ht="12.75">
      <c r="I72" s="227"/>
    </row>
    <row r="73" spans="9:9" s="226" customFormat="1" ht="12.75">
      <c r="I73" s="227"/>
    </row>
    <row r="74" spans="9:9" s="226" customFormat="1" ht="12.75">
      <c r="I74" s="227"/>
    </row>
    <row r="75" spans="9:9" s="226" customFormat="1" ht="12.75">
      <c r="I75" s="227"/>
    </row>
    <row r="76" spans="9:9" s="226" customFormat="1" ht="12.75">
      <c r="I76" s="227"/>
    </row>
    <row r="77" spans="9:9" s="226" customFormat="1" ht="12.75">
      <c r="I77" s="227"/>
    </row>
    <row r="78" spans="9:9" s="226" customFormat="1" ht="12.75">
      <c r="I78" s="227"/>
    </row>
    <row r="79" spans="9:9" s="226" customFormat="1" ht="12.75">
      <c r="I79" s="227"/>
    </row>
    <row r="80" spans="9:9" s="226" customFormat="1" ht="12.75">
      <c r="I80" s="227"/>
    </row>
    <row r="81" spans="9:9" s="226" customFormat="1" ht="12.75">
      <c r="I81" s="227"/>
    </row>
    <row r="82" spans="9:9" s="226" customFormat="1" ht="12.75">
      <c r="I82" s="227"/>
    </row>
    <row r="83" spans="9:9" s="226" customFormat="1" ht="12.75">
      <c r="I83" s="227"/>
    </row>
    <row r="84" spans="9:9" s="226" customFormat="1" ht="12.75">
      <c r="I84" s="227"/>
    </row>
    <row r="85" spans="9:9" s="226" customFormat="1" ht="12.75">
      <c r="I85" s="227"/>
    </row>
    <row r="86" spans="9:9" s="226" customFormat="1" ht="12.75">
      <c r="I86" s="227"/>
    </row>
    <row r="87" spans="9:9" s="226" customFormat="1" ht="12.75">
      <c r="I87" s="227"/>
    </row>
    <row r="88" spans="9:9" s="226" customFormat="1" ht="12.75">
      <c r="I88" s="227"/>
    </row>
    <row r="89" spans="9:9" s="226" customFormat="1" ht="12.75">
      <c r="I89" s="227"/>
    </row>
    <row r="90" spans="9:9" s="226" customFormat="1" ht="12.75">
      <c r="I90" s="227"/>
    </row>
    <row r="91" spans="9:9" s="226" customFormat="1" ht="12.75">
      <c r="I91" s="227"/>
    </row>
    <row r="92" spans="9:9" s="226" customFormat="1" ht="12.75">
      <c r="I92" s="227"/>
    </row>
    <row r="93" spans="9:9" s="226" customFormat="1" ht="12.75">
      <c r="I93" s="227"/>
    </row>
    <row r="94" spans="9:9" s="226" customFormat="1" ht="12.75">
      <c r="I94" s="227"/>
    </row>
    <row r="95" spans="9:9" s="226" customFormat="1" ht="12.75">
      <c r="I95" s="227"/>
    </row>
    <row r="96" spans="9:9" s="226" customFormat="1" ht="12.75">
      <c r="I96" s="227"/>
    </row>
    <row r="97" spans="9:9" s="226" customFormat="1" ht="12.75">
      <c r="I97" s="227"/>
    </row>
    <row r="98" spans="9:9" s="226" customFormat="1" ht="12.75">
      <c r="I98" s="227"/>
    </row>
    <row r="99" spans="9:9" s="226" customFormat="1" ht="12.75">
      <c r="I99" s="227"/>
    </row>
    <row r="100" spans="9:9" s="226" customFormat="1" ht="12.75">
      <c r="I100" s="227"/>
    </row>
    <row r="101" spans="9:9" s="226" customFormat="1" ht="12.75">
      <c r="I101" s="227"/>
    </row>
    <row r="102" spans="9:9" s="226" customFormat="1" ht="12.75">
      <c r="I102" s="227"/>
    </row>
    <row r="103" spans="9:9" s="226" customFormat="1" ht="12.75">
      <c r="I103" s="227"/>
    </row>
    <row r="104" spans="9:9" s="226" customFormat="1" ht="12.75">
      <c r="I104" s="227"/>
    </row>
    <row r="105" spans="9:9" s="226" customFormat="1" ht="12.75">
      <c r="I105" s="227"/>
    </row>
    <row r="106" spans="9:9" s="226" customFormat="1" ht="12.75">
      <c r="I106" s="227"/>
    </row>
    <row r="107" spans="9:9" s="226" customFormat="1" ht="12.75">
      <c r="I107" s="227"/>
    </row>
    <row r="108" spans="9:9" s="226" customFormat="1" ht="12.75">
      <c r="I108" s="227"/>
    </row>
    <row r="109" spans="9:9" s="226" customFormat="1" ht="12.75">
      <c r="I109" s="227"/>
    </row>
    <row r="110" spans="9:9" s="226" customFormat="1" ht="12.75">
      <c r="I110" s="227"/>
    </row>
    <row r="111" spans="9:9" s="226" customFormat="1" ht="12.75">
      <c r="I111" s="227"/>
    </row>
    <row r="112" spans="9:9" s="226" customFormat="1" ht="12.75">
      <c r="I112" s="227"/>
    </row>
    <row r="113" spans="9:9" s="226" customFormat="1" ht="12.75">
      <c r="I113" s="227"/>
    </row>
    <row r="114" spans="9:9" s="226" customFormat="1" ht="12.75">
      <c r="I114" s="227"/>
    </row>
    <row r="115" spans="9:9" s="226" customFormat="1" ht="12.75">
      <c r="I115" s="227"/>
    </row>
    <row r="116" spans="9:9" s="226" customFormat="1" ht="12.75">
      <c r="I116" s="227"/>
    </row>
    <row r="117" spans="9:9" s="226" customFormat="1" ht="12.75">
      <c r="I117" s="227"/>
    </row>
    <row r="118" spans="9:9" s="226" customFormat="1" ht="12.75">
      <c r="I118" s="227"/>
    </row>
    <row r="119" spans="9:9" s="226" customFormat="1" ht="12.75">
      <c r="I119" s="227"/>
    </row>
    <row r="120" spans="9:9" s="226" customFormat="1" ht="12.75">
      <c r="I120" s="227"/>
    </row>
    <row r="121" spans="9:9" s="226" customFormat="1" ht="12.75">
      <c r="I121" s="227"/>
    </row>
    <row r="122" spans="9:9" s="226" customFormat="1" ht="12.75">
      <c r="I122" s="227"/>
    </row>
    <row r="123" spans="9:9" s="226" customFormat="1" ht="12.75">
      <c r="I123" s="227"/>
    </row>
    <row r="124" spans="9:9" s="226" customFormat="1" ht="12.75">
      <c r="I124" s="227"/>
    </row>
    <row r="125" spans="9:9" s="226" customFormat="1" ht="12.75">
      <c r="I125" s="227"/>
    </row>
    <row r="126" spans="9:9" s="226" customFormat="1" ht="12.75">
      <c r="I126" s="227"/>
    </row>
    <row r="127" spans="9:9" s="226" customFormat="1" ht="12.75">
      <c r="I127" s="227"/>
    </row>
    <row r="128" spans="9:9" s="226" customFormat="1" ht="12.75">
      <c r="I128" s="227"/>
    </row>
    <row r="129" spans="9:9" s="226" customFormat="1" ht="12.75">
      <c r="I129" s="227"/>
    </row>
    <row r="130" spans="9:9" s="226" customFormat="1" ht="12.75">
      <c r="I130" s="227"/>
    </row>
    <row r="131" spans="9:9" s="226" customFormat="1" ht="12.75">
      <c r="I131" s="227"/>
    </row>
    <row r="132" spans="9:9" s="226" customFormat="1" ht="12.75">
      <c r="I132" s="227"/>
    </row>
    <row r="133" spans="9:9" s="226" customFormat="1" ht="12.75">
      <c r="I133" s="227"/>
    </row>
    <row r="134" spans="9:9" s="226" customFormat="1" ht="12.75">
      <c r="I134" s="227"/>
    </row>
    <row r="135" spans="9:9" s="226" customFormat="1" ht="12.75">
      <c r="I135" s="227"/>
    </row>
    <row r="136" spans="9:9" s="226" customFormat="1" ht="12.75">
      <c r="I136" s="227"/>
    </row>
    <row r="137" spans="9:9" s="226" customFormat="1" ht="12.75">
      <c r="I137" s="227"/>
    </row>
    <row r="138" spans="9:9" s="226" customFormat="1" ht="12.75">
      <c r="I138" s="227"/>
    </row>
    <row r="139" spans="9:9" s="226" customFormat="1" ht="12.75">
      <c r="I139" s="227"/>
    </row>
    <row r="140" spans="9:9" s="226" customFormat="1" ht="12.75">
      <c r="I140" s="227"/>
    </row>
    <row r="141" spans="9:9" s="226" customFormat="1" ht="12.75">
      <c r="I141" s="227"/>
    </row>
    <row r="142" spans="9:9" s="226" customFormat="1" ht="12.75">
      <c r="I142" s="227"/>
    </row>
    <row r="143" spans="9:9" s="226" customFormat="1" ht="12.75">
      <c r="I143" s="227"/>
    </row>
    <row r="144" spans="9:9" s="226" customFormat="1" ht="12.75">
      <c r="I144" s="227"/>
    </row>
    <row r="145" spans="9:9" s="226" customFormat="1" ht="12.75">
      <c r="I145" s="227"/>
    </row>
    <row r="146" spans="9:9" s="226" customFormat="1" ht="12.75">
      <c r="I146" s="227"/>
    </row>
    <row r="147" spans="9:9" s="226" customFormat="1" ht="12.75">
      <c r="I147" s="227"/>
    </row>
    <row r="148" spans="9:9" s="226" customFormat="1" ht="12.75">
      <c r="I148" s="227"/>
    </row>
    <row r="149" spans="9:9" s="226" customFormat="1" ht="12.75">
      <c r="I149" s="227"/>
    </row>
    <row r="150" spans="9:9" s="226" customFormat="1" ht="12.75">
      <c r="I150" s="227"/>
    </row>
    <row r="151" spans="9:9" s="226" customFormat="1" ht="12.75">
      <c r="I151" s="227"/>
    </row>
    <row r="152" spans="9:9" s="226" customFormat="1" ht="12.75">
      <c r="I152" s="227"/>
    </row>
    <row r="153" spans="9:9" s="226" customFormat="1" ht="12.75">
      <c r="I153" s="227"/>
    </row>
    <row r="154" spans="9:9" s="226" customFormat="1" ht="12.75">
      <c r="I154" s="227"/>
    </row>
    <row r="155" spans="9:9" s="226" customFormat="1" ht="12.75">
      <c r="I155" s="227"/>
    </row>
    <row r="156" spans="9:9" s="226" customFormat="1" ht="12.75">
      <c r="I156" s="227"/>
    </row>
    <row r="157" spans="9:9" s="226" customFormat="1" ht="12.75">
      <c r="I157" s="227"/>
    </row>
    <row r="158" spans="9:9" s="226" customFormat="1" ht="12.75">
      <c r="I158" s="227"/>
    </row>
    <row r="159" spans="9:9" s="226" customFormat="1" ht="12.75">
      <c r="I159" s="227"/>
    </row>
    <row r="160" spans="9:9" s="226" customFormat="1" ht="12.75">
      <c r="I160" s="227"/>
    </row>
    <row r="161" spans="9:9" s="226" customFormat="1" ht="12.75">
      <c r="I161" s="227"/>
    </row>
    <row r="162" spans="9:9" s="226" customFormat="1" ht="12.75">
      <c r="I162" s="227"/>
    </row>
    <row r="163" spans="9:9" s="226" customFormat="1" ht="12.75">
      <c r="I163" s="227"/>
    </row>
    <row r="164" spans="9:9" s="226" customFormat="1" ht="12.75">
      <c r="I164" s="227"/>
    </row>
    <row r="165" spans="9:9" s="226" customFormat="1" ht="12.75">
      <c r="I165" s="227"/>
    </row>
    <row r="166" spans="9:9" s="226" customFormat="1" ht="12.75">
      <c r="I166" s="227"/>
    </row>
    <row r="167" spans="9:9" s="226" customFormat="1" ht="12.75">
      <c r="I167" s="227"/>
    </row>
    <row r="168" spans="9:9" s="226" customFormat="1" ht="12.75">
      <c r="I168" s="227"/>
    </row>
    <row r="169" spans="9:9" s="226" customFormat="1" ht="12.75">
      <c r="I169" s="227"/>
    </row>
    <row r="170" spans="9:9" s="226" customFormat="1" ht="12.75">
      <c r="I170" s="227"/>
    </row>
    <row r="171" spans="9:9" s="226" customFormat="1" ht="12.75">
      <c r="I171" s="227"/>
    </row>
    <row r="172" spans="9:9" s="226" customFormat="1" ht="12.75">
      <c r="I172" s="227"/>
    </row>
    <row r="173" spans="9:9" s="226" customFormat="1" ht="12.75">
      <c r="I173" s="227"/>
    </row>
    <row r="174" spans="9:9" s="226" customFormat="1" ht="12.75">
      <c r="I174" s="227"/>
    </row>
    <row r="175" spans="9:9" s="226" customFormat="1" ht="12.75">
      <c r="I175" s="227"/>
    </row>
    <row r="176" spans="9:9" s="226" customFormat="1" ht="12.75">
      <c r="I176" s="227"/>
    </row>
    <row r="177" spans="9:9" s="226" customFormat="1" ht="12.75">
      <c r="I177" s="227"/>
    </row>
    <row r="178" spans="9:9" s="226" customFormat="1" ht="12.75">
      <c r="I178" s="227"/>
    </row>
    <row r="179" spans="9:9" s="226" customFormat="1" ht="12.75">
      <c r="I179" s="227"/>
    </row>
    <row r="180" spans="9:9" s="226" customFormat="1" ht="12.75">
      <c r="I180" s="227"/>
    </row>
    <row r="181" spans="9:9" s="226" customFormat="1" ht="12.75">
      <c r="I181" s="227"/>
    </row>
    <row r="182" spans="9:9" s="226" customFormat="1" ht="12.75">
      <c r="I182" s="227"/>
    </row>
    <row r="183" spans="9:9" s="226" customFormat="1" ht="12.75">
      <c r="I183" s="227"/>
    </row>
    <row r="184" spans="9:9" s="226" customFormat="1" ht="12.75">
      <c r="I184" s="227"/>
    </row>
    <row r="185" spans="9:9" s="226" customFormat="1" ht="12.75">
      <c r="I185" s="227"/>
    </row>
    <row r="186" spans="9:9" s="226" customFormat="1" ht="12.75">
      <c r="I186" s="227"/>
    </row>
    <row r="187" spans="9:9" s="226" customFormat="1" ht="12.75">
      <c r="I187" s="227"/>
    </row>
    <row r="188" spans="9:9" s="226" customFormat="1" ht="12.75">
      <c r="I188" s="227"/>
    </row>
    <row r="189" spans="9:9" s="226" customFormat="1" ht="12.75">
      <c r="I189" s="227"/>
    </row>
    <row r="190" spans="9:9" s="226" customFormat="1" ht="12.75">
      <c r="I190" s="227"/>
    </row>
    <row r="191" spans="9:9" s="226" customFormat="1" ht="12.75">
      <c r="I191" s="227"/>
    </row>
    <row r="192" spans="9:9" s="226" customFormat="1" ht="12.75">
      <c r="I192" s="227"/>
    </row>
    <row r="193" spans="9:9" s="226" customFormat="1" ht="12.75">
      <c r="I193" s="227"/>
    </row>
    <row r="194" spans="9:9" s="226" customFormat="1" ht="12.75">
      <c r="I194" s="227"/>
    </row>
    <row r="195" spans="9:9" s="226" customFormat="1" ht="12.75">
      <c r="I195" s="227"/>
    </row>
    <row r="196" spans="9:9" s="226" customFormat="1" ht="12.75">
      <c r="I196" s="227"/>
    </row>
    <row r="197" spans="9:9" s="226" customFormat="1" ht="12.75">
      <c r="I197" s="227"/>
    </row>
    <row r="198" spans="9:9" s="226" customFormat="1" ht="12.75">
      <c r="I198" s="227"/>
    </row>
    <row r="199" spans="9:9" s="226" customFormat="1" ht="12.75">
      <c r="I199" s="227"/>
    </row>
    <row r="200" spans="9:9" s="226" customFormat="1" ht="12.75">
      <c r="I200" s="227"/>
    </row>
    <row r="201" spans="9:9" s="226" customFormat="1" ht="12.75">
      <c r="I201" s="227"/>
    </row>
    <row r="202" spans="9:9" s="226" customFormat="1" ht="12.75">
      <c r="I202" s="227"/>
    </row>
    <row r="203" spans="9:9" s="226" customFormat="1" ht="12.75">
      <c r="I203" s="227"/>
    </row>
    <row r="204" spans="9:9" s="226" customFormat="1" ht="12.75">
      <c r="I204" s="227"/>
    </row>
    <row r="205" spans="9:9" s="226" customFormat="1" ht="12.75">
      <c r="I205" s="227"/>
    </row>
    <row r="206" spans="9:9" s="226" customFormat="1" ht="12.75">
      <c r="I206" s="227"/>
    </row>
    <row r="207" spans="9:9" s="226" customFormat="1" ht="12.75">
      <c r="I207" s="227"/>
    </row>
    <row r="208" spans="9:9" s="226" customFormat="1" ht="12.75">
      <c r="I208" s="227"/>
    </row>
  </sheetData>
  <sheetProtection password="EF65" sheet="1" objects="1" scenarios="1"/>
  <mergeCells count="26">
    <mergeCell ref="A34:G34"/>
    <mergeCell ref="B23:F23"/>
    <mergeCell ref="B24:F24"/>
    <mergeCell ref="B25:F25"/>
    <mergeCell ref="B26:F26"/>
    <mergeCell ref="A27:G27"/>
    <mergeCell ref="A28:G28"/>
    <mergeCell ref="A29:G29"/>
    <mergeCell ref="A30:G30"/>
    <mergeCell ref="A31:G31"/>
    <mergeCell ref="A32:G32"/>
    <mergeCell ref="A33:G33"/>
    <mergeCell ref="B18:F18"/>
    <mergeCell ref="B19:F19"/>
    <mergeCell ref="B20:F20"/>
    <mergeCell ref="B21:F21"/>
    <mergeCell ref="B22:F22"/>
    <mergeCell ref="A16:G16"/>
    <mergeCell ref="A17:G17"/>
    <mergeCell ref="A1:G1"/>
    <mergeCell ref="A2:G3"/>
    <mergeCell ref="A4:G4"/>
    <mergeCell ref="A9:G9"/>
    <mergeCell ref="A10:G11"/>
    <mergeCell ref="A12:G12"/>
    <mergeCell ref="A8:G8"/>
  </mergeCells>
  <conditionalFormatting sqref="K7">
    <cfRule type="containsText" priority="6" dxfId="66" operator="containsText" text="CH">
      <formula>NOT(ISERROR(SEARCH("CH",K7)))</formula>
    </cfRule>
  </conditionalFormatting>
  <conditionalFormatting sqref="J7">
    <cfRule type="containsText" priority="5" dxfId="66" operator="containsText" text="CH">
      <formula>NOT(ISERROR(SEARCH("CH",J7)))</formula>
    </cfRule>
  </conditionalFormatting>
  <conditionalFormatting sqref="I7">
    <cfRule type="containsText" priority="4" dxfId="66" operator="containsText" text="CH">
      <formula>NOT(ISERROR(SEARCH("CH",I7)))</formula>
    </cfRule>
  </conditionalFormatting>
  <conditionalFormatting sqref="K15">
    <cfRule type="containsText" priority="3" dxfId="66" operator="containsText" text="CH">
      <formula>NOT(ISERROR(SEARCH("CH",K15)))</formula>
    </cfRule>
  </conditionalFormatting>
  <conditionalFormatting sqref="J15">
    <cfRule type="containsText" priority="2" dxfId="66" operator="containsText" text="CH">
      <formula>NOT(ISERROR(SEARCH("CH",J15)))</formula>
    </cfRule>
  </conditionalFormatting>
  <conditionalFormatting sqref="I15">
    <cfRule type="containsText" priority="1" dxfId="66" operator="containsText" text="CH">
      <formula>NOT(ISERROR(SEARCH("CH",I15)))</formula>
    </cfRule>
  </conditionalFormatting>
  <pageMargins left="0.1968503937007874" right="0.1968503937007874" top="0.3937007874015748" bottom="0.3937007874015748" header="0.31496062992125984" footer="0.31496062992125984"/>
  <pageSetup fitToHeight="19" orientation="portrait" paperSize="9" scale="80" r:id="rId4"/>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2"/>
  <sheetViews>
    <sheetView workbookViewId="0" topLeftCell="A1">
      <selection pane="topLeft" activeCell="B35" sqref="B35"/>
    </sheetView>
  </sheetViews>
  <sheetFormatPr defaultRowHeight="12.75"/>
  <cols>
    <col min="2" max="2" width="22.571428571428573" customWidth="1"/>
  </cols>
  <sheetData>
    <row r="1" spans="1:1" ht="12.75">
      <c r="A1" s="153" t="s">
        <v>2372</v>
      </c>
    </row>
    <row r="2" spans="1:3" ht="12.75">
      <c r="A2" t="s">
        <v>2373</v>
      </c>
      <c r="B2" s="103" t="str">
        <f>IF('Hlavička KH'!D12&lt;&gt;"",'Hlavička KH'!D12,"")</f>
        <v/>
      </c>
      <c r="C2" t="s">
        <v>2415</v>
      </c>
    </row>
    <row r="3" spans="1:3" ht="12.75">
      <c r="A3" t="s">
        <v>2374</v>
      </c>
      <c r="B3" t="str">
        <f>IF('Hlavička KH'!M17&lt;&gt;"",'Hlavička KH'!M17,"")</f>
        <v/>
      </c>
      <c r="C3" t="s">
        <v>2415</v>
      </c>
    </row>
    <row r="4" spans="1:3" ht="12.75">
      <c r="A4" t="s">
        <v>614</v>
      </c>
      <c r="B4" s="103" t="str">
        <f ca="1">CONCATENATE(TEXT(+TODAY(),"DD.MM"),".",YEAR(+TODAY()))</f>
        <v>25.10.2017</v>
      </c>
      <c r="C4" s="216" t="s">
        <v>2415</v>
      </c>
    </row>
    <row r="5" spans="1:3" ht="12.75">
      <c r="A5" t="s">
        <v>550</v>
      </c>
      <c r="B5" s="103" t="str">
        <f>IF('Hlavička KH'!F10&lt;&gt;"",'Hlavička KH'!F10,"")</f>
        <v/>
      </c>
      <c r="C5" t="s">
        <v>2415</v>
      </c>
    </row>
    <row r="6" spans="1:3" ht="12.75">
      <c r="A6" t="s">
        <v>1220</v>
      </c>
      <c r="B6" s="103" t="s">
        <v>2416</v>
      </c>
      <c r="C6" t="s">
        <v>2415</v>
      </c>
    </row>
    <row r="7" spans="1:3" ht="13.5" thickBot="1">
      <c r="A7" t="s">
        <v>1221</v>
      </c>
      <c r="B7" s="103" t="s">
        <v>524</v>
      </c>
      <c r="C7" t="s">
        <v>2415</v>
      </c>
    </row>
    <row r="8" spans="1:5" ht="12.75">
      <c r="A8" t="s">
        <v>2375</v>
      </c>
      <c r="B8" s="103" t="str">
        <f>CONCATENATE(D8,D9,D10)</f>
        <v>B</v>
      </c>
      <c r="C8" t="s">
        <v>2415</v>
      </c>
      <c r="D8" s="155" t="str">
        <f>IF(AND('Hlavička KH'!B8&lt;&gt;"",'Hlavička KH'!H8=""),"B","")</f>
        <v>B</v>
      </c>
      <c r="E8" t="s">
        <v>2417</v>
      </c>
    </row>
    <row r="9" spans="1:5" ht="12.75">
      <c r="A9" t="s">
        <v>2376</v>
      </c>
      <c r="B9">
        <f>IF('Hlavička KH'!J17&lt;&gt;"",'Hlavička KH'!J17,"")</f>
        <v>1.0</v>
      </c>
      <c r="C9" t="s">
        <v>2415</v>
      </c>
      <c r="D9" s="156" t="str">
        <f>IF(AND('Hlavička KH'!B8="",'Hlavička KH'!E8&lt;&gt;""),IF('Hlavička KH'!H8&lt;&gt;"","E","N"),"")</f>
        <v/>
      </c>
      <c r="E9" t="s">
        <v>2417</v>
      </c>
    </row>
    <row r="10" spans="1:5" ht="13.5" thickBot="1">
      <c r="A10" t="s">
        <v>516</v>
      </c>
      <c r="B10">
        <f>IF('Hlavička KH'!O17&lt;&gt;"",'Hlavička KH'!O17,"")</f>
        <v>2017.0</v>
      </c>
      <c r="C10" t="s">
        <v>2415</v>
      </c>
      <c r="D10" s="157" t="str">
        <f>IF(AND('Hlavička KH'!H8&lt;&gt;"",'Hlavička KH'!E8=""),"O","")</f>
        <v/>
      </c>
      <c r="E10" t="s">
        <v>2417</v>
      </c>
    </row>
    <row r="11" spans="1:3" ht="12.75">
      <c r="A11" t="s">
        <v>2377</v>
      </c>
      <c r="B11" s="103" t="str">
        <f>IF('Hlavička KH'!K12&lt;&gt;"",VLOOKUP('Hlavička KH'!K12,A61:B62,2,FALSE),"")</f>
        <v/>
      </c>
      <c r="C11" t="s">
        <v>2415</v>
      </c>
    </row>
    <row r="12" spans="1:3" ht="12.75">
      <c r="A12" t="s">
        <v>1318</v>
      </c>
      <c r="B12" s="103" t="str">
        <f>IF('Hlavička KH'!M19&lt;&gt;"",CONCATENATE(TEXT('Hlavička KH'!M19,"DD.MM"),".",YEAR('Hlavička KH'!M19)),"")</f>
        <v/>
      </c>
      <c r="C12" t="s">
        <v>2415</v>
      </c>
    </row>
    <row r="13" spans="1:3" ht="12.75">
      <c r="A13" t="s">
        <v>1319</v>
      </c>
      <c r="B13" s="103" t="str">
        <f>IF('Hlavička KH'!J19&lt;&gt;"",CONCATENATE(TEXT('Hlavička KH'!J19,"DD.MM"),".",YEAR('Hlavička KH'!J19)),"")</f>
        <v/>
      </c>
      <c r="C13" t="s">
        <v>2415</v>
      </c>
    </row>
    <row r="15" spans="1:5" ht="12.75">
      <c r="A15" s="153" t="s">
        <v>2378</v>
      </c>
      <c r="E15" s="153"/>
    </row>
    <row r="16" spans="1:3" ht="12.75">
      <c r="A16" t="s">
        <v>553</v>
      </c>
      <c r="B16" s="103" t="str">
        <f>IF(ISNUMBER(FIND("/",ZAKL_DATA!B17)),MID(ZAKL_DATA!B17,(FIND("/",ZAKL_DATA!B17,1))+1,LEN(ZAKL_DATA!B17)),"")</f>
        <v/>
      </c>
      <c r="C16" t="s">
        <v>2415</v>
      </c>
    </row>
    <row r="17" spans="1:3" ht="12.75">
      <c r="A17" t="s">
        <v>552</v>
      </c>
      <c r="B17" s="107">
        <f>IF(ISNUMBER(FIND("/",ZAKL_DATA!B17)),LEFT(ZAKL_DATA!B17,(FIND("/",ZAKL_DATA!B17,1))-1),ZAKL_DATA!B17)</f>
        <v>0.0</v>
      </c>
      <c r="C17" t="s">
        <v>2415</v>
      </c>
    </row>
    <row r="18" spans="1:3" ht="12.75">
      <c r="A18" t="s">
        <v>834</v>
      </c>
      <c r="B18" s="107" t="e">
        <f>VLOOKUP('Hlavička KH'!A4,'Finanční úřady'!E2:F204,2,FALSE)</f>
        <v>#N/A</v>
      </c>
      <c r="C18" t="s">
        <v>2415</v>
      </c>
    </row>
    <row r="19" spans="1:3" ht="12.75">
      <c r="A19" t="s">
        <v>2379</v>
      </c>
      <c r="B19" s="103" t="str">
        <f>IF(ZAKL_DATA!B25&lt;&gt;"",'Hlavička KH'!M35,"")</f>
        <v/>
      </c>
      <c r="C19" t="s">
        <v>2415</v>
      </c>
    </row>
    <row r="20" spans="1:3" ht="12.75">
      <c r="A20" t="s">
        <v>833</v>
      </c>
      <c r="B20" s="107" t="e">
        <f>VLOOKUP(ZAKL_DATA!B13,'Finanční úřady'!B2:C17,2,FALSE)</f>
        <v>#N/A</v>
      </c>
      <c r="C20" t="s">
        <v>2415</v>
      </c>
    </row>
    <row r="21" spans="1:3" ht="12.75">
      <c r="A21" t="s">
        <v>835</v>
      </c>
      <c r="B21" s="103" t="str">
        <f>RIGHT(ZAKL_DATA!D2,LEN(ZAKL_DATA!D2)-2)</f>
        <v/>
      </c>
      <c r="C21" t="s">
        <v>2415</v>
      </c>
    </row>
    <row r="22" spans="1:3" ht="12.75">
      <c r="A22" t="s">
        <v>2380</v>
      </c>
      <c r="B22" s="103" t="str">
        <f>IF(ISNUMBER(FIND("@",'Hlavička KH'!G37)),'Hlavička KH'!G37,"")</f>
        <v/>
      </c>
      <c r="C22" t="s">
        <v>2415</v>
      </c>
    </row>
    <row r="23" spans="1:3" ht="12.75">
      <c r="A23" t="s">
        <v>2381</v>
      </c>
      <c r="B23" s="103" t="str">
        <f>IF(ZAKL_DATA!B28&lt;&gt;"",'Hlavička KH'!A37,"")</f>
        <v/>
      </c>
      <c r="C23" t="s">
        <v>2415</v>
      </c>
    </row>
    <row r="24" spans="1:3" ht="12.75">
      <c r="A24" t="s">
        <v>2382</v>
      </c>
      <c r="B24" s="103" t="str">
        <f>IF(ZAKL_DATA!B4&lt;&gt;"",ZAKL_DATA!B4,"")</f>
        <v/>
      </c>
      <c r="C24" t="s">
        <v>2415</v>
      </c>
    </row>
    <row r="25" spans="1:3" ht="12.75">
      <c r="A25" t="s">
        <v>2383</v>
      </c>
      <c r="B25" s="103" t="str">
        <f>IF(ZAKL_DATA!B18&lt;&gt;"",ZAKL_DATA!B18,"")</f>
        <v/>
      </c>
      <c r="C25" t="s">
        <v>2415</v>
      </c>
    </row>
    <row r="26" spans="1:3" ht="12.75">
      <c r="A26" t="s">
        <v>2323</v>
      </c>
      <c r="B26" s="103" t="str">
        <f>IF(AND(ZAKL_DATA!D4&lt;&gt;"",ZAKL_DATA!D14&lt;&gt;"",'Hlavička KH'!E42&lt;&gt;"4a",'Hlavička KH'!E42&lt;&gt;"4b"),ZAKL_DATA!D14,"")</f>
        <v/>
      </c>
      <c r="C26" t="s">
        <v>2415</v>
      </c>
    </row>
    <row r="27" spans="1:3" ht="12.75">
      <c r="A27" t="s">
        <v>2325</v>
      </c>
      <c r="B27" s="103" t="str">
        <f>IF(AND(ZAKL_DATA!D4&lt;&gt;"",ZAKL_DATA!D17&lt;&gt;"",'Hlavička KH'!E42&lt;&gt;"4a",'Hlavička KH'!E42&lt;&gt;"4b"),ZAKL_DATA!D17,"")</f>
        <v/>
      </c>
      <c r="C27" t="s">
        <v>2415</v>
      </c>
    </row>
    <row r="28" spans="1:3" ht="12.75">
      <c r="A28" t="s">
        <v>2324</v>
      </c>
      <c r="B28" s="103" t="str">
        <f>IF(AND(ZAKL_DATA!D4&lt;&gt;"",ZAKL_DATA!D15&lt;&gt;"",'Hlavička KH'!E42&lt;&gt;"4a",'Hlavička KH'!E42&lt;&gt;"4b"),ZAKL_DATA!D15,"")</f>
        <v/>
      </c>
      <c r="C28" t="s">
        <v>2415</v>
      </c>
    </row>
    <row r="29" spans="1:3" ht="12.75">
      <c r="A29" t="s">
        <v>2384</v>
      </c>
      <c r="B29" s="103" t="str">
        <f>IF(ZAKL_DATA!B5&lt;&gt;"",ZAKL_DATA!B5,"")</f>
        <v/>
      </c>
      <c r="C29" t="s">
        <v>2415</v>
      </c>
    </row>
    <row r="30" spans="1:3" ht="12.75">
      <c r="A30" t="s">
        <v>2385</v>
      </c>
      <c r="B30" s="103" t="str">
        <f>IF(ZAKL_DATA!B19&lt;&gt;"",ZAKL_DATA!B19,"")</f>
        <v/>
      </c>
      <c r="C30" t="s">
        <v>2415</v>
      </c>
    </row>
    <row r="31" spans="1:3" ht="12.75">
      <c r="A31" t="s">
        <v>2386</v>
      </c>
      <c r="B31" s="103" t="str">
        <f>IF(ZAKL_DATA!D30&lt;&gt;"",ZAKL_DATA!D30,"")</f>
        <v/>
      </c>
      <c r="C31" t="s">
        <v>2415</v>
      </c>
    </row>
    <row r="32" spans="1:3" ht="12.75">
      <c r="A32" t="s">
        <v>2387</v>
      </c>
      <c r="B32" s="103" t="str">
        <f>IF(ZAKL_DATA!D31&lt;&gt;"",ZAKL_DATA!D31,"")</f>
        <v/>
      </c>
      <c r="C32" t="s">
        <v>2415</v>
      </c>
    </row>
    <row r="33" spans="1:4" ht="12.75">
      <c r="A33" t="s">
        <v>2388</v>
      </c>
      <c r="B33" s="103" t="str">
        <f>IF(ZAKL_DATA!D33&lt;&gt;"",ZAKL_DATA!D33,"")</f>
        <v/>
      </c>
      <c r="C33" t="s">
        <v>2415</v>
      </c>
      <c r="D33" t="s">
        <v>2776</v>
      </c>
    </row>
    <row r="34" spans="1:4" ht="12.75">
      <c r="A34" t="s">
        <v>2389</v>
      </c>
      <c r="B34" s="107" t="str">
        <f>IF(AND(ZAKL_DATA!B20&lt;&gt;"",ZAKL_DATA!B20&lt;&gt;0),ZAKL_DATA!B20,"ČESKÁ REPUBLIKA")</f>
        <v>ČESKÁ REPUBLIKA</v>
      </c>
      <c r="C34" t="s">
        <v>2415</v>
      </c>
      <c r="D34" t="str">
        <f>IF(AND(ZAKL_DATA!B20&lt;&gt;"",ZAKL_DATA!B20&lt;&gt;0),IF(ZAKL_DATA!B20&lt;&gt;"ČESKÁ REPUBLIKA",VLOOKUP(ZAKL_DATA!B20,'Finanční úřady'!J3:K253,2,FALSE),"CZ"),"CZ")</f>
        <v>CZ</v>
      </c>
    </row>
    <row r="35" spans="1:3" ht="12.75">
      <c r="A35" t="s">
        <v>2390</v>
      </c>
      <c r="B35" s="103" t="str">
        <f>IF(ZAKL_DATA!B7&lt;&gt;"",ZAKL_DATA!B7,"")</f>
        <v/>
      </c>
      <c r="C35" t="s">
        <v>2415</v>
      </c>
    </row>
    <row r="36" spans="1:3" ht="12.75">
      <c r="A36" t="s">
        <v>613</v>
      </c>
      <c r="B36" s="103" t="str">
        <f>IF(LEN(ZAKL_DATA!B4)&gt;LEN(ZAKL_DATA!D4),"F","P")</f>
        <v>P</v>
      </c>
      <c r="C36" t="s">
        <v>2415</v>
      </c>
    </row>
    <row r="37" spans="1:3" ht="12.75">
      <c r="A37" t="s">
        <v>2391</v>
      </c>
      <c r="B37" s="103" t="str">
        <f>IF(ZAKL_DATA!B16&lt;&gt;"",ZAKL_DATA!B16,"")</f>
        <v/>
      </c>
      <c r="C37" t="s">
        <v>2415</v>
      </c>
    </row>
    <row r="38" spans="1:3" ht="12.75">
      <c r="A38" t="s">
        <v>1316</v>
      </c>
      <c r="B38" s="103" t="str">
        <f>IF(NOT(ISERR(DATEVALUE('Hlavička KH'!A46))),'Hlavička KH'!A46,"")</f>
        <v/>
      </c>
      <c r="C38" t="s">
        <v>2415</v>
      </c>
    </row>
    <row r="39" spans="1:3" ht="12.75">
      <c r="A39" t="s">
        <v>1317</v>
      </c>
      <c r="B39" s="103" t="str">
        <f>IF(AND(LEN('Hlavička KH'!A46)&gt;0,LEN('Hlavička KH'!A46)&lt;6),'Hlavička KH'!A46,"")</f>
        <v/>
      </c>
      <c r="C39" t="s">
        <v>2415</v>
      </c>
    </row>
    <row r="40" spans="1:3" ht="12.75">
      <c r="A40" t="s">
        <v>551</v>
      </c>
      <c r="B40" s="103" t="str">
        <f>IF(AND(LEN('Hlavička KH'!A46)&lt;9,LEN('Hlavička KH'!A46)&gt;5),'Hlavička KH'!A46,"")</f>
        <v/>
      </c>
      <c r="C40" t="s">
        <v>2415</v>
      </c>
    </row>
    <row r="41" spans="1:3" ht="12.75">
      <c r="A41" t="s">
        <v>2326</v>
      </c>
      <c r="B41" s="103" t="str">
        <f>IF(AND(OR(B38&lt;&gt;"",B39&lt;&gt;""),ZAKL_DATA!D20&lt;&gt;""),ZAKL_DATA!D20,"")</f>
        <v/>
      </c>
      <c r="C41" t="s">
        <v>2415</v>
      </c>
    </row>
    <row r="42" spans="1:3" ht="12.75">
      <c r="A42" t="s">
        <v>2392</v>
      </c>
      <c r="B42" s="103" t="str">
        <f>IF('Hlavička KH'!E42&lt;&gt;"",'Hlavička KH'!E42,"")</f>
        <v/>
      </c>
      <c r="C42" t="s">
        <v>2415</v>
      </c>
    </row>
    <row r="43" spans="1:3" ht="12.75">
      <c r="A43" t="s">
        <v>2330</v>
      </c>
      <c r="B43" s="103" t="str">
        <f>IF(AND('Hlavička KH'!E42="4c",'Hlavička KH'!A44&lt;&gt;""),'Hlavička KH'!A44,"")</f>
        <v/>
      </c>
      <c r="C43" t="s">
        <v>2415</v>
      </c>
    </row>
    <row r="44" spans="1:3" ht="12.75">
      <c r="A44" t="s">
        <v>2327</v>
      </c>
      <c r="B44" s="103" t="str">
        <f>IF(AND(OR(B38&lt;&gt;"",B39&lt;&gt;""),ZAKL_DATA!D20&lt;&gt;""),ZAKL_DATA!D21,"")</f>
        <v/>
      </c>
      <c r="C44" t="s">
        <v>2415</v>
      </c>
    </row>
    <row r="45" spans="1:3" ht="12.75">
      <c r="A45" t="s">
        <v>2322</v>
      </c>
      <c r="B45" s="103" t="str">
        <f>IF('Hlavička KH'!E42="4c","P",IF(OR('Hlavička KH'!E42="4b",'Hlavička KH'!E42="4a"),"F",""))</f>
        <v/>
      </c>
      <c r="C45" t="s">
        <v>2415</v>
      </c>
    </row>
    <row r="46" spans="1:3" ht="12.75">
      <c r="A46" t="s">
        <v>2393</v>
      </c>
      <c r="B46" s="103" t="str">
        <f>CONCATENATE(ZAKL_DATA!D4,IF(ZAKL_DATA!D7&lt;&gt;"",", ",""),ZAKL_DATA!D7)</f>
        <v/>
      </c>
      <c r="C46" t="s">
        <v>2415</v>
      </c>
    </row>
    <row r="48" spans="1:1" ht="12.75">
      <c r="A48" s="153" t="s">
        <v>2394</v>
      </c>
    </row>
    <row r="49" spans="1:3" ht="12.75">
      <c r="A49" t="s">
        <v>2395</v>
      </c>
      <c r="B49" s="154">
        <f>A.2!E4+A.2!G4+A.2!I4</f>
        <v>0.0</v>
      </c>
      <c r="C49" t="s">
        <v>2415</v>
      </c>
    </row>
    <row r="50" spans="1:3" ht="12.75">
      <c r="A50" t="s">
        <v>2396</v>
      </c>
      <c r="B50" s="154">
        <f>A.4!E4+A.5_B.3!B7</f>
        <v>0.0</v>
      </c>
      <c r="C50" t="s">
        <v>2415</v>
      </c>
    </row>
    <row r="51" spans="1:3" ht="12.75">
      <c r="A51" t="s">
        <v>2397</v>
      </c>
      <c r="B51" s="154">
        <f>A.4!G4+A.4!I4+A.5_B.3!D7+A.5_B.3!F7</f>
        <v>0.0</v>
      </c>
      <c r="C51" t="s">
        <v>2415</v>
      </c>
    </row>
    <row r="52" spans="1:3" ht="12.75">
      <c r="A52" t="s">
        <v>2398</v>
      </c>
      <c r="B52" s="154">
        <f>B.2!E4+A.5_B.3!B15</f>
        <v>0.0</v>
      </c>
      <c r="C52" t="s">
        <v>2415</v>
      </c>
    </row>
    <row r="53" spans="1:3" ht="12.75">
      <c r="A53" t="s">
        <v>2399</v>
      </c>
      <c r="B53" s="154">
        <f>B.2!G4+B.2!I4+A.5_B.3!D15+A.5_B.3!F15</f>
        <v>0.0</v>
      </c>
      <c r="C53" t="s">
        <v>2415</v>
      </c>
    </row>
    <row r="54" spans="1:3" ht="12.75">
      <c r="A54" t="s">
        <v>2400</v>
      </c>
      <c r="B54" s="154">
        <f>A.1!E4</f>
        <v>0.0</v>
      </c>
      <c r="C54" t="s">
        <v>2415</v>
      </c>
    </row>
    <row r="55" spans="1:3" ht="12.75">
      <c r="A55" t="s">
        <v>2401</v>
      </c>
      <c r="B55" s="154">
        <f>B.1!E4</f>
        <v>0.0</v>
      </c>
      <c r="C55" t="s">
        <v>2415</v>
      </c>
    </row>
    <row r="56" spans="1:3" ht="12.75">
      <c r="A56" t="s">
        <v>2402</v>
      </c>
      <c r="B56" s="154">
        <f>B.1!G4+B.1!I4</f>
        <v>0.0</v>
      </c>
      <c r="C56" t="s">
        <v>2415</v>
      </c>
    </row>
    <row r="58" spans="1:1" ht="12.75">
      <c r="A58" s="153" t="s">
        <v>2435</v>
      </c>
    </row>
    <row r="60" spans="1:1" ht="12.75">
      <c r="A60" t="s">
        <v>2436</v>
      </c>
    </row>
    <row r="61" spans="1:2" ht="12.75">
      <c r="A61" t="s">
        <v>2437</v>
      </c>
      <c r="B61" t="s">
        <v>2439</v>
      </c>
    </row>
    <row r="62" spans="1:2" ht="12.75">
      <c r="A62" t="s">
        <v>2438</v>
      </c>
      <c r="B62" t="s">
        <v>2440</v>
      </c>
    </row>
  </sheetData>
  <pageMargins left="0.7" right="0.7" top="0.787401575" bottom="0.787401575" header="0.3" footer="0.3"/>
  <pageSetup orientation="portrait" paperSize="9"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99"/>
  </sheetPr>
  <dimension ref="A1:EN14"/>
  <sheetViews>
    <sheetView workbookViewId="0" topLeftCell="A1">
      <pane ySplit="3" topLeftCell="A4" activePane="bottomLeft" state="frozen"/>
      <selection pane="topLeft" activeCell="A1" sqref="A1"/>
      <selection pane="bottomLeft" activeCell="G4" sqref="G4"/>
    </sheetView>
  </sheetViews>
  <sheetFormatPr defaultRowHeight="12.75"/>
  <cols>
    <col min="1" max="1" width="2.857142857142857" style="170" customWidth="1"/>
    <col min="2" max="2" width="4.857142857142857" customWidth="1"/>
    <col min="3" max="3" width="3.7142857142857144" hidden="1" customWidth="1"/>
    <col min="4" max="4" width="3.4285714285714284" hidden="1" customWidth="1"/>
    <col min="5" max="5" width="3" hidden="1" customWidth="1"/>
    <col min="6" max="6" width="3.5714285714285716" hidden="1" customWidth="1"/>
    <col min="7" max="7" width="15.285714285714286" customWidth="1"/>
    <col min="8" max="8" width="7.142857142857143" style="170" customWidth="1"/>
    <col min="9" max="9" width="5" customWidth="1"/>
    <col min="10" max="10" width="2.142857142857143" hidden="1" customWidth="1"/>
    <col min="11" max="11" width="2.5714285714285716" hidden="1" customWidth="1"/>
    <col min="12" max="12" width="2.857142857142857" hidden="1" customWidth="1"/>
    <col min="13" max="14" width="2" hidden="1" customWidth="1"/>
    <col min="15" max="15" width="2.2857142857142856" hidden="1" customWidth="1"/>
    <col min="16" max="16" width="2.5714285714285716" hidden="1" customWidth="1"/>
    <col min="17" max="17" width="2" hidden="1" customWidth="1"/>
    <col min="18" max="18" width="3.142857142857143" hidden="1" customWidth="1"/>
    <col min="19" max="19" width="15.142857142857142" customWidth="1"/>
    <col min="20" max="20" width="7.142857142857143" style="170" customWidth="1"/>
    <col min="21" max="21" width="5" customWidth="1"/>
    <col min="22" max="23" width="2.5714285714285716" hidden="1" customWidth="1"/>
    <col min="24" max="24" width="2.857142857142857" hidden="1" customWidth="1"/>
    <col min="25" max="25" width="2.5714285714285716" hidden="1" customWidth="1"/>
    <col min="26" max="26" width="2.4285714285714284" hidden="1" customWidth="1"/>
    <col min="27" max="27" width="2.2857142857142856" hidden="1" customWidth="1"/>
    <col min="28" max="28" width="15.571428571428571" customWidth="1"/>
    <col min="29" max="29" width="7.142857142857143" style="170" customWidth="1"/>
    <col min="30" max="30" width="4.714285714285714" customWidth="1"/>
    <col min="31" max="31" width="3.4285714285714284" hidden="1" customWidth="1"/>
    <col min="32" max="32" width="3.857142857142857" hidden="1" customWidth="1"/>
    <col min="33" max="33" width="3.2857142857142856" hidden="1" customWidth="1"/>
    <col min="34" max="34" width="2.857142857142857" hidden="1" customWidth="1"/>
    <col min="35" max="35" width="3.857142857142857" hidden="1" customWidth="1"/>
    <col min="36" max="36" width="3" hidden="1" customWidth="1"/>
    <col min="37" max="37" width="3.2857142857142856" hidden="1" customWidth="1"/>
    <col min="38" max="38" width="4.285714285714286" hidden="1" customWidth="1"/>
    <col min="39" max="40" width="2.857142857142857" hidden="1" customWidth="1"/>
    <col min="41" max="41" width="15.857142857142858" customWidth="1"/>
    <col min="42" max="42" width="7.142857142857143" style="170" customWidth="1"/>
    <col min="43" max="43" width="5" customWidth="1"/>
    <col min="44" max="44" width="3.4285714285714284" hidden="1" customWidth="1"/>
    <col min="45" max="45" width="3.857142857142857" hidden="1" customWidth="1"/>
    <col min="46" max="46" width="3.2857142857142856" hidden="1" customWidth="1"/>
    <col min="47" max="47" width="3.4285714285714284" hidden="1" customWidth="1"/>
    <col min="48" max="48" width="2.7142857142857144" hidden="1" customWidth="1"/>
    <col min="49" max="49" width="3.2857142857142856" hidden="1" customWidth="1"/>
    <col min="50" max="50" width="4.142857142857143" hidden="1" customWidth="1"/>
    <col min="51" max="51" width="3" hidden="1" customWidth="1"/>
    <col min="52" max="52" width="3.4285714285714284" hidden="1" customWidth="1"/>
    <col min="53" max="53" width="17.285714285714285" customWidth="1"/>
    <col min="54" max="54" width="7.142857142857143" style="170" customWidth="1"/>
    <col min="55" max="55" width="4.857142857142857" customWidth="1"/>
    <col min="56" max="56" width="4.142857142857143" hidden="1" customWidth="1"/>
    <col min="57" max="57" width="3" hidden="1" customWidth="1"/>
    <col min="58" max="58" width="3.7142857142857144" hidden="1" customWidth="1"/>
    <col min="59" max="59" width="3.857142857142857" hidden="1" customWidth="1"/>
    <col min="60" max="60" width="3.5714285714285716" hidden="1" customWidth="1"/>
    <col min="61" max="61" width="3.142857142857143" hidden="1" customWidth="1"/>
    <col min="62" max="62" width="3" hidden="1" customWidth="1"/>
    <col min="63" max="63" width="2.857142857142857" hidden="1" customWidth="1"/>
    <col min="64" max="64" width="2.4285714285714284" hidden="1" customWidth="1"/>
    <col min="65" max="65" width="3" hidden="1" customWidth="1"/>
    <col min="66" max="66" width="16.428571428571427" customWidth="1"/>
    <col min="67" max="67" width="2.857142857142857" style="170" customWidth="1"/>
    <col min="68" max="144" width="9.142857142857142" style="91"/>
  </cols>
  <sheetData>
    <row r="1" spans="2:144" s="170" customFormat="1" ht="133.15" customHeight="1">
      <c r="B1" s="507" t="s">
        <v>2515</v>
      </c>
      <c r="C1" s="508"/>
      <c r="D1" s="508"/>
      <c r="E1" s="508"/>
      <c r="F1" s="508"/>
      <c r="G1" s="508"/>
      <c r="I1" s="507" t="s">
        <v>2516</v>
      </c>
      <c r="J1" s="508"/>
      <c r="K1" s="508"/>
      <c r="L1" s="508"/>
      <c r="M1" s="508"/>
      <c r="N1" s="508"/>
      <c r="O1" s="266"/>
      <c r="P1" s="266"/>
      <c r="Q1" s="266"/>
      <c r="R1" s="266"/>
      <c r="S1" s="266"/>
      <c r="U1" s="507" t="s">
        <v>2517</v>
      </c>
      <c r="V1" s="266"/>
      <c r="W1" s="266"/>
      <c r="X1" s="266"/>
      <c r="Y1" s="266"/>
      <c r="Z1" s="266"/>
      <c r="AA1" s="266"/>
      <c r="AB1" s="266"/>
      <c r="AC1" s="171"/>
      <c r="AD1" s="507" t="s">
        <v>2518</v>
      </c>
      <c r="AE1" s="266"/>
      <c r="AF1" s="266"/>
      <c r="AG1" s="266"/>
      <c r="AH1" s="266"/>
      <c r="AI1" s="266"/>
      <c r="AJ1" s="266"/>
      <c r="AK1" s="266"/>
      <c r="AL1" s="266"/>
      <c r="AM1" s="266"/>
      <c r="AN1" s="266"/>
      <c r="AO1" s="266"/>
      <c r="AQ1" s="507" t="s">
        <v>2519</v>
      </c>
      <c r="AR1" s="508"/>
      <c r="AS1" s="508"/>
      <c r="AT1" s="508"/>
      <c r="AU1" s="508"/>
      <c r="AV1" s="508"/>
      <c r="AW1" s="266"/>
      <c r="AX1" s="266"/>
      <c r="AY1" s="266"/>
      <c r="AZ1" s="266"/>
      <c r="BA1" s="266"/>
      <c r="BC1" s="507" t="s">
        <v>2520</v>
      </c>
      <c r="BD1" s="266"/>
      <c r="BE1" s="266"/>
      <c r="BF1" s="266"/>
      <c r="BG1" s="266"/>
      <c r="BH1" s="266"/>
      <c r="BI1" s="266"/>
      <c r="BJ1" s="266"/>
      <c r="BK1" s="266"/>
      <c r="BL1" s="266"/>
      <c r="BM1" s="266"/>
      <c r="BN1" s="266"/>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1"/>
      <c r="DR1" s="91"/>
      <c r="DS1" s="91"/>
      <c r="DT1" s="91"/>
      <c r="DU1" s="91"/>
      <c r="DV1" s="91"/>
      <c r="DW1" s="91"/>
      <c r="DX1" s="91"/>
      <c r="DY1" s="91"/>
      <c r="DZ1" s="91"/>
      <c r="EA1" s="91"/>
      <c r="EB1" s="91"/>
      <c r="EC1" s="91"/>
      <c r="ED1" s="91"/>
      <c r="EE1" s="91"/>
      <c r="EF1" s="91"/>
      <c r="EG1" s="91"/>
      <c r="EH1" s="91"/>
      <c r="EI1" s="91"/>
      <c r="EJ1" s="91"/>
      <c r="EK1" s="91"/>
      <c r="EL1" s="91"/>
      <c r="EM1" s="91"/>
      <c r="EN1" s="91"/>
    </row>
    <row r="2" spans="1:144" s="153" customFormat="1" ht="12.75">
      <c r="A2" s="171"/>
      <c r="B2" s="509" t="s">
        <v>2424</v>
      </c>
      <c r="C2" s="509"/>
      <c r="D2" s="509"/>
      <c r="E2" s="509"/>
      <c r="F2" s="509"/>
      <c r="G2" s="509"/>
      <c r="H2" s="171"/>
      <c r="I2" s="509" t="s">
        <v>2425</v>
      </c>
      <c r="J2" s="509"/>
      <c r="K2" s="509"/>
      <c r="L2" s="509"/>
      <c r="M2" s="509"/>
      <c r="N2" s="509"/>
      <c r="O2" s="509"/>
      <c r="P2" s="509"/>
      <c r="Q2" s="509"/>
      <c r="R2" s="509"/>
      <c r="S2" s="509"/>
      <c r="T2" s="171"/>
      <c r="U2" s="509" t="s">
        <v>2426</v>
      </c>
      <c r="V2" s="509"/>
      <c r="W2" s="509"/>
      <c r="X2" s="509"/>
      <c r="Y2" s="509"/>
      <c r="Z2" s="509"/>
      <c r="AA2" s="509"/>
      <c r="AB2" s="509"/>
      <c r="AC2" s="171"/>
      <c r="AD2" s="509" t="s">
        <v>2427</v>
      </c>
      <c r="AE2" s="509"/>
      <c r="AF2" s="509"/>
      <c r="AG2" s="509"/>
      <c r="AH2" s="509"/>
      <c r="AI2" s="509"/>
      <c r="AJ2" s="509"/>
      <c r="AK2" s="509"/>
      <c r="AL2" s="509"/>
      <c r="AM2" s="509"/>
      <c r="AN2" s="509"/>
      <c r="AO2" s="509"/>
      <c r="AP2" s="171"/>
      <c r="AQ2" s="509" t="s">
        <v>2428</v>
      </c>
      <c r="AR2" s="509"/>
      <c r="AS2" s="509"/>
      <c r="AT2" s="509"/>
      <c r="AU2" s="509"/>
      <c r="AV2" s="509"/>
      <c r="AW2" s="509"/>
      <c r="AX2" s="509"/>
      <c r="AY2" s="509"/>
      <c r="AZ2" s="509"/>
      <c r="BA2" s="509"/>
      <c r="BB2" s="171"/>
      <c r="BC2" s="509" t="s">
        <v>2429</v>
      </c>
      <c r="BD2" s="509"/>
      <c r="BE2" s="509"/>
      <c r="BF2" s="509"/>
      <c r="BG2" s="509"/>
      <c r="BH2" s="509"/>
      <c r="BI2" s="509"/>
      <c r="BJ2" s="509"/>
      <c r="BK2" s="509"/>
      <c r="BL2" s="509"/>
      <c r="BM2" s="509"/>
      <c r="BN2" s="509"/>
      <c r="BO2" s="171"/>
      <c r="BP2" s="173"/>
      <c r="BQ2" s="173"/>
      <c r="BR2" s="173"/>
      <c r="BS2" s="173"/>
      <c r="BT2" s="173"/>
      <c r="BU2" s="173"/>
      <c r="BV2" s="173"/>
      <c r="BW2" s="173"/>
      <c r="BX2" s="173"/>
      <c r="BY2" s="173"/>
      <c r="BZ2" s="173"/>
      <c r="CA2" s="173"/>
      <c r="CB2" s="173"/>
      <c r="CC2" s="173"/>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c r="ED2" s="173"/>
      <c r="EE2" s="173"/>
      <c r="EF2" s="173"/>
      <c r="EG2" s="173"/>
      <c r="EH2" s="173"/>
      <c r="EI2" s="173"/>
      <c r="EJ2" s="173"/>
      <c r="EK2" s="173"/>
      <c r="EL2" s="173"/>
      <c r="EM2" s="173"/>
      <c r="EN2" s="173"/>
    </row>
    <row r="3" spans="2:66" ht="12.75">
      <c r="B3" s="172" t="s">
        <v>2421</v>
      </c>
      <c r="C3" t="s">
        <v>2404</v>
      </c>
      <c r="D3" t="s">
        <v>2406</v>
      </c>
      <c r="E3" t="s">
        <v>2407</v>
      </c>
      <c r="F3" t="s">
        <v>2408</v>
      </c>
      <c r="G3" s="172" t="s">
        <v>2422</v>
      </c>
      <c r="I3" s="172" t="s">
        <v>2421</v>
      </c>
      <c r="J3" t="s">
        <v>2404</v>
      </c>
      <c r="K3" t="s">
        <v>2405</v>
      </c>
      <c r="L3" t="s">
        <v>2406</v>
      </c>
      <c r="M3" t="s">
        <v>2407</v>
      </c>
      <c r="N3" t="s">
        <v>2408</v>
      </c>
      <c r="O3" t="s">
        <v>2422</v>
      </c>
      <c r="P3" t="s">
        <v>2410</v>
      </c>
      <c r="Q3" t="s">
        <v>2411</v>
      </c>
      <c r="R3" t="s">
        <v>2412</v>
      </c>
      <c r="S3" s="172" t="s">
        <v>2423</v>
      </c>
      <c r="U3" s="172" t="s">
        <v>2421</v>
      </c>
      <c r="V3" t="s">
        <v>2404</v>
      </c>
      <c r="W3" t="s">
        <v>2405</v>
      </c>
      <c r="X3" t="s">
        <v>2406</v>
      </c>
      <c r="Y3" t="s">
        <v>2407</v>
      </c>
      <c r="Z3" t="s">
        <v>2409</v>
      </c>
      <c r="AA3" t="s">
        <v>2410</v>
      </c>
      <c r="AB3" s="172" t="s">
        <v>2422</v>
      </c>
      <c r="AD3" s="172" t="s">
        <v>2421</v>
      </c>
      <c r="AE3" t="s">
        <v>2404</v>
      </c>
      <c r="AF3" t="s">
        <v>2406</v>
      </c>
      <c r="AG3" t="s">
        <v>2407</v>
      </c>
      <c r="AH3" t="s">
        <v>2408</v>
      </c>
      <c r="AI3" t="s">
        <v>2409</v>
      </c>
      <c r="AJ3" t="s">
        <v>2410</v>
      </c>
      <c r="AK3" t="s">
        <v>2411</v>
      </c>
      <c r="AL3" t="s">
        <v>2412</v>
      </c>
      <c r="AM3" t="s">
        <v>2413</v>
      </c>
      <c r="AN3" t="s">
        <v>2414</v>
      </c>
      <c r="AO3" s="172" t="s">
        <v>2422</v>
      </c>
      <c r="AQ3" s="172" t="s">
        <v>2421</v>
      </c>
      <c r="AR3" t="s">
        <v>2404</v>
      </c>
      <c r="AS3" t="s">
        <v>2406</v>
      </c>
      <c r="AT3" t="s">
        <v>2407</v>
      </c>
      <c r="AU3" t="s">
        <v>2408</v>
      </c>
      <c r="AV3" t="s">
        <v>2409</v>
      </c>
      <c r="AW3" t="s">
        <v>2410</v>
      </c>
      <c r="AX3" t="s">
        <v>2411</v>
      </c>
      <c r="AY3" t="s">
        <v>2412</v>
      </c>
      <c r="AZ3" t="s">
        <v>2413</v>
      </c>
      <c r="BA3" s="172" t="s">
        <v>2422</v>
      </c>
      <c r="BC3" s="172" t="s">
        <v>2421</v>
      </c>
      <c r="BD3" t="s">
        <v>2404</v>
      </c>
      <c r="BE3" t="s">
        <v>2406</v>
      </c>
      <c r="BF3" t="s">
        <v>2407</v>
      </c>
      <c r="BG3" t="s">
        <v>2408</v>
      </c>
      <c r="BH3" t="s">
        <v>2409</v>
      </c>
      <c r="BI3" t="s">
        <v>2410</v>
      </c>
      <c r="BJ3" t="s">
        <v>2411</v>
      </c>
      <c r="BK3" t="s">
        <v>2412</v>
      </c>
      <c r="BL3" t="s">
        <v>2413</v>
      </c>
      <c r="BM3" t="s">
        <v>2414</v>
      </c>
      <c r="BN3" s="172" t="s">
        <v>2422</v>
      </c>
    </row>
    <row r="4" spans="2:66" ht="12.75">
      <c r="B4" s="174">
        <v>1.0</v>
      </c>
      <c r="C4" s="175" t="str">
        <f>IF(A.1!B8&lt;&gt;"",A.1!B8,"")</f>
        <v/>
      </c>
      <c r="D4" s="175" t="str">
        <f>IF(A.1!D8&lt;&gt;"",CONCATENATE(TEXT(A.1!D8,"DD.MM"),".",YEAR(A.1!D8)),"")</f>
        <v/>
      </c>
      <c r="E4" s="91" t="str">
        <f>IF(A.1!E8&lt;&gt;"",A.1!E8,"")</f>
        <v/>
      </c>
      <c r="F4" s="175" t="str">
        <f>IF(A.1!F8&lt;&gt;"",A.1!F8,"")</f>
        <v/>
      </c>
      <c r="G4" s="175" t="str">
        <f>IF(A.1!C8&lt;&gt;"",A.1!C8,"")</f>
        <v/>
      </c>
      <c r="I4" s="174">
        <v>1.0</v>
      </c>
      <c r="J4" s="175" t="str">
        <f>IF(A.2!B8&lt;&gt;"",MID(A.2!B8,3,(LEN(A.2!B8)-2)),"")</f>
        <v/>
      </c>
      <c r="K4" s="175" t="str">
        <f>IF(A.2!B8&lt;&gt;"",LEFT(A.2!B8,2),"")</f>
        <v/>
      </c>
      <c r="L4" s="175" t="str">
        <f>IF(A.2!D8&lt;&gt;"",CONCATENATE(TEXT(A.2!D8,"DD.MM"),".",YEAR(A.2!D8)),"")</f>
        <v/>
      </c>
      <c r="M4" s="91" t="str">
        <f>IF(A.2!E8&lt;&gt;"",A.2!E8,"")</f>
        <v/>
      </c>
      <c r="N4" s="91" t="str">
        <f>IF(A.2!F8&lt;&gt;"",A.2!F8,"")</f>
        <v/>
      </c>
      <c r="O4" s="91" t="str">
        <f>IF(A.2!G8&lt;&gt;"",A.2!G8,"")</f>
        <v/>
      </c>
      <c r="P4" s="91" t="str">
        <f>IF(A.2!H8&lt;&gt;"",A.2!H8,"")</f>
        <v/>
      </c>
      <c r="Q4" s="91" t="str">
        <f>IF(A.2!I8&lt;&gt;"",A.2!I8,"")</f>
        <v/>
      </c>
      <c r="R4" s="91" t="str">
        <f>IF(A.2!J8&lt;&gt;"",A.2!J8,"")</f>
        <v/>
      </c>
      <c r="S4" s="175" t="str">
        <f>IF(A.2!C8&lt;&gt;"",A.2!C8,"")</f>
        <v/>
      </c>
      <c r="U4" s="174">
        <v>1.0</v>
      </c>
      <c r="V4" s="175" t="str">
        <f>IF(A.3!B9&lt;&gt;"",A.3!B9,"")</f>
        <v/>
      </c>
      <c r="W4" s="175" t="str">
        <f>IF(A.3!C9&lt;&gt;"",A.3!C9,"")</f>
        <v/>
      </c>
      <c r="X4" s="175" t="str">
        <f>IF(A.3!D9&lt;&gt;"",CONCATENATE(TEXT(A.3!D9,"DD.MM"),".",YEAR(A.3!D9)),"")</f>
        <v/>
      </c>
      <c r="Y4" s="175" t="str">
        <f>IF(A.3!E9&lt;&gt;"",A.3!E9,"")</f>
        <v/>
      </c>
      <c r="Z4" s="175" t="str">
        <f>IF(A.3!G9&lt;&gt;"",CONCATENATE(TEXT(A.3!G9,"DD.MM"),".",YEAR(A.3!G9)),"")</f>
        <v/>
      </c>
      <c r="AA4" s="91" t="str">
        <f>IF(A.3!H9&lt;&gt;"",A.3!H9,"")</f>
        <v/>
      </c>
      <c r="AB4" s="175" t="str">
        <f>IF(A.3!F9&lt;&gt;"",A.3!F9,"")</f>
        <v/>
      </c>
      <c r="AD4" s="174">
        <v>1.0</v>
      </c>
      <c r="AE4" s="175" t="str">
        <f>IF(A.4!B8&lt;&gt;"",A.4!B8,"")</f>
        <v/>
      </c>
      <c r="AF4" s="175" t="str">
        <f>IF(A.4!D8&lt;&gt;"",CONCATENATE(TEXT(A.4!D8,"DD.MM"),".",YEAR(A.4!D8)),"")</f>
        <v/>
      </c>
      <c r="AG4" s="91" t="str">
        <f>IF(A.4!E8&lt;&gt;"",A.4!E8,"")</f>
        <v/>
      </c>
      <c r="AH4" s="91" t="str">
        <f>IF(A.4!F8&lt;&gt;"",A.4!F8,"")</f>
        <v/>
      </c>
      <c r="AI4" s="91" t="str">
        <f>IF(A.4!G8&lt;&gt;"",A.4!G8,"")</f>
        <v/>
      </c>
      <c r="AJ4" s="91" t="str">
        <f>IF(A.4!H8&lt;&gt;"",A.4!H8,"")</f>
        <v/>
      </c>
      <c r="AK4" s="91" t="str">
        <f>IF(A.4!I8&lt;&gt;"",A.4!I8,"")</f>
        <v/>
      </c>
      <c r="AL4" s="91" t="str">
        <f>IF(A.4!J8&lt;&gt;"",A.4!J8,"")</f>
        <v/>
      </c>
      <c r="AM4" s="175" t="str">
        <f>IF(A.4!K8&lt;&gt;"",A.4!K8,"")</f>
        <v/>
      </c>
      <c r="AN4" s="175" t="str">
        <f>IF(A.4!C8&lt;&gt;"",IF(AND(LEFT(A.4!L8,1)&lt;&gt;"N",A.4!L8&lt;&gt;""),"A","N"),"")</f>
        <v/>
      </c>
      <c r="AO4" s="175" t="str">
        <f>IF(A.4!C8&lt;&gt;"",A.4!C8,"")</f>
        <v/>
      </c>
      <c r="AQ4" s="174">
        <v>1.0</v>
      </c>
      <c r="AR4" s="175" t="str">
        <f>IF(B.1!B8&lt;&gt;"",B.1!B8,"")</f>
        <v/>
      </c>
      <c r="AS4" s="175" t="str">
        <f>IF(B.1!D8&lt;&gt;"",CONCATENATE(TEXT(B.1!D8,"DD.MM"),".",YEAR(B.1!D8)),"")</f>
        <v/>
      </c>
      <c r="AT4" s="91" t="str">
        <f>IF(B.1!E8&lt;&gt;"",B.1!E8,"")</f>
        <v/>
      </c>
      <c r="AU4" s="91" t="str">
        <f>IF(B.1!F8&lt;&gt;"",B.1!F8,"")</f>
        <v/>
      </c>
      <c r="AV4" s="91" t="str">
        <f>IF(B.1!G8&lt;&gt;"",B.1!G8,"")</f>
        <v/>
      </c>
      <c r="AW4" s="91" t="str">
        <f>IF(B.1!H8&lt;&gt;"",B.1!H8,"")</f>
        <v/>
      </c>
      <c r="AX4" s="91" t="str">
        <f>IF(B.1!I8&lt;&gt;"",B.1!I8,"")</f>
        <v/>
      </c>
      <c r="AY4" s="91" t="str">
        <f>IF(B.1!J8&lt;&gt;"",B.1!J8,"")</f>
        <v/>
      </c>
      <c r="AZ4" s="175" t="str">
        <f>IF(B.1!K8&lt;&gt;"",B.1!K8,"")</f>
        <v/>
      </c>
      <c r="BA4" s="175" t="str">
        <f>IF(B.1!C8&lt;&gt;"",B.1!C8,"")</f>
        <v/>
      </c>
      <c r="BC4" s="174">
        <v>1.0</v>
      </c>
      <c r="BD4" s="175" t="str">
        <f>IF(B.2!B8&lt;&gt;"",B.2!B8,"")</f>
        <v/>
      </c>
      <c r="BE4" s="175" t="str">
        <f>IF(B.2!D8&lt;&gt;"",CONCATENATE(TEXT(B.2!D8,"DD.MM"),".",YEAR(B.2!D8)),"")</f>
        <v/>
      </c>
      <c r="BF4" s="91" t="str">
        <f>IF(B.2!E8&lt;&gt;"",B.2!E8,"")</f>
        <v/>
      </c>
      <c r="BG4" s="91" t="str">
        <f>IF(B.2!F8&lt;&gt;"",B.2!F8,"")</f>
        <v/>
      </c>
      <c r="BH4" s="91" t="str">
        <f>IF(B.2!G8&lt;&gt;"",B.2!G8,"")</f>
        <v/>
      </c>
      <c r="BI4" s="91" t="str">
        <f>IF(B.2!H8&lt;&gt;"",B.2!H8,"")</f>
        <v/>
      </c>
      <c r="BJ4" s="91" t="str">
        <f>IF(B.2!I8&lt;&gt;"",B.2!I8,"")</f>
        <v/>
      </c>
      <c r="BK4" s="91" t="str">
        <f>IF(B.2!J8&lt;&gt;"",B.2!J8,"")</f>
        <v/>
      </c>
      <c r="BL4" s="175" t="str">
        <f>IF(B.2!C8&lt;&gt;"",IF(AND(LEFT(B.2!K8,1)&lt;&gt;"N",B.2!K8&lt;&gt;""),"A","N"),"")</f>
        <v/>
      </c>
      <c r="BM4" s="175" t="str">
        <f>IF(B.2!C8&lt;&gt;"",IF(AND(LEFT(B.2!L8,1)&lt;&gt;"N",B.2!L8&lt;&gt;""),"A","N"),"")</f>
        <v/>
      </c>
      <c r="BN4" s="175" t="str">
        <f>IF(B.2!C8&lt;&gt;"",B.2!C8,"")</f>
        <v/>
      </c>
    </row>
    <row r="5" spans="2:66" ht="12.75">
      <c r="B5" s="174">
        <v>2.0</v>
      </c>
      <c r="C5" s="175" t="str">
        <f>IF(A.1!B9&lt;&gt;"",A.1!B9,"")</f>
        <v/>
      </c>
      <c r="D5" s="175" t="str">
        <f>IF(A.1!D9&lt;&gt;"",CONCATENATE(TEXT(A.1!D9,"DD.MM"),".",YEAR(A.1!D9)),"")</f>
        <v/>
      </c>
      <c r="E5" s="91" t="str">
        <f>IF(A.1!E9&lt;&gt;"",A.1!E9,"")</f>
        <v/>
      </c>
      <c r="F5" s="175" t="str">
        <f>IF(A.1!F9&lt;&gt;"",A.1!F9,"")</f>
        <v/>
      </c>
      <c r="G5" s="175" t="str">
        <f>IF(A.1!C9&lt;&gt;"",A.1!C9,"")</f>
        <v/>
      </c>
      <c r="I5" s="174">
        <v>2.0</v>
      </c>
      <c r="J5" s="175" t="str">
        <f>IF(A.2!B9&lt;&gt;"",MID(A.2!B9,3,(LEN(A.2!B9)-2)),"")</f>
        <v/>
      </c>
      <c r="K5" s="175" t="str">
        <f>IF(A.2!B9&lt;&gt;"",LEFT(A.2!B9,2),"")</f>
        <v/>
      </c>
      <c r="L5" s="175" t="str">
        <f>IF(A.2!D9&lt;&gt;"",CONCATENATE(TEXT(A.2!D9,"DD.MM"),".",YEAR(A.2!D9)),"")</f>
        <v/>
      </c>
      <c r="M5" s="91" t="str">
        <f>IF(A.2!E9&lt;&gt;"",A.2!E9,"")</f>
        <v/>
      </c>
      <c r="N5" s="91" t="str">
        <f>IF(A.2!F9&lt;&gt;"",A.2!F9,"")</f>
        <v/>
      </c>
      <c r="O5" s="91" t="str">
        <f>IF(A.2!G9&lt;&gt;"",A.2!G9,"")</f>
        <v/>
      </c>
      <c r="P5" s="91" t="str">
        <f>IF(A.2!H9&lt;&gt;"",A.2!H9,"")</f>
        <v/>
      </c>
      <c r="Q5" s="91" t="str">
        <f>IF(A.2!I9&lt;&gt;"",A.2!I9,"")</f>
        <v/>
      </c>
      <c r="R5" s="91" t="str">
        <f>IF(A.2!J9&lt;&gt;"",A.2!J9,"")</f>
        <v/>
      </c>
      <c r="S5" s="175" t="str">
        <f>IF(A.2!C9&lt;&gt;"",A.2!C9,"")</f>
        <v/>
      </c>
      <c r="U5" s="174">
        <v>2.0</v>
      </c>
      <c r="V5" s="175" t="str">
        <f>IF(A.3!B10&lt;&gt;"",A.3!B10,"")</f>
        <v/>
      </c>
      <c r="W5" s="175" t="str">
        <f>IF(A.3!C10&lt;&gt;"",A.3!C10,"")</f>
        <v/>
      </c>
      <c r="X5" s="175" t="str">
        <f>IF(A.3!D10&lt;&gt;"",CONCATENATE(TEXT(A.3!D10,"DD.MM"),".",YEAR(A.3!D10)),"")</f>
        <v/>
      </c>
      <c r="Y5" s="175" t="str">
        <f>IF(A.3!E10&lt;&gt;"",A.3!E10,"")</f>
        <v/>
      </c>
      <c r="Z5" s="175" t="str">
        <f>IF(A.3!G10&lt;&gt;"",CONCATENATE(TEXT(A.3!G10,"DD.MM"),".",YEAR(A.3!G10)),"")</f>
        <v/>
      </c>
      <c r="AA5" s="91" t="str">
        <f>IF(A.3!H10&lt;&gt;"",A.3!H10,"")</f>
        <v/>
      </c>
      <c r="AB5" s="175" t="str">
        <f>IF(A.3!F10&lt;&gt;"",A.3!F10,"")</f>
        <v/>
      </c>
      <c r="AD5" s="174">
        <v>2.0</v>
      </c>
      <c r="AE5" s="175" t="str">
        <f>IF(A.4!B9&lt;&gt;"",A.4!B9,"")</f>
        <v/>
      </c>
      <c r="AF5" s="175" t="str">
        <f>IF(A.4!D9&lt;&gt;"",CONCATENATE(TEXT(A.4!D9,"DD.MM"),".",YEAR(A.4!D9)),"")</f>
        <v/>
      </c>
      <c r="AG5" s="91" t="str">
        <f>IF(A.4!E9&lt;&gt;"",A.4!E9,"")</f>
        <v/>
      </c>
      <c r="AH5" s="91" t="str">
        <f>IF(A.4!F9&lt;&gt;"",A.4!F9,"")</f>
        <v/>
      </c>
      <c r="AI5" s="91" t="str">
        <f>IF(A.4!G9&lt;&gt;"",A.4!G9,"")</f>
        <v/>
      </c>
      <c r="AJ5" s="91" t="str">
        <f>IF(A.4!H9&lt;&gt;"",A.4!H9,"")</f>
        <v/>
      </c>
      <c r="AK5" s="91" t="str">
        <f>IF(A.4!I9&lt;&gt;"",A.4!I9,"")</f>
        <v/>
      </c>
      <c r="AL5" s="91" t="str">
        <f>IF(A.4!J9&lt;&gt;"",A.4!J9,"")</f>
        <v/>
      </c>
      <c r="AM5" s="175" t="str">
        <f>IF(A.4!K9&lt;&gt;"",A.4!K9,"")</f>
        <v/>
      </c>
      <c r="AN5" s="175" t="str">
        <f>IF(A.4!C9&lt;&gt;"",IF(AND(LEFT(A.4!L9,1)&lt;&gt;"N",A.4!L9&lt;&gt;""),"A","N"),"")</f>
        <v/>
      </c>
      <c r="AO5" s="175" t="str">
        <f>IF(A.4!C9&lt;&gt;"",A.4!C9,"")</f>
        <v/>
      </c>
      <c r="AQ5" s="174">
        <v>2.0</v>
      </c>
      <c r="AR5" s="175" t="str">
        <f>IF(B.1!B9&lt;&gt;"",B.1!B9,"")</f>
        <v/>
      </c>
      <c r="AS5" s="175" t="str">
        <f>IF(B.1!D9&lt;&gt;"",CONCATENATE(TEXT(B.1!D9,"DD.MM"),".",YEAR(B.1!D9)),"")</f>
        <v/>
      </c>
      <c r="AT5" s="91" t="str">
        <f>IF(B.1!E9&lt;&gt;"",B.1!E9,"")</f>
        <v/>
      </c>
      <c r="AU5" s="91" t="str">
        <f>IF(B.1!F9&lt;&gt;"",B.1!F9,"")</f>
        <v/>
      </c>
      <c r="AV5" s="91" t="str">
        <f>IF(B.1!G9&lt;&gt;"",B.1!G9,"")</f>
        <v/>
      </c>
      <c r="AW5" s="91" t="str">
        <f>IF(B.1!H9&lt;&gt;"",B.1!H9,"")</f>
        <v/>
      </c>
      <c r="AX5" s="91" t="str">
        <f>IF(B.1!I9&lt;&gt;"",B.1!I9,"")</f>
        <v/>
      </c>
      <c r="AY5" s="91" t="str">
        <f>IF(B.1!J9&lt;&gt;"",B.1!J9,"")</f>
        <v/>
      </c>
      <c r="AZ5" s="175" t="str">
        <f>IF(B.1!K9&lt;&gt;"",B.1!K9,"")</f>
        <v/>
      </c>
      <c r="BA5" s="175" t="str">
        <f>IF(B.1!C9&lt;&gt;"",B.1!C9,"")</f>
        <v/>
      </c>
      <c r="BC5" s="174">
        <v>2.0</v>
      </c>
      <c r="BD5" s="175" t="str">
        <f>IF(B.2!B9&lt;&gt;"",B.2!B9,"")</f>
        <v/>
      </c>
      <c r="BE5" s="175" t="str">
        <f>IF(B.2!D9&lt;&gt;"",CONCATENATE(TEXT(B.2!D9,"DD.MM"),".",YEAR(B.2!D9)),"")</f>
        <v/>
      </c>
      <c r="BF5" s="91" t="str">
        <f>IF(B.2!E9&lt;&gt;"",B.2!E9,"")</f>
        <v/>
      </c>
      <c r="BG5" s="91" t="str">
        <f>IF(B.2!F9&lt;&gt;"",B.2!F9,"")</f>
        <v/>
      </c>
      <c r="BH5" s="91" t="str">
        <f>IF(B.2!G9&lt;&gt;"",B.2!G9,"")</f>
        <v/>
      </c>
      <c r="BI5" s="91" t="str">
        <f>IF(B.2!H9&lt;&gt;"",B.2!H9,"")</f>
        <v/>
      </c>
      <c r="BJ5" s="91" t="str">
        <f>IF(B.2!I9&lt;&gt;"",B.2!I9,"")</f>
        <v/>
      </c>
      <c r="BK5" s="91" t="str">
        <f>IF(B.2!J9&lt;&gt;"",B.2!J9,"")</f>
        <v/>
      </c>
      <c r="BL5" s="175" t="str">
        <f>IF(B.2!C9&lt;&gt;"",IF(AND(LEFT(B.2!K9,1)&lt;&gt;"N",B.2!K9&lt;&gt;""),"A","N"),"")</f>
        <v/>
      </c>
      <c r="BM5" s="175" t="str">
        <f>IF(B.2!C9&lt;&gt;"",IF(AND(LEFT(B.2!L9,1)&lt;&gt;"N",B.2!L9&lt;&gt;""),"A","N"),"")</f>
        <v/>
      </c>
      <c r="BN5" s="175" t="str">
        <f>IF(B.2!C9&lt;&gt;"",B.2!C9,"")</f>
        <v/>
      </c>
    </row>
    <row r="6" spans="2:66" ht="12.75">
      <c r="B6" s="174">
        <v>3.0</v>
      </c>
      <c r="C6" s="175" t="str">
        <f>IF(A.1!B10&lt;&gt;"",A.1!B10,"")</f>
        <v/>
      </c>
      <c r="D6" s="175" t="str">
        <f>IF(A.1!D10&lt;&gt;"",CONCATENATE(TEXT(A.1!D10,"DD.MM"),".",YEAR(A.1!D10)),"")</f>
        <v/>
      </c>
      <c r="E6" s="91" t="str">
        <f>IF(A.1!E10&lt;&gt;"",A.1!E10,"")</f>
        <v/>
      </c>
      <c r="F6" s="175" t="str">
        <f>IF(A.1!F10&lt;&gt;"",A.1!F10,"")</f>
        <v/>
      </c>
      <c r="G6" s="175" t="str">
        <f>IF(A.1!C10&lt;&gt;"",A.1!C10,"")</f>
        <v/>
      </c>
      <c r="I6" s="174">
        <v>3.0</v>
      </c>
      <c r="J6" s="175" t="str">
        <f>IF(A.2!B10&lt;&gt;"",MID(A.2!B10,3,(LEN(A.2!B10)-2)),"")</f>
        <v/>
      </c>
      <c r="K6" s="175" t="str">
        <f>IF(A.2!B10&lt;&gt;"",LEFT(A.2!B10,2),"")</f>
        <v/>
      </c>
      <c r="L6" s="175" t="str">
        <f>IF(A.2!D10&lt;&gt;"",CONCATENATE(TEXT(A.2!D10,"DD.MM"),".",YEAR(A.2!D10)),"")</f>
        <v/>
      </c>
      <c r="M6" s="91" t="str">
        <f>IF(A.2!E10&lt;&gt;"",A.2!E10,"")</f>
        <v/>
      </c>
      <c r="N6" s="91" t="str">
        <f>IF(A.2!F10&lt;&gt;"",A.2!F10,"")</f>
        <v/>
      </c>
      <c r="O6" s="91" t="str">
        <f>IF(A.2!G10&lt;&gt;"",A.2!G10,"")</f>
        <v/>
      </c>
      <c r="P6" s="91" t="str">
        <f>IF(A.2!H10&lt;&gt;"",A.2!H10,"")</f>
        <v/>
      </c>
      <c r="Q6" s="91" t="str">
        <f>IF(A.2!I10&lt;&gt;"",A.2!I10,"")</f>
        <v/>
      </c>
      <c r="R6" s="91" t="str">
        <f>IF(A.2!J10&lt;&gt;"",A.2!J10,"")</f>
        <v/>
      </c>
      <c r="S6" s="175" t="str">
        <f>IF(A.2!C10&lt;&gt;"",A.2!C10,"")</f>
        <v/>
      </c>
      <c r="U6" s="174">
        <v>3.0</v>
      </c>
      <c r="V6" s="175" t="str">
        <f>IF(A.3!B11&lt;&gt;"",A.3!B11,"")</f>
        <v/>
      </c>
      <c r="W6" s="175" t="str">
        <f>IF(A.3!C11&lt;&gt;"",A.3!C11,"")</f>
        <v/>
      </c>
      <c r="X6" s="175" t="str">
        <f>IF(A.3!D11&lt;&gt;"",CONCATENATE(TEXT(A.3!D11,"DD.MM"),".",YEAR(A.3!D11)),"")</f>
        <v/>
      </c>
      <c r="Y6" s="175" t="str">
        <f>IF(A.3!E11&lt;&gt;"",A.3!E11,"")</f>
        <v/>
      </c>
      <c r="Z6" s="175" t="str">
        <f>IF(A.3!G11&lt;&gt;"",CONCATENATE(TEXT(A.3!G11,"DD.MM"),".",YEAR(A.3!G11)),"")</f>
        <v/>
      </c>
      <c r="AA6" s="91" t="str">
        <f>IF(A.3!H11&lt;&gt;"",A.3!H11,"")</f>
        <v/>
      </c>
      <c r="AB6" s="175" t="str">
        <f>IF(A.3!F11&lt;&gt;"",A.3!F11,"")</f>
        <v/>
      </c>
      <c r="AD6" s="174">
        <v>3.0</v>
      </c>
      <c r="AE6" s="175" t="str">
        <f>IF(A.4!B10&lt;&gt;"",A.4!B10,"")</f>
        <v/>
      </c>
      <c r="AF6" s="175" t="str">
        <f>IF(A.4!D10&lt;&gt;"",CONCATENATE(TEXT(A.4!D10,"DD.MM"),".",YEAR(A.4!D10)),"")</f>
        <v/>
      </c>
      <c r="AG6" s="91" t="str">
        <f>IF(A.4!E10&lt;&gt;"",A.4!E10,"")</f>
        <v/>
      </c>
      <c r="AH6" s="91" t="str">
        <f>IF(A.4!F10&lt;&gt;"",A.4!F10,"")</f>
        <v/>
      </c>
      <c r="AI6" s="91" t="str">
        <f>IF(A.4!G10&lt;&gt;"",A.4!G10,"")</f>
        <v/>
      </c>
      <c r="AJ6" s="91" t="str">
        <f>IF(A.4!H10&lt;&gt;"",A.4!H10,"")</f>
        <v/>
      </c>
      <c r="AK6" s="91" t="str">
        <f>IF(A.4!I10&lt;&gt;"",A.4!I10,"")</f>
        <v/>
      </c>
      <c r="AL6" s="91" t="str">
        <f>IF(A.4!J10&lt;&gt;"",A.4!J10,"")</f>
        <v/>
      </c>
      <c r="AM6" s="175" t="str">
        <f>IF(A.4!K10&lt;&gt;"",A.4!K10,"")</f>
        <v/>
      </c>
      <c r="AN6" s="175" t="str">
        <f>IF(A.4!C10&lt;&gt;"",IF(AND(LEFT(A.4!L10,1)&lt;&gt;"N",A.4!L10&lt;&gt;""),"A","N"),"")</f>
        <v/>
      </c>
      <c r="AO6" s="175" t="str">
        <f>IF(A.4!C10&lt;&gt;"",A.4!C10,"")</f>
        <v/>
      </c>
      <c r="AQ6" s="174">
        <v>3.0</v>
      </c>
      <c r="AR6" s="175" t="str">
        <f>IF(B.1!B10&lt;&gt;"",B.1!B10,"")</f>
        <v/>
      </c>
      <c r="AS6" s="175" t="str">
        <f>IF(B.1!D10&lt;&gt;"",CONCATENATE(TEXT(B.1!D10,"DD.MM"),".",YEAR(B.1!D10)),"")</f>
        <v/>
      </c>
      <c r="AT6" s="91" t="str">
        <f>IF(B.1!E10&lt;&gt;"",B.1!E10,"")</f>
        <v/>
      </c>
      <c r="AU6" s="91" t="str">
        <f>IF(B.1!F10&lt;&gt;"",B.1!F10,"")</f>
        <v/>
      </c>
      <c r="AV6" s="91" t="str">
        <f>IF(B.1!G10&lt;&gt;"",B.1!G10,"")</f>
        <v/>
      </c>
      <c r="AW6" s="91" t="str">
        <f>IF(B.1!H10&lt;&gt;"",B.1!H10,"")</f>
        <v/>
      </c>
      <c r="AX6" s="91" t="str">
        <f>IF(B.1!I10&lt;&gt;"",B.1!I10,"")</f>
        <v/>
      </c>
      <c r="AY6" s="91" t="str">
        <f>IF(B.1!J10&lt;&gt;"",B.1!J10,"")</f>
        <v/>
      </c>
      <c r="AZ6" s="175" t="str">
        <f>IF(B.1!K10&lt;&gt;"",B.1!K10,"")</f>
        <v/>
      </c>
      <c r="BA6" s="175" t="str">
        <f>IF(B.1!C10&lt;&gt;"",B.1!C10,"")</f>
        <v/>
      </c>
      <c r="BC6" s="174">
        <v>3.0</v>
      </c>
      <c r="BD6" s="175" t="str">
        <f>IF(B.2!B10&lt;&gt;"",B.2!B10,"")</f>
        <v/>
      </c>
      <c r="BE6" s="175" t="str">
        <f>IF(B.2!D10&lt;&gt;"",CONCATENATE(TEXT(B.2!D10,"DD.MM"),".",YEAR(B.2!D10)),"")</f>
        <v/>
      </c>
      <c r="BF6" s="91" t="str">
        <f>IF(B.2!E10&lt;&gt;"",B.2!E10,"")</f>
        <v/>
      </c>
      <c r="BG6" s="91" t="str">
        <f>IF(B.2!F10&lt;&gt;"",B.2!F10,"")</f>
        <v/>
      </c>
      <c r="BH6" s="91" t="str">
        <f>IF(B.2!G10&lt;&gt;"",B.2!G10,"")</f>
        <v/>
      </c>
      <c r="BI6" s="91" t="str">
        <f>IF(B.2!H10&lt;&gt;"",B.2!H10,"")</f>
        <v/>
      </c>
      <c r="BJ6" s="91" t="str">
        <f>IF(B.2!I10&lt;&gt;"",B.2!I10,"")</f>
        <v/>
      </c>
      <c r="BK6" s="91" t="str">
        <f>IF(B.2!J10&lt;&gt;"",B.2!J10,"")</f>
        <v/>
      </c>
      <c r="BL6" s="175" t="str">
        <f>IF(B.2!C10&lt;&gt;"",IF(AND(LEFT(B.2!K10,1)&lt;&gt;"N",B.2!K10&lt;&gt;""),"A","N"),"")</f>
        <v/>
      </c>
      <c r="BM6" s="175" t="str">
        <f>IF(B.2!C10&lt;&gt;"",IF(AND(LEFT(B.2!L10,1)&lt;&gt;"N",B.2!L10&lt;&gt;""),"A","N"),"")</f>
        <v/>
      </c>
      <c r="BN6" s="175" t="str">
        <f>IF(B.2!C10&lt;&gt;"",B.2!C10,"")</f>
        <v/>
      </c>
    </row>
    <row r="7" spans="2:66" ht="12.75">
      <c r="B7" s="174">
        <v>4.0</v>
      </c>
      <c r="C7" s="175" t="str">
        <f>IF(A.1!B11&lt;&gt;"",A.1!B11,"")</f>
        <v/>
      </c>
      <c r="D7" s="175" t="str">
        <f>IF(A.1!D11&lt;&gt;"",CONCATENATE(TEXT(A.1!D11,"DD.MM"),".",YEAR(A.1!D11)),"")</f>
        <v/>
      </c>
      <c r="E7" s="91" t="str">
        <f>IF(A.1!E11&lt;&gt;"",A.1!E11,"")</f>
        <v/>
      </c>
      <c r="F7" s="175" t="str">
        <f>IF(A.1!F11&lt;&gt;"",A.1!F11,"")</f>
        <v/>
      </c>
      <c r="G7" s="175" t="str">
        <f>IF(A.1!C11&lt;&gt;"",A.1!C11,"")</f>
        <v/>
      </c>
      <c r="I7" s="174">
        <v>4.0</v>
      </c>
      <c r="J7" s="175" t="str">
        <f>IF(A.2!B11&lt;&gt;"",MID(A.2!B11,3,(LEN(A.2!B11)-2)),"")</f>
        <v/>
      </c>
      <c r="K7" s="175" t="str">
        <f>IF(A.2!B11&lt;&gt;"",LEFT(A.2!B11,2),"")</f>
        <v/>
      </c>
      <c r="L7" s="175" t="str">
        <f>IF(A.2!D11&lt;&gt;"",CONCATENATE(TEXT(A.2!D11,"DD.MM"),".",YEAR(A.2!D11)),"")</f>
        <v/>
      </c>
      <c r="M7" s="91" t="str">
        <f>IF(A.2!E11&lt;&gt;"",A.2!E11,"")</f>
        <v/>
      </c>
      <c r="N7" s="91" t="str">
        <f>IF(A.2!F11&lt;&gt;"",A.2!F11,"")</f>
        <v/>
      </c>
      <c r="O7" s="91" t="str">
        <f>IF(A.2!G11&lt;&gt;"",A.2!G11,"")</f>
        <v/>
      </c>
      <c r="P7" s="91" t="str">
        <f>IF(A.2!H11&lt;&gt;"",A.2!H11,"")</f>
        <v/>
      </c>
      <c r="Q7" s="91" t="str">
        <f>IF(A.2!I11&lt;&gt;"",A.2!I11,"")</f>
        <v/>
      </c>
      <c r="R7" s="91" t="str">
        <f>IF(A.2!J11&lt;&gt;"",A.2!J11,"")</f>
        <v/>
      </c>
      <c r="S7" s="175" t="str">
        <f>IF(A.2!C11&lt;&gt;"",A.2!C11,"")</f>
        <v/>
      </c>
      <c r="U7" s="174">
        <v>4.0</v>
      </c>
      <c r="V7" s="175" t="str">
        <f>IF(A.3!B12&lt;&gt;"",A.3!B12,"")</f>
        <v/>
      </c>
      <c r="W7" s="175" t="str">
        <f>IF(A.3!C12&lt;&gt;"",A.3!C12,"")</f>
        <v/>
      </c>
      <c r="X7" s="175" t="str">
        <f>IF(A.3!D12&lt;&gt;"",CONCATENATE(TEXT(A.3!D12,"DD.MM"),".",YEAR(A.3!D12)),"")</f>
        <v/>
      </c>
      <c r="Y7" s="175" t="str">
        <f>IF(A.3!E12&lt;&gt;"",A.3!E12,"")</f>
        <v/>
      </c>
      <c r="Z7" s="175" t="str">
        <f>IF(A.3!G12&lt;&gt;"",CONCATENATE(TEXT(A.3!G12,"DD.MM"),".",YEAR(A.3!G12)),"")</f>
        <v/>
      </c>
      <c r="AA7" s="91" t="str">
        <f>IF(A.3!H12&lt;&gt;"",A.3!H12,"")</f>
        <v/>
      </c>
      <c r="AB7" s="175" t="str">
        <f>IF(A.3!F12&lt;&gt;"",A.3!F12,"")</f>
        <v/>
      </c>
      <c r="AD7" s="174">
        <v>4.0</v>
      </c>
      <c r="AE7" s="175" t="str">
        <f>IF(A.4!B11&lt;&gt;"",A.4!B11,"")</f>
        <v/>
      </c>
      <c r="AF7" s="175" t="str">
        <f>IF(A.4!D11&lt;&gt;"",CONCATENATE(TEXT(A.4!D11,"DD.MM"),".",YEAR(A.4!D11)),"")</f>
        <v/>
      </c>
      <c r="AG7" s="91" t="str">
        <f>IF(A.4!E11&lt;&gt;"",A.4!E11,"")</f>
        <v/>
      </c>
      <c r="AH7" s="91" t="str">
        <f>IF(A.4!F11&lt;&gt;"",A.4!F11,"")</f>
        <v/>
      </c>
      <c r="AI7" s="91" t="str">
        <f>IF(A.4!G11&lt;&gt;"",A.4!G11,"")</f>
        <v/>
      </c>
      <c r="AJ7" s="91" t="str">
        <f>IF(A.4!H11&lt;&gt;"",A.4!H11,"")</f>
        <v/>
      </c>
      <c r="AK7" s="91" t="str">
        <f>IF(A.4!I11&lt;&gt;"",A.4!I11,"")</f>
        <v/>
      </c>
      <c r="AL7" s="91" t="str">
        <f>IF(A.4!J11&lt;&gt;"",A.4!J11,"")</f>
        <v/>
      </c>
      <c r="AM7" s="175" t="str">
        <f>IF(A.4!K11&lt;&gt;"",A.4!K11,"")</f>
        <v/>
      </c>
      <c r="AN7" s="175" t="str">
        <f>IF(A.4!C11&lt;&gt;"",IF(AND(LEFT(A.4!L11,1)&lt;&gt;"N",A.4!L11&lt;&gt;""),"A","N"),"")</f>
        <v/>
      </c>
      <c r="AO7" s="175" t="str">
        <f>IF(A.4!C11&lt;&gt;"",A.4!C11,"")</f>
        <v/>
      </c>
      <c r="AQ7" s="174">
        <v>4.0</v>
      </c>
      <c r="AR7" s="175" t="str">
        <f>IF(B.1!B11&lt;&gt;"",B.1!B11,"")</f>
        <v/>
      </c>
      <c r="AS7" s="175" t="str">
        <f>IF(B.1!D11&lt;&gt;"",CONCATENATE(TEXT(B.1!D11,"DD.MM"),".",YEAR(B.1!D11)),"")</f>
        <v/>
      </c>
      <c r="AT7" s="91" t="str">
        <f>IF(B.1!E11&lt;&gt;"",B.1!E11,"")</f>
        <v/>
      </c>
      <c r="AU7" s="91" t="str">
        <f>IF(B.1!F11&lt;&gt;"",B.1!F11,"")</f>
        <v/>
      </c>
      <c r="AV7" s="91" t="str">
        <f>IF(B.1!G11&lt;&gt;"",B.1!G11,"")</f>
        <v/>
      </c>
      <c r="AW7" s="91" t="str">
        <f>IF(B.1!H11&lt;&gt;"",B.1!H11,"")</f>
        <v/>
      </c>
      <c r="AX7" s="91" t="str">
        <f>IF(B.1!I11&lt;&gt;"",B.1!I11,"")</f>
        <v/>
      </c>
      <c r="AY7" s="91" t="str">
        <f>IF(B.1!J11&lt;&gt;"",B.1!J11,"")</f>
        <v/>
      </c>
      <c r="AZ7" s="175" t="str">
        <f>IF(B.1!K11&lt;&gt;"",B.1!K11,"")</f>
        <v/>
      </c>
      <c r="BA7" s="175" t="str">
        <f>IF(B.1!C11&lt;&gt;"",B.1!C11,"")</f>
        <v/>
      </c>
      <c r="BC7" s="174">
        <v>4.0</v>
      </c>
      <c r="BD7" s="175" t="str">
        <f>IF(B.2!B11&lt;&gt;"",B.2!B11,"")</f>
        <v/>
      </c>
      <c r="BE7" s="175" t="str">
        <f>IF(B.2!D11&lt;&gt;"",CONCATENATE(TEXT(B.2!D11,"DD.MM"),".",YEAR(B.2!D11)),"")</f>
        <v/>
      </c>
      <c r="BF7" s="91" t="str">
        <f>IF(B.2!E11&lt;&gt;"",B.2!E11,"")</f>
        <v/>
      </c>
      <c r="BG7" s="91" t="str">
        <f>IF(B.2!F11&lt;&gt;"",B.2!F11,"")</f>
        <v/>
      </c>
      <c r="BH7" s="91" t="str">
        <f>IF(B.2!G11&lt;&gt;"",B.2!G11,"")</f>
        <v/>
      </c>
      <c r="BI7" s="91" t="str">
        <f>IF(B.2!H11&lt;&gt;"",B.2!H11,"")</f>
        <v/>
      </c>
      <c r="BJ7" s="91" t="str">
        <f>IF(B.2!I11&lt;&gt;"",B.2!I11,"")</f>
        <v/>
      </c>
      <c r="BK7" s="91" t="str">
        <f>IF(B.2!J11&lt;&gt;"",B.2!J11,"")</f>
        <v/>
      </c>
      <c r="BL7" s="175" t="str">
        <f>IF(B.2!C11&lt;&gt;"",IF(AND(LEFT(B.2!K11,1)&lt;&gt;"N",B.2!K11&lt;&gt;""),"A","N"),"")</f>
        <v/>
      </c>
      <c r="BM7" s="175" t="str">
        <f>IF(B.2!C11&lt;&gt;"",IF(AND(LEFT(B.2!L11,1)&lt;&gt;"N",B.2!L11&lt;&gt;""),"A","N"),"")</f>
        <v/>
      </c>
      <c r="BN7" s="175" t="str">
        <f>IF(B.2!C11&lt;&gt;"",B.2!C11,"")</f>
        <v/>
      </c>
    </row>
    <row r="8" spans="2:66" ht="12.75">
      <c r="B8" s="174">
        <v>5.0</v>
      </c>
      <c r="C8" s="175" t="str">
        <f>IF(A.1!B12&lt;&gt;"",A.1!B12,"")</f>
        <v/>
      </c>
      <c r="D8" s="175" t="str">
        <f>IF(A.1!D12&lt;&gt;"",CONCATENATE(TEXT(A.1!D12,"DD.MM"),".",YEAR(A.1!D12)),"")</f>
        <v/>
      </c>
      <c r="E8" s="91" t="str">
        <f>IF(A.1!E12&lt;&gt;"",A.1!E12,"")</f>
        <v/>
      </c>
      <c r="F8" s="175" t="str">
        <f>IF(A.1!F12&lt;&gt;"",A.1!F12,"")</f>
        <v/>
      </c>
      <c r="G8" s="175" t="str">
        <f>IF(A.1!C12&lt;&gt;"",A.1!C12,"")</f>
        <v/>
      </c>
      <c r="I8" s="174">
        <v>5.0</v>
      </c>
      <c r="J8" s="175" t="str">
        <f>IF(A.2!B12&lt;&gt;"",MID(A.2!B12,3,(LEN(A.2!B12)-2)),"")</f>
        <v/>
      </c>
      <c r="K8" s="175" t="str">
        <f>IF(A.2!B12&lt;&gt;"",LEFT(A.2!B12,2),"")</f>
        <v/>
      </c>
      <c r="L8" s="175" t="str">
        <f>IF(A.2!D12&lt;&gt;"",CONCATENATE(TEXT(A.2!D12,"DD.MM"),".",YEAR(A.2!D12)),"")</f>
        <v/>
      </c>
      <c r="M8" s="91" t="str">
        <f>IF(A.2!E12&lt;&gt;"",A.2!E12,"")</f>
        <v/>
      </c>
      <c r="N8" s="91" t="str">
        <f>IF(A.2!F12&lt;&gt;"",A.2!F12,"")</f>
        <v/>
      </c>
      <c r="O8" s="91" t="str">
        <f>IF(A.2!G12&lt;&gt;"",A.2!G12,"")</f>
        <v/>
      </c>
      <c r="P8" s="91" t="str">
        <f>IF(A.2!H12&lt;&gt;"",A.2!H12,"")</f>
        <v/>
      </c>
      <c r="Q8" s="91" t="str">
        <f>IF(A.2!I12&lt;&gt;"",A.2!I12,"")</f>
        <v/>
      </c>
      <c r="R8" s="91" t="str">
        <f>IF(A.2!J12&lt;&gt;"",A.2!J12,"")</f>
        <v/>
      </c>
      <c r="S8" s="175" t="str">
        <f>IF(A.2!C12&lt;&gt;"",A.2!C12,"")</f>
        <v/>
      </c>
      <c r="U8" s="174">
        <v>5.0</v>
      </c>
      <c r="V8" s="175" t="str">
        <f>IF(A.3!B13&lt;&gt;"",A.3!B13,"")</f>
        <v/>
      </c>
      <c r="W8" s="175" t="str">
        <f>IF(A.3!C13&lt;&gt;"",A.3!C13,"")</f>
        <v/>
      </c>
      <c r="X8" s="175" t="str">
        <f>IF(A.3!D13&lt;&gt;"",CONCATENATE(TEXT(A.3!D13,"DD.MM"),".",YEAR(A.3!D13)),"")</f>
        <v/>
      </c>
      <c r="Y8" s="175" t="str">
        <f>IF(A.3!E13&lt;&gt;"",A.3!E13,"")</f>
        <v/>
      </c>
      <c r="Z8" s="175" t="str">
        <f>IF(A.3!G13&lt;&gt;"",CONCATENATE(TEXT(A.3!G13,"DD.MM"),".",YEAR(A.3!G13)),"")</f>
        <v/>
      </c>
      <c r="AA8" s="91" t="str">
        <f>IF(A.3!H13&lt;&gt;"",A.3!H13,"")</f>
        <v/>
      </c>
      <c r="AB8" s="175" t="str">
        <f>IF(A.3!F13&lt;&gt;"",A.3!F13,"")</f>
        <v/>
      </c>
      <c r="AD8" s="174">
        <v>5.0</v>
      </c>
      <c r="AE8" s="175" t="str">
        <f>IF(A.4!B12&lt;&gt;"",A.4!B12,"")</f>
        <v/>
      </c>
      <c r="AF8" s="175" t="str">
        <f>IF(A.4!D12&lt;&gt;"",CONCATENATE(TEXT(A.4!D12,"DD.MM"),".",YEAR(A.4!D12)),"")</f>
        <v/>
      </c>
      <c r="AG8" s="91" t="str">
        <f>IF(A.4!E12&lt;&gt;"",A.4!E12,"")</f>
        <v/>
      </c>
      <c r="AH8" s="91" t="str">
        <f>IF(A.4!F12&lt;&gt;"",A.4!F12,"")</f>
        <v/>
      </c>
      <c r="AI8" s="91" t="str">
        <f>IF(A.4!G12&lt;&gt;"",A.4!G12,"")</f>
        <v/>
      </c>
      <c r="AJ8" s="91" t="str">
        <f>IF(A.4!H12&lt;&gt;"",A.4!H12,"")</f>
        <v/>
      </c>
      <c r="AK8" s="91" t="str">
        <f>IF(A.4!I12&lt;&gt;"",A.4!I12,"")</f>
        <v/>
      </c>
      <c r="AL8" s="91" t="str">
        <f>IF(A.4!J12&lt;&gt;"",A.4!J12,"")</f>
        <v/>
      </c>
      <c r="AM8" s="175" t="str">
        <f>IF(A.4!K12&lt;&gt;"",A.4!K12,"")</f>
        <v/>
      </c>
      <c r="AN8" s="175" t="str">
        <f>IF(A.4!C12&lt;&gt;"",IF(AND(LEFT(A.4!L12,1)&lt;&gt;"N",A.4!L12&lt;&gt;""),"A","N"),"")</f>
        <v/>
      </c>
      <c r="AO8" s="175" t="str">
        <f>IF(A.4!C12&lt;&gt;"",A.4!C12,"")</f>
        <v/>
      </c>
      <c r="AQ8" s="174">
        <v>5.0</v>
      </c>
      <c r="AR8" s="175" t="str">
        <f>IF(B.1!B12&lt;&gt;"",B.1!B12,"")</f>
        <v/>
      </c>
      <c r="AS8" s="175" t="str">
        <f>IF(B.1!D12&lt;&gt;"",CONCATENATE(TEXT(B.1!D12,"DD.MM"),".",YEAR(B.1!D12)),"")</f>
        <v/>
      </c>
      <c r="AT8" s="91" t="str">
        <f>IF(B.1!E12&lt;&gt;"",B.1!E12,"")</f>
        <v/>
      </c>
      <c r="AU8" s="91" t="str">
        <f>IF(B.1!F12&lt;&gt;"",B.1!F12,"")</f>
        <v/>
      </c>
      <c r="AV8" s="91" t="str">
        <f>IF(B.1!G12&lt;&gt;"",B.1!G12,"")</f>
        <v/>
      </c>
      <c r="AW8" s="91" t="str">
        <f>IF(B.1!H12&lt;&gt;"",B.1!H12,"")</f>
        <v/>
      </c>
      <c r="AX8" s="91" t="str">
        <f>IF(B.1!I12&lt;&gt;"",B.1!I12,"")</f>
        <v/>
      </c>
      <c r="AY8" s="91" t="str">
        <f>IF(B.1!J12&lt;&gt;"",B.1!J12,"")</f>
        <v/>
      </c>
      <c r="AZ8" s="175" t="str">
        <f>IF(B.1!K12&lt;&gt;"",B.1!K12,"")</f>
        <v/>
      </c>
      <c r="BA8" s="175" t="str">
        <f>IF(B.1!C12&lt;&gt;"",B.1!C12,"")</f>
        <v/>
      </c>
      <c r="BC8" s="174">
        <v>5.0</v>
      </c>
      <c r="BD8" s="175" t="str">
        <f>IF(B.2!B12&lt;&gt;"",B.2!B12,"")</f>
        <v/>
      </c>
      <c r="BE8" s="175" t="str">
        <f>IF(B.2!D12&lt;&gt;"",CONCATENATE(TEXT(B.2!D12,"DD.MM"),".",YEAR(B.2!D12)),"")</f>
        <v/>
      </c>
      <c r="BF8" s="91" t="str">
        <f>IF(B.2!E12&lt;&gt;"",B.2!E12,"")</f>
        <v/>
      </c>
      <c r="BG8" s="91" t="str">
        <f>IF(B.2!F12&lt;&gt;"",B.2!F12,"")</f>
        <v/>
      </c>
      <c r="BH8" s="91" t="str">
        <f>IF(B.2!G12&lt;&gt;"",B.2!G12,"")</f>
        <v/>
      </c>
      <c r="BI8" s="91" t="str">
        <f>IF(B.2!H12&lt;&gt;"",B.2!H12,"")</f>
        <v/>
      </c>
      <c r="BJ8" s="91" t="str">
        <f>IF(B.2!I12&lt;&gt;"",B.2!I12,"")</f>
        <v/>
      </c>
      <c r="BK8" s="91" t="str">
        <f>IF(B.2!J12&lt;&gt;"",B.2!J12,"")</f>
        <v/>
      </c>
      <c r="BL8" s="175" t="str">
        <f>IF(B.2!C12&lt;&gt;"",IF(AND(LEFT(B.2!K12,1)&lt;&gt;"N",B.2!K12&lt;&gt;""),"A","N"),"")</f>
        <v/>
      </c>
      <c r="BM8" s="175" t="str">
        <f>IF(B.2!C12&lt;&gt;"",IF(AND(LEFT(B.2!L12,1)&lt;&gt;"N",B.2!L12&lt;&gt;""),"A","N"),"")</f>
        <v/>
      </c>
      <c r="BN8" s="175" t="str">
        <f>IF(B.2!C12&lt;&gt;"",B.2!C12,"")</f>
        <v/>
      </c>
    </row>
    <row r="9" spans="2:66" ht="12.75">
      <c r="B9" s="174">
        <v>6.0</v>
      </c>
      <c r="C9" s="175" t="str">
        <f>IF(A.1!B13&lt;&gt;"",A.1!B13,"")</f>
        <v/>
      </c>
      <c r="D9" s="175" t="str">
        <f>IF(A.1!D13&lt;&gt;"",CONCATENATE(TEXT(A.1!D13,"DD.MM"),".",YEAR(A.1!D13)),"")</f>
        <v/>
      </c>
      <c r="E9" s="91" t="str">
        <f>IF(A.1!E13&lt;&gt;"",A.1!E13,"")</f>
        <v/>
      </c>
      <c r="F9" s="175" t="str">
        <f>IF(A.1!F13&lt;&gt;"",A.1!F13,"")</f>
        <v/>
      </c>
      <c r="G9" s="175" t="str">
        <f>IF(A.1!C13&lt;&gt;"",A.1!C13,"")</f>
        <v/>
      </c>
      <c r="I9" s="174">
        <v>6.0</v>
      </c>
      <c r="J9" s="175" t="str">
        <f>IF(A.2!B13&lt;&gt;"",MID(A.2!B13,3,(LEN(A.2!B13)-2)),"")</f>
        <v/>
      </c>
      <c r="K9" s="175" t="str">
        <f>IF(A.2!B13&lt;&gt;"",LEFT(A.2!B13,2),"")</f>
        <v/>
      </c>
      <c r="L9" s="175" t="str">
        <f>IF(A.2!D13&lt;&gt;"",CONCATENATE(TEXT(A.2!D13,"DD.MM"),".",YEAR(A.2!D13)),"")</f>
        <v/>
      </c>
      <c r="M9" s="91" t="str">
        <f>IF(A.2!E13&lt;&gt;"",A.2!E13,"")</f>
        <v/>
      </c>
      <c r="N9" s="91" t="str">
        <f>IF(A.2!F13&lt;&gt;"",A.2!F13,"")</f>
        <v/>
      </c>
      <c r="O9" s="91" t="str">
        <f>IF(A.2!G13&lt;&gt;"",A.2!G13,"")</f>
        <v/>
      </c>
      <c r="P9" s="91" t="str">
        <f>IF(A.2!H13&lt;&gt;"",A.2!H13,"")</f>
        <v/>
      </c>
      <c r="Q9" s="91" t="str">
        <f>IF(A.2!I13&lt;&gt;"",A.2!I13,"")</f>
        <v/>
      </c>
      <c r="R9" s="91" t="str">
        <f>IF(A.2!J13&lt;&gt;"",A.2!J13,"")</f>
        <v/>
      </c>
      <c r="S9" s="175" t="str">
        <f>IF(A.2!C13&lt;&gt;"",A.2!C13,"")</f>
        <v/>
      </c>
      <c r="U9" s="174">
        <v>6.0</v>
      </c>
      <c r="V9" s="175" t="str">
        <f>IF(A.3!B14&lt;&gt;"",A.3!B14,"")</f>
        <v/>
      </c>
      <c r="W9" s="175" t="str">
        <f>IF(A.3!C14&lt;&gt;"",A.3!C14,"")</f>
        <v/>
      </c>
      <c r="X9" s="175" t="str">
        <f>IF(A.3!D14&lt;&gt;"",CONCATENATE(TEXT(A.3!D14,"DD.MM"),".",YEAR(A.3!D14)),"")</f>
        <v/>
      </c>
      <c r="Y9" s="175" t="str">
        <f>IF(A.3!E14&lt;&gt;"",A.3!E14,"")</f>
        <v/>
      </c>
      <c r="Z9" s="175" t="str">
        <f>IF(A.3!G14&lt;&gt;"",CONCATENATE(TEXT(A.3!G14,"DD.MM"),".",YEAR(A.3!G14)),"")</f>
        <v/>
      </c>
      <c r="AA9" s="91" t="str">
        <f>IF(A.3!H14&lt;&gt;"",A.3!H14,"")</f>
        <v/>
      </c>
      <c r="AB9" s="175" t="str">
        <f>IF(A.3!F14&lt;&gt;"",A.3!F14,"")</f>
        <v/>
      </c>
      <c r="AD9" s="174">
        <v>6.0</v>
      </c>
      <c r="AE9" s="175" t="str">
        <f>IF(A.4!B13&lt;&gt;"",A.4!B13,"")</f>
        <v/>
      </c>
      <c r="AF9" s="175" t="str">
        <f>IF(A.4!D13&lt;&gt;"",CONCATENATE(TEXT(A.4!D13,"DD.MM"),".",YEAR(A.4!D13)),"")</f>
        <v/>
      </c>
      <c r="AG9" s="91" t="str">
        <f>IF(A.4!E13&lt;&gt;"",A.4!E13,"")</f>
        <v/>
      </c>
      <c r="AH9" s="91" t="str">
        <f>IF(A.4!F13&lt;&gt;"",A.4!F13,"")</f>
        <v/>
      </c>
      <c r="AI9" s="91" t="str">
        <f>IF(A.4!G13&lt;&gt;"",A.4!G13,"")</f>
        <v/>
      </c>
      <c r="AJ9" s="91" t="str">
        <f>IF(A.4!H13&lt;&gt;"",A.4!H13,"")</f>
        <v/>
      </c>
      <c r="AK9" s="91" t="str">
        <f>IF(A.4!I13&lt;&gt;"",A.4!I13,"")</f>
        <v/>
      </c>
      <c r="AL9" s="91" t="str">
        <f>IF(A.4!J13&lt;&gt;"",A.4!J13,"")</f>
        <v/>
      </c>
      <c r="AM9" s="175" t="str">
        <f>IF(A.4!K13&lt;&gt;"",A.4!K13,"")</f>
        <v/>
      </c>
      <c r="AN9" s="175" t="str">
        <f>IF(A.4!C13&lt;&gt;"",IF(AND(LEFT(A.4!L13,1)&lt;&gt;"N",A.4!L13&lt;&gt;""),"A","N"),"")</f>
        <v/>
      </c>
      <c r="AO9" s="175" t="str">
        <f>IF(A.4!C13&lt;&gt;"",A.4!C13,"")</f>
        <v/>
      </c>
      <c r="AQ9" s="174">
        <v>6.0</v>
      </c>
      <c r="AR9" s="175" t="str">
        <f>IF(B.1!B13&lt;&gt;"",B.1!B13,"")</f>
        <v/>
      </c>
      <c r="AS9" s="175" t="str">
        <f>IF(B.1!D13&lt;&gt;"",CONCATENATE(TEXT(B.1!D13,"DD.MM"),".",YEAR(B.1!D13)),"")</f>
        <v/>
      </c>
      <c r="AT9" s="91" t="str">
        <f>IF(B.1!E13&lt;&gt;"",B.1!E13,"")</f>
        <v/>
      </c>
      <c r="AU9" s="91" t="str">
        <f>IF(B.1!F13&lt;&gt;"",B.1!F13,"")</f>
        <v/>
      </c>
      <c r="AV9" s="91" t="str">
        <f>IF(B.1!G13&lt;&gt;"",B.1!G13,"")</f>
        <v/>
      </c>
      <c r="AW9" s="91" t="str">
        <f>IF(B.1!H13&lt;&gt;"",B.1!H13,"")</f>
        <v/>
      </c>
      <c r="AX9" s="91" t="str">
        <f>IF(B.1!I13&lt;&gt;"",B.1!I13,"")</f>
        <v/>
      </c>
      <c r="AY9" s="91" t="str">
        <f>IF(B.1!J13&lt;&gt;"",B.1!J13,"")</f>
        <v/>
      </c>
      <c r="AZ9" s="175" t="str">
        <f>IF(B.1!K13&lt;&gt;"",B.1!K13,"")</f>
        <v/>
      </c>
      <c r="BA9" s="175" t="str">
        <f>IF(B.1!C13&lt;&gt;"",B.1!C13,"")</f>
        <v/>
      </c>
      <c r="BC9" s="174">
        <v>6.0</v>
      </c>
      <c r="BD9" s="175" t="str">
        <f>IF(B.2!B13&lt;&gt;"",B.2!B13,"")</f>
        <v/>
      </c>
      <c r="BE9" s="175" t="str">
        <f>IF(B.2!D13&lt;&gt;"",CONCATENATE(TEXT(B.2!D13,"DD.MM"),".",YEAR(B.2!D13)),"")</f>
        <v/>
      </c>
      <c r="BF9" s="91" t="str">
        <f>IF(B.2!E13&lt;&gt;"",B.2!E13,"")</f>
        <v/>
      </c>
      <c r="BG9" s="91" t="str">
        <f>IF(B.2!F13&lt;&gt;"",B.2!F13,"")</f>
        <v/>
      </c>
      <c r="BH9" s="91" t="str">
        <f>IF(B.2!G13&lt;&gt;"",B.2!G13,"")</f>
        <v/>
      </c>
      <c r="BI9" s="91" t="str">
        <f>IF(B.2!H13&lt;&gt;"",B.2!H13,"")</f>
        <v/>
      </c>
      <c r="BJ9" s="91" t="str">
        <f>IF(B.2!I13&lt;&gt;"",B.2!I13,"")</f>
        <v/>
      </c>
      <c r="BK9" s="91" t="str">
        <f>IF(B.2!J13&lt;&gt;"",B.2!J13,"")</f>
        <v/>
      </c>
      <c r="BL9" s="175" t="str">
        <f>IF(B.2!C13&lt;&gt;"",IF(AND(LEFT(B.2!K13,1)&lt;&gt;"N",B.2!K13&lt;&gt;""),"A","N"),"")</f>
        <v/>
      </c>
      <c r="BM9" s="175" t="str">
        <f>IF(B.2!C13&lt;&gt;"",IF(AND(LEFT(B.2!L13,1)&lt;&gt;"N",B.2!L13&lt;&gt;""),"A","N"),"")</f>
        <v/>
      </c>
      <c r="BN9" s="175" t="str">
        <f>IF(B.2!C13&lt;&gt;"",B.2!C13,"")</f>
        <v/>
      </c>
    </row>
    <row r="10" spans="2:66" ht="12.75">
      <c r="B10" s="174">
        <v>7.0</v>
      </c>
      <c r="C10" s="175" t="str">
        <f>IF(A.1!B14&lt;&gt;"",A.1!B14,"")</f>
        <v/>
      </c>
      <c r="D10" s="175" t="str">
        <f>IF(A.1!D14&lt;&gt;"",CONCATENATE(TEXT(A.1!D14,"DD.MM"),".",YEAR(A.1!D14)),"")</f>
        <v/>
      </c>
      <c r="E10" s="91" t="str">
        <f>IF(A.1!E14&lt;&gt;"",A.1!E14,"")</f>
        <v/>
      </c>
      <c r="F10" s="175" t="str">
        <f>IF(A.1!F14&lt;&gt;"",A.1!F14,"")</f>
        <v/>
      </c>
      <c r="G10" s="175" t="str">
        <f>IF(A.1!C14&lt;&gt;"",A.1!C14,"")</f>
        <v/>
      </c>
      <c r="I10" s="174">
        <v>7.0</v>
      </c>
      <c r="J10" s="175" t="str">
        <f>IF(A.2!B14&lt;&gt;"",MID(A.2!B14,3,(LEN(A.2!B14)-2)),"")</f>
        <v/>
      </c>
      <c r="K10" s="175" t="str">
        <f>IF(A.2!B14&lt;&gt;"",LEFT(A.2!B14,2),"")</f>
        <v/>
      </c>
      <c r="L10" s="175" t="str">
        <f>IF(A.2!D14&lt;&gt;"",CONCATENATE(TEXT(A.2!D14,"DD.MM"),".",YEAR(A.2!D14)),"")</f>
        <v/>
      </c>
      <c r="M10" s="91" t="str">
        <f>IF(A.2!E14&lt;&gt;"",A.2!E14,"")</f>
        <v/>
      </c>
      <c r="N10" s="91" t="str">
        <f>IF(A.2!F14&lt;&gt;"",A.2!F14,"")</f>
        <v/>
      </c>
      <c r="O10" s="91" t="str">
        <f>IF(A.2!G14&lt;&gt;"",A.2!G14,"")</f>
        <v/>
      </c>
      <c r="P10" s="91" t="str">
        <f>IF(A.2!H14&lt;&gt;"",A.2!H14,"")</f>
        <v/>
      </c>
      <c r="Q10" s="91" t="str">
        <f>IF(A.2!I14&lt;&gt;"",A.2!I14,"")</f>
        <v/>
      </c>
      <c r="R10" s="91" t="str">
        <f>IF(A.2!J14&lt;&gt;"",A.2!J14,"")</f>
        <v/>
      </c>
      <c r="S10" s="175" t="str">
        <f>IF(A.2!C14&lt;&gt;"",A.2!C14,"")</f>
        <v/>
      </c>
      <c r="U10" s="174">
        <v>7.0</v>
      </c>
      <c r="V10" s="175" t="str">
        <f>IF(A.3!B15&lt;&gt;"",A.3!B15,"")</f>
        <v/>
      </c>
      <c r="W10" s="175" t="str">
        <f>IF(A.3!C15&lt;&gt;"",A.3!C15,"")</f>
        <v/>
      </c>
      <c r="X10" s="175" t="str">
        <f>IF(A.3!D15&lt;&gt;"",CONCATENATE(TEXT(A.3!D15,"DD.MM"),".",YEAR(A.3!D15)),"")</f>
        <v/>
      </c>
      <c r="Y10" s="175" t="str">
        <f>IF(A.3!E15&lt;&gt;"",A.3!E15,"")</f>
        <v/>
      </c>
      <c r="Z10" s="175" t="str">
        <f>IF(A.3!G15&lt;&gt;"",CONCATENATE(TEXT(A.3!G15,"DD.MM"),".",YEAR(A.3!G15)),"")</f>
        <v/>
      </c>
      <c r="AA10" s="91" t="str">
        <f>IF(A.3!H15&lt;&gt;"",A.3!H15,"")</f>
        <v/>
      </c>
      <c r="AB10" s="175" t="str">
        <f>IF(A.3!F15&lt;&gt;"",A.3!F15,"")</f>
        <v/>
      </c>
      <c r="AD10" s="174">
        <v>7.0</v>
      </c>
      <c r="AE10" s="175" t="str">
        <f>IF(A.4!B14&lt;&gt;"",A.4!B14,"")</f>
        <v/>
      </c>
      <c r="AF10" s="175" t="str">
        <f>IF(A.4!D14&lt;&gt;"",CONCATENATE(TEXT(A.4!D14,"DD.MM"),".",YEAR(A.4!D14)),"")</f>
        <v/>
      </c>
      <c r="AG10" s="91" t="str">
        <f>IF(A.4!E14&lt;&gt;"",A.4!E14,"")</f>
        <v/>
      </c>
      <c r="AH10" s="91" t="str">
        <f>IF(A.4!F14&lt;&gt;"",A.4!F14,"")</f>
        <v/>
      </c>
      <c r="AI10" s="91" t="str">
        <f>IF(A.4!G14&lt;&gt;"",A.4!G14,"")</f>
        <v/>
      </c>
      <c r="AJ10" s="91" t="str">
        <f>IF(A.4!H14&lt;&gt;"",A.4!H14,"")</f>
        <v/>
      </c>
      <c r="AK10" s="91" t="str">
        <f>IF(A.4!I14&lt;&gt;"",A.4!I14,"")</f>
        <v/>
      </c>
      <c r="AL10" s="91" t="str">
        <f>IF(A.4!J14&lt;&gt;"",A.4!J14,"")</f>
        <v/>
      </c>
      <c r="AM10" s="175" t="str">
        <f>IF(A.4!K14&lt;&gt;"",A.4!K14,"")</f>
        <v/>
      </c>
      <c r="AN10" s="175" t="str">
        <f>IF(A.4!C14&lt;&gt;"",IF(AND(LEFT(A.4!L14,1)&lt;&gt;"N",A.4!L14&lt;&gt;""),"A","N"),"")</f>
        <v/>
      </c>
      <c r="AO10" s="175" t="str">
        <f>IF(A.4!C14&lt;&gt;"",A.4!C14,"")</f>
        <v/>
      </c>
      <c r="AQ10" s="174">
        <v>7.0</v>
      </c>
      <c r="AR10" s="175" t="str">
        <f>IF(B.1!B14&lt;&gt;"",B.1!B14,"")</f>
        <v/>
      </c>
      <c r="AS10" s="175" t="str">
        <f>IF(B.1!D14&lt;&gt;"",CONCATENATE(TEXT(B.1!D14,"DD.MM"),".",YEAR(B.1!D14)),"")</f>
        <v/>
      </c>
      <c r="AT10" s="91" t="str">
        <f>IF(B.1!E14&lt;&gt;"",B.1!E14,"")</f>
        <v/>
      </c>
      <c r="AU10" s="91" t="str">
        <f>IF(B.1!F14&lt;&gt;"",B.1!F14,"")</f>
        <v/>
      </c>
      <c r="AV10" s="91" t="str">
        <f>IF(B.1!G14&lt;&gt;"",B.1!G14,"")</f>
        <v/>
      </c>
      <c r="AW10" s="91" t="str">
        <f>IF(B.1!H14&lt;&gt;"",B.1!H14,"")</f>
        <v/>
      </c>
      <c r="AX10" s="91" t="str">
        <f>IF(B.1!I14&lt;&gt;"",B.1!I14,"")</f>
        <v/>
      </c>
      <c r="AY10" s="91" t="str">
        <f>IF(B.1!J14&lt;&gt;"",B.1!J14,"")</f>
        <v/>
      </c>
      <c r="AZ10" s="175" t="str">
        <f>IF(B.1!K14&lt;&gt;"",B.1!K14,"")</f>
        <v/>
      </c>
      <c r="BA10" s="175" t="str">
        <f>IF(B.1!C14&lt;&gt;"",B.1!C14,"")</f>
        <v/>
      </c>
      <c r="BC10" s="174">
        <v>7.0</v>
      </c>
      <c r="BD10" s="175" t="str">
        <f>IF(B.2!B14&lt;&gt;"",B.2!B14,"")</f>
        <v/>
      </c>
      <c r="BE10" s="175" t="str">
        <f>IF(B.2!D14&lt;&gt;"",CONCATENATE(TEXT(B.2!D14,"DD.MM"),".",YEAR(B.2!D14)),"")</f>
        <v/>
      </c>
      <c r="BF10" s="91" t="str">
        <f>IF(B.2!E14&lt;&gt;"",B.2!E14,"")</f>
        <v/>
      </c>
      <c r="BG10" s="91" t="str">
        <f>IF(B.2!F14&lt;&gt;"",B.2!F14,"")</f>
        <v/>
      </c>
      <c r="BH10" s="91" t="str">
        <f>IF(B.2!G14&lt;&gt;"",B.2!G14,"")</f>
        <v/>
      </c>
      <c r="BI10" s="91" t="str">
        <f>IF(B.2!H14&lt;&gt;"",B.2!H14,"")</f>
        <v/>
      </c>
      <c r="BJ10" s="91" t="str">
        <f>IF(B.2!I14&lt;&gt;"",B.2!I14,"")</f>
        <v/>
      </c>
      <c r="BK10" s="91" t="str">
        <f>IF(B.2!J14&lt;&gt;"",B.2!J14,"")</f>
        <v/>
      </c>
      <c r="BL10" s="175" t="str">
        <f>IF(B.2!C14&lt;&gt;"",IF(AND(LEFT(B.2!K14,1)&lt;&gt;"N",B.2!K14&lt;&gt;""),"A","N"),"")</f>
        <v/>
      </c>
      <c r="BM10" s="175" t="str">
        <f>IF(B.2!C14&lt;&gt;"",IF(AND(LEFT(B.2!L14,1)&lt;&gt;"N",B.2!L14&lt;&gt;""),"A","N"),"")</f>
        <v/>
      </c>
      <c r="BN10" s="175" t="str">
        <f>IF(B.2!C14&lt;&gt;"",B.2!C14,"")</f>
        <v/>
      </c>
    </row>
    <row r="11" spans="2:66" ht="12.75">
      <c r="B11" s="174">
        <v>8.0</v>
      </c>
      <c r="C11" s="175" t="str">
        <f>IF(A.1!B15&lt;&gt;"",A.1!B15,"")</f>
        <v/>
      </c>
      <c r="D11" s="175" t="str">
        <f>IF(A.1!D15&lt;&gt;"",CONCATENATE(TEXT(A.1!D15,"DD.MM"),".",YEAR(A.1!D15)),"")</f>
        <v/>
      </c>
      <c r="E11" s="91" t="str">
        <f>IF(A.1!E15&lt;&gt;"",A.1!E15,"")</f>
        <v/>
      </c>
      <c r="F11" s="175" t="str">
        <f>IF(A.1!F15&lt;&gt;"",A.1!F15,"")</f>
        <v/>
      </c>
      <c r="G11" s="175" t="str">
        <f>IF(A.1!C15&lt;&gt;"",A.1!C15,"")</f>
        <v/>
      </c>
      <c r="I11" s="174">
        <v>8.0</v>
      </c>
      <c r="J11" s="175" t="str">
        <f>IF(A.2!B15&lt;&gt;"",MID(A.2!B15,3,(LEN(A.2!B15)-2)),"")</f>
        <v/>
      </c>
      <c r="K11" s="175" t="str">
        <f>IF(A.2!B15&lt;&gt;"",LEFT(A.2!B15,2),"")</f>
        <v/>
      </c>
      <c r="L11" s="175" t="str">
        <f>IF(A.2!D15&lt;&gt;"",CONCATENATE(TEXT(A.2!D15,"DD.MM"),".",YEAR(A.2!D15)),"")</f>
        <v/>
      </c>
      <c r="M11" s="91" t="str">
        <f>IF(A.2!E15&lt;&gt;"",A.2!E15,"")</f>
        <v/>
      </c>
      <c r="N11" s="91" t="str">
        <f>IF(A.2!F15&lt;&gt;"",A.2!F15,"")</f>
        <v/>
      </c>
      <c r="O11" s="91" t="str">
        <f>IF(A.2!G15&lt;&gt;"",A.2!G15,"")</f>
        <v/>
      </c>
      <c r="P11" s="91" t="str">
        <f>IF(A.2!H15&lt;&gt;"",A.2!H15,"")</f>
        <v/>
      </c>
      <c r="Q11" s="91" t="str">
        <f>IF(A.2!I15&lt;&gt;"",A.2!I15,"")</f>
        <v/>
      </c>
      <c r="R11" s="91" t="str">
        <f>IF(A.2!J15&lt;&gt;"",A.2!J15,"")</f>
        <v/>
      </c>
      <c r="S11" s="175" t="str">
        <f>IF(A.2!C15&lt;&gt;"",A.2!C15,"")</f>
        <v/>
      </c>
      <c r="U11" s="174">
        <v>8.0</v>
      </c>
      <c r="V11" s="175" t="str">
        <f>IF(A.3!B16&lt;&gt;"",A.3!B16,"")</f>
        <v/>
      </c>
      <c r="W11" s="175" t="str">
        <f>IF(A.3!C16&lt;&gt;"",A.3!C16,"")</f>
        <v/>
      </c>
      <c r="X11" s="175" t="str">
        <f>IF(A.3!D16&lt;&gt;"",CONCATENATE(TEXT(A.3!D16,"DD.MM"),".",YEAR(A.3!D16)),"")</f>
        <v/>
      </c>
      <c r="Y11" s="175" t="str">
        <f>IF(A.3!E16&lt;&gt;"",A.3!E16,"")</f>
        <v/>
      </c>
      <c r="Z11" s="175" t="str">
        <f>IF(A.3!G16&lt;&gt;"",CONCATENATE(TEXT(A.3!G16,"DD.MM"),".",YEAR(A.3!G16)),"")</f>
        <v/>
      </c>
      <c r="AA11" s="91" t="str">
        <f>IF(A.3!H16&lt;&gt;"",A.3!H16,"")</f>
        <v/>
      </c>
      <c r="AB11" s="175" t="str">
        <f>IF(A.3!F16&lt;&gt;"",A.3!F16,"")</f>
        <v/>
      </c>
      <c r="AD11" s="174">
        <v>8.0</v>
      </c>
      <c r="AE11" s="175" t="str">
        <f>IF(A.4!B15&lt;&gt;"",A.4!B15,"")</f>
        <v/>
      </c>
      <c r="AF11" s="175" t="str">
        <f>IF(A.4!D15&lt;&gt;"",CONCATENATE(TEXT(A.4!D15,"DD.MM"),".",YEAR(A.4!D15)),"")</f>
        <v/>
      </c>
      <c r="AG11" s="91" t="str">
        <f>IF(A.4!E15&lt;&gt;"",A.4!E15,"")</f>
        <v/>
      </c>
      <c r="AH11" s="91" t="str">
        <f>IF(A.4!F15&lt;&gt;"",A.4!F15,"")</f>
        <v/>
      </c>
      <c r="AI11" s="91" t="str">
        <f>IF(A.4!G15&lt;&gt;"",A.4!G15,"")</f>
        <v/>
      </c>
      <c r="AJ11" s="91" t="str">
        <f>IF(A.4!H15&lt;&gt;"",A.4!H15,"")</f>
        <v/>
      </c>
      <c r="AK11" s="91" t="str">
        <f>IF(A.4!I15&lt;&gt;"",A.4!I15,"")</f>
        <v/>
      </c>
      <c r="AL11" s="91" t="str">
        <f>IF(A.4!J15&lt;&gt;"",A.4!J15,"")</f>
        <v/>
      </c>
      <c r="AM11" s="175" t="str">
        <f>IF(A.4!K15&lt;&gt;"",A.4!K15,"")</f>
        <v/>
      </c>
      <c r="AN11" s="175" t="str">
        <f>IF(A.4!C15&lt;&gt;"",IF(AND(LEFT(A.4!L15,1)&lt;&gt;"N",A.4!L15&lt;&gt;""),"A","N"),"")</f>
        <v/>
      </c>
      <c r="AO11" s="175" t="str">
        <f>IF(A.4!C15&lt;&gt;"",A.4!C15,"")</f>
        <v/>
      </c>
      <c r="AQ11" s="174">
        <v>8.0</v>
      </c>
      <c r="AR11" s="175" t="str">
        <f>IF(B.1!B15&lt;&gt;"",B.1!B15,"")</f>
        <v/>
      </c>
      <c r="AS11" s="175" t="str">
        <f>IF(B.1!D15&lt;&gt;"",CONCATENATE(TEXT(B.1!D15,"DD.MM"),".",YEAR(B.1!D15)),"")</f>
        <v/>
      </c>
      <c r="AT11" s="91" t="str">
        <f>IF(B.1!E15&lt;&gt;"",B.1!E15,"")</f>
        <v/>
      </c>
      <c r="AU11" s="91" t="str">
        <f>IF(B.1!F15&lt;&gt;"",B.1!F15,"")</f>
        <v/>
      </c>
      <c r="AV11" s="91" t="str">
        <f>IF(B.1!G15&lt;&gt;"",B.1!G15,"")</f>
        <v/>
      </c>
      <c r="AW11" s="91" t="str">
        <f>IF(B.1!H15&lt;&gt;"",B.1!H15,"")</f>
        <v/>
      </c>
      <c r="AX11" s="91" t="str">
        <f>IF(B.1!I15&lt;&gt;"",B.1!I15,"")</f>
        <v/>
      </c>
      <c r="AY11" s="91" t="str">
        <f>IF(B.1!J15&lt;&gt;"",B.1!J15,"")</f>
        <v/>
      </c>
      <c r="AZ11" s="175" t="str">
        <f>IF(B.1!K15&lt;&gt;"",B.1!K15,"")</f>
        <v/>
      </c>
      <c r="BA11" s="175" t="str">
        <f>IF(B.1!C15&lt;&gt;"",B.1!C15,"")</f>
        <v/>
      </c>
      <c r="BC11" s="174">
        <v>8.0</v>
      </c>
      <c r="BD11" s="175" t="str">
        <f>IF(B.2!B15&lt;&gt;"",B.2!B15,"")</f>
        <v/>
      </c>
      <c r="BE11" s="175" t="str">
        <f>IF(B.2!D15&lt;&gt;"",CONCATENATE(TEXT(B.2!D15,"DD.MM"),".",YEAR(B.2!D15)),"")</f>
        <v/>
      </c>
      <c r="BF11" s="91" t="str">
        <f>IF(B.2!E15&lt;&gt;"",B.2!E15,"")</f>
        <v/>
      </c>
      <c r="BG11" s="91" t="str">
        <f>IF(B.2!F15&lt;&gt;"",B.2!F15,"")</f>
        <v/>
      </c>
      <c r="BH11" s="91" t="str">
        <f>IF(B.2!G15&lt;&gt;"",B.2!G15,"")</f>
        <v/>
      </c>
      <c r="BI11" s="91" t="str">
        <f>IF(B.2!H15&lt;&gt;"",B.2!H15,"")</f>
        <v/>
      </c>
      <c r="BJ11" s="91" t="str">
        <f>IF(B.2!I15&lt;&gt;"",B.2!I15,"")</f>
        <v/>
      </c>
      <c r="BK11" s="91" t="str">
        <f>IF(B.2!J15&lt;&gt;"",B.2!J15,"")</f>
        <v/>
      </c>
      <c r="BL11" s="175" t="str">
        <f>IF(B.2!C15&lt;&gt;"",IF(AND(LEFT(B.2!K15,1)&lt;&gt;"N",B.2!K15&lt;&gt;""),"A","N"),"")</f>
        <v/>
      </c>
      <c r="BM11" s="175" t="str">
        <f>IF(B.2!C15&lt;&gt;"",IF(AND(LEFT(B.2!L15,1)&lt;&gt;"N",B.2!L15&lt;&gt;""),"A","N"),"")</f>
        <v/>
      </c>
      <c r="BN11" s="175" t="str">
        <f>IF(B.2!C15&lt;&gt;"",B.2!C15,"")</f>
        <v/>
      </c>
    </row>
    <row r="12" spans="2:66" ht="12.75">
      <c r="B12" s="174">
        <v>9.0</v>
      </c>
      <c r="C12" s="175" t="str">
        <f>IF(A.1!B16&lt;&gt;"",A.1!B16,"")</f>
        <v/>
      </c>
      <c r="D12" s="175" t="str">
        <f>IF(A.1!D16&lt;&gt;"",CONCATENATE(TEXT(A.1!D16,"DD.MM"),".",YEAR(A.1!D16)),"")</f>
        <v/>
      </c>
      <c r="E12" s="91" t="str">
        <f>IF(A.1!E16&lt;&gt;"",A.1!E16,"")</f>
        <v/>
      </c>
      <c r="F12" s="175" t="str">
        <f>IF(A.1!F16&lt;&gt;"",A.1!F16,"")</f>
        <v/>
      </c>
      <c r="G12" s="175" t="str">
        <f>IF(A.1!C16&lt;&gt;"",A.1!C16,"")</f>
        <v/>
      </c>
      <c r="I12" s="174">
        <v>9.0</v>
      </c>
      <c r="J12" s="175" t="str">
        <f>IF(A.2!B16&lt;&gt;"",MID(A.2!B16,3,(LEN(A.2!B16)-2)),"")</f>
        <v/>
      </c>
      <c r="K12" s="175" t="str">
        <f>IF(A.2!B16&lt;&gt;"",LEFT(A.2!B16,2),"")</f>
        <v/>
      </c>
      <c r="L12" s="175" t="str">
        <f>IF(A.2!D16&lt;&gt;"",CONCATENATE(TEXT(A.2!D16,"DD.MM"),".",YEAR(A.2!D16)),"")</f>
        <v/>
      </c>
      <c r="M12" s="91" t="str">
        <f>IF(A.2!E16&lt;&gt;"",A.2!E16,"")</f>
        <v/>
      </c>
      <c r="N12" s="91" t="str">
        <f>IF(A.2!F16&lt;&gt;"",A.2!F16,"")</f>
        <v/>
      </c>
      <c r="O12" s="91" t="str">
        <f>IF(A.2!G16&lt;&gt;"",A.2!G16,"")</f>
        <v/>
      </c>
      <c r="P12" s="91" t="str">
        <f>IF(A.2!H16&lt;&gt;"",A.2!H16,"")</f>
        <v/>
      </c>
      <c r="Q12" s="91" t="str">
        <f>IF(A.2!I16&lt;&gt;"",A.2!I16,"")</f>
        <v/>
      </c>
      <c r="R12" s="91" t="str">
        <f>IF(A.2!J16&lt;&gt;"",A.2!J16,"")</f>
        <v/>
      </c>
      <c r="S12" s="175" t="str">
        <f>IF(A.2!C16&lt;&gt;"",A.2!C16,"")</f>
        <v/>
      </c>
      <c r="U12" s="174">
        <v>9.0</v>
      </c>
      <c r="V12" s="175" t="str">
        <f>IF(A.3!B17&lt;&gt;"",A.3!B17,"")</f>
        <v/>
      </c>
      <c r="W12" s="175" t="str">
        <f>IF(A.3!C17&lt;&gt;"",A.3!C17,"")</f>
        <v/>
      </c>
      <c r="X12" s="175" t="str">
        <f>IF(A.3!D17&lt;&gt;"",CONCATENATE(TEXT(A.3!D17,"DD.MM"),".",YEAR(A.3!D17)),"")</f>
        <v/>
      </c>
      <c r="Y12" s="175" t="str">
        <f>IF(A.3!E17&lt;&gt;"",A.3!E17,"")</f>
        <v/>
      </c>
      <c r="Z12" s="175" t="str">
        <f>IF(A.3!G17&lt;&gt;"",CONCATENATE(TEXT(A.3!G17,"DD.MM"),".",YEAR(A.3!G17)),"")</f>
        <v/>
      </c>
      <c r="AA12" s="91" t="str">
        <f>IF(A.3!H17&lt;&gt;"",A.3!H17,"")</f>
        <v/>
      </c>
      <c r="AB12" s="175" t="str">
        <f>IF(A.3!F17&lt;&gt;"",A.3!F17,"")</f>
        <v/>
      </c>
      <c r="AD12" s="174">
        <v>9.0</v>
      </c>
      <c r="AE12" s="175" t="str">
        <f>IF(A.4!B16&lt;&gt;"",A.4!B16,"")</f>
        <v/>
      </c>
      <c r="AF12" s="175" t="str">
        <f>IF(A.4!D16&lt;&gt;"",CONCATENATE(TEXT(A.4!D16,"DD.MM"),".",YEAR(A.4!D16)),"")</f>
        <v/>
      </c>
      <c r="AG12" s="91" t="str">
        <f>IF(A.4!E16&lt;&gt;"",A.4!E16,"")</f>
        <v/>
      </c>
      <c r="AH12" s="91" t="str">
        <f>IF(A.4!F16&lt;&gt;"",A.4!F16,"")</f>
        <v/>
      </c>
      <c r="AI12" s="91" t="str">
        <f>IF(A.4!G16&lt;&gt;"",A.4!G16,"")</f>
        <v/>
      </c>
      <c r="AJ12" s="91" t="str">
        <f>IF(A.4!H16&lt;&gt;"",A.4!H16,"")</f>
        <v/>
      </c>
      <c r="AK12" s="91" t="str">
        <f>IF(A.4!I16&lt;&gt;"",A.4!I16,"")</f>
        <v/>
      </c>
      <c r="AL12" s="91" t="str">
        <f>IF(A.4!J16&lt;&gt;"",A.4!J16,"")</f>
        <v/>
      </c>
      <c r="AM12" s="175" t="str">
        <f>IF(A.4!K16&lt;&gt;"",A.4!K16,"")</f>
        <v/>
      </c>
      <c r="AN12" s="175" t="str">
        <f>IF(A.4!C16&lt;&gt;"",IF(AND(LEFT(A.4!L16,1)&lt;&gt;"N",A.4!L16&lt;&gt;""),"A","N"),"")</f>
        <v/>
      </c>
      <c r="AO12" s="175" t="str">
        <f>IF(A.4!C16&lt;&gt;"",A.4!C16,"")</f>
        <v/>
      </c>
      <c r="AQ12" s="174">
        <v>9.0</v>
      </c>
      <c r="AR12" s="175" t="str">
        <f>IF(B.1!B16&lt;&gt;"",B.1!B16,"")</f>
        <v/>
      </c>
      <c r="AS12" s="175" t="str">
        <f>IF(B.1!D16&lt;&gt;"",CONCATENATE(TEXT(B.1!D16,"DD.MM"),".",YEAR(B.1!D16)),"")</f>
        <v/>
      </c>
      <c r="AT12" s="91" t="str">
        <f>IF(B.1!E16&lt;&gt;"",B.1!E16,"")</f>
        <v/>
      </c>
      <c r="AU12" s="91" t="str">
        <f>IF(B.1!F16&lt;&gt;"",B.1!F16,"")</f>
        <v/>
      </c>
      <c r="AV12" s="91" t="str">
        <f>IF(B.1!G16&lt;&gt;"",B.1!G16,"")</f>
        <v/>
      </c>
      <c r="AW12" s="91" t="str">
        <f>IF(B.1!H16&lt;&gt;"",B.1!H16,"")</f>
        <v/>
      </c>
      <c r="AX12" s="91" t="str">
        <f>IF(B.1!I16&lt;&gt;"",B.1!I16,"")</f>
        <v/>
      </c>
      <c r="AY12" s="91" t="str">
        <f>IF(B.1!J16&lt;&gt;"",B.1!J16,"")</f>
        <v/>
      </c>
      <c r="AZ12" s="175" t="str">
        <f>IF(B.1!K16&lt;&gt;"",B.1!K16,"")</f>
        <v/>
      </c>
      <c r="BA12" s="175" t="str">
        <f>IF(B.1!C16&lt;&gt;"",B.1!C16,"")</f>
        <v/>
      </c>
      <c r="BC12" s="174">
        <v>9.0</v>
      </c>
      <c r="BD12" s="175" t="str">
        <f>IF(B.2!B16&lt;&gt;"",B.2!B16,"")</f>
        <v/>
      </c>
      <c r="BE12" s="175" t="str">
        <f>IF(B.2!D16&lt;&gt;"",CONCATENATE(TEXT(B.2!D16,"DD.MM"),".",YEAR(B.2!D16)),"")</f>
        <v/>
      </c>
      <c r="BF12" s="91" t="str">
        <f>IF(B.2!E16&lt;&gt;"",B.2!E16,"")</f>
        <v/>
      </c>
      <c r="BG12" s="91" t="str">
        <f>IF(B.2!F16&lt;&gt;"",B.2!F16,"")</f>
        <v/>
      </c>
      <c r="BH12" s="91" t="str">
        <f>IF(B.2!G16&lt;&gt;"",B.2!G16,"")</f>
        <v/>
      </c>
      <c r="BI12" s="91" t="str">
        <f>IF(B.2!H16&lt;&gt;"",B.2!H16,"")</f>
        <v/>
      </c>
      <c r="BJ12" s="91" t="str">
        <f>IF(B.2!I16&lt;&gt;"",B.2!I16,"")</f>
        <v/>
      </c>
      <c r="BK12" s="91" t="str">
        <f>IF(B.2!J16&lt;&gt;"",B.2!J16,"")</f>
        <v/>
      </c>
      <c r="BL12" s="175" t="str">
        <f>IF(B.2!C16&lt;&gt;"",IF(AND(LEFT(B.2!K16,1)&lt;&gt;"N",B.2!K16&lt;&gt;""),"A","N"),"")</f>
        <v/>
      </c>
      <c r="BM12" s="175" t="str">
        <f>IF(B.2!C16&lt;&gt;"",IF(AND(LEFT(B.2!L16,1)&lt;&gt;"N",B.2!L16&lt;&gt;""),"A","N"),"")</f>
        <v/>
      </c>
      <c r="BN12" s="175" t="str">
        <f>IF(B.2!C16&lt;&gt;"",B.2!C16,"")</f>
        <v/>
      </c>
    </row>
    <row r="13" spans="2:66" ht="12.75">
      <c r="B13" s="174">
        <v>10.0</v>
      </c>
      <c r="C13" s="175" t="str">
        <f>IF(A.1!B17&lt;&gt;"",A.1!B17,"")</f>
        <v/>
      </c>
      <c r="D13" s="175" t="str">
        <f>IF(A.1!D17&lt;&gt;"",CONCATENATE(TEXT(A.1!D17,"DD.MM"),".",YEAR(A.1!D17)),"")</f>
        <v/>
      </c>
      <c r="E13" s="91" t="str">
        <f>IF(A.1!E17&lt;&gt;"",A.1!E17,"")</f>
        <v/>
      </c>
      <c r="F13" s="175" t="str">
        <f>IF(A.1!F17&lt;&gt;"",A.1!F17,"")</f>
        <v/>
      </c>
      <c r="G13" s="175" t="str">
        <f>IF(A.1!C17&lt;&gt;"",A.1!C17,"")</f>
        <v/>
      </c>
      <c r="I13" s="174">
        <v>10.0</v>
      </c>
      <c r="J13" s="175" t="str">
        <f>IF(A.2!B17&lt;&gt;"",MID(A.2!B17,3,(LEN(A.2!B17)-2)),"")</f>
        <v/>
      </c>
      <c r="K13" s="175" t="str">
        <f>IF(A.2!B17&lt;&gt;"",LEFT(A.2!B17,2),"")</f>
        <v/>
      </c>
      <c r="L13" s="175" t="str">
        <f>IF(A.2!D17&lt;&gt;"",CONCATENATE(TEXT(A.2!D17,"DD.MM"),".",YEAR(A.2!D17)),"")</f>
        <v/>
      </c>
      <c r="M13" s="91" t="str">
        <f>IF(A.2!E17&lt;&gt;"",A.2!E17,"")</f>
        <v/>
      </c>
      <c r="N13" s="91" t="str">
        <f>IF(A.2!F17&lt;&gt;"",A.2!F17,"")</f>
        <v/>
      </c>
      <c r="O13" s="91" t="str">
        <f>IF(A.2!G17&lt;&gt;"",A.2!G17,"")</f>
        <v/>
      </c>
      <c r="P13" s="91" t="str">
        <f>IF(A.2!H17&lt;&gt;"",A.2!H17,"")</f>
        <v/>
      </c>
      <c r="Q13" s="91" t="str">
        <f>IF(A.2!I17&lt;&gt;"",A.2!I17,"")</f>
        <v/>
      </c>
      <c r="R13" s="91" t="str">
        <f>IF(A.2!J17&lt;&gt;"",A.2!J17,"")</f>
        <v/>
      </c>
      <c r="S13" s="175" t="str">
        <f>IF(A.2!C17&lt;&gt;"",A.2!C17,"")</f>
        <v/>
      </c>
      <c r="U13" s="174">
        <v>10.0</v>
      </c>
      <c r="V13" s="175" t="str">
        <f>IF(A.3!B18&lt;&gt;"",A.3!B18,"")</f>
        <v/>
      </c>
      <c r="W13" s="175" t="str">
        <f>IF(A.3!C18&lt;&gt;"",A.3!C18,"")</f>
        <v/>
      </c>
      <c r="X13" s="175" t="str">
        <f>IF(A.3!D18&lt;&gt;"",CONCATENATE(TEXT(A.3!D18,"DD.MM"),".",YEAR(A.3!D18)),"")</f>
        <v/>
      </c>
      <c r="Y13" s="175" t="str">
        <f>IF(A.3!E18&lt;&gt;"",A.3!E18,"")</f>
        <v/>
      </c>
      <c r="Z13" s="175" t="str">
        <f>IF(A.3!G18&lt;&gt;"",CONCATENATE(TEXT(A.3!G18,"DD.MM"),".",YEAR(A.3!G18)),"")</f>
        <v/>
      </c>
      <c r="AA13" s="91" t="str">
        <f>IF(A.3!H18&lt;&gt;"",A.3!H18,"")</f>
        <v/>
      </c>
      <c r="AB13" s="175" t="str">
        <f>IF(A.3!F18&lt;&gt;"",A.3!F18,"")</f>
        <v/>
      </c>
      <c r="AD13" s="174">
        <v>10.0</v>
      </c>
      <c r="AE13" s="175" t="str">
        <f>IF(A.4!B17&lt;&gt;"",A.4!B17,"")</f>
        <v/>
      </c>
      <c r="AF13" s="175" t="str">
        <f>IF(A.4!D17&lt;&gt;"",CONCATENATE(TEXT(A.4!D17,"DD.MM"),".",YEAR(A.4!D17)),"")</f>
        <v/>
      </c>
      <c r="AG13" s="91" t="str">
        <f>IF(A.4!E17&lt;&gt;"",A.4!E17,"")</f>
        <v/>
      </c>
      <c r="AH13" s="91" t="str">
        <f>IF(A.4!F17&lt;&gt;"",A.4!F17,"")</f>
        <v/>
      </c>
      <c r="AI13" s="91" t="str">
        <f>IF(A.4!G17&lt;&gt;"",A.4!G17,"")</f>
        <v/>
      </c>
      <c r="AJ13" s="91" t="str">
        <f>IF(A.4!H17&lt;&gt;"",A.4!H17,"")</f>
        <v/>
      </c>
      <c r="AK13" s="91" t="str">
        <f>IF(A.4!I17&lt;&gt;"",A.4!I17,"")</f>
        <v/>
      </c>
      <c r="AL13" s="91" t="str">
        <f>IF(A.4!J17&lt;&gt;"",A.4!J17,"")</f>
        <v/>
      </c>
      <c r="AM13" s="175" t="str">
        <f>IF(A.4!K17&lt;&gt;"",A.4!K17,"")</f>
        <v/>
      </c>
      <c r="AN13" s="175" t="str">
        <f>IF(A.4!C17&lt;&gt;"",IF(AND(LEFT(A.4!L17,1)&lt;&gt;"N",A.4!L17&lt;&gt;""),"A","N"),"")</f>
        <v/>
      </c>
      <c r="AO13" s="175" t="str">
        <f>IF(A.4!C17&lt;&gt;"",A.4!C17,"")</f>
        <v/>
      </c>
      <c r="AQ13" s="174">
        <v>10.0</v>
      </c>
      <c r="AR13" s="175" t="str">
        <f>IF(B.1!B17&lt;&gt;"",B.1!B17,"")</f>
        <v/>
      </c>
      <c r="AS13" s="175" t="str">
        <f>IF(B.1!D17&lt;&gt;"",CONCATENATE(TEXT(B.1!D17,"DD.MM"),".",YEAR(B.1!D17)),"")</f>
        <v/>
      </c>
      <c r="AT13" s="91" t="str">
        <f>IF(B.1!E17&lt;&gt;"",B.1!E17,"")</f>
        <v/>
      </c>
      <c r="AU13" s="91" t="str">
        <f>IF(B.1!F17&lt;&gt;"",B.1!F17,"")</f>
        <v/>
      </c>
      <c r="AV13" s="91" t="str">
        <f>IF(B.1!G17&lt;&gt;"",B.1!G17,"")</f>
        <v/>
      </c>
      <c r="AW13" s="91" t="str">
        <f>IF(B.1!H17&lt;&gt;"",B.1!H17,"")</f>
        <v/>
      </c>
      <c r="AX13" s="91" t="str">
        <f>IF(B.1!I17&lt;&gt;"",B.1!I17,"")</f>
        <v/>
      </c>
      <c r="AY13" s="91" t="str">
        <f>IF(B.1!J17&lt;&gt;"",B.1!J17,"")</f>
        <v/>
      </c>
      <c r="AZ13" s="175" t="str">
        <f>IF(B.1!K17&lt;&gt;"",B.1!K17,"")</f>
        <v/>
      </c>
      <c r="BA13" s="175" t="str">
        <f>IF(B.1!C17&lt;&gt;"",B.1!C17,"")</f>
        <v/>
      </c>
      <c r="BC13" s="174">
        <v>10.0</v>
      </c>
      <c r="BD13" s="175" t="str">
        <f>IF(B.2!B17&lt;&gt;"",B.2!B17,"")</f>
        <v/>
      </c>
      <c r="BE13" s="175" t="str">
        <f>IF(B.2!D17&lt;&gt;"",CONCATENATE(TEXT(B.2!D17,"DD.MM"),".",YEAR(B.2!D17)),"")</f>
        <v/>
      </c>
      <c r="BF13" s="91" t="str">
        <f>IF(B.2!E17&lt;&gt;"",B.2!E17,"")</f>
        <v/>
      </c>
      <c r="BG13" s="91" t="str">
        <f>IF(B.2!F17&lt;&gt;"",B.2!F17,"")</f>
        <v/>
      </c>
      <c r="BH13" s="91" t="str">
        <f>IF(B.2!G17&lt;&gt;"",B.2!G17,"")</f>
        <v/>
      </c>
      <c r="BI13" s="91" t="str">
        <f>IF(B.2!H17&lt;&gt;"",B.2!H17,"")</f>
        <v/>
      </c>
      <c r="BJ13" s="91" t="str">
        <f>IF(B.2!I17&lt;&gt;"",B.2!I17,"")</f>
        <v/>
      </c>
      <c r="BK13" s="91" t="str">
        <f>IF(B.2!J17&lt;&gt;"",B.2!J17,"")</f>
        <v/>
      </c>
      <c r="BL13" s="175" t="str">
        <f>IF(B.2!C17&lt;&gt;"",IF(AND(LEFT(B.2!K17,1)&lt;&gt;"N",B.2!K17&lt;&gt;""),"A","N"),"")</f>
        <v/>
      </c>
      <c r="BM13" s="175" t="str">
        <f>IF(B.2!C17&lt;&gt;"",IF(AND(LEFT(B.2!L17,1)&lt;&gt;"N",B.2!L17&lt;&gt;""),"A","N"),"")</f>
        <v/>
      </c>
      <c r="BN13" s="175" t="str">
        <f>IF(B.2!C17&lt;&gt;"",B.2!C17,"")</f>
        <v/>
      </c>
    </row>
    <row r="14" spans="2:66" ht="12.75">
      <c r="B14" s="170"/>
      <c r="C14" s="170"/>
      <c r="D14" s="170"/>
      <c r="E14" s="170"/>
      <c r="F14" s="170"/>
      <c r="G14" s="170"/>
      <c r="I14" s="170"/>
      <c r="J14" s="170"/>
      <c r="K14" s="170"/>
      <c r="L14" s="170"/>
      <c r="M14" s="170"/>
      <c r="N14" s="170"/>
      <c r="O14" s="170"/>
      <c r="P14" s="170"/>
      <c r="Q14" s="170"/>
      <c r="R14" s="170"/>
      <c r="S14" s="170"/>
      <c r="U14" s="170"/>
      <c r="V14" s="170"/>
      <c r="W14" s="170"/>
      <c r="X14" s="170"/>
      <c r="Y14" s="170"/>
      <c r="Z14" s="170"/>
      <c r="AA14" s="170"/>
      <c r="AB14" s="170"/>
      <c r="AD14" s="170"/>
      <c r="AE14" s="170"/>
      <c r="AF14" s="170"/>
      <c r="AG14" s="170"/>
      <c r="AH14" s="170"/>
      <c r="AI14" s="170"/>
      <c r="AJ14" s="170"/>
      <c r="AK14" s="170"/>
      <c r="AL14" s="170"/>
      <c r="AM14" s="170"/>
      <c r="AN14" s="170"/>
      <c r="AO14" s="170"/>
      <c r="AQ14" s="170"/>
      <c r="AR14" s="170"/>
      <c r="AS14" s="170"/>
      <c r="AT14" s="170"/>
      <c r="AU14" s="170"/>
      <c r="AV14" s="170"/>
      <c r="AW14" s="170"/>
      <c r="AX14" s="170"/>
      <c r="AY14" s="170"/>
      <c r="AZ14" s="170"/>
      <c r="BA14" s="170"/>
      <c r="BC14" s="170"/>
      <c r="BD14" s="170"/>
      <c r="BE14" s="170"/>
      <c r="BF14" s="170"/>
      <c r="BG14" s="170"/>
      <c r="BH14" s="170"/>
      <c r="BI14" s="170"/>
      <c r="BJ14" s="170"/>
      <c r="BK14" s="170"/>
      <c r="BL14" s="170"/>
      <c r="BM14" s="170"/>
      <c r="BN14" s="170"/>
    </row>
    <row r="15" s="91" customFormat="1" ht="12.75"/>
    <row r="16" s="91" customFormat="1" ht="12.75"/>
    <row r="17" s="91" customFormat="1" ht="12.75"/>
    <row r="18" s="91" customFormat="1" ht="12.75"/>
    <row r="19" s="91" customFormat="1" ht="12.75"/>
    <row r="20" s="91" customFormat="1" ht="12.75"/>
    <row r="21" s="91" customFormat="1" ht="12.75"/>
    <row r="22" s="91" customFormat="1" ht="12.75"/>
    <row r="23" s="91" customFormat="1" ht="12.75"/>
    <row r="24" s="91" customFormat="1" ht="12.75"/>
    <row r="25" s="91" customFormat="1" ht="12.75"/>
    <row r="26" s="91" customFormat="1" ht="12.75"/>
    <row r="27" s="91" customFormat="1" ht="12.75"/>
    <row r="28" s="91" customFormat="1" ht="12.75"/>
    <row r="29" s="91" customFormat="1" ht="12.75"/>
    <row r="30" s="91" customFormat="1" ht="12.75"/>
    <row r="31" s="91" customFormat="1" ht="12.75"/>
    <row r="32" s="91" customFormat="1" ht="12.75"/>
    <row r="33" s="91" customFormat="1" ht="12.75"/>
    <row r="34" s="91" customFormat="1" ht="12.75"/>
    <row r="35" s="91" customFormat="1" ht="12.75"/>
    <row r="36" s="91" customFormat="1" ht="12.75"/>
    <row r="37" s="91" customFormat="1" ht="12.75"/>
    <row r="38" s="91" customFormat="1" ht="12.75"/>
    <row r="39" s="91" customFormat="1" ht="12.75"/>
    <row r="40" s="91" customFormat="1" ht="12.75"/>
    <row r="41" s="91" customFormat="1" ht="12.75"/>
    <row r="42" s="91" customFormat="1" ht="12.75"/>
    <row r="43" s="91" customFormat="1" ht="12.75"/>
    <row r="44" s="91" customFormat="1" ht="12.75"/>
    <row r="45" s="91" customFormat="1" ht="12.75"/>
    <row r="46" s="91" customFormat="1" ht="12.75"/>
    <row r="47" s="91" customFormat="1" ht="12.75"/>
    <row r="48" s="91" customFormat="1" ht="12.75"/>
    <row r="49" s="91" customFormat="1" ht="12.75"/>
    <row r="50" s="91" customFormat="1" ht="12.75"/>
    <row r="51" s="91" customFormat="1" ht="12.75"/>
    <row r="52" s="91" customFormat="1" ht="12.75"/>
    <row r="53" s="91" customFormat="1" ht="12.75"/>
    <row r="54" s="91" customFormat="1" ht="12.75"/>
    <row r="55" s="91" customFormat="1" ht="12.75"/>
    <row r="56" s="91" customFormat="1" ht="12.75"/>
    <row r="57" s="91" customFormat="1" ht="12.75"/>
    <row r="58" s="91" customFormat="1" ht="12.75"/>
    <row r="59" s="91" customFormat="1" ht="12.75"/>
    <row r="60" s="91" customFormat="1" ht="12.75"/>
    <row r="61" s="91" customFormat="1" ht="12.75"/>
    <row r="62" s="91" customFormat="1" ht="12.75"/>
    <row r="63" s="91" customFormat="1" ht="12.75"/>
    <row r="64" s="91" customFormat="1" ht="12.75"/>
    <row r="65" s="91" customFormat="1" ht="12.75"/>
    <row r="66" s="91" customFormat="1" ht="12.75"/>
    <row r="67" s="91" customFormat="1" ht="12.75"/>
    <row r="68" s="91" customFormat="1" ht="12.75"/>
    <row r="69" s="91" customFormat="1" ht="12.75"/>
    <row r="70" s="91" customFormat="1" ht="12.75"/>
    <row r="71" s="91" customFormat="1" ht="12.75"/>
    <row r="72" s="91" customFormat="1" ht="12.75"/>
    <row r="73" s="91" customFormat="1" ht="12.75"/>
    <row r="74" s="91" customFormat="1" ht="12.75"/>
    <row r="75" s="91" customFormat="1" ht="12.75"/>
    <row r="76" s="91" customFormat="1" ht="12.75"/>
    <row r="77" s="91" customFormat="1" ht="12.75"/>
    <row r="78" s="91" customFormat="1" ht="12.75"/>
    <row r="79" s="91" customFormat="1" ht="12.75"/>
    <row r="80" s="91" customFormat="1" ht="12.75"/>
    <row r="81" s="91" customFormat="1" ht="12.75"/>
    <row r="82" s="91" customFormat="1" ht="12.75"/>
    <row r="83" s="91" customFormat="1" ht="12.75"/>
    <row r="84" s="91" customFormat="1" ht="12.75"/>
    <row r="85" s="91" customFormat="1" ht="12.75"/>
    <row r="86" s="91" customFormat="1" ht="12.75"/>
    <row r="87" s="91" customFormat="1" ht="12.75"/>
    <row r="88" s="91" customFormat="1" ht="12.75"/>
    <row r="89" s="91" customFormat="1" ht="12.75"/>
    <row r="90" s="91" customFormat="1" ht="12.75"/>
    <row r="91" s="91" customFormat="1" ht="12.75"/>
    <row r="92" s="91" customFormat="1" ht="12.75"/>
    <row r="93" s="91" customFormat="1" ht="12.75"/>
    <row r="94" s="91" customFormat="1" ht="12.75"/>
    <row r="95" s="91" customFormat="1" ht="12.75"/>
    <row r="96" s="91" customFormat="1" ht="12.75"/>
    <row r="97" s="91" customFormat="1" ht="12.75"/>
    <row r="98" s="91" customFormat="1" ht="12.75"/>
    <row r="99" s="91" customFormat="1" ht="12.75"/>
    <row r="100" s="91" customFormat="1" ht="12.75"/>
    <row r="101" s="91" customFormat="1" ht="12.75"/>
    <row r="102" s="91" customFormat="1" ht="12.75"/>
    <row r="103" s="91" customFormat="1" ht="12.75"/>
    <row r="104" s="91" customFormat="1" ht="12.75"/>
    <row r="105" s="91" customFormat="1" ht="12.75"/>
    <row r="106" s="91" customFormat="1" ht="12.75"/>
    <row r="107" s="91" customFormat="1" ht="12.75"/>
    <row r="108" s="91" customFormat="1" ht="12.75"/>
    <row r="109" s="91" customFormat="1" ht="12.75"/>
    <row r="110" s="91" customFormat="1" ht="12.75"/>
    <row r="111" s="91" customFormat="1" ht="12.75"/>
    <row r="112" s="91" customFormat="1" ht="12.75"/>
    <row r="113" s="91" customFormat="1" ht="12.75"/>
    <row r="114" s="91" customFormat="1" ht="12.75"/>
    <row r="115" s="91" customFormat="1" ht="12.75"/>
    <row r="116" s="91" customFormat="1" ht="12.75"/>
    <row r="117" s="91" customFormat="1" ht="12.75"/>
    <row r="118" s="91" customFormat="1" ht="12.75"/>
    <row r="119" s="91" customFormat="1" ht="12.75"/>
    <row r="120" s="91" customFormat="1" ht="12.75"/>
    <row r="121" s="91" customFormat="1" ht="12.75"/>
    <row r="122" s="91" customFormat="1" ht="12.75"/>
    <row r="123" s="91" customFormat="1" ht="12.75"/>
    <row r="124" s="91" customFormat="1" ht="12.75"/>
    <row r="125" s="91" customFormat="1" ht="12.75"/>
    <row r="126" s="91" customFormat="1" ht="12.75"/>
    <row r="127" s="91" customFormat="1" ht="12.75"/>
    <row r="128" s="91" customFormat="1" ht="12.75"/>
    <row r="129" s="91" customFormat="1" ht="12.75"/>
    <row r="130" s="91" customFormat="1" ht="12.75"/>
    <row r="131" s="91" customFormat="1" ht="12.75"/>
    <row r="132" s="91" customFormat="1" ht="12.75"/>
    <row r="133" s="91" customFormat="1" ht="12.75"/>
    <row r="134" s="91" customFormat="1" ht="12.75"/>
    <row r="135" s="91" customFormat="1" ht="12.75"/>
    <row r="136" s="91" customFormat="1" ht="12.75"/>
    <row r="137" s="91" customFormat="1" ht="12.75"/>
    <row r="138" s="91" customFormat="1" ht="12.75"/>
    <row r="139" s="91" customFormat="1" ht="12.75"/>
    <row r="140" s="91" customFormat="1" ht="12.75"/>
    <row r="141" s="91" customFormat="1" ht="12.75"/>
    <row r="142" s="91" customFormat="1" ht="12.75"/>
    <row r="143" s="91" customFormat="1" ht="12.75"/>
    <row r="144" s="91" customFormat="1" ht="12.75"/>
    <row r="145" s="91" customFormat="1" ht="12.75"/>
    <row r="146" s="91" customFormat="1" ht="12.75"/>
    <row r="147" s="91" customFormat="1" ht="12.75"/>
    <row r="148" s="91" customFormat="1" ht="12.75"/>
    <row r="149" s="91" customFormat="1" ht="12.75"/>
    <row r="150" s="91" customFormat="1" ht="12.75"/>
    <row r="151" s="91" customFormat="1" ht="12.75"/>
    <row r="152" s="91" customFormat="1" ht="12.75"/>
    <row r="153" s="91" customFormat="1" ht="12.75"/>
    <row r="154" s="91" customFormat="1" ht="12.75"/>
    <row r="155" s="91" customFormat="1" ht="12.75"/>
    <row r="156" s="91" customFormat="1" ht="12.75"/>
    <row r="157" s="91" customFormat="1" ht="12.75"/>
    <row r="158" s="91" customFormat="1" ht="12.75"/>
    <row r="159" s="91" customFormat="1" ht="12.75"/>
    <row r="160" s="91" customFormat="1" ht="12.75"/>
    <row r="161" s="91" customFormat="1" ht="12.75"/>
    <row r="162" s="91" customFormat="1" ht="12.75"/>
    <row r="163" s="91" customFormat="1" ht="12.75"/>
    <row r="164" s="91" customFormat="1" ht="12.75"/>
    <row r="165" s="91" customFormat="1" ht="12.75"/>
    <row r="166" s="91" customFormat="1" ht="12.75"/>
    <row r="167" s="91" customFormat="1" ht="12.75"/>
    <row r="168" s="91" customFormat="1" ht="12.75"/>
    <row r="169" s="91" customFormat="1" ht="12.75"/>
    <row r="170" s="91" customFormat="1" ht="12.75"/>
    <row r="171" s="91" customFormat="1" ht="12.75"/>
    <row r="172" s="91" customFormat="1" ht="12.75"/>
    <row r="173" s="91" customFormat="1" ht="12.75"/>
    <row r="174" s="91" customFormat="1" ht="12.75"/>
    <row r="175" s="91" customFormat="1" ht="12.75"/>
    <row r="176" s="91" customFormat="1" ht="12.75"/>
    <row r="177" s="91" customFormat="1" ht="12.75"/>
    <row r="178" s="91" customFormat="1" ht="12.75"/>
    <row r="179" s="91" customFormat="1" ht="12.75"/>
    <row r="180" s="91" customFormat="1" ht="12.75"/>
    <row r="181" s="91" customFormat="1" ht="12.75"/>
    <row r="182" s="91" customFormat="1" ht="12.75"/>
    <row r="183" s="91" customFormat="1" ht="12.75"/>
    <row r="184" s="91" customFormat="1" ht="12.75"/>
    <row r="185" s="91" customFormat="1" ht="12.75"/>
    <row r="186" s="91" customFormat="1" ht="12.75"/>
    <row r="187" s="91" customFormat="1" ht="12.75"/>
    <row r="188" s="91" customFormat="1" ht="12.75"/>
    <row r="189" s="91" customFormat="1" ht="12.75"/>
    <row r="190" s="91" customFormat="1" ht="12.75"/>
    <row r="191" s="91" customFormat="1" ht="12.75"/>
    <row r="192" s="91" customFormat="1" ht="12.75"/>
    <row r="193" s="91" customFormat="1" ht="12.75"/>
    <row r="194" s="91" customFormat="1" ht="12.75"/>
    <row r="195" s="91" customFormat="1" ht="12.75"/>
    <row r="196" s="91" customFormat="1" ht="12.75"/>
    <row r="197" s="91" customFormat="1" ht="12.75"/>
    <row r="198" s="91" customFormat="1" ht="12.75"/>
    <row r="199" s="91" customFormat="1" ht="12.75"/>
    <row r="200" s="91" customFormat="1" ht="12.75"/>
    <row r="201" s="91" customFormat="1" ht="12.75"/>
    <row r="202" s="91" customFormat="1" ht="12.75"/>
    <row r="203" s="91" customFormat="1" ht="12.75"/>
    <row r="204" s="91" customFormat="1" ht="12.75"/>
    <row r="205" s="91" customFormat="1" ht="12.75"/>
    <row r="206" s="91" customFormat="1" ht="12.75"/>
    <row r="207" s="91" customFormat="1" ht="12.75"/>
    <row r="208" s="91" customFormat="1" ht="12.75"/>
    <row r="209" s="91" customFormat="1" ht="12.75"/>
    <row r="210" s="91" customFormat="1" ht="12.75"/>
    <row r="211" s="91" customFormat="1" ht="12.75"/>
    <row r="212" s="91" customFormat="1" ht="12.75"/>
    <row r="213" s="91" customFormat="1" ht="12.75"/>
    <row r="214" s="91" customFormat="1" ht="12.75"/>
    <row r="215" s="91" customFormat="1" ht="12.75"/>
    <row r="216" s="91" customFormat="1" ht="12.75"/>
    <row r="217" s="91" customFormat="1" ht="12.75"/>
    <row r="218" s="91" customFormat="1" ht="12.75"/>
    <row r="219" s="91" customFormat="1" ht="12.75"/>
    <row r="220" s="91" customFormat="1" ht="12.75"/>
    <row r="221" s="91" customFormat="1" ht="12.75"/>
    <row r="222" s="91" customFormat="1" ht="12.75"/>
    <row r="223" s="91" customFormat="1" ht="12.75"/>
    <row r="224" s="91" customFormat="1" ht="12.75"/>
    <row r="225" s="91" customFormat="1" ht="12.75"/>
    <row r="226" s="91" customFormat="1" ht="12.75"/>
    <row r="227" s="91" customFormat="1" ht="12.75"/>
    <row r="228" s="91" customFormat="1" ht="12.75"/>
    <row r="229" s="91" customFormat="1" ht="12.75"/>
    <row r="230" s="91" customFormat="1" ht="12.75"/>
    <row r="231" s="91" customFormat="1" ht="12.75"/>
    <row r="232" s="91" customFormat="1" ht="12.75"/>
    <row r="233" s="91" customFormat="1" ht="12.75"/>
    <row r="234" s="91" customFormat="1" ht="12.75"/>
    <row r="235" s="91" customFormat="1" ht="12.75"/>
    <row r="236" s="91" customFormat="1" ht="12.75"/>
    <row r="237" s="91" customFormat="1" ht="12.75"/>
    <row r="238" s="91" customFormat="1" ht="12.75"/>
    <row r="239" s="91" customFormat="1" ht="12.75"/>
    <row r="240" s="91" customFormat="1" ht="12.75"/>
    <row r="241" s="91" customFormat="1" ht="12.75"/>
    <row r="242" s="91" customFormat="1" ht="12.75"/>
    <row r="243" s="91" customFormat="1" ht="12.75"/>
    <row r="244" s="91" customFormat="1" ht="12.75"/>
    <row r="245" s="91" customFormat="1" ht="12.75"/>
    <row r="246" s="91" customFormat="1" ht="12.75"/>
    <row r="247" s="91" customFormat="1" ht="12.75"/>
    <row r="248" s="91" customFormat="1" ht="12.75"/>
    <row r="249" s="91" customFormat="1" ht="12.75"/>
    <row r="250" s="91" customFormat="1" ht="12.75"/>
    <row r="251" s="91" customFormat="1" ht="12.75"/>
    <row r="252" s="91" customFormat="1" ht="12.75"/>
    <row r="253" s="91" customFormat="1" ht="12.75"/>
    <row r="254" s="91" customFormat="1" ht="12.75"/>
    <row r="255" s="91" customFormat="1" ht="12.75"/>
    <row r="256" s="91" customFormat="1" ht="12.75"/>
    <row r="257" s="91" customFormat="1" ht="12.75"/>
    <row r="258" s="91" customFormat="1" ht="12.75"/>
    <row r="259" s="91" customFormat="1" ht="12.75"/>
    <row r="260" s="91" customFormat="1" ht="12.75"/>
    <row r="261" s="91" customFormat="1" ht="12.75"/>
    <row r="262" s="91" customFormat="1" ht="12.75"/>
    <row r="263" s="91" customFormat="1" ht="12.75"/>
    <row r="264" s="91" customFormat="1" ht="12.75"/>
    <row r="265" s="91" customFormat="1" ht="12.75"/>
    <row r="266" s="91" customFormat="1" ht="12.75"/>
    <row r="267" s="91" customFormat="1" ht="12.75"/>
    <row r="268" s="91" customFormat="1" ht="12.75"/>
    <row r="269" s="91" customFormat="1" ht="12.75"/>
    <row r="270" s="91" customFormat="1" ht="12.75"/>
    <row r="271" s="91" customFormat="1" ht="12.75"/>
    <row r="272" s="91" customFormat="1" ht="12.75"/>
    <row r="273" s="91" customFormat="1" ht="12.75"/>
    <row r="274" s="91" customFormat="1" ht="12.75"/>
    <row r="275" s="91" customFormat="1" ht="12.75"/>
    <row r="276" s="91" customFormat="1" ht="12.75"/>
    <row r="277" s="91" customFormat="1" ht="12.75"/>
    <row r="278" s="91" customFormat="1" ht="12.75"/>
    <row r="279" s="91" customFormat="1" ht="12.75"/>
    <row r="280" s="91" customFormat="1" ht="12.75"/>
    <row r="281" s="91" customFormat="1" ht="12.75"/>
    <row r="282" s="91" customFormat="1" ht="12.75"/>
    <row r="283" s="91" customFormat="1" ht="12.75"/>
    <row r="284" s="91" customFormat="1" ht="12.75"/>
    <row r="285" s="91" customFormat="1" ht="12.75"/>
    <row r="286" s="91" customFormat="1" ht="12.75"/>
    <row r="287" s="91" customFormat="1" ht="12.75"/>
    <row r="288" s="91" customFormat="1" ht="12.75"/>
    <row r="289" s="91" customFormat="1" ht="12.75"/>
    <row r="290" s="91" customFormat="1" ht="12.75"/>
    <row r="291" s="91" customFormat="1" ht="12.75"/>
    <row r="292" s="91" customFormat="1" ht="12.75"/>
    <row r="293" s="91" customFormat="1" ht="12.75"/>
    <row r="294" s="91" customFormat="1" ht="12.75"/>
    <row r="295" s="91" customFormat="1" ht="12.75"/>
    <row r="296" s="91" customFormat="1" ht="12.75"/>
    <row r="297" s="91" customFormat="1" ht="12.75"/>
    <row r="298" s="91" customFormat="1" ht="12.75"/>
    <row r="299" s="91" customFormat="1" ht="12.75"/>
    <row r="300" s="91" customFormat="1" ht="12.75"/>
    <row r="301" s="91" customFormat="1" ht="12.75"/>
    <row r="302" s="91" customFormat="1" ht="12.75"/>
    <row r="303" s="91" customFormat="1" ht="12.75"/>
    <row r="304" s="91" customFormat="1" ht="12.75"/>
    <row r="305" s="91" customFormat="1" ht="12.75"/>
    <row r="306" s="91" customFormat="1" ht="12.75"/>
    <row r="307" s="91" customFormat="1" ht="12.75"/>
    <row r="308" s="91" customFormat="1" ht="12.75"/>
    <row r="309" s="91" customFormat="1" ht="12.75"/>
    <row r="310" s="91" customFormat="1" ht="12.75"/>
    <row r="311" s="91" customFormat="1" ht="12.75"/>
    <row r="312" s="91" customFormat="1" ht="12.75"/>
    <row r="313" s="91" customFormat="1" ht="12.75"/>
    <row r="314" s="91" customFormat="1" ht="12.75"/>
    <row r="315" s="91" customFormat="1" ht="12.75"/>
    <row r="316" s="91" customFormat="1" ht="12.75"/>
    <row r="317" s="91" customFormat="1" ht="12.75"/>
    <row r="318" s="91" customFormat="1" ht="12.75"/>
    <row r="319" s="91" customFormat="1" ht="12.75"/>
    <row r="320" s="91" customFormat="1" ht="12.75"/>
    <row r="321" s="91" customFormat="1" ht="12.75"/>
    <row r="322" s="91" customFormat="1" ht="12.75"/>
    <row r="323" s="91" customFormat="1" ht="12.75"/>
    <row r="324" s="91" customFormat="1" ht="12.75"/>
    <row r="325" s="91" customFormat="1" ht="12.75"/>
    <row r="326" s="91" customFormat="1" ht="12.75"/>
    <row r="327" s="91" customFormat="1" ht="12.75"/>
    <row r="328" s="91" customFormat="1" ht="12.75"/>
    <row r="329" s="91" customFormat="1" ht="12.75"/>
    <row r="330" s="91" customFormat="1" ht="12.75"/>
    <row r="331" s="91" customFormat="1" ht="12.75"/>
    <row r="332" s="91" customFormat="1" ht="12.75"/>
    <row r="333" s="91" customFormat="1" ht="12.75"/>
    <row r="334" s="91" customFormat="1" ht="12.75"/>
    <row r="335" s="91" customFormat="1" ht="12.75"/>
    <row r="336" s="91" customFormat="1" ht="12.75"/>
    <row r="337" s="91" customFormat="1" ht="12.75"/>
    <row r="338" s="91" customFormat="1" ht="12.75"/>
    <row r="339" s="91" customFormat="1" ht="12.75"/>
    <row r="340" s="91" customFormat="1" ht="12.75"/>
    <row r="341" s="91" customFormat="1" ht="12.75"/>
    <row r="342" s="91" customFormat="1" ht="12.75"/>
    <row r="343" s="91" customFormat="1" ht="12.75"/>
    <row r="344" s="91" customFormat="1" ht="12.75"/>
    <row r="345" s="91" customFormat="1" ht="12.75"/>
    <row r="346" s="91" customFormat="1" ht="12.75"/>
    <row r="347" s="91" customFormat="1" ht="12.75"/>
    <row r="348" s="91" customFormat="1" ht="12.75"/>
    <row r="349" s="91" customFormat="1" ht="12.75"/>
    <row r="350" s="91" customFormat="1" ht="12.75"/>
    <row r="351" s="91" customFormat="1" ht="12.75"/>
    <row r="352" s="91" customFormat="1" ht="12.75"/>
    <row r="353" s="91" customFormat="1" ht="12.75"/>
    <row r="354" s="91" customFormat="1" ht="12.75"/>
    <row r="355" s="91" customFormat="1" ht="12.75"/>
    <row r="356" s="91" customFormat="1" ht="12.75"/>
    <row r="357" s="91" customFormat="1" ht="12.75"/>
    <row r="358" s="91" customFormat="1" ht="12.75"/>
    <row r="359" s="91" customFormat="1" ht="12.75"/>
    <row r="360" s="91" customFormat="1" ht="12.75"/>
    <row r="361" s="91" customFormat="1" ht="12.75"/>
    <row r="362" s="91" customFormat="1" ht="12.75"/>
    <row r="363" s="91" customFormat="1" ht="12.75"/>
    <row r="364" s="91" customFormat="1" ht="12.75"/>
    <row r="365" s="91" customFormat="1" ht="12.75"/>
    <row r="366" s="91" customFormat="1" ht="12.75"/>
    <row r="367" s="91" customFormat="1" ht="12.75"/>
    <row r="368" s="91" customFormat="1" ht="12.75"/>
    <row r="369" s="91" customFormat="1" ht="12.75"/>
    <row r="370" s="91" customFormat="1" ht="12.75"/>
    <row r="371" s="91" customFormat="1" ht="12.75"/>
    <row r="372" s="91" customFormat="1" ht="12.75"/>
    <row r="373" s="91" customFormat="1" ht="12.75"/>
    <row r="374" s="91" customFormat="1" ht="12.75"/>
    <row r="375" s="91" customFormat="1" ht="12.75"/>
    <row r="376" s="91" customFormat="1" ht="12.75"/>
    <row r="377" s="91" customFormat="1" ht="12.75"/>
    <row r="378" s="91" customFormat="1" ht="12.75"/>
    <row r="379" s="91" customFormat="1" ht="12.75"/>
    <row r="380" s="91" customFormat="1" ht="12.75"/>
    <row r="381" s="91" customFormat="1" ht="12.75"/>
    <row r="382" s="91" customFormat="1" ht="12.75"/>
    <row r="383" s="91" customFormat="1" ht="12.75"/>
    <row r="384" s="91" customFormat="1" ht="12.75"/>
    <row r="385" s="91" customFormat="1" ht="12.75"/>
    <row r="386" s="91" customFormat="1" ht="12.75"/>
    <row r="387" s="91" customFormat="1" ht="12.75"/>
    <row r="388" s="91" customFormat="1" ht="12.75"/>
    <row r="389" s="91" customFormat="1" ht="12.75"/>
    <row r="390" s="91" customFormat="1" ht="12.75"/>
    <row r="391" s="91" customFormat="1" ht="12.75"/>
    <row r="392" s="91" customFormat="1" ht="12.75"/>
    <row r="393" s="91" customFormat="1" ht="12.75"/>
    <row r="394" s="91" customFormat="1" ht="12.75"/>
    <row r="395" s="91" customFormat="1" ht="12.75"/>
    <row r="396" s="91" customFormat="1" ht="12.75"/>
    <row r="397" s="91" customFormat="1" ht="12.75"/>
    <row r="398" s="91" customFormat="1" ht="12.75"/>
    <row r="399" s="91" customFormat="1" ht="12.75"/>
    <row r="400" s="91" customFormat="1" ht="12.75"/>
    <row r="401" s="91" customFormat="1" ht="12.75"/>
    <row r="402" s="91" customFormat="1" ht="12.75"/>
    <row r="403" s="91" customFormat="1" ht="12.75"/>
    <row r="404" s="91" customFormat="1" ht="12.75"/>
    <row r="405" s="91" customFormat="1" ht="12.75"/>
    <row r="406" s="91" customFormat="1" ht="12.75"/>
    <row r="407" s="91" customFormat="1" ht="12.75"/>
    <row r="408" s="91" customFormat="1" ht="12.75"/>
    <row r="409" s="91" customFormat="1" ht="12.75"/>
    <row r="410" s="91" customFormat="1" ht="12.75"/>
    <row r="411" s="91" customFormat="1" ht="12.75"/>
    <row r="412" s="91" customFormat="1" ht="12.75"/>
    <row r="413" s="91" customFormat="1" ht="12.75"/>
    <row r="414" s="91" customFormat="1" ht="12.75"/>
    <row r="415" s="91" customFormat="1" ht="12.75"/>
    <row r="416" s="91" customFormat="1" ht="12.75"/>
    <row r="417" s="91" customFormat="1" ht="12.75"/>
    <row r="418" s="91" customFormat="1" ht="12.75"/>
    <row r="419" s="91" customFormat="1" ht="12.75"/>
    <row r="420" s="91" customFormat="1" ht="12.75"/>
    <row r="421" s="91" customFormat="1" ht="12.75"/>
    <row r="422" s="91" customFormat="1" ht="12.75"/>
    <row r="423" s="91" customFormat="1" ht="12.75"/>
    <row r="424" s="91" customFormat="1" ht="12.75"/>
    <row r="425" s="91" customFormat="1" ht="12.75"/>
    <row r="426" s="91" customFormat="1" ht="12.75"/>
    <row r="427" s="91" customFormat="1" ht="12.75"/>
    <row r="428" s="91" customFormat="1" ht="12.75"/>
    <row r="429" s="91" customFormat="1" ht="12.75"/>
    <row r="430" s="91" customFormat="1" ht="12.75"/>
    <row r="431" s="91" customFormat="1" ht="12.75"/>
    <row r="432" s="91" customFormat="1" ht="12.75"/>
    <row r="433" s="91" customFormat="1" ht="12.75"/>
    <row r="434" s="91" customFormat="1" ht="12.75"/>
    <row r="435" s="91" customFormat="1" ht="12.75"/>
    <row r="436" s="91" customFormat="1" ht="12.75"/>
    <row r="437" s="91" customFormat="1" ht="12.75"/>
    <row r="438" s="91" customFormat="1" ht="12.75"/>
    <row r="439" s="91" customFormat="1" ht="12.75"/>
    <row r="440" s="91" customFormat="1" ht="12.75"/>
    <row r="441" s="91" customFormat="1" ht="12.75"/>
    <row r="442" s="91" customFormat="1" ht="12.75"/>
    <row r="443" s="91" customFormat="1" ht="12.75"/>
    <row r="444" s="91" customFormat="1" ht="12.75"/>
    <row r="445" s="91" customFormat="1" ht="12.75"/>
    <row r="446" s="91" customFormat="1" ht="12.75"/>
    <row r="447" s="91" customFormat="1" ht="12.75"/>
    <row r="448" s="91" customFormat="1" ht="12.75"/>
    <row r="449" s="91" customFormat="1" ht="12.75"/>
    <row r="450" s="91" customFormat="1" ht="12.75"/>
    <row r="451" s="91" customFormat="1" ht="12.75"/>
    <row r="452" s="91" customFormat="1" ht="12.75"/>
    <row r="453" s="91" customFormat="1" ht="12.75"/>
    <row r="454" s="91" customFormat="1" ht="12.75"/>
    <row r="455" s="91" customFormat="1" ht="12.75"/>
    <row r="456" s="91" customFormat="1" ht="12.75"/>
    <row r="457" s="91" customFormat="1" ht="12.75"/>
    <row r="458" s="91" customFormat="1" ht="12.75"/>
    <row r="459" s="91" customFormat="1" ht="12.75"/>
    <row r="460" s="91" customFormat="1" ht="12.75"/>
    <row r="461" s="91" customFormat="1" ht="12.75"/>
    <row r="462" s="91" customFormat="1" ht="12.75"/>
    <row r="463" s="91" customFormat="1" ht="12.75"/>
    <row r="464" s="91" customFormat="1" ht="12.75"/>
    <row r="465" s="91" customFormat="1" ht="12.75"/>
    <row r="466" s="91" customFormat="1" ht="12.75"/>
    <row r="467" s="91" customFormat="1" ht="12.75"/>
    <row r="468" s="91" customFormat="1" ht="12.75"/>
    <row r="469" s="91" customFormat="1" ht="12.75"/>
    <row r="470" s="91" customFormat="1" ht="12.75"/>
    <row r="471" s="91" customFormat="1" ht="12.75"/>
    <row r="472" s="91" customFormat="1" ht="12.75"/>
    <row r="473" s="91" customFormat="1" ht="12.75"/>
    <row r="474" s="91" customFormat="1" ht="12.75"/>
    <row r="475" s="91" customFormat="1" ht="12.75"/>
    <row r="476" s="91" customFormat="1" ht="12.75"/>
    <row r="477" s="91" customFormat="1" ht="12.75"/>
    <row r="478" s="91" customFormat="1" ht="12.75"/>
    <row r="479" s="91" customFormat="1" ht="12.75"/>
    <row r="480" s="91" customFormat="1" ht="12.75"/>
    <row r="481" s="91" customFormat="1" ht="12.75"/>
    <row r="482" s="91" customFormat="1" ht="12.75"/>
    <row r="483" s="91" customFormat="1" ht="12.75"/>
    <row r="484" s="91" customFormat="1" ht="12.75"/>
    <row r="485" s="91" customFormat="1" ht="12.75"/>
    <row r="486" s="91" customFormat="1" ht="12.75"/>
    <row r="487" s="91" customFormat="1" ht="12.75"/>
    <row r="488" s="91" customFormat="1" ht="12.75"/>
    <row r="489" s="91" customFormat="1" ht="12.75"/>
    <row r="490" s="91" customFormat="1" ht="12.75"/>
    <row r="491" s="91" customFormat="1" ht="12.75"/>
    <row r="492" s="91" customFormat="1" ht="12.75"/>
    <row r="493" s="91" customFormat="1" ht="12.75"/>
    <row r="494" s="91" customFormat="1" ht="12.75"/>
    <row r="495" s="91" customFormat="1" ht="12.75"/>
    <row r="496" s="91" customFormat="1" ht="12.75"/>
    <row r="497" s="91" customFormat="1" ht="12.75"/>
    <row r="498" s="91" customFormat="1" ht="12.75"/>
    <row r="499" s="91" customFormat="1" ht="12.75"/>
    <row r="500" s="91" customFormat="1" ht="12.75"/>
    <row r="501" s="91" customFormat="1" ht="12.75"/>
    <row r="502" s="91" customFormat="1" ht="12.75"/>
    <row r="503" s="91" customFormat="1" ht="12.75"/>
    <row r="504" s="91" customFormat="1" ht="12.75"/>
    <row r="505" s="91" customFormat="1" ht="12.75"/>
    <row r="506" s="91" customFormat="1" ht="12.75"/>
    <row r="507" s="91" customFormat="1" ht="12.75"/>
    <row r="508" s="91" customFormat="1" ht="12.75"/>
    <row r="509" s="91" customFormat="1" ht="12.75"/>
    <row r="510" s="91" customFormat="1" ht="12.75"/>
    <row r="511" s="91" customFormat="1" ht="12.75"/>
    <row r="512" s="91" customFormat="1" ht="12.75"/>
    <row r="513" s="91" customFormat="1" ht="12.75"/>
    <row r="514" s="91" customFormat="1" ht="12.75"/>
    <row r="515" s="91" customFormat="1" ht="12.75"/>
    <row r="516" s="91" customFormat="1" ht="12.75"/>
    <row r="517" s="91" customFormat="1" ht="12.75"/>
    <row r="518" s="91" customFormat="1" ht="12.75"/>
    <row r="519" s="91" customFormat="1" ht="12.75"/>
    <row r="520" s="91" customFormat="1" ht="12.75"/>
    <row r="521" s="91" customFormat="1" ht="12.75"/>
    <row r="522" s="91" customFormat="1" ht="12.75"/>
    <row r="523" s="91" customFormat="1" ht="12.75"/>
    <row r="524" s="91" customFormat="1" ht="12.75"/>
    <row r="525" s="91" customFormat="1" ht="12.75"/>
    <row r="526" s="91" customFormat="1" ht="12.75"/>
    <row r="527" s="91" customFormat="1" ht="12.75"/>
    <row r="528" s="91" customFormat="1" ht="12.75"/>
    <row r="529" s="91" customFormat="1" ht="12.75"/>
    <row r="530" s="91" customFormat="1" ht="12.75"/>
    <row r="531" s="91" customFormat="1" ht="12.75"/>
    <row r="532" s="91" customFormat="1" ht="12.75"/>
    <row r="533" s="91" customFormat="1" ht="12.75"/>
    <row r="534" s="91" customFormat="1" ht="12.75"/>
    <row r="535" s="91" customFormat="1" ht="12.75"/>
    <row r="536" s="91" customFormat="1" ht="12.75"/>
    <row r="537" s="91" customFormat="1" ht="12.75"/>
    <row r="538" s="91" customFormat="1" ht="12.75"/>
    <row r="539" s="91" customFormat="1" ht="12.75"/>
    <row r="540" s="91" customFormat="1" ht="12.75"/>
    <row r="541" s="91" customFormat="1" ht="12.75"/>
    <row r="542" s="91" customFormat="1" ht="12.75"/>
    <row r="543" s="91" customFormat="1" ht="12.75"/>
    <row r="544" s="91" customFormat="1" ht="12.75"/>
    <row r="545" s="91" customFormat="1" ht="12.75"/>
    <row r="546" s="91" customFormat="1" ht="12.75"/>
    <row r="547" s="91" customFormat="1" ht="12.75"/>
    <row r="548" s="91" customFormat="1" ht="12.75"/>
    <row r="549" s="91" customFormat="1" ht="12.75"/>
    <row r="550" s="91" customFormat="1" ht="12.75"/>
    <row r="551" s="91" customFormat="1" ht="12.75"/>
    <row r="552" s="91" customFormat="1" ht="12.75"/>
    <row r="553" s="91" customFormat="1" ht="12.75"/>
    <row r="554" s="91" customFormat="1" ht="12.75"/>
    <row r="555" s="91" customFormat="1" ht="12.75"/>
    <row r="556" s="91" customFormat="1" ht="12.75"/>
    <row r="557" s="91" customFormat="1" ht="12.75"/>
    <row r="558" s="91" customFormat="1" ht="12.75"/>
    <row r="559" s="91" customFormat="1" ht="12.75"/>
    <row r="560" s="91" customFormat="1" ht="12.75"/>
    <row r="561" s="91" customFormat="1" ht="12.75"/>
    <row r="562" s="91" customFormat="1" ht="12.75"/>
    <row r="563" s="91" customFormat="1" ht="12.75"/>
    <row r="564" s="91" customFormat="1" ht="12.75"/>
    <row r="565" s="91" customFormat="1" ht="12.75"/>
    <row r="566" s="91" customFormat="1" ht="12.75"/>
    <row r="567" s="91" customFormat="1" ht="12.75"/>
    <row r="568" s="91" customFormat="1" ht="12.75"/>
    <row r="569" s="91" customFormat="1" ht="12.75"/>
    <row r="570" s="91" customFormat="1" ht="12.75"/>
    <row r="571" s="91" customFormat="1" ht="12.75"/>
    <row r="572" s="91" customFormat="1" ht="12.75"/>
    <row r="573" s="91" customFormat="1" ht="12.75"/>
    <row r="574" s="91" customFormat="1" ht="12.75"/>
    <row r="575" s="91" customFormat="1" ht="12.75"/>
    <row r="576" s="91" customFormat="1" ht="12.75"/>
    <row r="577" s="91" customFormat="1" ht="12.75"/>
    <row r="578" s="91" customFormat="1" ht="12.75"/>
    <row r="579" s="91" customFormat="1" ht="12.75"/>
    <row r="580" s="91" customFormat="1" ht="12.75"/>
    <row r="581" s="91" customFormat="1" ht="12.75"/>
    <row r="582" s="91" customFormat="1" ht="12.75"/>
    <row r="583" s="91" customFormat="1" ht="12.75"/>
    <row r="584" s="91" customFormat="1" ht="12.75"/>
    <row r="585" s="91" customFormat="1" ht="12.75"/>
    <row r="586" s="91" customFormat="1" ht="12.75"/>
    <row r="587" s="91" customFormat="1" ht="12.75"/>
    <row r="588" s="91" customFormat="1" ht="12.75"/>
    <row r="589" s="91" customFormat="1" ht="12.75"/>
    <row r="590" s="91" customFormat="1" ht="12.75"/>
    <row r="591" s="91" customFormat="1" ht="12.75"/>
    <row r="592" s="91" customFormat="1" ht="12.75"/>
    <row r="593" s="91" customFormat="1" ht="12.75"/>
    <row r="594" s="91" customFormat="1" ht="12.75"/>
    <row r="595" s="91" customFormat="1" ht="12.75"/>
    <row r="596" s="91" customFormat="1" ht="12.75"/>
    <row r="597" s="91" customFormat="1" ht="12.75"/>
    <row r="598" s="91" customFormat="1" ht="12.75"/>
    <row r="599" s="91" customFormat="1" ht="12.75"/>
    <row r="600" s="91" customFormat="1" ht="12.75"/>
    <row r="601" s="91" customFormat="1" ht="12.75"/>
    <row r="602" s="91" customFormat="1" ht="12.75"/>
    <row r="603" s="91" customFormat="1" ht="12.75"/>
    <row r="604" s="91" customFormat="1" ht="12.75"/>
    <row r="605" s="91" customFormat="1" ht="12.75"/>
    <row r="606" s="91" customFormat="1" ht="12.75"/>
    <row r="607" s="91" customFormat="1" ht="12.75"/>
    <row r="608" s="91" customFormat="1" ht="12.75"/>
    <row r="609" s="91" customFormat="1" ht="12.75"/>
    <row r="610" s="91" customFormat="1" ht="12.75"/>
    <row r="611" s="91" customFormat="1" ht="12.75"/>
    <row r="612" s="91" customFormat="1" ht="12.75"/>
    <row r="613" s="91" customFormat="1" ht="12.75"/>
    <row r="614" s="91" customFormat="1" ht="12.75"/>
    <row r="615" s="91" customFormat="1" ht="12.75"/>
    <row r="616" s="91" customFormat="1" ht="12.75"/>
    <row r="617" s="91" customFormat="1" ht="12.75"/>
    <row r="618" s="91" customFormat="1" ht="12.75"/>
    <row r="619" s="91" customFormat="1" ht="12.75"/>
    <row r="620" s="91" customFormat="1" ht="12.75"/>
    <row r="621" s="91" customFormat="1" ht="12.75"/>
    <row r="622" s="91" customFormat="1" ht="12.75"/>
    <row r="623" s="91" customFormat="1" ht="12.75"/>
    <row r="624" s="91" customFormat="1" ht="12.75"/>
    <row r="625" s="91" customFormat="1" ht="12.75"/>
    <row r="626" s="91" customFormat="1" ht="12.75"/>
    <row r="627" s="91" customFormat="1" ht="12.75"/>
    <row r="628" s="91" customFormat="1" ht="12.75"/>
    <row r="629" s="91" customFormat="1" ht="12.75"/>
    <row r="630" s="91" customFormat="1" ht="12.75"/>
    <row r="631" s="91" customFormat="1" ht="12.75"/>
    <row r="632" s="91" customFormat="1" ht="12.75"/>
    <row r="633" s="91" customFormat="1" ht="12.75"/>
    <row r="634" s="91" customFormat="1" ht="12.75"/>
    <row r="635" s="91" customFormat="1" ht="12.75"/>
    <row r="636" s="91" customFormat="1" ht="12.75"/>
    <row r="637" s="91" customFormat="1" ht="12.75"/>
    <row r="638" s="91" customFormat="1" ht="12.75"/>
    <row r="639" s="91" customFormat="1" ht="12.75"/>
    <row r="640" s="91" customFormat="1" ht="12.75"/>
    <row r="641" s="91" customFormat="1" ht="12.75"/>
    <row r="642" s="91" customFormat="1" ht="12.75"/>
    <row r="643" s="91" customFormat="1" ht="12.75"/>
    <row r="644" s="91" customFormat="1" ht="12.75"/>
    <row r="645" s="91" customFormat="1" ht="12.75"/>
    <row r="646" s="91" customFormat="1" ht="12.75"/>
    <row r="647" s="91" customFormat="1" ht="12.75"/>
    <row r="648" s="91" customFormat="1" ht="12.75"/>
    <row r="649" s="91" customFormat="1" ht="12.75"/>
    <row r="650" s="91" customFormat="1" ht="12.75"/>
    <row r="651" s="91" customFormat="1" ht="12.75"/>
    <row r="652" s="91" customFormat="1" ht="12.75"/>
    <row r="653" s="91" customFormat="1" ht="12.75"/>
    <row r="654" s="91" customFormat="1" ht="12.75"/>
    <row r="655" s="91" customFormat="1" ht="12.75"/>
    <row r="656" s="91" customFormat="1" ht="12.75"/>
    <row r="657" s="91" customFormat="1" ht="12.75"/>
    <row r="658" s="91" customFormat="1" ht="12.75"/>
    <row r="659" s="91" customFormat="1" ht="12.75"/>
    <row r="660" s="91" customFormat="1" ht="12.75"/>
    <row r="661" s="91" customFormat="1" ht="12.75"/>
    <row r="662" s="91" customFormat="1" ht="12.75"/>
    <row r="663" s="91" customFormat="1" ht="12.75"/>
    <row r="664" s="91" customFormat="1" ht="12.75"/>
    <row r="665" s="91" customFormat="1" ht="12.75"/>
    <row r="666" s="91" customFormat="1" ht="12.75"/>
    <row r="667" s="91" customFormat="1" ht="12.75"/>
    <row r="668" s="91" customFormat="1" ht="12.75"/>
    <row r="669" s="91" customFormat="1" ht="12.75"/>
    <row r="670" s="91" customFormat="1" ht="12.75"/>
    <row r="671" s="91" customFormat="1" ht="12.75"/>
    <row r="672" s="91" customFormat="1" ht="12.75"/>
    <row r="673" s="91" customFormat="1" ht="12.75"/>
    <row r="674" s="91" customFormat="1" ht="12.75"/>
    <row r="675" s="91" customFormat="1" ht="12.75"/>
    <row r="676" s="91" customFormat="1" ht="12.75"/>
    <row r="677" s="91" customFormat="1" ht="12.75"/>
    <row r="678" s="91" customFormat="1" ht="12.75"/>
    <row r="679" s="91" customFormat="1" ht="12.75"/>
    <row r="680" s="91" customFormat="1" ht="12.75"/>
    <row r="681" s="91" customFormat="1" ht="12.75"/>
    <row r="682" s="91" customFormat="1" ht="12.75"/>
    <row r="683" s="91" customFormat="1" ht="12.75"/>
    <row r="684" s="91" customFormat="1" ht="12.75"/>
    <row r="685" s="91" customFormat="1" ht="12.75"/>
    <row r="686" s="91" customFormat="1" ht="12.75"/>
    <row r="687" s="91" customFormat="1" ht="12.75"/>
    <row r="688" s="91" customFormat="1" ht="12.75"/>
    <row r="689" s="91" customFormat="1" ht="12.75"/>
    <row r="690" s="91" customFormat="1" ht="12.75"/>
    <row r="691" s="91" customFormat="1" ht="12.75"/>
    <row r="692" s="91" customFormat="1" ht="12.75"/>
    <row r="693" s="91" customFormat="1" ht="12.75"/>
    <row r="694" s="91" customFormat="1" ht="12.75"/>
    <row r="695" s="91" customFormat="1" ht="12.75"/>
    <row r="696" s="91" customFormat="1" ht="12.75"/>
    <row r="697" s="91" customFormat="1" ht="12.75"/>
    <row r="698" s="91" customFormat="1" ht="12.75"/>
    <row r="699" s="91" customFormat="1" ht="12.75"/>
    <row r="700" s="91" customFormat="1" ht="12.75"/>
    <row r="701" s="91" customFormat="1" ht="12.75"/>
    <row r="702" s="91" customFormat="1" ht="12.75"/>
    <row r="703" s="91" customFormat="1" ht="12.75"/>
    <row r="704" s="91" customFormat="1" ht="12.75"/>
    <row r="705" s="91" customFormat="1" ht="12.75"/>
    <row r="706" s="91" customFormat="1" ht="12.75"/>
    <row r="707" s="91" customFormat="1" ht="12.75"/>
    <row r="708" s="91" customFormat="1" ht="12.75"/>
    <row r="709" s="91" customFormat="1" ht="12.75"/>
    <row r="710" s="91" customFormat="1" ht="12.75"/>
    <row r="711" s="91" customFormat="1" ht="12.75"/>
    <row r="712" s="91" customFormat="1" ht="12.75"/>
    <row r="713" s="91" customFormat="1" ht="12.75"/>
    <row r="714" s="91" customFormat="1" ht="12.75"/>
    <row r="715" s="91" customFormat="1" ht="12.75"/>
    <row r="716" s="91" customFormat="1" ht="12.75"/>
    <row r="717" s="91" customFormat="1" ht="12.75"/>
    <row r="718" s="91" customFormat="1" ht="12.75"/>
    <row r="719" s="91" customFormat="1" ht="12.75"/>
    <row r="720" s="91" customFormat="1" ht="12.75"/>
    <row r="721" s="91" customFormat="1" ht="12.75"/>
    <row r="722" s="91" customFormat="1" ht="12.75"/>
    <row r="723" s="91" customFormat="1" ht="12.75"/>
    <row r="724" s="91" customFormat="1" ht="12.75"/>
    <row r="725" s="91" customFormat="1" ht="12.75"/>
    <row r="726" s="91" customFormat="1" ht="12.75"/>
    <row r="727" s="91" customFormat="1" ht="12.75"/>
    <row r="728" s="91" customFormat="1" ht="12.75"/>
    <row r="729" s="91" customFormat="1" ht="12.75"/>
    <row r="730" s="91" customFormat="1" ht="12.75"/>
    <row r="731" s="91" customFormat="1" ht="12.75"/>
    <row r="732" s="91" customFormat="1" ht="12.75"/>
    <row r="733" s="91" customFormat="1" ht="12.75"/>
    <row r="734" s="91" customFormat="1" ht="12.75"/>
    <row r="735" s="91" customFormat="1" ht="12.75"/>
    <row r="736" s="91" customFormat="1" ht="12.75"/>
    <row r="737" s="91" customFormat="1" ht="12.75"/>
    <row r="738" s="91" customFormat="1" ht="12.75"/>
    <row r="739" s="91" customFormat="1" ht="12.75"/>
    <row r="740" s="91" customFormat="1" ht="12.75"/>
    <row r="741" s="91" customFormat="1" ht="12.75"/>
    <row r="742" s="91" customFormat="1" ht="12.75"/>
    <row r="743" s="91" customFormat="1" ht="12.75"/>
    <row r="744" s="91" customFormat="1" ht="12.75"/>
    <row r="745" s="91" customFormat="1" ht="12.75"/>
    <row r="746" s="91" customFormat="1" ht="12.75"/>
    <row r="747" s="91" customFormat="1" ht="12.75"/>
    <row r="748" s="91" customFormat="1" ht="12.75"/>
    <row r="749" s="91" customFormat="1" ht="12.75"/>
    <row r="750" s="91" customFormat="1" ht="12.75"/>
    <row r="751" s="91" customFormat="1" ht="12.75"/>
    <row r="752" s="91" customFormat="1" ht="12.75"/>
    <row r="753" s="91" customFormat="1" ht="12.75"/>
    <row r="754" s="91" customFormat="1" ht="12.75"/>
    <row r="755" s="91" customFormat="1" ht="12.75"/>
    <row r="756" s="91" customFormat="1" ht="12.75"/>
    <row r="757" s="91" customFormat="1" ht="12.75"/>
    <row r="758" s="91" customFormat="1" ht="12.75"/>
    <row r="759" s="91" customFormat="1" ht="12.75"/>
    <row r="760" s="91" customFormat="1" ht="12.75"/>
    <row r="761" s="91" customFormat="1" ht="12.75"/>
    <row r="762" s="91" customFormat="1" ht="12.75"/>
    <row r="763" s="91" customFormat="1" ht="12.75"/>
    <row r="764" s="91" customFormat="1" ht="12.75"/>
    <row r="765" s="91" customFormat="1" ht="12.75"/>
    <row r="766" s="91" customFormat="1" ht="12.75"/>
    <row r="767" s="91" customFormat="1" ht="12.75"/>
    <row r="768" s="91" customFormat="1" ht="12.75"/>
    <row r="769" s="91" customFormat="1" ht="12.75"/>
    <row r="770" s="91" customFormat="1" ht="12.75"/>
    <row r="771" s="91" customFormat="1" ht="12.75"/>
    <row r="772" s="91" customFormat="1" ht="12.75"/>
    <row r="773" s="91" customFormat="1" ht="12.75"/>
    <row r="774" s="91" customFormat="1" ht="12.75"/>
    <row r="775" s="91" customFormat="1" ht="12.75"/>
    <row r="776" s="91" customFormat="1" ht="12.75"/>
    <row r="777" s="91" customFormat="1" ht="12.75"/>
    <row r="778" s="91" customFormat="1" ht="12.75"/>
    <row r="779" s="91" customFormat="1" ht="12.75"/>
    <row r="780" s="91" customFormat="1" ht="12.75"/>
    <row r="781" s="91" customFormat="1" ht="12.75"/>
    <row r="782" s="91" customFormat="1" ht="12.75"/>
    <row r="783" s="91" customFormat="1" ht="12.75"/>
    <row r="784" s="91" customFormat="1" ht="12.75"/>
    <row r="785" s="91" customFormat="1" ht="12.75"/>
    <row r="786" s="91" customFormat="1" ht="12.75"/>
    <row r="787" s="91" customFormat="1" ht="12.75"/>
    <row r="788" s="91" customFormat="1" ht="12.75"/>
    <row r="789" s="91" customFormat="1" ht="12.75"/>
    <row r="790" s="91" customFormat="1" ht="12.75"/>
    <row r="791" s="91" customFormat="1" ht="12.75"/>
    <row r="792" s="91" customFormat="1" ht="12.75"/>
    <row r="793" s="91" customFormat="1" ht="12.75"/>
    <row r="794" s="91" customFormat="1" ht="12.75"/>
    <row r="795" s="91" customFormat="1" ht="12.75"/>
    <row r="796" s="91" customFormat="1" ht="12.75"/>
    <row r="797" s="91" customFormat="1" ht="12.75"/>
    <row r="798" s="91" customFormat="1" ht="12.75"/>
    <row r="799" s="91" customFormat="1" ht="12.75"/>
    <row r="800" s="91" customFormat="1" ht="12.75"/>
    <row r="801" s="91" customFormat="1" ht="12.75"/>
    <row r="802" s="91" customFormat="1" ht="12.75"/>
    <row r="803" s="91" customFormat="1" ht="12.75"/>
    <row r="804" s="91" customFormat="1" ht="12.75"/>
    <row r="805" s="91" customFormat="1" ht="12.75"/>
    <row r="806" s="91" customFormat="1" ht="12.75"/>
    <row r="807" s="91" customFormat="1" ht="12.75"/>
    <row r="808" s="91" customFormat="1" ht="12.75"/>
    <row r="809" s="91" customFormat="1" ht="12.75"/>
    <row r="810" s="91" customFormat="1" ht="12.75"/>
    <row r="811" s="91" customFormat="1" ht="12.75"/>
    <row r="812" s="91" customFormat="1" ht="12.75"/>
    <row r="813" s="91" customFormat="1" ht="12.75"/>
    <row r="814" s="91" customFormat="1" ht="12.75"/>
    <row r="815" s="91" customFormat="1" ht="12.75"/>
    <row r="816" s="91" customFormat="1" ht="12.75"/>
    <row r="817" s="91" customFormat="1" ht="12.75"/>
    <row r="818" s="91" customFormat="1" ht="12.75"/>
    <row r="819" s="91" customFormat="1" ht="12.75"/>
    <row r="820" s="91" customFormat="1" ht="12.75"/>
    <row r="821" s="91" customFormat="1" ht="12.75"/>
    <row r="822" s="91" customFormat="1" ht="12.75"/>
    <row r="823" s="91" customFormat="1" ht="12.75"/>
    <row r="824" s="91" customFormat="1" ht="12.75"/>
    <row r="825" s="91" customFormat="1" ht="12.75"/>
    <row r="826" s="91" customFormat="1" ht="12.75"/>
    <row r="827" s="91" customFormat="1" ht="12.75"/>
    <row r="828" s="91" customFormat="1" ht="12.75"/>
    <row r="829" s="91" customFormat="1" ht="12.75"/>
    <row r="830" s="91" customFormat="1" ht="12.75"/>
    <row r="831" s="91" customFormat="1" ht="12.75"/>
    <row r="832" s="91" customFormat="1" ht="12.75"/>
    <row r="833" s="91" customFormat="1" ht="12.75"/>
    <row r="834" s="91" customFormat="1" ht="12.75"/>
    <row r="835" s="91" customFormat="1" ht="12.75"/>
    <row r="836" s="91" customFormat="1" ht="12.75"/>
    <row r="837" s="91" customFormat="1" ht="12.75"/>
    <row r="838" s="91" customFormat="1" ht="12.75"/>
    <row r="839" s="91" customFormat="1" ht="12.75"/>
    <row r="840" s="91" customFormat="1" ht="12.75"/>
    <row r="841" s="91" customFormat="1" ht="12.75"/>
    <row r="842" s="91" customFormat="1" ht="12.75"/>
    <row r="843" s="91" customFormat="1" ht="12.75"/>
    <row r="844" s="91" customFormat="1" ht="12.75"/>
    <row r="845" s="91" customFormat="1" ht="12.75"/>
    <row r="846" s="91" customFormat="1" ht="12.75"/>
    <row r="847" s="91" customFormat="1" ht="12.75"/>
    <row r="848" s="91" customFormat="1" ht="12.75"/>
    <row r="849" s="91" customFormat="1" ht="12.75"/>
    <row r="850" s="91" customFormat="1" ht="12.75"/>
    <row r="851" s="91" customFormat="1" ht="12.75"/>
    <row r="852" s="91" customFormat="1" ht="12.75"/>
    <row r="853" s="91" customFormat="1" ht="12.75"/>
    <row r="854" s="91" customFormat="1" ht="12.75"/>
    <row r="855" s="91" customFormat="1" ht="12.75"/>
    <row r="856" s="91" customFormat="1" ht="12.75"/>
    <row r="857" s="91" customFormat="1" ht="12.75"/>
    <row r="858" s="91" customFormat="1" ht="12.75"/>
    <row r="859" s="91" customFormat="1" ht="12.75"/>
    <row r="860" s="91" customFormat="1" ht="12.75"/>
    <row r="861" s="91" customFormat="1" ht="12.75"/>
    <row r="862" s="91" customFormat="1" ht="12.75"/>
    <row r="863" s="91" customFormat="1" ht="12.75"/>
    <row r="864" s="91" customFormat="1" ht="12.75"/>
    <row r="865" s="91" customFormat="1" ht="12.75"/>
    <row r="866" s="91" customFormat="1" ht="12.75"/>
    <row r="867" s="91" customFormat="1" ht="12.75"/>
    <row r="868" s="91" customFormat="1" ht="12.75"/>
    <row r="869" s="91" customFormat="1" ht="12.75"/>
    <row r="870" s="91" customFormat="1" ht="12.75"/>
    <row r="871" s="91" customFormat="1" ht="12.75"/>
    <row r="872" s="91" customFormat="1" ht="12.75"/>
    <row r="873" s="91" customFormat="1" ht="12.75"/>
    <row r="874" s="91" customFormat="1" ht="12.75"/>
    <row r="875" s="91" customFormat="1" ht="12.75"/>
    <row r="876" s="91" customFormat="1" ht="12.75"/>
    <row r="877" s="91" customFormat="1" ht="12.75"/>
    <row r="878" s="91" customFormat="1" ht="12.75"/>
    <row r="879" s="91" customFormat="1" ht="12.75"/>
    <row r="880" s="91" customFormat="1" ht="12.75"/>
    <row r="881" s="91" customFormat="1" ht="12.75"/>
    <row r="882" s="91" customFormat="1" ht="12.75"/>
    <row r="883" s="91" customFormat="1" ht="12.75"/>
    <row r="884" s="91" customFormat="1" ht="12.75"/>
    <row r="885" s="91" customFormat="1" ht="12.75"/>
    <row r="886" s="91" customFormat="1" ht="12.75"/>
    <row r="887" s="91" customFormat="1" ht="12.75"/>
    <row r="888" s="91" customFormat="1" ht="12.75"/>
    <row r="889" s="91" customFormat="1" ht="12.75"/>
    <row r="890" s="91" customFormat="1" ht="12.75"/>
    <row r="891" s="91" customFormat="1" ht="12.75"/>
    <row r="892" s="91" customFormat="1" ht="12.75"/>
    <row r="893" s="91" customFormat="1" ht="12.75"/>
    <row r="894" s="91" customFormat="1" ht="12.75"/>
    <row r="895" s="91" customFormat="1" ht="12.75"/>
    <row r="896" s="91" customFormat="1" ht="12.75"/>
    <row r="897" s="91" customFormat="1" ht="12.75"/>
    <row r="898" s="91" customFormat="1" ht="12.75"/>
    <row r="899" s="91" customFormat="1" ht="12.75"/>
    <row r="900" s="91" customFormat="1" ht="12.75"/>
    <row r="901" s="91" customFormat="1" ht="12.75"/>
    <row r="902" s="91" customFormat="1" ht="12.75"/>
    <row r="903" s="91" customFormat="1" ht="12.75"/>
    <row r="904" s="91" customFormat="1" ht="12.75"/>
    <row r="905" s="91" customFormat="1" ht="12.75"/>
    <row r="906" s="91" customFormat="1" ht="12.75"/>
    <row r="907" s="91" customFormat="1" ht="12.75"/>
    <row r="908" s="91" customFormat="1" ht="12.75"/>
    <row r="909" s="91" customFormat="1" ht="12.75"/>
    <row r="910" s="91" customFormat="1" ht="12.75"/>
    <row r="911" s="91" customFormat="1" ht="12.75"/>
    <row r="912" s="91" customFormat="1" ht="12.75"/>
    <row r="913" s="91" customFormat="1" ht="12.75"/>
    <row r="914" s="91" customFormat="1" ht="12.75"/>
    <row r="915" s="91" customFormat="1" ht="12.75"/>
    <row r="916" s="91" customFormat="1" ht="12.75"/>
    <row r="917" s="91" customFormat="1" ht="12.75"/>
    <row r="918" s="91" customFormat="1" ht="12.75"/>
    <row r="919" s="91" customFormat="1" ht="12.75"/>
    <row r="920" s="91" customFormat="1" ht="12.75"/>
    <row r="921" s="91" customFormat="1" ht="12.75"/>
    <row r="922" s="91" customFormat="1" ht="12.75"/>
    <row r="923" s="91" customFormat="1" ht="12.75"/>
    <row r="924" s="91" customFormat="1" ht="12.75"/>
    <row r="925" s="91" customFormat="1" ht="12.75"/>
    <row r="926" s="91" customFormat="1" ht="12.75"/>
    <row r="927" s="91" customFormat="1" ht="12.75"/>
    <row r="928" s="91" customFormat="1" ht="12.75"/>
    <row r="929" s="91" customFormat="1" ht="12.75"/>
    <row r="930" s="91" customFormat="1" ht="12.75"/>
    <row r="931" s="91" customFormat="1" ht="12.75"/>
    <row r="932" s="91" customFormat="1" ht="12.75"/>
    <row r="933" s="91" customFormat="1" ht="12.75"/>
    <row r="934" s="91" customFormat="1" ht="12.75"/>
    <row r="935" s="91" customFormat="1" ht="12.75"/>
    <row r="936" s="91" customFormat="1" ht="12.75"/>
    <row r="937" s="91" customFormat="1" ht="12.75"/>
    <row r="938" s="91" customFormat="1" ht="12.75"/>
    <row r="939" s="91" customFormat="1" ht="12.75"/>
    <row r="940" s="91" customFormat="1" ht="12.75"/>
    <row r="941" s="91" customFormat="1" ht="12.75"/>
    <row r="942" s="91" customFormat="1" ht="12.75"/>
    <row r="943" s="91" customFormat="1" ht="12.75"/>
    <row r="944" s="91" customFormat="1" ht="12.75"/>
    <row r="945" s="91" customFormat="1" ht="12.75"/>
    <row r="946" s="91" customFormat="1" ht="12.75"/>
    <row r="947" s="91" customFormat="1" ht="12.75"/>
    <row r="948" s="91" customFormat="1" ht="12.75"/>
    <row r="949" s="91" customFormat="1" ht="12.75"/>
    <row r="950" s="91" customFormat="1" ht="12.75"/>
    <row r="951" s="91" customFormat="1" ht="12.75"/>
    <row r="952" s="91" customFormat="1" ht="12.75"/>
    <row r="953" s="91" customFormat="1" ht="12.75"/>
    <row r="954" s="91" customFormat="1" ht="12.75"/>
    <row r="955" s="91" customFormat="1" ht="12.75"/>
    <row r="956" s="91" customFormat="1" ht="12.75"/>
    <row r="957" s="91" customFormat="1" ht="12.75"/>
    <row r="958" s="91" customFormat="1" ht="12.75"/>
    <row r="959" s="91" customFormat="1" ht="12.75"/>
    <row r="960" s="91" customFormat="1" ht="12.75"/>
    <row r="961" s="91" customFormat="1" ht="12.75"/>
    <row r="962" s="91" customFormat="1" ht="12.75"/>
    <row r="963" s="91" customFormat="1" ht="12.75"/>
    <row r="964" s="91" customFormat="1" ht="12.75"/>
    <row r="965" s="91" customFormat="1" ht="12.75"/>
    <row r="966" s="91" customFormat="1" ht="12.75"/>
    <row r="967" s="91" customFormat="1" ht="12.75"/>
    <row r="968" s="91" customFormat="1" ht="12.75"/>
    <row r="969" s="91" customFormat="1" ht="12.75"/>
    <row r="970" s="91" customFormat="1" ht="12.75"/>
    <row r="971" s="91" customFormat="1" ht="12.75"/>
    <row r="972" s="91" customFormat="1" ht="12.75"/>
    <row r="973" s="91" customFormat="1" ht="12.75"/>
    <row r="974" s="91" customFormat="1" ht="12.75"/>
    <row r="975" s="91" customFormat="1" ht="12.75"/>
    <row r="976" s="91" customFormat="1" ht="12.75"/>
    <row r="977" s="91" customFormat="1" ht="12.75"/>
    <row r="978" s="91" customFormat="1" ht="12.75"/>
    <row r="979" s="91" customFormat="1" ht="12.75"/>
    <row r="980" s="91" customFormat="1" ht="12.75"/>
    <row r="981" s="91" customFormat="1" ht="12.75"/>
    <row r="982" s="91" customFormat="1" ht="12.75"/>
    <row r="983" s="91" customFormat="1" ht="12.75"/>
    <row r="984" s="91" customFormat="1" ht="12.75"/>
    <row r="985" s="91" customFormat="1" ht="12.75"/>
    <row r="986" s="91" customFormat="1" ht="12.75"/>
    <row r="987" s="91" customFormat="1" ht="12.75"/>
    <row r="988" s="91" customFormat="1" ht="12.75"/>
    <row r="989" s="91" customFormat="1" ht="12.75"/>
    <row r="990" s="91" customFormat="1" ht="12.75"/>
    <row r="991" s="91" customFormat="1" ht="12.75"/>
    <row r="992" s="91" customFormat="1" ht="12.75"/>
    <row r="993" s="91" customFormat="1" ht="12.75"/>
    <row r="994" s="91" customFormat="1" ht="12.75"/>
    <row r="995" s="91" customFormat="1" ht="12.75"/>
    <row r="996" s="91" customFormat="1" ht="12.75"/>
    <row r="997" s="91" customFormat="1" ht="12.75"/>
    <row r="998" s="91" customFormat="1" ht="12.75"/>
    <row r="999" s="91" customFormat="1" ht="12.75"/>
    <row r="1000" s="91" customFormat="1" ht="12.75"/>
    <row r="1001" s="91" customFormat="1" ht="12.75"/>
    <row r="1002" s="91" customFormat="1" ht="12.75"/>
    <row r="1003" s="91" customFormat="1" ht="12.75"/>
    <row r="1004" s="91" customFormat="1" ht="12.75"/>
    <row r="1005" s="91" customFormat="1" ht="12.75"/>
    <row r="1006" s="91" customFormat="1" ht="12.75"/>
    <row r="1007" s="91" customFormat="1" ht="12.75"/>
    <row r="1008" s="91" customFormat="1" ht="12.75"/>
    <row r="1009" s="91" customFormat="1" ht="12.75"/>
    <row r="1010" s="91" customFormat="1" ht="12.75"/>
    <row r="1011" s="91" customFormat="1" ht="12.75"/>
    <row r="1012" s="91" customFormat="1" ht="12.75"/>
    <row r="1013" s="91" customFormat="1" ht="12.75"/>
    <row r="1014" s="91" customFormat="1" ht="12.75"/>
    <row r="1015" s="91" customFormat="1" ht="12.75"/>
    <row r="1016" s="91" customFormat="1" ht="12.75"/>
    <row r="1017" s="91" customFormat="1" ht="12.75"/>
    <row r="1018" s="91" customFormat="1" ht="12.75"/>
    <row r="1019" s="91" customFormat="1" ht="12.75"/>
    <row r="1020" s="91" customFormat="1" ht="12.75"/>
    <row r="1021" s="91" customFormat="1" ht="12.75"/>
    <row r="1022" s="91" customFormat="1" ht="12.75"/>
    <row r="1023" s="91" customFormat="1" ht="12.75"/>
    <row r="1024" s="91" customFormat="1" ht="12.75"/>
    <row r="1025" s="91" customFormat="1" ht="12.75"/>
    <row r="1026" s="91" customFormat="1" ht="12.75"/>
    <row r="1027" s="91" customFormat="1" ht="12.75"/>
    <row r="1028" s="91" customFormat="1" ht="12.75"/>
    <row r="1029" s="91" customFormat="1" ht="12.75"/>
    <row r="1030" s="91" customFormat="1" ht="12.75"/>
    <row r="1031" s="91" customFormat="1" ht="12.75"/>
    <row r="1032" s="91" customFormat="1" ht="12.75"/>
    <row r="1033" s="91" customFormat="1" ht="12.75"/>
    <row r="1034" s="91" customFormat="1" ht="12.75"/>
    <row r="1035" s="91" customFormat="1" ht="12.75"/>
    <row r="1036" s="91" customFormat="1" ht="12.75"/>
    <row r="1037" s="91" customFormat="1" ht="12.75"/>
    <row r="1038" s="91" customFormat="1" ht="12.75"/>
    <row r="1039" s="91" customFormat="1" ht="12.75"/>
    <row r="1040" s="91" customFormat="1" ht="12.75"/>
    <row r="1041" s="91" customFormat="1" ht="12.75"/>
    <row r="1042" s="91" customFormat="1" ht="12.75"/>
    <row r="1043" s="91" customFormat="1" ht="12.75"/>
    <row r="1044" s="91" customFormat="1" ht="12.75"/>
    <row r="1045" s="91" customFormat="1" ht="12.75"/>
    <row r="1046" s="91" customFormat="1" ht="12.75"/>
    <row r="1047" s="91" customFormat="1" ht="12.75"/>
    <row r="1048" s="91" customFormat="1" ht="12.75"/>
    <row r="1049" s="91" customFormat="1" ht="12.75"/>
    <row r="1050" s="91" customFormat="1" ht="12.75"/>
    <row r="1051" s="91" customFormat="1" ht="12.75"/>
    <row r="1052" s="91" customFormat="1" ht="12.75"/>
    <row r="1053" s="91" customFormat="1" ht="12.75"/>
    <row r="1054" s="91" customFormat="1" ht="12.75"/>
    <row r="1055" s="91" customFormat="1" ht="12.75"/>
    <row r="1056" s="91" customFormat="1" ht="12.75"/>
    <row r="1057" s="91" customFormat="1" ht="12.75"/>
    <row r="1058" s="91" customFormat="1" ht="12.75"/>
    <row r="1059" s="91" customFormat="1" ht="12.75"/>
    <row r="1060" s="91" customFormat="1" ht="12.75"/>
    <row r="1061" s="91" customFormat="1" ht="12.75"/>
    <row r="1062" s="91" customFormat="1" ht="12.75"/>
    <row r="1063" s="91" customFormat="1" ht="12.75"/>
    <row r="1064" s="91" customFormat="1" ht="12.75"/>
    <row r="1065" s="91" customFormat="1" ht="12.75"/>
    <row r="1066" s="91" customFormat="1" ht="12.75"/>
    <row r="1067" s="91" customFormat="1" ht="12.75"/>
    <row r="1068" s="91" customFormat="1" ht="12.75"/>
    <row r="1069" s="91" customFormat="1" ht="12.75"/>
    <row r="1070" s="91" customFormat="1" ht="12.75"/>
    <row r="1071" s="91" customFormat="1" ht="12.75"/>
    <row r="1072" s="91" customFormat="1" ht="12.75"/>
    <row r="1073" s="91" customFormat="1" ht="12.75"/>
    <row r="1074" s="91" customFormat="1" ht="12.75"/>
    <row r="1075" s="91" customFormat="1" ht="12.75"/>
    <row r="1076" s="91" customFormat="1" ht="12.75"/>
    <row r="1077" s="91" customFormat="1" ht="12.75"/>
    <row r="1078" s="91" customFormat="1" ht="12.75"/>
    <row r="1079" s="91" customFormat="1" ht="12.75"/>
    <row r="1080" s="91" customFormat="1" ht="12.75"/>
    <row r="1081" s="91" customFormat="1" ht="12.75"/>
    <row r="1082" s="91" customFormat="1" ht="12.75"/>
    <row r="1083" s="91" customFormat="1" ht="12.75"/>
    <row r="1084" s="91" customFormat="1" ht="12.75"/>
    <row r="1085" s="91" customFormat="1" ht="12.75"/>
    <row r="1086" s="91" customFormat="1" ht="12.75"/>
    <row r="1087" s="91" customFormat="1" ht="12.75"/>
    <row r="1088" s="91" customFormat="1" ht="12.75"/>
    <row r="1089" s="91" customFormat="1" ht="12.75"/>
    <row r="1090" s="91" customFormat="1" ht="12.75"/>
    <row r="1091" s="91" customFormat="1" ht="12.75"/>
    <row r="1092" s="91" customFormat="1" ht="12.75"/>
    <row r="1093" s="91" customFormat="1" ht="12.75"/>
    <row r="1094" s="91" customFormat="1" ht="12.75"/>
    <row r="1095" s="91" customFormat="1" ht="12.75"/>
    <row r="1096" s="91" customFormat="1" ht="12.75"/>
    <row r="1097" s="91" customFormat="1" ht="12.75"/>
    <row r="1098" s="91" customFormat="1" ht="12.75"/>
    <row r="1099" s="91" customFormat="1" ht="12.75"/>
    <row r="1100" s="91" customFormat="1" ht="12.75"/>
    <row r="1101" s="91" customFormat="1" ht="12.75"/>
    <row r="1102" s="91" customFormat="1" ht="12.75"/>
    <row r="1103" s="91" customFormat="1" ht="12.75"/>
    <row r="1104" s="91" customFormat="1" ht="12.75"/>
    <row r="1105" s="91" customFormat="1" ht="12.75"/>
    <row r="1106" s="91" customFormat="1" ht="12.75"/>
    <row r="1107" s="91" customFormat="1" ht="12.75"/>
    <row r="1108" s="91" customFormat="1" ht="12.75"/>
    <row r="1109" s="91" customFormat="1" ht="12.75"/>
    <row r="1110" s="91" customFormat="1" ht="12.75"/>
    <row r="1111" s="91" customFormat="1" ht="12.75"/>
    <row r="1112" s="91" customFormat="1" ht="12.75"/>
    <row r="1113" s="91" customFormat="1" ht="12.75"/>
    <row r="1114" s="91" customFormat="1" ht="12.75"/>
    <row r="1115" s="91" customFormat="1" ht="12.75"/>
    <row r="1116" s="91" customFormat="1" ht="12.75"/>
    <row r="1117" s="91" customFormat="1" ht="12.75"/>
    <row r="1118" s="91" customFormat="1" ht="12.75"/>
    <row r="1119" s="91" customFormat="1" ht="12.75"/>
    <row r="1120" s="91" customFormat="1" ht="12.75"/>
    <row r="1121" s="91" customFormat="1" ht="12.75"/>
    <row r="1122" s="91" customFormat="1" ht="12.75"/>
    <row r="1123" s="91" customFormat="1" ht="12.75"/>
    <row r="1124" s="91" customFormat="1" ht="12.75"/>
    <row r="1125" s="91" customFormat="1" ht="12.75"/>
    <row r="1126" s="91" customFormat="1" ht="12.75"/>
    <row r="1127" s="91" customFormat="1" ht="12.75"/>
    <row r="1128" s="91" customFormat="1" ht="12.75"/>
    <row r="1129" s="91" customFormat="1" ht="12.75"/>
    <row r="1130" s="91" customFormat="1" ht="12.75"/>
    <row r="1131" s="91" customFormat="1" ht="12.75"/>
    <row r="1132" s="91" customFormat="1" ht="12.75"/>
    <row r="1133" s="91" customFormat="1" ht="12.75"/>
    <row r="1134" s="91" customFormat="1" ht="12.75"/>
    <row r="1135" s="91" customFormat="1" ht="12.75"/>
    <row r="1136" s="91" customFormat="1" ht="12.75"/>
    <row r="1137" s="91" customFormat="1" ht="12.75"/>
    <row r="1138" s="91" customFormat="1" ht="12.75"/>
    <row r="1139" s="91" customFormat="1" ht="12.75"/>
    <row r="1140" s="91" customFormat="1" ht="12.75"/>
    <row r="1141" s="91" customFormat="1" ht="12.75"/>
    <row r="1142" s="91" customFormat="1" ht="12.75"/>
    <row r="1143" s="91" customFormat="1" ht="12.75"/>
    <row r="1144" s="91" customFormat="1" ht="12.75"/>
    <row r="1145" s="91" customFormat="1" ht="12.75"/>
    <row r="1146" s="91" customFormat="1" ht="12.75"/>
    <row r="1147" s="91" customFormat="1" ht="12.75"/>
    <row r="1148" s="91" customFormat="1" ht="12.75"/>
    <row r="1149" s="91" customFormat="1" ht="12.75"/>
    <row r="1150" s="91" customFormat="1" ht="12.75"/>
    <row r="1151" s="91" customFormat="1" ht="12.75"/>
    <row r="1152" s="91" customFormat="1" ht="12.75"/>
    <row r="1153" s="91" customFormat="1" ht="12.75"/>
    <row r="1154" s="91" customFormat="1" ht="12.75"/>
    <row r="1155" s="91" customFormat="1" ht="12.75"/>
    <row r="1156" s="91" customFormat="1" ht="12.75"/>
    <row r="1157" s="91" customFormat="1" ht="12.75"/>
    <row r="1158" s="91" customFormat="1" ht="12.75"/>
    <row r="1159" s="91" customFormat="1" ht="12.75"/>
    <row r="1160" s="91" customFormat="1" ht="12.75"/>
    <row r="1161" s="91" customFormat="1" ht="12.75"/>
    <row r="1162" s="91" customFormat="1" ht="12.75"/>
    <row r="1163" s="91" customFormat="1" ht="12.75"/>
    <row r="1164" s="91" customFormat="1" ht="12.75"/>
    <row r="1165" s="91" customFormat="1" ht="12.75"/>
    <row r="1166" s="91" customFormat="1" ht="12.75"/>
    <row r="1167" s="91" customFormat="1" ht="12.75"/>
    <row r="1168" s="91" customFormat="1" ht="12.75"/>
    <row r="1169" s="91" customFormat="1" ht="12.75"/>
    <row r="1170" s="91" customFormat="1" ht="12.75"/>
    <row r="1171" s="91" customFormat="1" ht="12.75"/>
    <row r="1172" s="91" customFormat="1" ht="12.75"/>
    <row r="1173" s="91" customFormat="1" ht="12.75"/>
    <row r="1174" s="91" customFormat="1" ht="12.75"/>
    <row r="1175" s="91" customFormat="1" ht="12.75"/>
    <row r="1176" s="91" customFormat="1" ht="12.75"/>
    <row r="1177" s="91" customFormat="1" ht="12.75"/>
    <row r="1178" s="91" customFormat="1" ht="12.75"/>
    <row r="1179" s="91" customFormat="1" ht="12.75"/>
    <row r="1180" s="91" customFormat="1" ht="12.75"/>
    <row r="1181" s="91" customFormat="1" ht="12.75"/>
    <row r="1182" s="91" customFormat="1" ht="12.75"/>
    <row r="1183" s="91" customFormat="1" ht="12.75"/>
    <row r="1184" s="91" customFormat="1" ht="12.75"/>
    <row r="1185" s="91" customFormat="1" ht="12.75"/>
    <row r="1186" s="91" customFormat="1" ht="12.75"/>
    <row r="1187" s="91" customFormat="1" ht="12.75"/>
    <row r="1188" s="91" customFormat="1" ht="12.75"/>
    <row r="1189" s="91" customFormat="1" ht="12.75"/>
    <row r="1190" s="91" customFormat="1" ht="12.75"/>
    <row r="1191" s="91" customFormat="1" ht="12.75"/>
    <row r="1192" s="91" customFormat="1" ht="12.75"/>
    <row r="1193" s="91" customFormat="1" ht="12.75"/>
    <row r="1194" s="91" customFormat="1" ht="12.75"/>
    <row r="1195" s="91" customFormat="1" ht="12.75"/>
    <row r="1196" s="91" customFormat="1" ht="12.75"/>
    <row r="1197" s="91" customFormat="1" ht="12.75"/>
    <row r="1198" s="91" customFormat="1" ht="12.75"/>
    <row r="1199" s="91" customFormat="1" ht="12.75"/>
    <row r="1200" s="91" customFormat="1" ht="12.75"/>
    <row r="1201" s="91" customFormat="1" ht="12.75"/>
    <row r="1202" s="91" customFormat="1" ht="12.75"/>
    <row r="1203" s="91" customFormat="1" ht="12.75"/>
    <row r="1204" s="91" customFormat="1" ht="12.75"/>
    <row r="1205" s="91" customFormat="1" ht="12.75"/>
    <row r="1206" s="91" customFormat="1" ht="12.75"/>
    <row r="1207" s="91" customFormat="1" ht="12.75"/>
    <row r="1208" s="91" customFormat="1" ht="12.75"/>
    <row r="1209" s="91" customFormat="1" ht="12.75"/>
    <row r="1210" s="91" customFormat="1" ht="12.75"/>
    <row r="1211" s="91" customFormat="1" ht="12.75"/>
    <row r="1212" s="91" customFormat="1" ht="12.75"/>
    <row r="1213" s="91" customFormat="1" ht="12.75"/>
    <row r="1214" s="91" customFormat="1" ht="12.75"/>
    <row r="1215" s="91" customFormat="1" ht="12.75"/>
    <row r="1216" s="91" customFormat="1" ht="12.75"/>
    <row r="1217" s="91" customFormat="1" ht="12.75"/>
    <row r="1218" s="91" customFormat="1" ht="12.75"/>
    <row r="1219" s="91" customFormat="1" ht="12.75"/>
    <row r="1220" s="91" customFormat="1" ht="12.75"/>
    <row r="1221" s="91" customFormat="1" ht="12.75"/>
    <row r="1222" s="91" customFormat="1" ht="12.75"/>
    <row r="1223" s="91" customFormat="1" ht="12.75"/>
    <row r="1224" s="91" customFormat="1" ht="12.75"/>
    <row r="1225" s="91" customFormat="1" ht="12.75"/>
    <row r="1226" s="91" customFormat="1" ht="12.75"/>
    <row r="1227" s="91" customFormat="1" ht="12.75"/>
    <row r="1228" s="91" customFormat="1" ht="12.75"/>
    <row r="1229" s="91" customFormat="1" ht="12.75"/>
    <row r="1230" s="91" customFormat="1" ht="12.75"/>
    <row r="1231" s="91" customFormat="1" ht="12.75"/>
    <row r="1232" s="91" customFormat="1" ht="12.75"/>
    <row r="1233" s="91" customFormat="1" ht="12.75"/>
    <row r="1234" s="91" customFormat="1" ht="12.75"/>
    <row r="1235" s="91" customFormat="1" ht="12.75"/>
    <row r="1236" s="91" customFormat="1" ht="12.75"/>
    <row r="1237" s="91" customFormat="1" ht="12.75"/>
    <row r="1238" s="91" customFormat="1" ht="12.75"/>
    <row r="1239" s="91" customFormat="1" ht="12.75"/>
    <row r="1240" s="91" customFormat="1" ht="12.75"/>
    <row r="1241" s="91" customFormat="1" ht="12.75"/>
    <row r="1242" s="91" customFormat="1" ht="12.75"/>
    <row r="1243" s="91" customFormat="1" ht="12.75"/>
    <row r="1244" s="91" customFormat="1" ht="12.75"/>
    <row r="1245" s="91" customFormat="1" ht="12.75"/>
    <row r="1246" s="91" customFormat="1" ht="12.75"/>
    <row r="1247" s="91" customFormat="1" ht="12.75"/>
    <row r="1248" s="91" customFormat="1" ht="12.75"/>
    <row r="1249" s="91" customFormat="1" ht="12.75"/>
    <row r="1250" s="91" customFormat="1" ht="12.75"/>
    <row r="1251" s="91" customFormat="1" ht="12.75"/>
    <row r="1252" s="91" customFormat="1" ht="12.75"/>
    <row r="1253" s="91" customFormat="1" ht="12.75"/>
    <row r="1254" s="91" customFormat="1" ht="12.75"/>
    <row r="1255" s="91" customFormat="1" ht="12.75"/>
    <row r="1256" s="91" customFormat="1" ht="12.75"/>
    <row r="1257" s="91" customFormat="1" ht="12.75"/>
    <row r="1258" s="91" customFormat="1" ht="12.75"/>
    <row r="1259" s="91" customFormat="1" ht="12.75"/>
    <row r="1260" s="91" customFormat="1" ht="12.75"/>
    <row r="1261" s="91" customFormat="1" ht="12.75"/>
    <row r="1262" s="91" customFormat="1" ht="12.75"/>
    <row r="1263" s="91" customFormat="1" ht="12.75"/>
    <row r="1264" s="91" customFormat="1" ht="12.75"/>
    <row r="1265" s="91" customFormat="1" ht="12.75"/>
    <row r="1266" s="91" customFormat="1" ht="12.75"/>
    <row r="1267" s="91" customFormat="1" ht="12.75"/>
    <row r="1268" s="91" customFormat="1" ht="12.75"/>
    <row r="1269" s="91" customFormat="1" ht="12.75"/>
    <row r="1270" s="91" customFormat="1" ht="12.75"/>
    <row r="1271" s="91" customFormat="1" ht="12.75"/>
    <row r="1272" s="91" customFormat="1" ht="12.75"/>
    <row r="1273" s="91" customFormat="1" ht="12.75"/>
    <row r="1274" s="91" customFormat="1" ht="12.75"/>
    <row r="1275" s="91" customFormat="1" ht="12.75"/>
    <row r="1276" s="91" customFormat="1" ht="12.75"/>
    <row r="1277" s="91" customFormat="1" ht="12.75"/>
    <row r="1278" s="91" customFormat="1" ht="12.75"/>
    <row r="1279" s="91" customFormat="1" ht="12.75"/>
    <row r="1280" s="91" customFormat="1" ht="12.75"/>
    <row r="1281" s="91" customFormat="1" ht="12.75"/>
    <row r="1282" s="91" customFormat="1" ht="12.75"/>
    <row r="1283" s="91" customFormat="1" ht="12.75"/>
    <row r="1284" s="91" customFormat="1" ht="12.75"/>
    <row r="1285" s="91" customFormat="1" ht="12.75"/>
    <row r="1286" s="91" customFormat="1" ht="12.75"/>
    <row r="1287" s="91" customFormat="1" ht="12.75"/>
    <row r="1288" s="91" customFormat="1" ht="12.75"/>
    <row r="1289" s="91" customFormat="1" ht="12.75"/>
    <row r="1290" s="91" customFormat="1" ht="12.75"/>
    <row r="1291" s="91" customFormat="1" ht="12.75"/>
    <row r="1292" s="91" customFormat="1" ht="12.75"/>
    <row r="1293" s="91" customFormat="1" ht="12.75"/>
    <row r="1294" s="91" customFormat="1" ht="12.75"/>
    <row r="1295" s="91" customFormat="1" ht="12.75"/>
    <row r="1296" s="91" customFormat="1" ht="12.75"/>
    <row r="1297" s="91" customFormat="1" ht="12.75"/>
    <row r="1298" s="91" customFormat="1" ht="12.75"/>
    <row r="1299" s="91" customFormat="1" ht="12.75"/>
    <row r="1300" s="91" customFormat="1" ht="12.75"/>
    <row r="1301" s="91" customFormat="1" ht="12.75"/>
    <row r="1302" s="91" customFormat="1" ht="12.75"/>
    <row r="1303" s="91" customFormat="1" ht="12.75"/>
    <row r="1304" s="91" customFormat="1" ht="12.75"/>
    <row r="1305" s="91" customFormat="1" ht="12.75"/>
    <row r="1306" s="91" customFormat="1" ht="12.75"/>
    <row r="1307" s="91" customFormat="1" ht="12.75"/>
    <row r="1308" s="91" customFormat="1" ht="12.75"/>
    <row r="1309" s="91" customFormat="1" ht="12.75"/>
    <row r="1310" s="91" customFormat="1" ht="12.75"/>
    <row r="1311" s="91" customFormat="1" ht="12.75"/>
    <row r="1312" s="91" customFormat="1" ht="12.75"/>
    <row r="1313" s="91" customFormat="1" ht="12.75"/>
    <row r="1314" s="91" customFormat="1" ht="12.75"/>
    <row r="1315" s="91" customFormat="1" ht="12.75"/>
    <row r="1316" s="91" customFormat="1" ht="12.75"/>
    <row r="1317" s="91" customFormat="1" ht="12.75"/>
    <row r="1318" s="91" customFormat="1" ht="12.75"/>
    <row r="1319" s="91" customFormat="1" ht="12.75"/>
    <row r="1320" s="91" customFormat="1" ht="12.75"/>
    <row r="1321" s="91" customFormat="1" ht="12.75"/>
    <row r="1322" s="91" customFormat="1" ht="12.75"/>
    <row r="1323" s="91" customFormat="1" ht="12.75"/>
    <row r="1324" s="91" customFormat="1" ht="12.75"/>
    <row r="1325" s="91" customFormat="1" ht="12.75"/>
    <row r="1326" s="91" customFormat="1" ht="12.75"/>
    <row r="1327" s="91" customFormat="1" ht="12.75"/>
    <row r="1328" s="91" customFormat="1" ht="12.75"/>
    <row r="1329" s="91" customFormat="1" ht="12.75"/>
    <row r="1330" s="91" customFormat="1" ht="12.75"/>
    <row r="1331" s="91" customFormat="1" ht="12.75"/>
    <row r="1332" s="91" customFormat="1" ht="12.75"/>
    <row r="1333" s="91" customFormat="1" ht="12.75"/>
    <row r="1334" s="91" customFormat="1" ht="12.75"/>
    <row r="1335" s="91" customFormat="1" ht="12.75"/>
    <row r="1336" s="91" customFormat="1" ht="12.75"/>
    <row r="1337" s="91" customFormat="1" ht="12.75"/>
    <row r="1338" s="91" customFormat="1" ht="12.75"/>
    <row r="1339" s="91" customFormat="1" ht="12.75"/>
    <row r="1340" s="91" customFormat="1" ht="12.75"/>
    <row r="1341" s="91" customFormat="1" ht="12.75"/>
    <row r="1342" s="91" customFormat="1" ht="12.75"/>
    <row r="1343" s="91" customFormat="1" ht="12.75"/>
    <row r="1344" s="91" customFormat="1" ht="12.75"/>
    <row r="1345" s="91" customFormat="1" ht="12.75"/>
    <row r="1346" s="91" customFormat="1" ht="12.75"/>
    <row r="1347" s="91" customFormat="1" ht="12.75"/>
    <row r="1348" s="91" customFormat="1" ht="12.75"/>
    <row r="1349" s="91" customFormat="1" ht="12.75"/>
    <row r="1350" s="91" customFormat="1" ht="12.75"/>
    <row r="1351" s="91" customFormat="1" ht="12.75"/>
    <row r="1352" s="91" customFormat="1" ht="12.75"/>
    <row r="1353" s="91" customFormat="1" ht="12.75"/>
    <row r="1354" s="91" customFormat="1" ht="12.75"/>
    <row r="1355" s="91" customFormat="1" ht="12.75"/>
    <row r="1356" s="91" customFormat="1" ht="12.75"/>
    <row r="1357" s="91" customFormat="1" ht="12.75"/>
    <row r="1358" s="91" customFormat="1" ht="12.75"/>
    <row r="1359" s="91" customFormat="1" ht="12.75"/>
    <row r="1360" s="91" customFormat="1" ht="12.75"/>
    <row r="1361" s="91" customFormat="1" ht="12.75"/>
    <row r="1362" s="91" customFormat="1" ht="12.75"/>
    <row r="1363" s="91" customFormat="1" ht="12.75"/>
    <row r="1364" s="91" customFormat="1" ht="12.75"/>
    <row r="1365" s="91" customFormat="1" ht="12.75"/>
    <row r="1366" s="91" customFormat="1" ht="12.75"/>
    <row r="1367" s="91" customFormat="1" ht="12.75"/>
    <row r="1368" s="91" customFormat="1" ht="12.75"/>
    <row r="1369" s="91" customFormat="1" ht="12.75"/>
    <row r="1370" s="91" customFormat="1" ht="12.75"/>
    <row r="1371" s="91" customFormat="1" ht="12.75"/>
    <row r="1372" s="91" customFormat="1" ht="12.75"/>
    <row r="1373" s="91" customFormat="1" ht="12.75"/>
    <row r="1374" s="91" customFormat="1" ht="12.75"/>
    <row r="1375" s="91" customFormat="1" ht="12.75"/>
    <row r="1376" s="91" customFormat="1" ht="12.75"/>
    <row r="1377" s="91" customFormat="1" ht="12.75"/>
    <row r="1378" s="91" customFormat="1" ht="12.75"/>
    <row r="1379" s="91" customFormat="1" ht="12.75"/>
    <row r="1380" s="91" customFormat="1" ht="12.75"/>
    <row r="1381" s="91" customFormat="1" ht="12.75"/>
    <row r="1382" s="91" customFormat="1" ht="12.75"/>
    <row r="1383" s="91" customFormat="1" ht="12.75"/>
    <row r="1384" s="91" customFormat="1" ht="12.75"/>
    <row r="1385" s="91" customFormat="1" ht="12.75"/>
    <row r="1386" s="91" customFormat="1" ht="12.75"/>
    <row r="1387" s="91" customFormat="1" ht="12.75"/>
    <row r="1388" s="91" customFormat="1" ht="12.75"/>
    <row r="1389" s="91" customFormat="1" ht="12.75"/>
    <row r="1390" s="91" customFormat="1" ht="12.75"/>
    <row r="1391" s="91" customFormat="1" ht="12.75"/>
    <row r="1392" s="91" customFormat="1" ht="12.75"/>
    <row r="1393" s="91" customFormat="1" ht="12.75"/>
    <row r="1394" s="91" customFormat="1" ht="12.75"/>
    <row r="1395" s="91" customFormat="1" ht="12.75"/>
    <row r="1396" s="91" customFormat="1" ht="12.75"/>
    <row r="1397" s="91" customFormat="1" ht="12.75"/>
    <row r="1398" s="91" customFormat="1" ht="12.75"/>
    <row r="1399" s="91" customFormat="1" ht="12.75"/>
    <row r="1400" s="91" customFormat="1" ht="12.75"/>
    <row r="1401" s="91" customFormat="1" ht="12.75"/>
    <row r="1402" s="91" customFormat="1" ht="12.75"/>
    <row r="1403" s="91" customFormat="1" ht="12.75"/>
    <row r="1404" s="91" customFormat="1" ht="12.75"/>
    <row r="1405" s="91" customFormat="1" ht="12.75"/>
    <row r="1406" s="91" customFormat="1" ht="12.75"/>
    <row r="1407" s="91" customFormat="1" ht="12.75"/>
    <row r="1408" s="91" customFormat="1" ht="12.75"/>
    <row r="1409" s="91" customFormat="1" ht="12.75"/>
    <row r="1410" s="91" customFormat="1" ht="12.75"/>
    <row r="1411" s="91" customFormat="1" ht="12.75"/>
    <row r="1412" s="91" customFormat="1" ht="12.75"/>
    <row r="1413" s="91" customFormat="1" ht="12.75"/>
    <row r="1414" s="91" customFormat="1" ht="12.75"/>
    <row r="1415" s="91" customFormat="1" ht="12.75"/>
    <row r="1416" s="91" customFormat="1" ht="12.75"/>
    <row r="1417" s="91" customFormat="1" ht="12.75"/>
    <row r="1418" s="91" customFormat="1" ht="12.75"/>
    <row r="1419" s="91" customFormat="1" ht="12.75"/>
    <row r="1420" s="91" customFormat="1" ht="12.75"/>
    <row r="1421" s="91" customFormat="1" ht="12.75"/>
    <row r="1422" s="91" customFormat="1" ht="12.75"/>
    <row r="1423" s="91" customFormat="1" ht="12.75"/>
    <row r="1424" s="91" customFormat="1" ht="12.75"/>
    <row r="1425" s="91" customFormat="1" ht="12.75"/>
    <row r="1426" s="91" customFormat="1" ht="12.75"/>
    <row r="1427" s="91" customFormat="1" ht="12.75"/>
    <row r="1428" s="91" customFormat="1" ht="12.75"/>
    <row r="1429" s="91" customFormat="1" ht="12.75"/>
    <row r="1430" s="91" customFormat="1" ht="12.75"/>
    <row r="1431" s="91" customFormat="1" ht="12.75"/>
    <row r="1432" s="91" customFormat="1" ht="12.75"/>
    <row r="1433" s="91" customFormat="1" ht="12.75"/>
    <row r="1434" s="91" customFormat="1" ht="12.75"/>
    <row r="1435" s="91" customFormat="1" ht="12.75"/>
    <row r="1436" s="91" customFormat="1" ht="12.75"/>
    <row r="1437" s="91" customFormat="1" ht="12.75"/>
    <row r="1438" s="91" customFormat="1" ht="12.75"/>
    <row r="1439" s="91" customFormat="1" ht="12.75"/>
    <row r="1440" s="91" customFormat="1" ht="12.75"/>
    <row r="1441" s="91" customFormat="1" ht="12.75"/>
    <row r="1442" s="91" customFormat="1" ht="12.75"/>
    <row r="1443" s="91" customFormat="1" ht="12.75"/>
    <row r="1444" s="91" customFormat="1" ht="12.75"/>
    <row r="1445" s="91" customFormat="1" ht="12.75"/>
    <row r="1446" s="91" customFormat="1" ht="12.75"/>
    <row r="1447" s="91" customFormat="1" ht="12.75"/>
    <row r="1448" s="91" customFormat="1" ht="12.75"/>
    <row r="1449" s="91" customFormat="1" ht="12.75"/>
    <row r="1450" s="91" customFormat="1" ht="12.75"/>
    <row r="1451" s="91" customFormat="1" ht="12.75"/>
    <row r="1452" s="91" customFormat="1" ht="12.75"/>
    <row r="1453" s="91" customFormat="1" ht="12.75"/>
    <row r="1454" s="91" customFormat="1" ht="12.75"/>
    <row r="1455" s="91" customFormat="1" ht="12.75"/>
    <row r="1456" s="91" customFormat="1" ht="12.75"/>
    <row r="1457" s="91" customFormat="1" ht="12.75"/>
    <row r="1458" s="91" customFormat="1" ht="12.75"/>
    <row r="1459" s="91" customFormat="1" ht="12.75"/>
    <row r="1460" s="91" customFormat="1" ht="12.75"/>
    <row r="1461" s="91" customFormat="1" ht="12.75"/>
    <row r="1462" s="91" customFormat="1" ht="12.75"/>
    <row r="1463" s="91" customFormat="1" ht="12.75"/>
    <row r="1464" s="91" customFormat="1" ht="12.75"/>
    <row r="1465" s="91" customFormat="1" ht="12.75"/>
    <row r="1466" s="91" customFormat="1" ht="12.75"/>
    <row r="1467" s="91" customFormat="1" ht="12.75"/>
    <row r="1468" s="91" customFormat="1" ht="12.75"/>
    <row r="1469" s="91" customFormat="1" ht="12.75"/>
    <row r="1470" s="91" customFormat="1" ht="12.75"/>
    <row r="1471" s="91" customFormat="1" ht="12.75"/>
    <row r="1472" s="91" customFormat="1" ht="12.75"/>
    <row r="1473" s="91" customFormat="1" ht="12.75"/>
    <row r="1474" s="91" customFormat="1" ht="12.75"/>
    <row r="1475" s="91" customFormat="1" ht="12.75"/>
    <row r="1476" s="91" customFormat="1" ht="12.75"/>
    <row r="1477" s="91" customFormat="1" ht="12.75"/>
    <row r="1478" s="91" customFormat="1" ht="12.75"/>
    <row r="1479" s="91" customFormat="1" ht="12.75"/>
    <row r="1480" s="91" customFormat="1" ht="12.75"/>
    <row r="1481" s="91" customFormat="1" ht="12.75"/>
    <row r="1482" s="91" customFormat="1" ht="12.75"/>
    <row r="1483" s="91" customFormat="1" ht="12.75"/>
    <row r="1484" s="91" customFormat="1" ht="12.75"/>
    <row r="1485" s="91" customFormat="1" ht="12.75"/>
    <row r="1486" s="91" customFormat="1" ht="12.75"/>
    <row r="1487" s="91" customFormat="1" ht="12.75"/>
    <row r="1488" s="91" customFormat="1" ht="12.75"/>
    <row r="1489" s="91" customFormat="1" ht="12.75"/>
    <row r="1490" s="91" customFormat="1" ht="12.75"/>
    <row r="1491" s="91" customFormat="1" ht="12.75"/>
    <row r="1492" s="91" customFormat="1" ht="12.75"/>
    <row r="1493" s="91" customFormat="1" ht="12.75"/>
    <row r="1494" s="91" customFormat="1" ht="12.75"/>
    <row r="1495" s="91" customFormat="1" ht="12.75"/>
    <row r="1496" s="91" customFormat="1" ht="12.75"/>
    <row r="1497" s="91" customFormat="1" ht="12.75"/>
    <row r="1498" s="91" customFormat="1" ht="12.75"/>
    <row r="1499" s="91" customFormat="1" ht="12.75"/>
    <row r="1500" s="91" customFormat="1" ht="12.75"/>
    <row r="1501" s="91" customFormat="1" ht="12.75"/>
    <row r="1502" s="91" customFormat="1" ht="12.75"/>
    <row r="1503" s="91" customFormat="1" ht="12.75"/>
    <row r="1504" s="91" customFormat="1" ht="12.75"/>
    <row r="1505" s="91" customFormat="1" ht="12.75"/>
    <row r="1506" s="91" customFormat="1" ht="12.75"/>
    <row r="1507" s="91" customFormat="1" ht="12.75"/>
    <row r="1508" s="91" customFormat="1" ht="12.75"/>
    <row r="1509" s="91" customFormat="1" ht="12.75"/>
    <row r="1510" s="91" customFormat="1" ht="12.75"/>
    <row r="1511" s="91" customFormat="1" ht="12.75"/>
    <row r="1512" s="91" customFormat="1" ht="12.75"/>
    <row r="1513" s="91" customFormat="1" ht="12.75"/>
    <row r="1514" s="91" customFormat="1" ht="12.75"/>
    <row r="1515" s="91" customFormat="1" ht="12.75"/>
    <row r="1516" s="91" customFormat="1" ht="12.75"/>
    <row r="1517" s="91" customFormat="1" ht="12.75"/>
    <row r="1518" s="91" customFormat="1" ht="12.75"/>
    <row r="1519" s="91" customFormat="1" ht="12.75"/>
    <row r="1520" s="91" customFormat="1" ht="12.75"/>
    <row r="1521" s="91" customFormat="1" ht="12.75"/>
    <row r="1522" s="91" customFormat="1" ht="12.75"/>
    <row r="1523" s="91" customFormat="1" ht="12.75"/>
    <row r="1524" s="91" customFormat="1" ht="12.75"/>
    <row r="1525" s="91" customFormat="1" ht="12.75"/>
    <row r="1526" s="91" customFormat="1" ht="12.75"/>
    <row r="1527" s="91" customFormat="1" ht="12.75"/>
    <row r="1528" s="91" customFormat="1" ht="12.75"/>
    <row r="1529" s="91" customFormat="1" ht="12.75"/>
    <row r="1530" s="91" customFormat="1" ht="12.75"/>
    <row r="1531" s="91" customFormat="1" ht="12.75"/>
    <row r="1532" s="91" customFormat="1" ht="12.75"/>
    <row r="1533" s="91" customFormat="1" ht="12.75"/>
    <row r="1534" s="91" customFormat="1" ht="12.75"/>
    <row r="1535" s="91" customFormat="1" ht="12.75"/>
    <row r="1536" s="91" customFormat="1" ht="12.75"/>
    <row r="1537" s="91" customFormat="1" ht="12.75"/>
    <row r="1538" s="91" customFormat="1" ht="12.75"/>
    <row r="1539" s="91" customFormat="1" ht="12.75"/>
    <row r="1540" s="91" customFormat="1" ht="12.75"/>
    <row r="1541" s="91" customFormat="1" ht="12.75"/>
    <row r="1542" s="91" customFormat="1" ht="12.75"/>
    <row r="1543" s="91" customFormat="1" ht="12.75"/>
    <row r="1544" s="91" customFormat="1" ht="12.75"/>
    <row r="1545" s="91" customFormat="1" ht="12.75"/>
    <row r="1546" s="91" customFormat="1" ht="12.75"/>
    <row r="1547" s="91" customFormat="1" ht="12.75"/>
    <row r="1548" s="91" customFormat="1" ht="12.75"/>
    <row r="1549" s="91" customFormat="1" ht="12.75"/>
    <row r="1550" s="91" customFormat="1" ht="12.75"/>
    <row r="1551" s="91" customFormat="1" ht="12.75"/>
    <row r="1552" s="91" customFormat="1" ht="12.75"/>
    <row r="1553" s="91" customFormat="1" ht="12.75"/>
    <row r="1554" s="91" customFormat="1" ht="12.75"/>
    <row r="1555" s="91" customFormat="1" ht="12.75"/>
    <row r="1556" s="91" customFormat="1" ht="12.75"/>
    <row r="1557" s="91" customFormat="1" ht="12.75"/>
    <row r="1558" s="91" customFormat="1" ht="12.75"/>
    <row r="1559" s="91" customFormat="1" ht="12.75"/>
    <row r="1560" s="91" customFormat="1" ht="12.75"/>
    <row r="1561" s="91" customFormat="1" ht="12.75"/>
    <row r="1562" s="91" customFormat="1" ht="12.75"/>
    <row r="1563" s="91" customFormat="1" ht="12.75"/>
    <row r="1564" s="91" customFormat="1" ht="12.75"/>
    <row r="1565" s="91" customFormat="1" ht="12.75"/>
    <row r="1566" s="91" customFormat="1" ht="12.75"/>
    <row r="1567" s="91" customFormat="1" ht="12.75"/>
    <row r="1568" s="91" customFormat="1" ht="12.75"/>
    <row r="1569" s="91" customFormat="1" ht="12.75"/>
    <row r="1570" s="91" customFormat="1" ht="12.75"/>
    <row r="1571" s="91" customFormat="1" ht="12.75"/>
    <row r="1572" s="91" customFormat="1" ht="12.75"/>
    <row r="1573" s="91" customFormat="1" ht="12.75"/>
    <row r="1574" s="91" customFormat="1" ht="12.75"/>
    <row r="1575" s="91" customFormat="1" ht="12.75"/>
    <row r="1576" s="91" customFormat="1" ht="12.75"/>
    <row r="1577" s="91" customFormat="1" ht="12.75"/>
    <row r="1578" s="91" customFormat="1" ht="12.75"/>
    <row r="1579" s="91" customFormat="1" ht="12.75"/>
    <row r="1580" s="91" customFormat="1" ht="12.75"/>
    <row r="1581" s="91" customFormat="1" ht="12.75"/>
    <row r="1582" s="91" customFormat="1" ht="12.75"/>
    <row r="1583" s="91" customFormat="1" ht="12.75"/>
    <row r="1584" s="91" customFormat="1" ht="12.75"/>
    <row r="1585" s="91" customFormat="1" ht="12.75"/>
    <row r="1586" s="91" customFormat="1" ht="12.75"/>
    <row r="1587" s="91" customFormat="1" ht="12.75"/>
    <row r="1588" s="91" customFormat="1" ht="12.75"/>
    <row r="1589" s="91" customFormat="1" ht="12.75"/>
    <row r="1590" s="91" customFormat="1" ht="12.75"/>
    <row r="1591" s="91" customFormat="1" ht="12.75"/>
    <row r="1592" s="91" customFormat="1" ht="12.75"/>
    <row r="1593" s="91" customFormat="1" ht="12.75"/>
    <row r="1594" s="91" customFormat="1" ht="12.75"/>
    <row r="1595" s="91" customFormat="1" ht="12.75"/>
    <row r="1596" s="91" customFormat="1" ht="12.75"/>
    <row r="1597" s="91" customFormat="1" ht="12.75"/>
    <row r="1598" s="91" customFormat="1" ht="12.75"/>
    <row r="1599" s="91" customFormat="1" ht="12.75"/>
    <row r="1600" s="91" customFormat="1" ht="12.75"/>
    <row r="1601" s="91" customFormat="1" ht="12.75"/>
    <row r="1602" s="91" customFormat="1" ht="12.75"/>
    <row r="1603" s="91" customFormat="1" ht="12.75"/>
    <row r="1604" s="91" customFormat="1" ht="12.75"/>
    <row r="1605" s="91" customFormat="1" ht="12.75"/>
    <row r="1606" s="91" customFormat="1" ht="12.75"/>
    <row r="1607" s="91" customFormat="1" ht="12.75"/>
    <row r="1608" s="91" customFormat="1" ht="12.75"/>
    <row r="1609" s="91" customFormat="1" ht="12.75"/>
    <row r="1610" s="91" customFormat="1" ht="12.75"/>
    <row r="1611" s="91" customFormat="1" ht="12.75"/>
    <row r="1612" s="91" customFormat="1" ht="12.75"/>
    <row r="1613" s="91" customFormat="1" ht="12.75"/>
    <row r="1614" s="91" customFormat="1" ht="12.75"/>
    <row r="1615" s="91" customFormat="1" ht="12.75"/>
    <row r="1616" s="91" customFormat="1" ht="12.75"/>
    <row r="1617" s="91" customFormat="1" ht="12.75"/>
    <row r="1618" s="91" customFormat="1" ht="12.75"/>
    <row r="1619" s="91" customFormat="1" ht="12.75"/>
    <row r="1620" s="91" customFormat="1" ht="12.75"/>
    <row r="1621" s="91" customFormat="1" ht="12.75"/>
    <row r="1622" s="91" customFormat="1" ht="12.75"/>
    <row r="1623" s="91" customFormat="1" ht="12.75"/>
    <row r="1624" s="91" customFormat="1" ht="12.75"/>
    <row r="1625" s="91" customFormat="1" ht="12.75"/>
    <row r="1626" s="91" customFormat="1" ht="12.75"/>
    <row r="1627" s="91" customFormat="1" ht="12.75"/>
    <row r="1628" s="91" customFormat="1" ht="12.75"/>
    <row r="1629" s="91" customFormat="1" ht="12.75"/>
    <row r="1630" s="91" customFormat="1" ht="12.75"/>
    <row r="1631" s="91" customFormat="1" ht="12.75"/>
    <row r="1632" s="91" customFormat="1" ht="12.75"/>
    <row r="1633" s="91" customFormat="1" ht="12.75"/>
    <row r="1634" s="91" customFormat="1" ht="12.75"/>
    <row r="1635" s="91" customFormat="1" ht="12.75"/>
    <row r="1636" s="91" customFormat="1" ht="12.75"/>
    <row r="1637" s="91" customFormat="1" ht="12.75"/>
    <row r="1638" s="91" customFormat="1" ht="12.75"/>
    <row r="1639" s="91" customFormat="1" ht="12.75"/>
    <row r="1640" s="91" customFormat="1" ht="12.75"/>
    <row r="1641" s="91" customFormat="1" ht="12.75"/>
    <row r="1642" s="91" customFormat="1" ht="12.75"/>
    <row r="1643" s="91" customFormat="1" ht="12.75"/>
    <row r="1644" s="91" customFormat="1" ht="12.75"/>
    <row r="1645" s="91" customFormat="1" ht="12.75"/>
    <row r="1646" s="91" customFormat="1" ht="12.75"/>
    <row r="1647" s="91" customFormat="1" ht="12.75"/>
    <row r="1648" s="91" customFormat="1" ht="12.75"/>
    <row r="1649" s="91" customFormat="1" ht="12.75"/>
    <row r="1650" s="91" customFormat="1" ht="12.75"/>
    <row r="1651" s="91" customFormat="1" ht="12.75"/>
    <row r="1652" s="91" customFormat="1" ht="12.75"/>
    <row r="1653" s="91" customFormat="1" ht="12.75"/>
    <row r="1654" s="91" customFormat="1" ht="12.75"/>
    <row r="1655" s="91" customFormat="1" ht="12.75"/>
    <row r="1656" s="91" customFormat="1" ht="12.75"/>
    <row r="1657" s="91" customFormat="1" ht="12.75"/>
    <row r="1658" s="91" customFormat="1" ht="12.75"/>
    <row r="1659" s="91" customFormat="1" ht="12.75"/>
    <row r="1660" s="91" customFormat="1" ht="12.75"/>
    <row r="1661" s="91" customFormat="1" ht="12.75"/>
    <row r="1662" s="91" customFormat="1" ht="12.75"/>
    <row r="1663" s="91" customFormat="1" ht="12.75"/>
    <row r="1664" s="91" customFormat="1" ht="12.75"/>
    <row r="1665" s="91" customFormat="1" ht="12.75"/>
    <row r="1666" s="91" customFormat="1" ht="12.75"/>
    <row r="1667" s="91" customFormat="1" ht="12.75"/>
    <row r="1668" s="91" customFormat="1" ht="12.75"/>
    <row r="1669" s="91" customFormat="1" ht="12.75"/>
    <row r="1670" s="91" customFormat="1" ht="12.75"/>
    <row r="1671" s="91" customFormat="1" ht="12.75"/>
    <row r="1672" s="91" customFormat="1" ht="12.75"/>
    <row r="1673" s="91" customFormat="1" ht="12.75"/>
    <row r="1674" s="91" customFormat="1" ht="12.75"/>
    <row r="1675" s="91" customFormat="1" ht="12.75"/>
    <row r="1676" s="91" customFormat="1" ht="12.75"/>
    <row r="1677" s="91" customFormat="1" ht="12.75"/>
    <row r="1678" s="91" customFormat="1" ht="12.75"/>
    <row r="1679" s="91" customFormat="1" ht="12.75"/>
    <row r="1680" s="91" customFormat="1" ht="12.75"/>
    <row r="1681" s="91" customFormat="1" ht="12.75"/>
    <row r="1682" s="91" customFormat="1" ht="12.75"/>
    <row r="1683" s="91" customFormat="1" ht="12.75"/>
    <row r="1684" s="91" customFormat="1" ht="12.75"/>
    <row r="1685" s="91" customFormat="1" ht="12.75"/>
    <row r="1686" s="91" customFormat="1" ht="12.75"/>
    <row r="1687" s="91" customFormat="1" ht="12.75"/>
    <row r="1688" s="91" customFormat="1" ht="12.75"/>
    <row r="1689" s="91" customFormat="1" ht="12.75"/>
    <row r="1690" s="91" customFormat="1" ht="12.75"/>
    <row r="1691" s="91" customFormat="1" ht="12.75"/>
    <row r="1692" s="91" customFormat="1" ht="12.75"/>
    <row r="1693" s="91" customFormat="1" ht="12.75"/>
    <row r="1694" s="91" customFormat="1" ht="12.75"/>
    <row r="1695" s="91" customFormat="1" ht="12.75"/>
    <row r="1696" s="91" customFormat="1" ht="12.75"/>
    <row r="1697" s="91" customFormat="1" ht="12.75"/>
    <row r="1698" s="91" customFormat="1" ht="12.75"/>
    <row r="1699" s="91" customFormat="1" ht="12.75"/>
    <row r="1700" s="91" customFormat="1" ht="12.75"/>
    <row r="1701" s="91" customFormat="1" ht="12.75"/>
    <row r="1702" s="91" customFormat="1" ht="12.75"/>
    <row r="1703" s="91" customFormat="1" ht="12.75"/>
    <row r="1704" s="91" customFormat="1" ht="12.75"/>
    <row r="1705" s="91" customFormat="1" ht="12.75"/>
    <row r="1706" s="91" customFormat="1" ht="12.75"/>
    <row r="1707" s="91" customFormat="1" ht="12.75"/>
    <row r="1708" s="91" customFormat="1" ht="12.75"/>
    <row r="1709" s="91" customFormat="1" ht="12.75"/>
    <row r="1710" s="91" customFormat="1" ht="12.75"/>
    <row r="1711" s="91" customFormat="1" ht="12.75"/>
    <row r="1712" s="91" customFormat="1" ht="12.75"/>
    <row r="1713" s="91" customFormat="1" ht="12.75"/>
    <row r="1714" s="91" customFormat="1" ht="12.75"/>
    <row r="1715" s="91" customFormat="1" ht="12.75"/>
    <row r="1716" s="91" customFormat="1" ht="12.75"/>
    <row r="1717" s="91" customFormat="1" ht="12.75"/>
    <row r="1718" s="91" customFormat="1" ht="12.75"/>
    <row r="1719" s="91" customFormat="1" ht="12.75"/>
    <row r="1720" s="91" customFormat="1" ht="12.75"/>
    <row r="1721" s="91" customFormat="1" ht="12.75"/>
    <row r="1722" s="91" customFormat="1" ht="12.75"/>
    <row r="1723" s="91" customFormat="1" ht="12.75"/>
    <row r="1724" s="91" customFormat="1" ht="12.75"/>
    <row r="1725" s="91" customFormat="1" ht="12.75"/>
    <row r="1726" s="91" customFormat="1" ht="12.75"/>
    <row r="1727" s="91" customFormat="1" ht="12.75"/>
    <row r="1728" s="91" customFormat="1" ht="12.75"/>
  </sheetData>
  <mergeCells count="12">
    <mergeCell ref="BC2:BN2"/>
    <mergeCell ref="B2:G2"/>
    <mergeCell ref="I2:S2"/>
    <mergeCell ref="U2:AB2"/>
    <mergeCell ref="AD2:AO2"/>
    <mergeCell ref="AQ2:BA2"/>
    <mergeCell ref="AQ1:BA1"/>
    <mergeCell ref="BC1:BN1"/>
    <mergeCell ref="B1:G1"/>
    <mergeCell ref="I1:S1"/>
    <mergeCell ref="U1:AB1"/>
    <mergeCell ref="AD1:AO1"/>
  </mergeCells>
  <pageMargins left="0.7" right="0.7" top="0.787401575" bottom="0.787401575" header="0.3" footer="0.3"/>
  <pageSetup orientation="portrait" paperSize="9" r:id="rId7"/>
  <tableParts>
    <tablePart r:id="rId1"/>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37"/>
  <sheetViews>
    <sheetView showZeros="0" workbookViewId="0" topLeftCell="A1">
      <selection pane="topLeft" activeCell="D4" sqref="D4:G4"/>
    </sheetView>
  </sheetViews>
  <sheetFormatPr defaultColWidth="9.144285714285713" defaultRowHeight="12.75"/>
  <cols>
    <col min="1" max="1" width="54" style="151" customWidth="1"/>
    <col min="2" max="2" width="9.571428571428571" style="151" customWidth="1"/>
    <col min="3" max="3" width="5" style="152" customWidth="1"/>
    <col min="4" max="4" width="11.285714285714286" style="136" customWidth="1"/>
    <col min="5" max="5" width="4.285714285714286" style="136" customWidth="1"/>
    <col min="6" max="6" width="5.714285714285714" style="136" bestFit="1" customWidth="1"/>
    <col min="7" max="7" width="4.285714285714286" style="136" customWidth="1"/>
    <col min="8" max="8" width="7.714285714285714" style="136" customWidth="1"/>
    <col min="9" max="9" width="14.714285714285714" style="136" customWidth="1"/>
    <col min="10" max="53" width="9.142857142857142" style="135"/>
    <col min="54" max="16384" width="9.142857142857142" style="136"/>
  </cols>
  <sheetData>
    <row r="1" spans="1:9" ht="48.75" customHeight="1" thickBot="1">
      <c r="A1" s="611" t="s">
        <v>2370</v>
      </c>
      <c r="B1" s="612"/>
      <c r="C1" s="612"/>
      <c r="D1" s="612"/>
      <c r="E1" s="612"/>
      <c r="F1" s="612"/>
      <c r="G1" s="612"/>
      <c r="H1" s="612"/>
      <c r="I1" s="613"/>
    </row>
    <row r="2" spans="1:9" ht="18" customHeight="1" thickBot="1">
      <c r="A2" s="544" t="s">
        <v>530</v>
      </c>
      <c r="B2" s="515"/>
      <c r="C2" s="515"/>
      <c r="D2" s="515"/>
      <c r="E2" s="515"/>
      <c r="F2" s="515"/>
      <c r="G2" s="515"/>
      <c r="H2" s="515"/>
      <c r="I2" s="516"/>
    </row>
    <row r="3" spans="1:9" ht="18" customHeight="1">
      <c r="A3" s="573" t="s">
        <v>531</v>
      </c>
      <c r="B3" s="574"/>
      <c r="C3" s="137" t="s">
        <v>528</v>
      </c>
      <c r="D3" s="565" t="s">
        <v>521</v>
      </c>
      <c r="E3" s="567"/>
      <c r="F3" s="568"/>
      <c r="G3" s="569"/>
      <c r="H3" s="565" t="s">
        <v>522</v>
      </c>
      <c r="I3" s="566"/>
    </row>
    <row r="4" spans="1:9" ht="18" customHeight="1">
      <c r="A4" s="571" t="s">
        <v>2489</v>
      </c>
      <c r="B4" s="138" t="s">
        <v>532</v>
      </c>
      <c r="C4" s="139">
        <v>1.0</v>
      </c>
      <c r="D4" s="512">
        <f>+A.4!E4+A.5_B.3!B7</f>
        <v>0.0</v>
      </c>
      <c r="E4" s="523"/>
      <c r="F4" s="523"/>
      <c r="G4" s="524"/>
      <c r="H4" s="512">
        <f>+A.4!F4+A.5_B.3!C7</f>
        <v>0.0</v>
      </c>
      <c r="I4" s="511"/>
    </row>
    <row r="5" spans="1:9" ht="18" customHeight="1">
      <c r="A5" s="572"/>
      <c r="B5" s="140" t="s">
        <v>533</v>
      </c>
      <c r="C5" s="139">
        <v>2.0</v>
      </c>
      <c r="D5" s="512">
        <f>+A.4!G4+A.4!I4+A.5_B.3!D7+A.5_B.3!F7</f>
        <v>0.0</v>
      </c>
      <c r="E5" s="523"/>
      <c r="F5" s="523"/>
      <c r="G5" s="524"/>
      <c r="H5" s="512">
        <f>+A.4!H4+A.4!J4++A.5_B.3!E7+A.5_B.3!G7</f>
        <v>0.0</v>
      </c>
      <c r="I5" s="511"/>
    </row>
    <row r="6" spans="1:9" ht="18" customHeight="1">
      <c r="A6" s="555" t="s">
        <v>2490</v>
      </c>
      <c r="B6" s="141" t="s">
        <v>532</v>
      </c>
      <c r="C6" s="142">
        <v>3.0</v>
      </c>
      <c r="D6" s="510" t="s">
        <v>2368</v>
      </c>
      <c r="E6" s="523"/>
      <c r="F6" s="523"/>
      <c r="G6" s="524"/>
      <c r="H6" s="510" t="s">
        <v>2368</v>
      </c>
      <c r="I6" s="511"/>
    </row>
    <row r="7" spans="1:9" ht="18" customHeight="1">
      <c r="A7" s="570"/>
      <c r="B7" s="141" t="s">
        <v>533</v>
      </c>
      <c r="C7" s="142">
        <v>4.0</v>
      </c>
      <c r="D7" s="510" t="s">
        <v>2368</v>
      </c>
      <c r="E7" s="523"/>
      <c r="F7" s="523"/>
      <c r="G7" s="524"/>
      <c r="H7" s="510" t="s">
        <v>2368</v>
      </c>
      <c r="I7" s="511"/>
    </row>
    <row r="8" spans="1:9" ht="18" customHeight="1">
      <c r="A8" s="529" t="s">
        <v>598</v>
      </c>
      <c r="B8" s="141" t="s">
        <v>532</v>
      </c>
      <c r="C8" s="142">
        <v>5.0</v>
      </c>
      <c r="D8" s="510" t="s">
        <v>2368</v>
      </c>
      <c r="E8" s="523"/>
      <c r="F8" s="523"/>
      <c r="G8" s="524"/>
      <c r="H8" s="510" t="s">
        <v>2368</v>
      </c>
      <c r="I8" s="511"/>
    </row>
    <row r="9" spans="1:9" ht="18" customHeight="1">
      <c r="A9" s="556"/>
      <c r="B9" s="141" t="s">
        <v>533</v>
      </c>
      <c r="C9" s="142">
        <v>6.0</v>
      </c>
      <c r="D9" s="510" t="s">
        <v>2368</v>
      </c>
      <c r="E9" s="523"/>
      <c r="F9" s="523"/>
      <c r="G9" s="524"/>
      <c r="H9" s="510" t="s">
        <v>2368</v>
      </c>
      <c r="I9" s="511"/>
    </row>
    <row r="10" spans="1:9" ht="18" customHeight="1">
      <c r="A10" s="555" t="s">
        <v>2491</v>
      </c>
      <c r="B10" s="141" t="s">
        <v>532</v>
      </c>
      <c r="C10" s="142">
        <v>7.0</v>
      </c>
      <c r="D10" s="510" t="s">
        <v>2368</v>
      </c>
      <c r="E10" s="523"/>
      <c r="F10" s="523"/>
      <c r="G10" s="524"/>
      <c r="H10" s="510" t="s">
        <v>2368</v>
      </c>
      <c r="I10" s="511"/>
    </row>
    <row r="11" spans="1:9" ht="18" customHeight="1">
      <c r="A11" s="556"/>
      <c r="B11" s="141" t="s">
        <v>533</v>
      </c>
      <c r="C11" s="142">
        <v>8.0</v>
      </c>
      <c r="D11" s="510" t="s">
        <v>2368</v>
      </c>
      <c r="E11" s="523"/>
      <c r="F11" s="523"/>
      <c r="G11" s="524"/>
      <c r="H11" s="510" t="s">
        <v>2368</v>
      </c>
      <c r="I11" s="511"/>
    </row>
    <row r="12" spans="1:9" ht="18" customHeight="1">
      <c r="A12" s="557" t="s">
        <v>2492</v>
      </c>
      <c r="B12" s="558"/>
      <c r="C12" s="142">
        <v>9.0</v>
      </c>
      <c r="D12" s="510" t="s">
        <v>2368</v>
      </c>
      <c r="E12" s="523"/>
      <c r="F12" s="523"/>
      <c r="G12" s="524"/>
      <c r="H12" s="510" t="s">
        <v>2368</v>
      </c>
      <c r="I12" s="511"/>
    </row>
    <row r="13" spans="1:9" ht="18" customHeight="1">
      <c r="A13" s="529" t="s">
        <v>2493</v>
      </c>
      <c r="B13" s="141" t="s">
        <v>532</v>
      </c>
      <c r="C13" s="142">
        <v>10.0</v>
      </c>
      <c r="D13" s="512">
        <f>+B.1!E4</f>
        <v>0.0</v>
      </c>
      <c r="E13" s="523"/>
      <c r="F13" s="523"/>
      <c r="G13" s="524"/>
      <c r="H13" s="512">
        <f>+B.1!F4</f>
        <v>0.0</v>
      </c>
      <c r="I13" s="511"/>
    </row>
    <row r="14" spans="1:9" ht="18" customHeight="1">
      <c r="A14" s="530"/>
      <c r="B14" s="143" t="s">
        <v>533</v>
      </c>
      <c r="C14" s="131">
        <v>11.0</v>
      </c>
      <c r="D14" s="525">
        <f>+B.1!G4+B.1!I4</f>
        <v>0.0</v>
      </c>
      <c r="E14" s="532"/>
      <c r="F14" s="532"/>
      <c r="G14" s="533"/>
      <c r="H14" s="525">
        <f>+B.1!H4+B.1!J4</f>
        <v>0.0</v>
      </c>
      <c r="I14" s="526"/>
    </row>
    <row r="15" spans="1:9" ht="18" customHeight="1">
      <c r="A15" s="529" t="s">
        <v>2494</v>
      </c>
      <c r="B15" s="141" t="s">
        <v>532</v>
      </c>
      <c r="C15" s="142">
        <v>12.0</v>
      </c>
      <c r="D15" s="510" t="s">
        <v>2368</v>
      </c>
      <c r="E15" s="523"/>
      <c r="F15" s="523"/>
      <c r="G15" s="524"/>
      <c r="H15" s="510" t="s">
        <v>2368</v>
      </c>
      <c r="I15" s="511"/>
    </row>
    <row r="16" spans="1:9" ht="18" customHeight="1" thickBot="1">
      <c r="A16" s="530"/>
      <c r="B16" s="143" t="s">
        <v>533</v>
      </c>
      <c r="C16" s="131">
        <v>13.0</v>
      </c>
      <c r="D16" s="510" t="s">
        <v>2368</v>
      </c>
      <c r="E16" s="523"/>
      <c r="F16" s="523"/>
      <c r="G16" s="524"/>
      <c r="H16" s="510" t="s">
        <v>2368</v>
      </c>
      <c r="I16" s="511"/>
    </row>
    <row r="17" spans="1:9" ht="18" customHeight="1" thickBot="1">
      <c r="A17" s="513" t="s">
        <v>605</v>
      </c>
      <c r="B17" s="514"/>
      <c r="C17" s="514"/>
      <c r="D17" s="514"/>
      <c r="E17" s="514"/>
      <c r="F17" s="514"/>
      <c r="G17" s="531"/>
      <c r="H17" s="527" t="s">
        <v>534</v>
      </c>
      <c r="I17" s="528"/>
    </row>
    <row r="18" spans="1:9" ht="18" customHeight="1">
      <c r="A18" s="552" t="s">
        <v>2495</v>
      </c>
      <c r="B18" s="553"/>
      <c r="C18" s="553"/>
      <c r="D18" s="553"/>
      <c r="E18" s="553"/>
      <c r="F18" s="554"/>
      <c r="G18" s="134">
        <v>20.0</v>
      </c>
      <c r="H18" s="518" t="s">
        <v>2368</v>
      </c>
      <c r="I18" s="519"/>
    </row>
    <row r="19" spans="1:9" ht="18" customHeight="1">
      <c r="A19" s="520" t="s">
        <v>610</v>
      </c>
      <c r="B19" s="521"/>
      <c r="C19" s="521"/>
      <c r="D19" s="521"/>
      <c r="E19" s="521"/>
      <c r="F19" s="522"/>
      <c r="G19" s="132">
        <v>21.0</v>
      </c>
      <c r="H19" s="510" t="s">
        <v>2368</v>
      </c>
      <c r="I19" s="517"/>
    </row>
    <row r="20" spans="1:9" ht="18" customHeight="1">
      <c r="A20" s="520" t="s">
        <v>2496</v>
      </c>
      <c r="B20" s="521"/>
      <c r="C20" s="521"/>
      <c r="D20" s="521"/>
      <c r="E20" s="521"/>
      <c r="F20" s="522"/>
      <c r="G20" s="132">
        <v>22.0</v>
      </c>
      <c r="H20" s="510" t="s">
        <v>2368</v>
      </c>
      <c r="I20" s="517"/>
    </row>
    <row r="21" spans="1:9" ht="18" customHeight="1">
      <c r="A21" s="520" t="s">
        <v>2497</v>
      </c>
      <c r="B21" s="521"/>
      <c r="C21" s="521"/>
      <c r="D21" s="521"/>
      <c r="E21" s="521"/>
      <c r="F21" s="522"/>
      <c r="G21" s="132">
        <v>23.0</v>
      </c>
      <c r="H21" s="510" t="s">
        <v>2368</v>
      </c>
      <c r="I21" s="517"/>
    </row>
    <row r="22" spans="1:9" ht="18" customHeight="1">
      <c r="A22" s="520" t="s">
        <v>2499</v>
      </c>
      <c r="B22" s="521"/>
      <c r="C22" s="521"/>
      <c r="D22" s="521"/>
      <c r="E22" s="521"/>
      <c r="F22" s="522"/>
      <c r="G22" s="132">
        <v>24.0</v>
      </c>
      <c r="H22" s="510" t="s">
        <v>2368</v>
      </c>
      <c r="I22" s="517"/>
    </row>
    <row r="23" spans="1:9" ht="18" customHeight="1">
      <c r="A23" s="520" t="s">
        <v>2500</v>
      </c>
      <c r="B23" s="542"/>
      <c r="C23" s="542"/>
      <c r="D23" s="542"/>
      <c r="E23" s="542"/>
      <c r="F23" s="543"/>
      <c r="G23" s="51">
        <v>25.0</v>
      </c>
      <c r="H23" s="510">
        <f>+A.1!E4</f>
        <v>0.0</v>
      </c>
      <c r="I23" s="517"/>
    </row>
    <row r="24" spans="1:9" ht="18" customHeight="1" thickBot="1">
      <c r="A24" s="576" t="s">
        <v>2498</v>
      </c>
      <c r="B24" s="577"/>
      <c r="C24" s="577"/>
      <c r="D24" s="577"/>
      <c r="E24" s="577"/>
      <c r="F24" s="578"/>
      <c r="G24" s="133">
        <v>26.0</v>
      </c>
      <c r="H24" s="510" t="s">
        <v>2368</v>
      </c>
      <c r="I24" s="517"/>
    </row>
    <row r="25" spans="1:9" ht="18" customHeight="1" thickBot="1">
      <c r="A25" s="513" t="s">
        <v>535</v>
      </c>
      <c r="B25" s="514"/>
      <c r="C25" s="514"/>
      <c r="D25" s="514"/>
      <c r="E25" s="514"/>
      <c r="F25" s="514"/>
      <c r="G25" s="514"/>
      <c r="H25" s="515"/>
      <c r="I25" s="516"/>
    </row>
    <row r="26" spans="1:9" ht="18" customHeight="1">
      <c r="A26" s="536" t="s">
        <v>2501</v>
      </c>
      <c r="B26" s="537"/>
      <c r="C26" s="537"/>
      <c r="D26" s="540" t="s">
        <v>537</v>
      </c>
      <c r="E26" s="537"/>
      <c r="F26" s="537"/>
      <c r="G26" s="134">
        <v>30.0</v>
      </c>
      <c r="H26" s="510" t="s">
        <v>2368</v>
      </c>
      <c r="I26" s="517"/>
    </row>
    <row r="27" spans="1:9" ht="18" customHeight="1">
      <c r="A27" s="538"/>
      <c r="B27" s="539"/>
      <c r="C27" s="539"/>
      <c r="D27" s="541" t="s">
        <v>536</v>
      </c>
      <c r="E27" s="539"/>
      <c r="F27" s="539"/>
      <c r="G27" s="132">
        <v>31.0</v>
      </c>
      <c r="H27" s="510" t="s">
        <v>2368</v>
      </c>
      <c r="I27" s="517"/>
    </row>
    <row r="28" spans="1:9" ht="18" customHeight="1">
      <c r="A28" s="575" t="s">
        <v>599</v>
      </c>
      <c r="B28" s="539"/>
      <c r="C28" s="539"/>
      <c r="D28" s="539"/>
      <c r="E28" s="539"/>
      <c r="F28" s="539"/>
      <c r="G28" s="132">
        <v>32.0</v>
      </c>
      <c r="H28" s="510" t="s">
        <v>2368</v>
      </c>
      <c r="I28" s="517"/>
    </row>
    <row r="29" spans="1:9" ht="18" customHeight="1">
      <c r="A29" s="575" t="s">
        <v>2502</v>
      </c>
      <c r="B29" s="539"/>
      <c r="C29" s="539"/>
      <c r="D29" s="541" t="s">
        <v>600</v>
      </c>
      <c r="E29" s="539"/>
      <c r="F29" s="539"/>
      <c r="G29" s="132">
        <v>33.0</v>
      </c>
      <c r="H29" s="510" t="s">
        <v>2368</v>
      </c>
      <c r="I29" s="517"/>
    </row>
    <row r="30" spans="1:9" ht="18" customHeight="1" thickBot="1">
      <c r="A30" s="579"/>
      <c r="B30" s="535"/>
      <c r="C30" s="535"/>
      <c r="D30" s="534" t="s">
        <v>601</v>
      </c>
      <c r="E30" s="535"/>
      <c r="F30" s="535"/>
      <c r="G30" s="133">
        <v>34.0</v>
      </c>
      <c r="H30" s="510" t="s">
        <v>2368</v>
      </c>
      <c r="I30" s="517"/>
    </row>
    <row r="31" spans="1:9" ht="18" customHeight="1" thickBot="1">
      <c r="A31" s="550" t="s">
        <v>542</v>
      </c>
      <c r="B31" s="515"/>
      <c r="C31" s="551"/>
      <c r="D31" s="547" t="s">
        <v>521</v>
      </c>
      <c r="E31" s="549"/>
      <c r="F31" s="547" t="s">
        <v>539</v>
      </c>
      <c r="G31" s="548"/>
      <c r="H31" s="549"/>
      <c r="I31" s="7" t="s">
        <v>538</v>
      </c>
    </row>
    <row r="32" spans="1:9" ht="18" customHeight="1">
      <c r="A32" s="563" t="s">
        <v>540</v>
      </c>
      <c r="B32" s="138" t="s">
        <v>532</v>
      </c>
      <c r="C32" s="8">
        <v>40.0</v>
      </c>
      <c r="D32" s="559">
        <f>+B.2!E4+A.5_B.3!B15</f>
        <v>0.0</v>
      </c>
      <c r="E32" s="561"/>
      <c r="F32" s="559">
        <f>+B.2!F4+A.5_B.3!C15</f>
        <v>0.0</v>
      </c>
      <c r="G32" s="560"/>
      <c r="H32" s="561"/>
      <c r="I32" s="144" t="s">
        <v>2368</v>
      </c>
    </row>
    <row r="33" spans="1:9" ht="18" customHeight="1">
      <c r="A33" s="564"/>
      <c r="B33" s="140" t="s">
        <v>533</v>
      </c>
      <c r="C33" s="8">
        <v>41.0</v>
      </c>
      <c r="D33" s="559">
        <f>+B.2!G4+B.2!I4+A.5_B.3!D15+A.5_B.3!F15</f>
        <v>0.0</v>
      </c>
      <c r="E33" s="561"/>
      <c r="F33" s="559">
        <f>+B.2!H4+B.2!J4+A.5_B.3!E15+A.5_B.3!G15</f>
        <v>0.0</v>
      </c>
      <c r="G33" s="560"/>
      <c r="H33" s="561"/>
      <c r="I33" s="144" t="s">
        <v>2368</v>
      </c>
    </row>
    <row r="34" spans="1:9" ht="18" customHeight="1">
      <c r="A34" s="562" t="s">
        <v>541</v>
      </c>
      <c r="B34" s="543"/>
      <c r="C34" s="6">
        <v>42.0</v>
      </c>
      <c r="D34" s="559" t="s">
        <v>2368</v>
      </c>
      <c r="E34" s="561"/>
      <c r="F34" s="559" t="s">
        <v>2368</v>
      </c>
      <c r="G34" s="560"/>
      <c r="H34" s="561"/>
      <c r="I34" s="144" t="s">
        <v>2368</v>
      </c>
    </row>
    <row r="35" spans="1:9" ht="18" customHeight="1">
      <c r="A35" s="588" t="s">
        <v>602</v>
      </c>
      <c r="B35" s="145" t="s">
        <v>532</v>
      </c>
      <c r="C35" s="6">
        <v>43.0</v>
      </c>
      <c r="D35" s="559" t="s">
        <v>2368</v>
      </c>
      <c r="E35" s="561"/>
      <c r="F35" s="559" t="s">
        <v>2368</v>
      </c>
      <c r="G35" s="560"/>
      <c r="H35" s="561"/>
      <c r="I35" s="144" t="s">
        <v>2368</v>
      </c>
    </row>
    <row r="36" spans="1:9" ht="18" customHeight="1">
      <c r="A36" s="589"/>
      <c r="B36" s="141" t="s">
        <v>533</v>
      </c>
      <c r="C36" s="6">
        <v>44.0</v>
      </c>
      <c r="D36" s="559" t="s">
        <v>2368</v>
      </c>
      <c r="E36" s="561"/>
      <c r="F36" s="559" t="s">
        <v>2368</v>
      </c>
      <c r="G36" s="560"/>
      <c r="H36" s="561"/>
      <c r="I36" s="144" t="s">
        <v>2368</v>
      </c>
    </row>
    <row r="37" spans="1:9" ht="18" customHeight="1">
      <c r="A37" s="557" t="s">
        <v>611</v>
      </c>
      <c r="B37" s="610"/>
      <c r="C37" s="6">
        <v>45.0</v>
      </c>
      <c r="D37" s="586"/>
      <c r="E37" s="587"/>
      <c r="F37" s="559" t="s">
        <v>2368</v>
      </c>
      <c r="G37" s="560"/>
      <c r="H37" s="561"/>
      <c r="I37" s="144" t="s">
        <v>2368</v>
      </c>
    </row>
    <row r="38" spans="1:9" ht="18" customHeight="1" thickBot="1">
      <c r="A38" s="590" t="s">
        <v>2503</v>
      </c>
      <c r="B38" s="591"/>
      <c r="C38" s="52">
        <v>46.0</v>
      </c>
      <c r="D38" s="592"/>
      <c r="E38" s="593"/>
      <c r="F38" s="594" t="s">
        <v>2368</v>
      </c>
      <c r="G38" s="595"/>
      <c r="H38" s="596"/>
      <c r="I38" s="53" t="s">
        <v>2368</v>
      </c>
    </row>
    <row r="39" spans="1:9" ht="18" customHeight="1" thickBot="1">
      <c r="A39" s="597" t="s">
        <v>2319</v>
      </c>
      <c r="B39" s="598"/>
      <c r="C39" s="54">
        <v>47.0</v>
      </c>
      <c r="D39" s="599" t="s">
        <v>2368</v>
      </c>
      <c r="E39" s="600"/>
      <c r="F39" s="599" t="s">
        <v>2368</v>
      </c>
      <c r="G39" s="601"/>
      <c r="H39" s="600"/>
      <c r="I39" s="146" t="s">
        <v>2368</v>
      </c>
    </row>
    <row r="40" spans="1:9" ht="18" customHeight="1" thickBot="1">
      <c r="A40" s="513" t="s">
        <v>543</v>
      </c>
      <c r="B40" s="514"/>
      <c r="C40" s="514"/>
      <c r="D40" s="514"/>
      <c r="E40" s="514"/>
      <c r="F40" s="514"/>
      <c r="G40" s="514"/>
      <c r="H40" s="515"/>
      <c r="I40" s="516"/>
    </row>
    <row r="41" spans="1:9" ht="18" customHeight="1">
      <c r="A41" s="605" t="s">
        <v>544</v>
      </c>
      <c r="B41" s="606"/>
      <c r="C41" s="6">
        <v>50.0</v>
      </c>
      <c r="D41" s="602" t="s">
        <v>2368</v>
      </c>
      <c r="E41" s="603"/>
      <c r="F41" s="604"/>
      <c r="G41" s="607"/>
      <c r="H41" s="608"/>
      <c r="I41" s="609"/>
    </row>
    <row r="42" spans="1:9" ht="18" customHeight="1">
      <c r="A42" s="631" t="s">
        <v>2504</v>
      </c>
      <c r="B42" s="632"/>
      <c r="C42" s="623">
        <v>51.0</v>
      </c>
      <c r="D42" s="637" t="s">
        <v>545</v>
      </c>
      <c r="E42" s="638"/>
      <c r="F42" s="638"/>
      <c r="G42" s="639" t="s">
        <v>546</v>
      </c>
      <c r="H42" s="640"/>
      <c r="I42" s="641"/>
    </row>
    <row r="43" spans="1:9" ht="18" customHeight="1">
      <c r="A43" s="633"/>
      <c r="B43" s="634"/>
      <c r="C43" s="624"/>
      <c r="D43" s="580" t="s">
        <v>2368</v>
      </c>
      <c r="E43" s="580"/>
      <c r="F43" s="580"/>
      <c r="G43" s="580" t="s">
        <v>2368</v>
      </c>
      <c r="H43" s="580"/>
      <c r="I43" s="581"/>
    </row>
    <row r="44" spans="1:9" ht="18" customHeight="1">
      <c r="A44" s="625" t="s">
        <v>603</v>
      </c>
      <c r="B44" s="630"/>
      <c r="C44" s="6">
        <v>52.0</v>
      </c>
      <c r="D44" s="635" t="s">
        <v>604</v>
      </c>
      <c r="E44" s="636"/>
      <c r="F44" s="147" t="s">
        <v>2369</v>
      </c>
      <c r="G44" s="584" t="s">
        <v>547</v>
      </c>
      <c r="H44" s="585"/>
      <c r="I44" s="148" t="s">
        <v>2368</v>
      </c>
    </row>
    <row r="45" spans="1:9" ht="18" customHeight="1" thickBot="1">
      <c r="A45" s="625" t="s">
        <v>2505</v>
      </c>
      <c r="B45" s="543"/>
      <c r="C45" s="6">
        <v>53.0</v>
      </c>
      <c r="D45" s="626" t="s">
        <v>606</v>
      </c>
      <c r="E45" s="627"/>
      <c r="F45" s="147" t="s">
        <v>2369</v>
      </c>
      <c r="G45" s="582" t="s">
        <v>548</v>
      </c>
      <c r="H45" s="583"/>
      <c r="I45" s="148" t="s">
        <v>2368</v>
      </c>
    </row>
    <row r="46" spans="1:9" ht="18" customHeight="1" thickBot="1">
      <c r="A46" s="513" t="s">
        <v>549</v>
      </c>
      <c r="B46" s="514"/>
      <c r="C46" s="514"/>
      <c r="D46" s="514"/>
      <c r="E46" s="514"/>
      <c r="F46" s="514"/>
      <c r="G46" s="514"/>
      <c r="H46" s="515"/>
      <c r="I46" s="516"/>
    </row>
    <row r="47" spans="1:9" ht="18" customHeight="1">
      <c r="A47" s="520" t="s">
        <v>612</v>
      </c>
      <c r="B47" s="521"/>
      <c r="C47" s="521"/>
      <c r="D47" s="521"/>
      <c r="E47" s="521"/>
      <c r="F47" s="522"/>
      <c r="G47" s="132">
        <v>60.0</v>
      </c>
      <c r="H47" s="545" t="s">
        <v>2368</v>
      </c>
      <c r="I47" s="546"/>
    </row>
    <row r="48" spans="1:9" ht="18" customHeight="1">
      <c r="A48" s="520" t="s">
        <v>2511</v>
      </c>
      <c r="B48" s="521"/>
      <c r="C48" s="521"/>
      <c r="D48" s="521"/>
      <c r="E48" s="521"/>
      <c r="F48" s="522"/>
      <c r="G48" s="132">
        <v>61.0</v>
      </c>
      <c r="H48" s="545" t="s">
        <v>2368</v>
      </c>
      <c r="I48" s="546"/>
    </row>
    <row r="49" spans="1:9" ht="18" customHeight="1">
      <c r="A49" s="620" t="s">
        <v>2510</v>
      </c>
      <c r="B49" s="621"/>
      <c r="C49" s="621"/>
      <c r="D49" s="621"/>
      <c r="E49" s="621"/>
      <c r="F49" s="622"/>
      <c r="G49" s="9">
        <v>62.0</v>
      </c>
      <c r="H49" s="545" t="s">
        <v>2368</v>
      </c>
      <c r="I49" s="546"/>
    </row>
    <row r="50" spans="1:9" ht="18" customHeight="1">
      <c r="A50" s="620" t="s">
        <v>2509</v>
      </c>
      <c r="B50" s="621"/>
      <c r="C50" s="621"/>
      <c r="D50" s="621"/>
      <c r="E50" s="621"/>
      <c r="F50" s="622"/>
      <c r="G50" s="9">
        <v>63.0</v>
      </c>
      <c r="H50" s="545" t="s">
        <v>2368</v>
      </c>
      <c r="I50" s="546"/>
    </row>
    <row r="51" spans="1:9" ht="18" customHeight="1">
      <c r="A51" s="620" t="s">
        <v>2508</v>
      </c>
      <c r="B51" s="621"/>
      <c r="C51" s="621"/>
      <c r="D51" s="621"/>
      <c r="E51" s="621"/>
      <c r="F51" s="622"/>
      <c r="G51" s="9">
        <v>64.0</v>
      </c>
      <c r="H51" s="545" t="s">
        <v>2368</v>
      </c>
      <c r="I51" s="546"/>
    </row>
    <row r="52" spans="1:9" ht="18" customHeight="1">
      <c r="A52" s="620" t="s">
        <v>2507</v>
      </c>
      <c r="B52" s="621"/>
      <c r="C52" s="621"/>
      <c r="D52" s="621"/>
      <c r="E52" s="621"/>
      <c r="F52" s="622"/>
      <c r="G52" s="9">
        <v>65.0</v>
      </c>
      <c r="H52" s="545" t="s">
        <v>2368</v>
      </c>
      <c r="I52" s="546"/>
    </row>
    <row r="53" spans="1:9" ht="18" customHeight="1" thickBot="1">
      <c r="A53" s="576" t="s">
        <v>2506</v>
      </c>
      <c r="B53" s="577"/>
      <c r="C53" s="577"/>
      <c r="D53" s="577"/>
      <c r="E53" s="577"/>
      <c r="F53" s="578"/>
      <c r="G53" s="133">
        <v>66.0</v>
      </c>
      <c r="H53" s="628" t="s">
        <v>2368</v>
      </c>
      <c r="I53" s="629"/>
    </row>
    <row r="54" spans="1:9" ht="15" customHeight="1">
      <c r="A54" s="617" t="str">
        <f>+'Hlavička KH'!A61:P61</f>
        <v>Formulář zpracovala ASPEKT HM, daňová, účetní a auditorská kancelář, www.danovapriznani.cz, business.center.cz</v>
      </c>
      <c r="B54" s="618"/>
      <c r="C54" s="618"/>
      <c r="D54" s="618"/>
      <c r="E54" s="618"/>
      <c r="F54" s="618"/>
      <c r="G54" s="618"/>
      <c r="H54" s="618"/>
      <c r="I54" s="619"/>
    </row>
    <row r="55" spans="1:9" ht="13.5" thickBot="1">
      <c r="A55" s="614">
        <v>2.0</v>
      </c>
      <c r="B55" s="615"/>
      <c r="C55" s="615"/>
      <c r="D55" s="615"/>
      <c r="E55" s="615"/>
      <c r="F55" s="615"/>
      <c r="G55" s="615"/>
      <c r="H55" s="615"/>
      <c r="I55" s="616"/>
    </row>
    <row r="56" spans="1:9" ht="12.75">
      <c r="A56" s="149"/>
      <c r="B56" s="149"/>
      <c r="C56" s="150"/>
      <c r="D56" s="135"/>
      <c r="E56" s="135"/>
      <c r="F56" s="135"/>
      <c r="G56" s="135"/>
      <c r="H56" s="135"/>
      <c r="I56" s="135"/>
    </row>
    <row r="57" spans="1:9" ht="12.75">
      <c r="A57" s="149"/>
      <c r="B57" s="149"/>
      <c r="C57" s="150"/>
      <c r="D57" s="135"/>
      <c r="E57" s="135"/>
      <c r="F57" s="135"/>
      <c r="G57" s="135"/>
      <c r="H57" s="135"/>
      <c r="I57" s="135"/>
    </row>
    <row r="58" spans="1:9" ht="12.75">
      <c r="A58" s="149"/>
      <c r="B58" s="149"/>
      <c r="C58" s="150"/>
      <c r="D58" s="135"/>
      <c r="E58" s="135"/>
      <c r="F58" s="135"/>
      <c r="G58" s="135"/>
      <c r="H58" s="135"/>
      <c r="I58" s="135"/>
    </row>
    <row r="59" spans="1:9" ht="12.75">
      <c r="A59" s="149"/>
      <c r="B59" s="149"/>
      <c r="C59" s="150"/>
      <c r="D59" s="135"/>
      <c r="E59" s="135"/>
      <c r="F59" s="135"/>
      <c r="G59" s="135"/>
      <c r="H59" s="135"/>
      <c r="I59" s="135"/>
    </row>
    <row r="60" spans="1:9" ht="12.75">
      <c r="A60" s="149"/>
      <c r="B60" s="149"/>
      <c r="C60" s="150"/>
      <c r="D60" s="135"/>
      <c r="E60" s="135"/>
      <c r="F60" s="135"/>
      <c r="G60" s="135"/>
      <c r="H60" s="135"/>
      <c r="I60" s="135"/>
    </row>
    <row r="61" spans="1:9" ht="12.75">
      <c r="A61" s="149"/>
      <c r="B61" s="149"/>
      <c r="C61" s="150"/>
      <c r="D61" s="135"/>
      <c r="E61" s="135"/>
      <c r="F61" s="135"/>
      <c r="G61" s="135"/>
      <c r="H61" s="135"/>
      <c r="I61" s="135"/>
    </row>
    <row r="62" spans="1:9" ht="12.75">
      <c r="A62" s="149"/>
      <c r="B62" s="149"/>
      <c r="C62" s="150"/>
      <c r="D62" s="135"/>
      <c r="E62" s="135"/>
      <c r="F62" s="135"/>
      <c r="G62" s="135"/>
      <c r="H62" s="135"/>
      <c r="I62" s="135"/>
    </row>
    <row r="63" spans="1:9" ht="12.75">
      <c r="A63" s="149"/>
      <c r="B63" s="149"/>
      <c r="C63" s="150"/>
      <c r="D63" s="135"/>
      <c r="E63" s="135"/>
      <c r="F63" s="135"/>
      <c r="G63" s="135"/>
      <c r="H63" s="135"/>
      <c r="I63" s="135"/>
    </row>
    <row r="64" spans="1:9" ht="12.75">
      <c r="A64" s="149"/>
      <c r="B64" s="149"/>
      <c r="C64" s="150"/>
      <c r="D64" s="135"/>
      <c r="E64" s="135"/>
      <c r="F64" s="135"/>
      <c r="G64" s="135"/>
      <c r="H64" s="135"/>
      <c r="I64" s="135"/>
    </row>
    <row r="65" spans="1:9" ht="12.75">
      <c r="A65" s="149"/>
      <c r="B65" s="149"/>
      <c r="C65" s="150"/>
      <c r="D65" s="135"/>
      <c r="E65" s="135"/>
      <c r="F65" s="135"/>
      <c r="G65" s="135"/>
      <c r="H65" s="135"/>
      <c r="I65" s="135"/>
    </row>
    <row r="66" spans="1:9" ht="12.75">
      <c r="A66" s="149"/>
      <c r="B66" s="149"/>
      <c r="C66" s="150"/>
      <c r="D66" s="135"/>
      <c r="E66" s="135"/>
      <c r="F66" s="135"/>
      <c r="G66" s="135"/>
      <c r="H66" s="135"/>
      <c r="I66" s="135"/>
    </row>
    <row r="67" spans="1:9" ht="12.75">
      <c r="A67" s="149"/>
      <c r="B67" s="149"/>
      <c r="C67" s="150"/>
      <c r="D67" s="135"/>
      <c r="E67" s="135"/>
      <c r="F67" s="135"/>
      <c r="G67" s="135"/>
      <c r="H67" s="135"/>
      <c r="I67" s="135"/>
    </row>
    <row r="68" spans="1:9" ht="12.75">
      <c r="A68" s="149"/>
      <c r="B68" s="149"/>
      <c r="C68" s="150"/>
      <c r="D68" s="135"/>
      <c r="E68" s="135"/>
      <c r="F68" s="135"/>
      <c r="G68" s="135"/>
      <c r="H68" s="135"/>
      <c r="I68" s="135"/>
    </row>
    <row r="69" spans="1:9" ht="12.75">
      <c r="A69" s="149"/>
      <c r="B69" s="149"/>
      <c r="C69" s="150"/>
      <c r="D69" s="135"/>
      <c r="E69" s="135"/>
      <c r="F69" s="135"/>
      <c r="G69" s="135"/>
      <c r="H69" s="135"/>
      <c r="I69" s="135"/>
    </row>
    <row r="70" spans="1:9" ht="12.75">
      <c r="A70" s="149"/>
      <c r="B70" s="149"/>
      <c r="C70" s="150"/>
      <c r="D70" s="135"/>
      <c r="E70" s="135"/>
      <c r="F70" s="135"/>
      <c r="G70" s="135"/>
      <c r="H70" s="135"/>
      <c r="I70" s="135"/>
    </row>
    <row r="71" spans="1:9" ht="12.75">
      <c r="A71" s="149"/>
      <c r="B71" s="149"/>
      <c r="C71" s="150"/>
      <c r="D71" s="135"/>
      <c r="E71" s="135"/>
      <c r="F71" s="135"/>
      <c r="G71" s="135"/>
      <c r="H71" s="135"/>
      <c r="I71" s="135"/>
    </row>
    <row r="72" spans="1:9" ht="12.75">
      <c r="A72" s="149"/>
      <c r="B72" s="149"/>
      <c r="C72" s="150"/>
      <c r="D72" s="135"/>
      <c r="E72" s="135"/>
      <c r="F72" s="135"/>
      <c r="G72" s="135"/>
      <c r="H72" s="135"/>
      <c r="I72" s="135"/>
    </row>
    <row r="73" spans="1:9" ht="12.75">
      <c r="A73" s="149"/>
      <c r="B73" s="149"/>
      <c r="C73" s="150"/>
      <c r="D73" s="135"/>
      <c r="E73" s="135"/>
      <c r="F73" s="135"/>
      <c r="G73" s="135"/>
      <c r="H73" s="135"/>
      <c r="I73" s="135"/>
    </row>
    <row r="74" spans="1:9" ht="12.75">
      <c r="A74" s="149"/>
      <c r="B74" s="149"/>
      <c r="C74" s="150"/>
      <c r="D74" s="135"/>
      <c r="E74" s="135"/>
      <c r="F74" s="135"/>
      <c r="G74" s="135"/>
      <c r="H74" s="135"/>
      <c r="I74" s="135"/>
    </row>
    <row r="75" spans="1:9" ht="12.75">
      <c r="A75" s="149"/>
      <c r="B75" s="149"/>
      <c r="C75" s="150"/>
      <c r="D75" s="135"/>
      <c r="E75" s="135"/>
      <c r="F75" s="135"/>
      <c r="G75" s="135"/>
      <c r="H75" s="135"/>
      <c r="I75" s="135"/>
    </row>
    <row r="76" spans="1:9" ht="12.75">
      <c r="A76" s="149"/>
      <c r="B76" s="149"/>
      <c r="C76" s="150"/>
      <c r="D76" s="135"/>
      <c r="E76" s="135"/>
      <c r="F76" s="135"/>
      <c r="G76" s="135"/>
      <c r="H76" s="135"/>
      <c r="I76" s="135"/>
    </row>
    <row r="77" spans="1:9" ht="12.75">
      <c r="A77" s="149"/>
      <c r="B77" s="149"/>
      <c r="C77" s="150"/>
      <c r="D77" s="135"/>
      <c r="E77" s="135"/>
      <c r="F77" s="135"/>
      <c r="G77" s="135"/>
      <c r="H77" s="135"/>
      <c r="I77" s="135"/>
    </row>
    <row r="78" spans="1:9" ht="12.75">
      <c r="A78" s="149"/>
      <c r="B78" s="149"/>
      <c r="C78" s="150"/>
      <c r="D78" s="135"/>
      <c r="E78" s="135"/>
      <c r="F78" s="135"/>
      <c r="G78" s="135"/>
      <c r="H78" s="135"/>
      <c r="I78" s="135"/>
    </row>
    <row r="79" spans="1:9" ht="12.75">
      <c r="A79" s="149"/>
      <c r="B79" s="149"/>
      <c r="C79" s="150"/>
      <c r="D79" s="135"/>
      <c r="E79" s="135"/>
      <c r="F79" s="135"/>
      <c r="G79" s="135"/>
      <c r="H79" s="135"/>
      <c r="I79" s="135"/>
    </row>
    <row r="80" spans="1:9" ht="12.75">
      <c r="A80" s="149"/>
      <c r="B80" s="149"/>
      <c r="C80" s="150"/>
      <c r="D80" s="135"/>
      <c r="E80" s="135"/>
      <c r="F80" s="135"/>
      <c r="G80" s="135"/>
      <c r="H80" s="135"/>
      <c r="I80" s="135"/>
    </row>
    <row r="81" spans="1:9" ht="12.75">
      <c r="A81" s="149"/>
      <c r="B81" s="149"/>
      <c r="C81" s="150"/>
      <c r="D81" s="135"/>
      <c r="E81" s="135"/>
      <c r="F81" s="135"/>
      <c r="G81" s="135"/>
      <c r="H81" s="135"/>
      <c r="I81" s="135"/>
    </row>
    <row r="82" spans="1:3" s="135" customFormat="1" ht="12.75">
      <c r="A82" s="149"/>
      <c r="B82" s="149"/>
      <c r="C82" s="150"/>
    </row>
    <row r="83" spans="1:3" s="135" customFormat="1" ht="12.75">
      <c r="A83" s="149"/>
      <c r="B83" s="149"/>
      <c r="C83" s="150"/>
    </row>
    <row r="84" spans="1:3" s="135" customFormat="1" ht="12.75">
      <c r="A84" s="149"/>
      <c r="B84" s="149"/>
      <c r="C84" s="150"/>
    </row>
    <row r="85" spans="1:3" s="135" customFormat="1" ht="12.75">
      <c r="A85" s="149"/>
      <c r="B85" s="149"/>
      <c r="C85" s="150"/>
    </row>
    <row r="86" spans="1:3" s="135" customFormat="1" ht="12.75">
      <c r="A86" s="149"/>
      <c r="B86" s="149"/>
      <c r="C86" s="150"/>
    </row>
    <row r="87" spans="1:3" s="135" customFormat="1" ht="12.75">
      <c r="A87" s="149"/>
      <c r="B87" s="149"/>
      <c r="C87" s="150"/>
    </row>
    <row r="88" spans="1:3" s="135" customFormat="1" ht="12.75">
      <c r="A88" s="149"/>
      <c r="B88" s="149"/>
      <c r="C88" s="150"/>
    </row>
    <row r="89" spans="1:3" s="135" customFormat="1" ht="12.75">
      <c r="A89" s="149"/>
      <c r="B89" s="149"/>
      <c r="C89" s="150"/>
    </row>
    <row r="90" spans="1:3" s="135" customFormat="1" ht="12.75">
      <c r="A90" s="149"/>
      <c r="B90" s="149"/>
      <c r="C90" s="150"/>
    </row>
    <row r="91" spans="1:3" s="135" customFormat="1" ht="12.75">
      <c r="A91" s="149"/>
      <c r="B91" s="149"/>
      <c r="C91" s="150"/>
    </row>
    <row r="92" spans="1:3" s="135" customFormat="1" ht="12.75">
      <c r="A92" s="149"/>
      <c r="B92" s="149"/>
      <c r="C92" s="150"/>
    </row>
    <row r="93" spans="1:3" s="135" customFormat="1" ht="12.75">
      <c r="A93" s="149"/>
      <c r="B93" s="149"/>
      <c r="C93" s="150"/>
    </row>
    <row r="94" spans="1:3" s="135" customFormat="1" ht="12.75">
      <c r="A94" s="149"/>
      <c r="B94" s="149"/>
      <c r="C94" s="150"/>
    </row>
    <row r="95" spans="1:3" s="135" customFormat="1" ht="12.75">
      <c r="A95" s="149"/>
      <c r="B95" s="149"/>
      <c r="C95" s="150"/>
    </row>
    <row r="96" spans="1:3" s="135" customFormat="1" ht="12.75">
      <c r="A96" s="149"/>
      <c r="B96" s="149"/>
      <c r="C96" s="150"/>
    </row>
    <row r="97" spans="1:3" s="135" customFormat="1" ht="12.75">
      <c r="A97" s="149"/>
      <c r="B97" s="149"/>
      <c r="C97" s="150"/>
    </row>
    <row r="98" spans="1:3" s="135" customFormat="1" ht="12.75">
      <c r="A98" s="149"/>
      <c r="B98" s="149"/>
      <c r="C98" s="150"/>
    </row>
    <row r="99" spans="1:3" s="135" customFormat="1" ht="12.75">
      <c r="A99" s="149"/>
      <c r="B99" s="149"/>
      <c r="C99" s="150"/>
    </row>
    <row r="100" spans="1:3" s="135" customFormat="1" ht="12.75">
      <c r="A100" s="149"/>
      <c r="B100" s="149"/>
      <c r="C100" s="150"/>
    </row>
    <row r="101" spans="1:3" s="135" customFormat="1" ht="12.75">
      <c r="A101" s="149"/>
      <c r="B101" s="149"/>
      <c r="C101" s="150"/>
    </row>
    <row r="102" spans="1:3" s="135" customFormat="1" ht="12.75">
      <c r="A102" s="149"/>
      <c r="B102" s="149"/>
      <c r="C102" s="150"/>
    </row>
    <row r="103" spans="1:3" s="135" customFormat="1" ht="12.75">
      <c r="A103" s="149"/>
      <c r="B103" s="149"/>
      <c r="C103" s="150"/>
    </row>
    <row r="104" spans="1:3" s="135" customFormat="1" ht="12.75">
      <c r="A104" s="149"/>
      <c r="B104" s="149"/>
      <c r="C104" s="150"/>
    </row>
    <row r="105" spans="1:3" s="135" customFormat="1" ht="12.75">
      <c r="A105" s="149"/>
      <c r="B105" s="149"/>
      <c r="C105" s="150"/>
    </row>
    <row r="106" spans="1:3" s="135" customFormat="1" ht="12.75">
      <c r="A106" s="149"/>
      <c r="B106" s="149"/>
      <c r="C106" s="150"/>
    </row>
    <row r="107" spans="1:3" s="135" customFormat="1" ht="12.75">
      <c r="A107" s="149"/>
      <c r="B107" s="149"/>
      <c r="C107" s="150"/>
    </row>
    <row r="108" spans="1:3" s="135" customFormat="1" ht="12.75">
      <c r="A108" s="149"/>
      <c r="B108" s="149"/>
      <c r="C108" s="150"/>
    </row>
    <row r="109" spans="1:3" s="135" customFormat="1" ht="12.75">
      <c r="A109" s="149"/>
      <c r="B109" s="149"/>
      <c r="C109" s="150"/>
    </row>
    <row r="110" spans="1:3" s="135" customFormat="1" ht="12.75">
      <c r="A110" s="149"/>
      <c r="B110" s="149"/>
      <c r="C110" s="150"/>
    </row>
    <row r="111" spans="1:3" s="135" customFormat="1" ht="12.75">
      <c r="A111" s="149"/>
      <c r="B111" s="149"/>
      <c r="C111" s="150"/>
    </row>
    <row r="112" spans="1:3" s="135" customFormat="1" ht="12.75">
      <c r="A112" s="149"/>
      <c r="B112" s="149"/>
      <c r="C112" s="150"/>
    </row>
    <row r="113" spans="1:3" s="135" customFormat="1" ht="12.75">
      <c r="A113" s="149"/>
      <c r="B113" s="149"/>
      <c r="C113" s="150"/>
    </row>
    <row r="114" spans="1:3" s="135" customFormat="1" ht="12.75">
      <c r="A114" s="149"/>
      <c r="B114" s="149"/>
      <c r="C114" s="150"/>
    </row>
    <row r="115" spans="1:3" s="135" customFormat="1" ht="12.75">
      <c r="A115" s="149"/>
      <c r="B115" s="149"/>
      <c r="C115" s="150"/>
    </row>
    <row r="116" spans="1:3" s="135" customFormat="1" ht="12.75">
      <c r="A116" s="149"/>
      <c r="B116" s="149"/>
      <c r="C116" s="150"/>
    </row>
    <row r="117" spans="1:3" s="135" customFormat="1" ht="12.75">
      <c r="A117" s="149"/>
      <c r="B117" s="149"/>
      <c r="C117" s="150"/>
    </row>
    <row r="118" spans="1:3" s="135" customFormat="1" ht="12.75">
      <c r="A118" s="149"/>
      <c r="B118" s="149"/>
      <c r="C118" s="150"/>
    </row>
    <row r="119" spans="1:3" s="135" customFormat="1" ht="12.75">
      <c r="A119" s="149"/>
      <c r="B119" s="149"/>
      <c r="C119" s="150"/>
    </row>
    <row r="120" spans="1:3" s="135" customFormat="1" ht="12.75">
      <c r="A120" s="149"/>
      <c r="B120" s="149"/>
      <c r="C120" s="150"/>
    </row>
    <row r="121" spans="1:3" s="135" customFormat="1" ht="12.75">
      <c r="A121" s="149"/>
      <c r="B121" s="149"/>
      <c r="C121" s="150"/>
    </row>
    <row r="122" spans="1:3" s="135" customFormat="1" ht="12.75">
      <c r="A122" s="149"/>
      <c r="B122" s="149"/>
      <c r="C122" s="150"/>
    </row>
    <row r="123" spans="1:3" s="135" customFormat="1" ht="12.75">
      <c r="A123" s="149"/>
      <c r="B123" s="149"/>
      <c r="C123" s="150"/>
    </row>
    <row r="124" spans="1:3" s="135" customFormat="1" ht="12.75">
      <c r="A124" s="149"/>
      <c r="B124" s="149"/>
      <c r="C124" s="150"/>
    </row>
    <row r="125" spans="1:3" s="135" customFormat="1" ht="12.75">
      <c r="A125" s="149"/>
      <c r="B125" s="149"/>
      <c r="C125" s="150"/>
    </row>
    <row r="126" spans="1:3" s="135" customFormat="1" ht="12.75">
      <c r="A126" s="149"/>
      <c r="B126" s="149"/>
      <c r="C126" s="150"/>
    </row>
    <row r="127" spans="1:3" s="135" customFormat="1" ht="12.75">
      <c r="A127" s="149"/>
      <c r="B127" s="149"/>
      <c r="C127" s="150"/>
    </row>
    <row r="128" spans="1:3" s="135" customFormat="1" ht="12.75">
      <c r="A128" s="149"/>
      <c r="B128" s="149"/>
      <c r="C128" s="150"/>
    </row>
    <row r="129" spans="1:3" s="135" customFormat="1" ht="12.75">
      <c r="A129" s="149"/>
      <c r="B129" s="149"/>
      <c r="C129" s="150"/>
    </row>
    <row r="130" spans="1:3" s="135" customFormat="1" ht="12.75">
      <c r="A130" s="149"/>
      <c r="B130" s="149"/>
      <c r="C130" s="150"/>
    </row>
    <row r="131" spans="1:3" s="135" customFormat="1" ht="12.75">
      <c r="A131" s="149"/>
      <c r="B131" s="149"/>
      <c r="C131" s="150"/>
    </row>
    <row r="132" spans="1:3" s="135" customFormat="1" ht="12.75">
      <c r="A132" s="149"/>
      <c r="B132" s="149"/>
      <c r="C132" s="150"/>
    </row>
    <row r="133" spans="1:3" s="135" customFormat="1" ht="12.75">
      <c r="A133" s="149"/>
      <c r="B133" s="149"/>
      <c r="C133" s="150"/>
    </row>
    <row r="134" spans="1:3" s="135" customFormat="1" ht="12.75">
      <c r="A134" s="149"/>
      <c r="B134" s="149"/>
      <c r="C134" s="150"/>
    </row>
    <row r="135" spans="1:3" s="135" customFormat="1" ht="12.75">
      <c r="A135" s="149"/>
      <c r="B135" s="149"/>
      <c r="C135" s="150"/>
    </row>
    <row r="136" spans="1:3" s="135" customFormat="1" ht="12.75">
      <c r="A136" s="149"/>
      <c r="B136" s="149"/>
      <c r="C136" s="150"/>
    </row>
    <row r="137" spans="1:3" s="135" customFormat="1" ht="12.75">
      <c r="A137" s="149"/>
      <c r="B137" s="149"/>
      <c r="C137" s="150"/>
    </row>
  </sheetData>
  <sheetProtection algorithmName="SHA-512" hashValue="8/P8JUGfV2JGxJUF1Qviky2gzwDfP3ej2n4uDxdkKSYfjYmo2fzbGnU3rXoLRwO0OKwU5V6AEGWvZRNJlleplw==" saltValue="nBgrQNQMW7F5TgK0aqXKQA==" spinCount="100000" sheet="1" objects="1" scenarios="1"/>
  <mergeCells count="125">
    <mergeCell ref="A1:I1"/>
    <mergeCell ref="A46:I46"/>
    <mergeCell ref="H48:I48"/>
    <mergeCell ref="A55:I55"/>
    <mergeCell ref="A54:I54"/>
    <mergeCell ref="A48:F48"/>
    <mergeCell ref="A50:F50"/>
    <mergeCell ref="A52:F52"/>
    <mergeCell ref="H52:I52"/>
    <mergeCell ref="C42:C43"/>
    <mergeCell ref="D43:F43"/>
    <mergeCell ref="H51:I51"/>
    <mergeCell ref="A45:B45"/>
    <mergeCell ref="D45:E45"/>
    <mergeCell ref="A53:F53"/>
    <mergeCell ref="H53:I53"/>
    <mergeCell ref="A51:F51"/>
    <mergeCell ref="A44:B44"/>
    <mergeCell ref="A42:B43"/>
    <mergeCell ref="H50:I50"/>
    <mergeCell ref="D44:E44"/>
    <mergeCell ref="D42:F42"/>
    <mergeCell ref="G42:I42"/>
    <mergeCell ref="A49:F49"/>
    <mergeCell ref="H49:I49"/>
    <mergeCell ref="G43:I43"/>
    <mergeCell ref="G45:H45"/>
    <mergeCell ref="G44:H44"/>
    <mergeCell ref="D37:E37"/>
    <mergeCell ref="F37:H37"/>
    <mergeCell ref="A35:A36"/>
    <mergeCell ref="A40:I40"/>
    <mergeCell ref="A38:B38"/>
    <mergeCell ref="D38:E38"/>
    <mergeCell ref="F38:H38"/>
    <mergeCell ref="A39:B39"/>
    <mergeCell ref="D39:E39"/>
    <mergeCell ref="F39:H39"/>
    <mergeCell ref="D41:F41"/>
    <mergeCell ref="F36:H36"/>
    <mergeCell ref="A41:B41"/>
    <mergeCell ref="D36:E36"/>
    <mergeCell ref="G41:I41"/>
    <mergeCell ref="A37:B37"/>
    <mergeCell ref="H3:I3"/>
    <mergeCell ref="D3:G3"/>
    <mergeCell ref="D4:G4"/>
    <mergeCell ref="H4:I4"/>
    <mergeCell ref="D32:E32"/>
    <mergeCell ref="D35:E35"/>
    <mergeCell ref="F35:H35"/>
    <mergeCell ref="A6:A7"/>
    <mergeCell ref="D6:G6"/>
    <mergeCell ref="D5:G5"/>
    <mergeCell ref="H6:I6"/>
    <mergeCell ref="H7:I7"/>
    <mergeCell ref="A4:A5"/>
    <mergeCell ref="A3:B3"/>
    <mergeCell ref="A8:A9"/>
    <mergeCell ref="D9:G9"/>
    <mergeCell ref="H30:I30"/>
    <mergeCell ref="A28:F28"/>
    <mergeCell ref="D33:E33"/>
    <mergeCell ref="F33:H33"/>
    <mergeCell ref="H29:I29"/>
    <mergeCell ref="A24:F24"/>
    <mergeCell ref="A29:C30"/>
    <mergeCell ref="D29:F29"/>
    <mergeCell ref="A2:I2"/>
    <mergeCell ref="A47:F47"/>
    <mergeCell ref="H47:I47"/>
    <mergeCell ref="D13:G13"/>
    <mergeCell ref="H13:I13"/>
    <mergeCell ref="D15:G15"/>
    <mergeCell ref="F31:H31"/>
    <mergeCell ref="D31:E31"/>
    <mergeCell ref="A31:C31"/>
    <mergeCell ref="A18:F18"/>
    <mergeCell ref="A10:A11"/>
    <mergeCell ref="A12:B12"/>
    <mergeCell ref="H11:I11"/>
    <mergeCell ref="H15:I15"/>
    <mergeCell ref="D11:G11"/>
    <mergeCell ref="D12:G12"/>
    <mergeCell ref="D8:G8"/>
    <mergeCell ref="H8:I8"/>
    <mergeCell ref="D7:G7"/>
    <mergeCell ref="F32:H32"/>
    <mergeCell ref="D34:E34"/>
    <mergeCell ref="F34:H34"/>
    <mergeCell ref="A34:B34"/>
    <mergeCell ref="A32:A33"/>
    <mergeCell ref="D30:F30"/>
    <mergeCell ref="A26:C27"/>
    <mergeCell ref="D26:F26"/>
    <mergeCell ref="D27:F27"/>
    <mergeCell ref="A22:F22"/>
    <mergeCell ref="A23:F23"/>
    <mergeCell ref="H28:I28"/>
    <mergeCell ref="H26:I26"/>
    <mergeCell ref="H27:I27"/>
    <mergeCell ref="H9:I9"/>
    <mergeCell ref="H5:I5"/>
    <mergeCell ref="A25:I25"/>
    <mergeCell ref="H19:I19"/>
    <mergeCell ref="H22:I22"/>
    <mergeCell ref="H24:I24"/>
    <mergeCell ref="H23:I23"/>
    <mergeCell ref="H20:I20"/>
    <mergeCell ref="H21:I21"/>
    <mergeCell ref="H18:I18"/>
    <mergeCell ref="A21:F21"/>
    <mergeCell ref="H16:I16"/>
    <mergeCell ref="D10:G10"/>
    <mergeCell ref="H12:I12"/>
    <mergeCell ref="H10:I10"/>
    <mergeCell ref="H14:I14"/>
    <mergeCell ref="H17:I17"/>
    <mergeCell ref="A19:F19"/>
    <mergeCell ref="A20:F20"/>
    <mergeCell ref="D16:G16"/>
    <mergeCell ref="A15:A16"/>
    <mergeCell ref="A17:G17"/>
    <mergeCell ref="A13:A14"/>
    <mergeCell ref="D14:G14"/>
  </mergeCells>
  <printOptions horizontalCentered="1" verticalCentered="1"/>
  <pageMargins left="0.3937007874015748" right="0.3937007874015748" top="0.3937007874015748" bottom="0.3937007874015748" header="0.5118110236220472" footer="0.5118110236220472"/>
  <pageSetup horizontalDpi="144" verticalDpi="144" orientation="portrait" paperSize="9" scale="83"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742"/>
  <sheetViews>
    <sheetView workbookViewId="0" topLeftCell="B1">
      <selection pane="topLeft" activeCell="C2" sqref="C2"/>
    </sheetView>
  </sheetViews>
  <sheetFormatPr defaultRowHeight="12.75"/>
  <cols>
    <col min="1" max="1" width="5" bestFit="1" customWidth="1"/>
    <col min="2" max="2" width="68.14285714285714" bestFit="1" customWidth="1"/>
    <col min="3" max="3" width="7" style="65" bestFit="1" customWidth="1"/>
    <col min="4" max="4" width="53" customWidth="1"/>
    <col min="5" max="5" width="68.14285714285714" bestFit="1" customWidth="1"/>
    <col min="6" max="6" width="20" bestFit="1" customWidth="1"/>
    <col min="7" max="7" width="11.285714285714286" bestFit="1" customWidth="1"/>
    <col min="8" max="8" width="17.285714285714285" customWidth="1"/>
  </cols>
  <sheetData>
    <row r="1" spans="2:4" ht="12.75">
      <c r="B1" s="70" t="s">
        <v>837</v>
      </c>
      <c r="C1" s="69" t="s">
        <v>836</v>
      </c>
      <c r="D1">
        <f>COUNTIF(E2:E991,"?*")</f>
        <v>990.0</v>
      </c>
    </row>
    <row r="2" spans="1:9" ht="12.75">
      <c r="A2" s="72">
        <f>IF(ISNUMBER(SEARCH(ZAKL_DATA!$B$29,B2)),MAX($A$1:A1)+1,0)</f>
        <v>1.0</v>
      </c>
      <c r="B2" s="71" t="s">
        <v>838</v>
      </c>
      <c r="C2" s="101" t="s">
        <v>1336</v>
      </c>
      <c r="D2" t="str">
        <f ca="1">OFFSET($E$2,,,COUNTIF($E$2:$E$991,"?*"))</f>
        <v>Rostlinná a živočišná výroba, myslivost a související činnosti</v>
      </c>
      <c r="E2" t="str">
        <f>IFERROR(VLOOKUP(ROWS($E$2:E2),$A$2:$B$991,2,0),"")</f>
        <v>Rostlinná a živočišná výroba, myslivost a související činnosti</v>
      </c>
      <c r="H2" s="103"/>
      <c r="I2" s="105"/>
    </row>
    <row r="3" spans="1:9" ht="12.75">
      <c r="A3" s="72">
        <f>IF(ISNUMBER(SEARCH(ZAKL_DATA!$B$29,B3)),MAX($A$1:A2)+1,0)</f>
        <v>2.0</v>
      </c>
      <c r="B3" s="71" t="s">
        <v>839</v>
      </c>
      <c r="C3" s="101" t="s">
        <v>1337</v>
      </c>
      <c r="E3" t="str">
        <f>IFERROR(VLOOKUP(ROWS($E$2:E3),$A$2:$B$991,2,0),"")</f>
        <v>Lesnictví a těžba dřeva</v>
      </c>
      <c r="H3" s="103"/>
      <c r="I3" s="105"/>
    </row>
    <row r="4" spans="1:9" ht="12.75">
      <c r="A4" s="72">
        <f>IF(ISNUMBER(SEARCH(ZAKL_DATA!$B$29,B4)),MAX($A$1:A3)+1,0)</f>
        <v>3.0</v>
      </c>
      <c r="B4" s="71" t="s">
        <v>840</v>
      </c>
      <c r="C4" s="101" t="s">
        <v>1338</v>
      </c>
      <c r="E4" t="str">
        <f>IFERROR(VLOOKUP(ROWS($E$2:E4),$A$2:$B$991,2,0),"")</f>
        <v>Rybolov a akvakultura</v>
      </c>
      <c r="H4" s="103"/>
      <c r="I4" s="105"/>
    </row>
    <row r="5" spans="1:9" ht="12.75">
      <c r="A5" s="72">
        <f>IF(ISNUMBER(SEARCH(ZAKL_DATA!$B$29,B5)),MAX($A$1:A4)+1,0)</f>
        <v>4.0</v>
      </c>
      <c r="B5" s="71" t="s">
        <v>841</v>
      </c>
      <c r="C5" s="101" t="s">
        <v>1339</v>
      </c>
      <c r="E5" t="str">
        <f>IFERROR(VLOOKUP(ROWS($E$2:E5),$A$2:$B$991,2,0),"")</f>
        <v>Těžba a úprava černého a hnědého uhlí</v>
      </c>
      <c r="H5" s="103"/>
      <c r="I5" s="105"/>
    </row>
    <row r="6" spans="1:9" ht="12.75">
      <c r="A6" s="72">
        <f>IF(ISNUMBER(SEARCH(ZAKL_DATA!$B$29,B6)),MAX($A$1:A5)+1,0)</f>
        <v>5.0</v>
      </c>
      <c r="B6" s="71" t="s">
        <v>842</v>
      </c>
      <c r="C6" s="101" t="s">
        <v>1340</v>
      </c>
      <c r="E6" t="str">
        <f>IFERROR(VLOOKUP(ROWS($E$2:E6),$A$2:$B$991,2,0),"")</f>
        <v>Těžba ropy a zemního plynu</v>
      </c>
      <c r="H6" s="103"/>
      <c r="I6" s="105"/>
    </row>
    <row r="7" spans="1:9" ht="12.75">
      <c r="A7" s="72">
        <f>IF(ISNUMBER(SEARCH(ZAKL_DATA!$B$29,B7)),MAX($A$1:A6)+1,0)</f>
        <v>6.0</v>
      </c>
      <c r="B7" s="71" t="s">
        <v>843</v>
      </c>
      <c r="C7" s="101" t="s">
        <v>1341</v>
      </c>
      <c r="E7" t="str">
        <f>IFERROR(VLOOKUP(ROWS($E$2:E7),$A$2:$B$991,2,0),"")</f>
        <v>Těžba a úprava rud</v>
      </c>
      <c r="H7" s="103"/>
      <c r="I7" s="105"/>
    </row>
    <row r="8" spans="1:9" ht="12.75">
      <c r="A8" s="72">
        <f>IF(ISNUMBER(SEARCH(ZAKL_DATA!$B$29,B8)),MAX($A$1:A7)+1,0)</f>
        <v>7.0</v>
      </c>
      <c r="B8" s="71" t="s">
        <v>844</v>
      </c>
      <c r="C8" s="101" t="s">
        <v>1342</v>
      </c>
      <c r="E8" t="str">
        <f>IFERROR(VLOOKUP(ROWS($E$2:E8),$A$2:$B$991,2,0),"")</f>
        <v>Ostatní těžba a dobývání</v>
      </c>
      <c r="H8" s="103"/>
      <c r="I8" s="105"/>
    </row>
    <row r="9" spans="1:9" ht="12.75">
      <c r="A9" s="72">
        <f>IF(ISNUMBER(SEARCH(ZAKL_DATA!$B$29,B9)),MAX($A$1:A8)+1,0)</f>
        <v>8.0</v>
      </c>
      <c r="B9" s="71" t="s">
        <v>845</v>
      </c>
      <c r="C9" s="101" t="s">
        <v>1343</v>
      </c>
      <c r="E9" t="str">
        <f>IFERROR(VLOOKUP(ROWS($E$2:E9),$A$2:$B$991,2,0),"")</f>
        <v>Podpůrné činnosti při těžbě</v>
      </c>
      <c r="H9" s="103"/>
      <c r="I9" s="105"/>
    </row>
    <row r="10" spans="1:9" ht="12.75">
      <c r="A10" s="72">
        <f>IF(ISNUMBER(SEARCH(ZAKL_DATA!$B$29,B10)),MAX($A$1:A9)+1,0)</f>
        <v>9.0</v>
      </c>
      <c r="B10" s="71" t="s">
        <v>846</v>
      </c>
      <c r="C10" s="101" t="s">
        <v>1344</v>
      </c>
      <c r="E10" t="str">
        <f>IFERROR(VLOOKUP(ROWS($E$2:E10),$A$2:$B$991,2,0),"")</f>
        <v>Výroba potravinářských výrobků</v>
      </c>
      <c r="H10" s="103"/>
      <c r="I10" s="105"/>
    </row>
    <row r="11" spans="1:9" ht="12.75">
      <c r="A11" s="72">
        <f>IF(ISNUMBER(SEARCH(ZAKL_DATA!$B$29,B11)),MAX($A$1:A10)+1,0)</f>
        <v>10.0</v>
      </c>
      <c r="B11" s="71" t="s">
        <v>847</v>
      </c>
      <c r="C11" s="101" t="s">
        <v>1345</v>
      </c>
      <c r="E11" t="str">
        <f>IFERROR(VLOOKUP(ROWS($E$2:E11),$A$2:$B$991,2,0),"")</f>
        <v>Výroba nápojů</v>
      </c>
      <c r="H11" s="103"/>
      <c r="I11" s="105"/>
    </row>
    <row r="12" spans="1:9" ht="12.75">
      <c r="A12" s="72">
        <f>IF(ISNUMBER(SEARCH(ZAKL_DATA!$B$29,B12)),MAX($A$1:A11)+1,0)</f>
        <v>11.0</v>
      </c>
      <c r="B12" s="71" t="s">
        <v>926</v>
      </c>
      <c r="C12" s="101" t="s">
        <v>1346</v>
      </c>
      <c r="E12" t="str">
        <f>IFERROR(VLOOKUP(ROWS($E$2:E12),$A$2:$B$991,2,0),"")</f>
        <v>Pěstování plodin jiných než trvalých</v>
      </c>
      <c r="H12" s="103"/>
      <c r="I12" s="105"/>
    </row>
    <row r="13" spans="1:9" ht="12.75">
      <c r="A13" s="72">
        <f>IF(ISNUMBER(SEARCH(ZAKL_DATA!$B$29,B13)),MAX($A$1:A12)+1,0)</f>
        <v>12.0</v>
      </c>
      <c r="B13" s="71" t="s">
        <v>848</v>
      </c>
      <c r="C13" s="101" t="s">
        <v>1347</v>
      </c>
      <c r="E13" t="str">
        <f>IFERROR(VLOOKUP(ROWS($E$2:E13),$A$2:$B$991,2,0),"")</f>
        <v>Výroba tabákových výrobků</v>
      </c>
      <c r="H13" s="103"/>
      <c r="I13" s="105"/>
    </row>
    <row r="14" spans="1:9" ht="12.75">
      <c r="A14" s="72">
        <f>IF(ISNUMBER(SEARCH(ZAKL_DATA!$B$29,B14)),MAX($A$1:A13)+1,0)</f>
        <v>13.0</v>
      </c>
      <c r="B14" s="71" t="s">
        <v>927</v>
      </c>
      <c r="C14" s="101" t="s">
        <v>1348</v>
      </c>
      <c r="E14" t="str">
        <f>IFERROR(VLOOKUP(ROWS($E$2:E14),$A$2:$B$991,2,0),"")</f>
        <v>Pěstování trvalých plodin</v>
      </c>
      <c r="H14" s="103"/>
      <c r="I14" s="105"/>
    </row>
    <row r="15" spans="1:9" ht="12.75">
      <c r="A15" s="72">
        <f>IF(ISNUMBER(SEARCH(ZAKL_DATA!$B$29,B15)),MAX($A$1:A14)+1,0)</f>
        <v>14.0</v>
      </c>
      <c r="B15" s="71" t="s">
        <v>849</v>
      </c>
      <c r="C15" s="101" t="s">
        <v>1349</v>
      </c>
      <c r="E15" t="str">
        <f>IFERROR(VLOOKUP(ROWS($E$2:E15),$A$2:$B$991,2,0),"")</f>
        <v>Výroba textilií</v>
      </c>
      <c r="H15" s="103"/>
      <c r="I15" s="105"/>
    </row>
    <row r="16" spans="1:9" ht="12.75">
      <c r="A16" s="72">
        <f>IF(ISNUMBER(SEARCH(ZAKL_DATA!$B$29,B16)),MAX($A$1:A15)+1,0)</f>
        <v>15.0</v>
      </c>
      <c r="B16" s="71" t="s">
        <v>928</v>
      </c>
      <c r="C16" s="101" t="s">
        <v>1350</v>
      </c>
      <c r="E16" t="str">
        <f>IFERROR(VLOOKUP(ROWS($E$2:E16),$A$2:$B$991,2,0),"")</f>
        <v>Množení rostlin</v>
      </c>
      <c r="H16" s="103"/>
      <c r="I16" s="105"/>
    </row>
    <row r="17" spans="1:9" ht="12.75">
      <c r="A17" s="72">
        <f>IF(ISNUMBER(SEARCH(ZAKL_DATA!$B$29,B17)),MAX($A$1:A16)+1,0)</f>
        <v>16.0</v>
      </c>
      <c r="B17" s="71" t="s">
        <v>850</v>
      </c>
      <c r="C17" s="101" t="s">
        <v>1351</v>
      </c>
      <c r="E17" t="str">
        <f>IFERROR(VLOOKUP(ROWS($E$2:E17),$A$2:$B$991,2,0),"")</f>
        <v>Výroba oděvů</v>
      </c>
      <c r="H17" s="103"/>
      <c r="I17" s="105"/>
    </row>
    <row r="18" spans="1:9" ht="12.75">
      <c r="A18" s="72">
        <f>IF(ISNUMBER(SEARCH(ZAKL_DATA!$B$29,B18)),MAX($A$1:A17)+1,0)</f>
        <v>17.0</v>
      </c>
      <c r="B18" s="71" t="s">
        <v>929</v>
      </c>
      <c r="C18" s="101" t="s">
        <v>1352</v>
      </c>
      <c r="E18" t="str">
        <f>IFERROR(VLOOKUP(ROWS($E$2:E18),$A$2:$B$991,2,0),"")</f>
        <v>živočišná výroba</v>
      </c>
      <c r="H18" s="103"/>
      <c r="I18" s="105"/>
    </row>
    <row r="19" spans="1:9" ht="12.75">
      <c r="A19" s="72">
        <f>IF(ISNUMBER(SEARCH(ZAKL_DATA!$B$29,B19)),MAX($A$1:A18)+1,0)</f>
        <v>18.0</v>
      </c>
      <c r="B19" s="71" t="s">
        <v>851</v>
      </c>
      <c r="C19" s="101" t="s">
        <v>1353</v>
      </c>
      <c r="E19" t="str">
        <f>IFERROR(VLOOKUP(ROWS($E$2:E19),$A$2:$B$991,2,0),"")</f>
        <v>Výroba usní a souvisejících výrobků</v>
      </c>
      <c r="H19" s="103"/>
      <c r="I19" s="105"/>
    </row>
    <row r="20" spans="1:9" ht="12.75">
      <c r="A20" s="72">
        <f>IF(ISNUMBER(SEARCH(ZAKL_DATA!$B$29,B20)),MAX($A$1:A19)+1,0)</f>
        <v>19.0</v>
      </c>
      <c r="B20" s="71" t="s">
        <v>930</v>
      </c>
      <c r="C20" s="101" t="s">
        <v>1354</v>
      </c>
      <c r="E20" t="str">
        <f>IFERROR(VLOOKUP(ROWS($E$2:E20),$A$2:$B$991,2,0),"")</f>
        <v>Smíšené hospodářství</v>
      </c>
      <c r="H20" s="103"/>
      <c r="I20" s="105"/>
    </row>
    <row r="21" spans="1:9" ht="12.75">
      <c r="A21" s="72">
        <f>IF(ISNUMBER(SEARCH(ZAKL_DATA!$B$29,B21)),MAX($A$1:A20)+1,0)</f>
        <v>20.0</v>
      </c>
      <c r="B21" s="71" t="s">
        <v>852</v>
      </c>
      <c r="C21" s="101" t="s">
        <v>1355</v>
      </c>
      <c r="E21" t="str">
        <f>IFERROR(VLOOKUP(ROWS($E$2:E21),$A$2:$B$991,2,0),"")</f>
        <v>Zprac.dřeva,výroba dřevěných,korkových,proutěných a slam.výr.,kromě nábytku</v>
      </c>
      <c r="H21" s="103"/>
      <c r="I21" s="105"/>
    </row>
    <row r="22" spans="1:9" ht="12.75">
      <c r="A22" s="72">
        <f>IF(ISNUMBER(SEARCH(ZAKL_DATA!$B$29,B22)),MAX($A$1:A21)+1,0)</f>
        <v>21.0</v>
      </c>
      <c r="B22" s="71" t="s">
        <v>931</v>
      </c>
      <c r="C22" s="101" t="s">
        <v>1356</v>
      </c>
      <c r="E22" t="str">
        <f>IFERROR(VLOOKUP(ROWS($E$2:E22),$A$2:$B$991,2,0),"")</f>
        <v>Podpůrné činnosti pro zemědělství a posklizňové činnosti</v>
      </c>
      <c r="H22" s="103"/>
      <c r="I22" s="105"/>
    </row>
    <row r="23" spans="1:9" ht="12.75">
      <c r="A23" s="72">
        <f>IF(ISNUMBER(SEARCH(ZAKL_DATA!$B$29,B23)),MAX($A$1:A22)+1,0)</f>
        <v>22.0</v>
      </c>
      <c r="B23" s="71" t="s">
        <v>853</v>
      </c>
      <c r="C23" s="101" t="s">
        <v>1357</v>
      </c>
      <c r="E23" t="str">
        <f>IFERROR(VLOOKUP(ROWS($E$2:E23),$A$2:$B$991,2,0),"")</f>
        <v>Výroba papíru a výrobků z papíru</v>
      </c>
      <c r="H23" s="103"/>
      <c r="I23" s="105"/>
    </row>
    <row r="24" spans="1:9" ht="12.75">
      <c r="A24" s="72">
        <f>IF(ISNUMBER(SEARCH(ZAKL_DATA!$B$29,B24)),MAX($A$1:A23)+1,0)</f>
        <v>23.0</v>
      </c>
      <c r="B24" s="71" t="s">
        <v>932</v>
      </c>
      <c r="C24" s="101" t="s">
        <v>1358</v>
      </c>
      <c r="E24" t="str">
        <f>IFERROR(VLOOKUP(ROWS($E$2:E24),$A$2:$B$991,2,0),"")</f>
        <v>Lov a odchyt divokých zvířat a související činnosti</v>
      </c>
      <c r="H24" s="103"/>
      <c r="I24" s="105"/>
    </row>
    <row r="25" spans="1:9" ht="12.75">
      <c r="A25" s="72">
        <f>IF(ISNUMBER(SEARCH(ZAKL_DATA!$B$29,B25)),MAX($A$1:A24)+1,0)</f>
        <v>24.0</v>
      </c>
      <c r="B25" s="71" t="s">
        <v>854</v>
      </c>
      <c r="C25" s="101" t="s">
        <v>1359</v>
      </c>
      <c r="E25" t="str">
        <f>IFERROR(VLOOKUP(ROWS($E$2:E25),$A$2:$B$991,2,0),"")</f>
        <v>Tisk a rozmnožování nahraných nosičů</v>
      </c>
      <c r="H25" s="103"/>
      <c r="I25" s="105"/>
    </row>
    <row r="26" spans="1:9" ht="12.75">
      <c r="A26" s="72">
        <f>IF(ISNUMBER(SEARCH(ZAKL_DATA!$B$29,B26)),MAX($A$1:A25)+1,0)</f>
        <v>25.0</v>
      </c>
      <c r="B26" s="71" t="s">
        <v>855</v>
      </c>
      <c r="C26" s="101" t="s">
        <v>1360</v>
      </c>
      <c r="E26" t="str">
        <f>IFERROR(VLOOKUP(ROWS($E$2:E26),$A$2:$B$991,2,0),"")</f>
        <v>Výroba koksu a rafinovaných ropných produktů</v>
      </c>
      <c r="H26" s="103"/>
      <c r="I26" s="105"/>
    </row>
    <row r="27" spans="1:9" ht="12.75">
      <c r="A27" s="72">
        <f>IF(ISNUMBER(SEARCH(ZAKL_DATA!$B$29,B27)),MAX($A$1:A26)+1,0)</f>
        <v>26.0</v>
      </c>
      <c r="B27" s="71" t="s">
        <v>856</v>
      </c>
      <c r="C27" s="101" t="s">
        <v>1361</v>
      </c>
      <c r="E27" t="str">
        <f>IFERROR(VLOOKUP(ROWS($E$2:E27),$A$2:$B$991,2,0),"")</f>
        <v>Výroba chemických látek a chemických přípravků</v>
      </c>
      <c r="H27" s="103"/>
      <c r="I27" s="105"/>
    </row>
    <row r="28" spans="1:9" ht="12.75">
      <c r="A28" s="72">
        <f>IF(ISNUMBER(SEARCH(ZAKL_DATA!$B$29,B28)),MAX($A$1:A27)+1,0)</f>
        <v>27.0</v>
      </c>
      <c r="B28" s="71" t="s">
        <v>857</v>
      </c>
      <c r="C28" s="101" t="s">
        <v>1362</v>
      </c>
      <c r="E28" t="str">
        <f>IFERROR(VLOOKUP(ROWS($E$2:E28),$A$2:$B$991,2,0),"")</f>
        <v>Výroba základních farmaceutických výrobků a farmaceutických přípravků</v>
      </c>
      <c r="H28" s="103"/>
      <c r="I28" s="105"/>
    </row>
    <row r="29" spans="1:9" ht="12.75">
      <c r="A29" s="72">
        <f>IF(ISNUMBER(SEARCH(ZAKL_DATA!$B$29,B29)),MAX($A$1:A28)+1,0)</f>
        <v>28.0</v>
      </c>
      <c r="B29" s="71" t="s">
        <v>933</v>
      </c>
      <c r="C29" s="101" t="s">
        <v>1363</v>
      </c>
      <c r="E29" t="str">
        <f>IFERROR(VLOOKUP(ROWS($E$2:E29),$A$2:$B$991,2,0),"")</f>
        <v>Lesní hospodářství a jiné činnosti v oblasti lesnictví</v>
      </c>
      <c r="H29" s="103"/>
      <c r="I29" s="105"/>
    </row>
    <row r="30" spans="1:9" ht="12.75">
      <c r="A30" s="72">
        <f>IF(ISNUMBER(SEARCH(ZAKL_DATA!$B$29,B30)),MAX($A$1:A29)+1,0)</f>
        <v>29.0</v>
      </c>
      <c r="B30" s="71" t="s">
        <v>858</v>
      </c>
      <c r="C30" s="101" t="s">
        <v>1364</v>
      </c>
      <c r="E30" t="str">
        <f>IFERROR(VLOOKUP(ROWS($E$2:E30),$A$2:$B$991,2,0),"")</f>
        <v>Výroba pryžových a plastových výrobků</v>
      </c>
      <c r="H30" s="103"/>
      <c r="I30" s="105"/>
    </row>
    <row r="31" spans="1:9" ht="12.75">
      <c r="A31" s="72">
        <f>IF(ISNUMBER(SEARCH(ZAKL_DATA!$B$29,B31)),MAX($A$1:A30)+1,0)</f>
        <v>30.0</v>
      </c>
      <c r="B31" s="71" t="s">
        <v>934</v>
      </c>
      <c r="C31" s="101" t="s">
        <v>1365</v>
      </c>
      <c r="E31" t="str">
        <f>IFERROR(VLOOKUP(ROWS($E$2:E31),$A$2:$B$991,2,0),"")</f>
        <v>Těžba dřeva</v>
      </c>
      <c r="H31" s="103"/>
      <c r="I31" s="105"/>
    </row>
    <row r="32" spans="1:9" ht="12.75">
      <c r="A32" s="72">
        <f>IF(ISNUMBER(SEARCH(ZAKL_DATA!$B$29,B32)),MAX($A$1:A31)+1,0)</f>
        <v>31.0</v>
      </c>
      <c r="B32" s="71" t="s">
        <v>859</v>
      </c>
      <c r="C32" s="101" t="s">
        <v>1366</v>
      </c>
      <c r="E32" t="str">
        <f>IFERROR(VLOOKUP(ROWS($E$2:E32),$A$2:$B$991,2,0),"")</f>
        <v>Výroba ostatních nekovových minerálních výrobků</v>
      </c>
      <c r="H32" s="103"/>
      <c r="I32" s="105"/>
    </row>
    <row r="33" spans="1:9" ht="12.75">
      <c r="A33" s="72">
        <f>IF(ISNUMBER(SEARCH(ZAKL_DATA!$B$29,B33)),MAX($A$1:A32)+1,0)</f>
        <v>32.0</v>
      </c>
      <c r="B33" s="71" t="s">
        <v>935</v>
      </c>
      <c r="C33" s="101" t="s">
        <v>1367</v>
      </c>
      <c r="E33" t="str">
        <f>IFERROR(VLOOKUP(ROWS($E$2:E33),$A$2:$B$991,2,0),"")</f>
        <v>Sběr a získávání volně rostoucích plodů a materiálů, kromě dřeva</v>
      </c>
      <c r="H33" s="103"/>
      <c r="I33" s="105"/>
    </row>
    <row r="34" spans="1:9" ht="12.75">
      <c r="A34" s="72">
        <f>IF(ISNUMBER(SEARCH(ZAKL_DATA!$B$29,B34)),MAX($A$1:A33)+1,0)</f>
        <v>33.0</v>
      </c>
      <c r="B34" s="71" t="s">
        <v>860</v>
      </c>
      <c r="C34" s="101" t="s">
        <v>1368</v>
      </c>
      <c r="E34" t="str">
        <f>IFERROR(VLOOKUP(ROWS($E$2:E34),$A$2:$B$991,2,0),"")</f>
        <v>Výroba základních kovů, hutní zpracování kovů; slévárenství</v>
      </c>
      <c r="H34" s="103"/>
      <c r="I34" s="105"/>
    </row>
    <row r="35" spans="1:9" ht="12.75">
      <c r="A35" s="72">
        <f>IF(ISNUMBER(SEARCH(ZAKL_DATA!$B$29,B35)),MAX($A$1:A34)+1,0)</f>
        <v>34.0</v>
      </c>
      <c r="B35" s="71" t="s">
        <v>936</v>
      </c>
      <c r="C35" s="101" t="s">
        <v>1369</v>
      </c>
      <c r="E35" t="str">
        <f>IFERROR(VLOOKUP(ROWS($E$2:E35),$A$2:$B$991,2,0),"")</f>
        <v>Podpůrné činnosti pro lesnictví</v>
      </c>
      <c r="H35" s="103"/>
      <c r="I35" s="105"/>
    </row>
    <row r="36" spans="1:9" ht="12.75">
      <c r="A36" s="72">
        <f>IF(ISNUMBER(SEARCH(ZAKL_DATA!$B$29,B36)),MAX($A$1:A35)+1,0)</f>
        <v>35.0</v>
      </c>
      <c r="B36" s="71" t="s">
        <v>861</v>
      </c>
      <c r="C36" s="101" t="s">
        <v>1370</v>
      </c>
      <c r="E36" t="str">
        <f>IFERROR(VLOOKUP(ROWS($E$2:E36),$A$2:$B$991,2,0),"")</f>
        <v>Výroba kovových konstrukcí a kovodělných výrobků, kromě strojů a zařízení</v>
      </c>
      <c r="H36" s="103"/>
      <c r="I36" s="105"/>
    </row>
    <row r="37" spans="1:9" ht="12.75">
      <c r="A37" s="72">
        <f>IF(ISNUMBER(SEARCH(ZAKL_DATA!$B$29,B37)),MAX($A$1:A36)+1,0)</f>
        <v>36.0</v>
      </c>
      <c r="B37" s="71" t="s">
        <v>862</v>
      </c>
      <c r="C37" s="101" t="s">
        <v>1371</v>
      </c>
      <c r="E37" t="str">
        <f>IFERROR(VLOOKUP(ROWS($E$2:E37),$A$2:$B$991,2,0),"")</f>
        <v>Výroba počítačů, elektronických a optických přístrojů a zařízení</v>
      </c>
      <c r="H37" s="103"/>
      <c r="I37" s="105"/>
    </row>
    <row r="38" spans="1:9" ht="12.75">
      <c r="A38" s="72">
        <f>IF(ISNUMBER(SEARCH(ZAKL_DATA!$B$29,B38)),MAX($A$1:A37)+1,0)</f>
        <v>37.0</v>
      </c>
      <c r="B38" s="71" t="s">
        <v>863</v>
      </c>
      <c r="C38" s="101" t="s">
        <v>1372</v>
      </c>
      <c r="E38" t="str">
        <f>IFERROR(VLOOKUP(ROWS($E$2:E38),$A$2:$B$991,2,0),"")</f>
        <v>Výroba elektrických zařízení</v>
      </c>
      <c r="H38" s="103"/>
      <c r="I38" s="105"/>
    </row>
    <row r="39" spans="1:9" ht="12.75">
      <c r="A39" s="72">
        <f>IF(ISNUMBER(SEARCH(ZAKL_DATA!$B$29,B39)),MAX($A$1:A38)+1,0)</f>
        <v>38.0</v>
      </c>
      <c r="B39" s="71" t="s">
        <v>864</v>
      </c>
      <c r="C39" s="101" t="s">
        <v>1373</v>
      </c>
      <c r="E39" t="str">
        <f>IFERROR(VLOOKUP(ROWS($E$2:E39),$A$2:$B$991,2,0),"")</f>
        <v>Výroba strojů a zařízení j. n.</v>
      </c>
      <c r="H39" s="103"/>
      <c r="I39" s="105"/>
    </row>
    <row r="40" spans="1:9" ht="12.75">
      <c r="A40" s="72">
        <f>IF(ISNUMBER(SEARCH(ZAKL_DATA!$B$29,B40)),MAX($A$1:A39)+1,0)</f>
        <v>39.0</v>
      </c>
      <c r="B40" s="71" t="s">
        <v>865</v>
      </c>
      <c r="C40" s="101" t="s">
        <v>1374</v>
      </c>
      <c r="E40" t="str">
        <f>IFERROR(VLOOKUP(ROWS($E$2:E40),$A$2:$B$991,2,0),"")</f>
        <v>Výroba motorových vozidel (kromě motocyklů), přívěsů a návěsů</v>
      </c>
      <c r="H40" s="103"/>
      <c r="I40" s="105"/>
    </row>
    <row r="41" spans="1:9" ht="12.75">
      <c r="A41" s="72">
        <f>IF(ISNUMBER(SEARCH(ZAKL_DATA!$B$29,B41)),MAX($A$1:A40)+1,0)</f>
        <v>40.0</v>
      </c>
      <c r="B41" s="71" t="s">
        <v>866</v>
      </c>
      <c r="C41" s="101" t="s">
        <v>1375</v>
      </c>
      <c r="E41" t="str">
        <f>IFERROR(VLOOKUP(ROWS($E$2:E41),$A$2:$B$991,2,0),"")</f>
        <v>Výroba ostatních dopravních prostředků a zařízení</v>
      </c>
      <c r="H41" s="103"/>
      <c r="I41" s="105"/>
    </row>
    <row r="42" spans="1:9" ht="12.75">
      <c r="A42" s="72">
        <f>IF(ISNUMBER(SEARCH(ZAKL_DATA!$B$29,B42)),MAX($A$1:A41)+1,0)</f>
        <v>41.0</v>
      </c>
      <c r="B42" s="71" t="s">
        <v>867</v>
      </c>
      <c r="C42" s="101" t="s">
        <v>1376</v>
      </c>
      <c r="E42" t="str">
        <f>IFERROR(VLOOKUP(ROWS($E$2:E42),$A$2:$B$991,2,0),"")</f>
        <v>Výroba nábytku</v>
      </c>
      <c r="H42" s="103"/>
      <c r="I42" s="105"/>
    </row>
    <row r="43" spans="1:9" ht="12.75">
      <c r="A43" s="72">
        <f>IF(ISNUMBER(SEARCH(ZAKL_DATA!$B$29,B43)),MAX($A$1:A42)+1,0)</f>
        <v>42.0</v>
      </c>
      <c r="B43" s="71" t="s">
        <v>937</v>
      </c>
      <c r="C43" s="101" t="s">
        <v>1377</v>
      </c>
      <c r="E43" t="str">
        <f>IFERROR(VLOOKUP(ROWS($E$2:E43),$A$2:$B$991,2,0),"")</f>
        <v>Rybolov</v>
      </c>
      <c r="H43" s="103"/>
      <c r="I43" s="105"/>
    </row>
    <row r="44" spans="1:9" ht="12.75">
      <c r="A44" s="72">
        <f>IF(ISNUMBER(SEARCH(ZAKL_DATA!$B$29,B44)),MAX($A$1:A43)+1,0)</f>
        <v>43.0</v>
      </c>
      <c r="B44" s="71" t="s">
        <v>868</v>
      </c>
      <c r="C44" s="101" t="s">
        <v>1378</v>
      </c>
      <c r="E44" t="str">
        <f>IFERROR(VLOOKUP(ROWS($E$2:E44),$A$2:$B$991,2,0),"")</f>
        <v>Ostatní zpracovatelský průmysl</v>
      </c>
      <c r="H44" s="103"/>
      <c r="I44" s="105"/>
    </row>
    <row r="45" spans="1:9" ht="12.75">
      <c r="A45" s="72">
        <f>IF(ISNUMBER(SEARCH(ZAKL_DATA!$B$29,B45)),MAX($A$1:A44)+1,0)</f>
        <v>44.0</v>
      </c>
      <c r="B45" s="71" t="s">
        <v>938</v>
      </c>
      <c r="C45" s="101" t="s">
        <v>1379</v>
      </c>
      <c r="E45" t="str">
        <f>IFERROR(VLOOKUP(ROWS($E$2:E45),$A$2:$B$991,2,0),"")</f>
        <v>Akvakultura</v>
      </c>
      <c r="H45" s="103"/>
      <c r="I45" s="105"/>
    </row>
    <row r="46" spans="1:9" ht="12.75">
      <c r="A46" s="72">
        <f>IF(ISNUMBER(SEARCH(ZAKL_DATA!$B$29,B46)),MAX($A$1:A45)+1,0)</f>
        <v>45.0</v>
      </c>
      <c r="B46" s="71" t="s">
        <v>869</v>
      </c>
      <c r="C46" s="101" t="s">
        <v>1380</v>
      </c>
      <c r="E46" t="str">
        <f>IFERROR(VLOOKUP(ROWS($E$2:E46),$A$2:$B$991,2,0),"")</f>
        <v>Opravy a instalace strojů a zařízení</v>
      </c>
      <c r="H46" s="103"/>
      <c r="I46" s="105"/>
    </row>
    <row r="47" spans="1:9" ht="12.75">
      <c r="A47" s="72">
        <f>IF(ISNUMBER(SEARCH(ZAKL_DATA!$B$29,B47)),MAX($A$1:A46)+1,0)</f>
        <v>46.0</v>
      </c>
      <c r="B47" s="71" t="s">
        <v>870</v>
      </c>
      <c r="C47" s="101" t="s">
        <v>1381</v>
      </c>
      <c r="E47" t="str">
        <f>IFERROR(VLOOKUP(ROWS($E$2:E47),$A$2:$B$991,2,0),"")</f>
        <v>Výroba a rozvod elektřiny, plynu, tepla a klimatizovaného vzduchu</v>
      </c>
      <c r="H47" s="103"/>
      <c r="I47" s="105"/>
    </row>
    <row r="48" spans="1:9" ht="12.75">
      <c r="A48" s="72">
        <f>IF(ISNUMBER(SEARCH(ZAKL_DATA!$B$29,B48)),MAX($A$1:A47)+1,0)</f>
        <v>47.0</v>
      </c>
      <c r="B48" s="71" t="s">
        <v>871</v>
      </c>
      <c r="C48" s="101" t="s">
        <v>1382</v>
      </c>
      <c r="E48" t="str">
        <f>IFERROR(VLOOKUP(ROWS($E$2:E48),$A$2:$B$991,2,0),"")</f>
        <v>Shromažďování, úprava a rozvod vody</v>
      </c>
      <c r="H48" s="103"/>
      <c r="I48" s="105"/>
    </row>
    <row r="49" spans="1:9" ht="12.75">
      <c r="A49" s="72">
        <f>IF(ISNUMBER(SEARCH(ZAKL_DATA!$B$29,B49)),MAX($A$1:A48)+1,0)</f>
        <v>48.0</v>
      </c>
      <c r="B49" s="71" t="s">
        <v>872</v>
      </c>
      <c r="C49" s="101" t="s">
        <v>1383</v>
      </c>
      <c r="E49" t="str">
        <f>IFERROR(VLOOKUP(ROWS($E$2:E49),$A$2:$B$991,2,0),"")</f>
        <v>Činnosti související s odpadními vodami</v>
      </c>
      <c r="H49" s="103"/>
      <c r="I49" s="105"/>
    </row>
    <row r="50" spans="1:9" ht="12.75">
      <c r="A50" s="72">
        <f>IF(ISNUMBER(SEARCH(ZAKL_DATA!$B$29,B50)),MAX($A$1:A49)+1,0)</f>
        <v>49.0</v>
      </c>
      <c r="B50" s="71" t="s">
        <v>873</v>
      </c>
      <c r="C50" s="101" t="s">
        <v>1384</v>
      </c>
      <c r="E50" t="str">
        <f>IFERROR(VLOOKUP(ROWS($E$2:E50),$A$2:$B$991,2,0),"")</f>
        <v>Shromažďování,sběr a odstraňování odpadů,úprava odpadů k dalšímu využití</v>
      </c>
      <c r="H50" s="103"/>
      <c r="I50" s="105"/>
    </row>
    <row r="51" spans="1:9" ht="12.75">
      <c r="A51" s="72">
        <f>IF(ISNUMBER(SEARCH(ZAKL_DATA!$B$29,B51)),MAX($A$1:A50)+1,0)</f>
        <v>50.0</v>
      </c>
      <c r="B51" s="71" t="s">
        <v>874</v>
      </c>
      <c r="C51" s="101" t="s">
        <v>1385</v>
      </c>
      <c r="E51" t="str">
        <f>IFERROR(VLOOKUP(ROWS($E$2:E51),$A$2:$B$991,2,0),"")</f>
        <v>Sanace a jiné činnosti související s odpady</v>
      </c>
      <c r="H51" s="103"/>
      <c r="I51" s="105"/>
    </row>
    <row r="52" spans="1:9" ht="12.75">
      <c r="A52" s="72">
        <f>IF(ISNUMBER(SEARCH(ZAKL_DATA!$B$29,B52)),MAX($A$1:A51)+1,0)</f>
        <v>51.0</v>
      </c>
      <c r="B52" s="71" t="s">
        <v>875</v>
      </c>
      <c r="C52" s="101" t="s">
        <v>1386</v>
      </c>
      <c r="E52" t="str">
        <f>IFERROR(VLOOKUP(ROWS($E$2:E52),$A$2:$B$991,2,0),"")</f>
        <v>Výstavba budov</v>
      </c>
      <c r="H52" s="103"/>
      <c r="I52" s="105"/>
    </row>
    <row r="53" spans="1:9" ht="12.75">
      <c r="A53" s="72">
        <f>IF(ISNUMBER(SEARCH(ZAKL_DATA!$B$29,B53)),MAX($A$1:A52)+1,0)</f>
        <v>52.0</v>
      </c>
      <c r="B53" s="71" t="s">
        <v>876</v>
      </c>
      <c r="C53" s="101" t="s">
        <v>1387</v>
      </c>
      <c r="E53" t="str">
        <f>IFERROR(VLOOKUP(ROWS($E$2:E53),$A$2:$B$991,2,0),"")</f>
        <v>Inženýrské stavitelství</v>
      </c>
      <c r="H53" s="103"/>
      <c r="I53" s="105"/>
    </row>
    <row r="54" spans="1:9" ht="12.75">
      <c r="A54" s="72">
        <f>IF(ISNUMBER(SEARCH(ZAKL_DATA!$B$29,B54)),MAX($A$1:A53)+1,0)</f>
        <v>53.0</v>
      </c>
      <c r="B54" s="71" t="s">
        <v>877</v>
      </c>
      <c r="C54" s="101" t="s">
        <v>1388</v>
      </c>
      <c r="E54" t="str">
        <f>IFERROR(VLOOKUP(ROWS($E$2:E54),$A$2:$B$991,2,0),"")</f>
        <v>Specializované stavební činnosti</v>
      </c>
      <c r="H54" s="103"/>
      <c r="I54" s="105"/>
    </row>
    <row r="55" spans="1:9" ht="12.75">
      <c r="A55" s="72">
        <f>IF(ISNUMBER(SEARCH(ZAKL_DATA!$B$29,B55)),MAX($A$1:A54)+1,0)</f>
        <v>54.0</v>
      </c>
      <c r="B55" s="71" t="s">
        <v>878</v>
      </c>
      <c r="C55" s="101" t="s">
        <v>1389</v>
      </c>
      <c r="E55" t="str">
        <f>IFERROR(VLOOKUP(ROWS($E$2:E55),$A$2:$B$991,2,0),"")</f>
        <v>Velkoobchod, maloobchod a opravy motorových vozidel</v>
      </c>
      <c r="H55" s="103"/>
      <c r="I55" s="105"/>
    </row>
    <row r="56" spans="1:9" ht="12.75">
      <c r="A56" s="72">
        <f>IF(ISNUMBER(SEARCH(ZAKL_DATA!$B$29,B56)),MAX($A$1:A55)+1,0)</f>
        <v>55.0</v>
      </c>
      <c r="B56" s="71" t="s">
        <v>879</v>
      </c>
      <c r="C56" s="101" t="s">
        <v>1390</v>
      </c>
      <c r="E56" t="str">
        <f>IFERROR(VLOOKUP(ROWS($E$2:E56),$A$2:$B$991,2,0),"")</f>
        <v>Velkoobchod, kromě motorových vozidel</v>
      </c>
      <c r="H56" s="103"/>
      <c r="I56" s="105"/>
    </row>
    <row r="57" spans="1:9" ht="12.75">
      <c r="A57" s="72">
        <f>IF(ISNUMBER(SEARCH(ZAKL_DATA!$B$29,B57)),MAX($A$1:A56)+1,0)</f>
        <v>56.0</v>
      </c>
      <c r="B57" s="71" t="s">
        <v>880</v>
      </c>
      <c r="C57" s="101" t="s">
        <v>1391</v>
      </c>
      <c r="E57" t="str">
        <f>IFERROR(VLOOKUP(ROWS($E$2:E57),$A$2:$B$991,2,0),"")</f>
        <v>Maloobchod, kromě motorových vozidel</v>
      </c>
      <c r="H57" s="103"/>
      <c r="I57" s="105"/>
    </row>
    <row r="58" spans="1:9" ht="12.75">
      <c r="A58" s="72">
        <f>IF(ISNUMBER(SEARCH(ZAKL_DATA!$B$29,B58)),MAX($A$1:A57)+1,0)</f>
        <v>57.0</v>
      </c>
      <c r="B58" s="71" t="s">
        <v>881</v>
      </c>
      <c r="C58" s="101" t="s">
        <v>1392</v>
      </c>
      <c r="E58" t="str">
        <f>IFERROR(VLOOKUP(ROWS($E$2:E58),$A$2:$B$991,2,0),"")</f>
        <v>Pozemní a potrubní doprava</v>
      </c>
      <c r="H58" s="103"/>
      <c r="I58" s="105"/>
    </row>
    <row r="59" spans="1:9" ht="12.75">
      <c r="A59" s="72">
        <f>IF(ISNUMBER(SEARCH(ZAKL_DATA!$B$29,B59)),MAX($A$1:A58)+1,0)</f>
        <v>58.0</v>
      </c>
      <c r="B59" s="71" t="s">
        <v>882</v>
      </c>
      <c r="C59" s="101" t="s">
        <v>1393</v>
      </c>
      <c r="E59" t="str">
        <f>IFERROR(VLOOKUP(ROWS($E$2:E59),$A$2:$B$991,2,0),"")</f>
        <v>Vodní doprava</v>
      </c>
      <c r="H59" s="103"/>
      <c r="I59" s="105"/>
    </row>
    <row r="60" spans="1:9" ht="12.75">
      <c r="A60" s="72">
        <f>IF(ISNUMBER(SEARCH(ZAKL_DATA!$B$29,B60)),MAX($A$1:A59)+1,0)</f>
        <v>59.0</v>
      </c>
      <c r="B60" s="71" t="s">
        <v>883</v>
      </c>
      <c r="C60" s="101" t="s">
        <v>1394</v>
      </c>
      <c r="E60" t="str">
        <f>IFERROR(VLOOKUP(ROWS($E$2:E60),$A$2:$B$991,2,0),"")</f>
        <v>Letecká doprava</v>
      </c>
      <c r="H60" s="103"/>
      <c r="I60" s="105"/>
    </row>
    <row r="61" spans="1:9" ht="12.75">
      <c r="A61" s="72">
        <f>IF(ISNUMBER(SEARCH(ZAKL_DATA!$B$29,B61)),MAX($A$1:A60)+1,0)</f>
        <v>60.0</v>
      </c>
      <c r="B61" s="71" t="s">
        <v>939</v>
      </c>
      <c r="C61" s="101" t="s">
        <v>1395</v>
      </c>
      <c r="E61" t="str">
        <f>IFERROR(VLOOKUP(ROWS($E$2:E61),$A$2:$B$991,2,0),"")</f>
        <v>Těžba a úprava černého uhlí</v>
      </c>
      <c r="H61" s="103"/>
      <c r="I61" s="105"/>
    </row>
    <row r="62" spans="1:9" ht="12.75">
      <c r="A62" s="72">
        <f>IF(ISNUMBER(SEARCH(ZAKL_DATA!$B$29,B62)),MAX($A$1:A61)+1,0)</f>
        <v>61.0</v>
      </c>
      <c r="B62" s="71" t="s">
        <v>884</v>
      </c>
      <c r="C62" s="101" t="s">
        <v>1396</v>
      </c>
      <c r="E62" t="str">
        <f>IFERROR(VLOOKUP(ROWS($E$2:E62),$A$2:$B$991,2,0),"")</f>
        <v>Skladování a vedlejší činnosti v dopravě</v>
      </c>
      <c r="H62" s="103"/>
      <c r="I62" s="105"/>
    </row>
    <row r="63" spans="1:9" ht="12.75">
      <c r="A63" s="72">
        <f>IF(ISNUMBER(SEARCH(ZAKL_DATA!$B$29,B63)),MAX($A$1:A62)+1,0)</f>
        <v>62.0</v>
      </c>
      <c r="B63" s="71" t="s">
        <v>940</v>
      </c>
      <c r="C63" s="101" t="s">
        <v>1397</v>
      </c>
      <c r="E63" t="str">
        <f>IFERROR(VLOOKUP(ROWS($E$2:E63),$A$2:$B$991,2,0),"")</f>
        <v>Těžba a úprava hnědého uhlí</v>
      </c>
      <c r="H63" s="103"/>
      <c r="I63" s="105"/>
    </row>
    <row r="64" spans="1:9" ht="12.75">
      <c r="A64" s="72">
        <f>IF(ISNUMBER(SEARCH(ZAKL_DATA!$B$29,B64)),MAX($A$1:A63)+1,0)</f>
        <v>63.0</v>
      </c>
      <c r="B64" s="71" t="s">
        <v>885</v>
      </c>
      <c r="C64" s="101" t="s">
        <v>1398</v>
      </c>
      <c r="E64" t="str">
        <f>IFERROR(VLOOKUP(ROWS($E$2:E64),$A$2:$B$991,2,0),"")</f>
        <v>Poštovní a kurýrní činnosti</v>
      </c>
      <c r="H64" s="103"/>
      <c r="I64" s="105"/>
    </row>
    <row r="65" spans="1:9" ht="12.75">
      <c r="A65" s="72">
        <f>IF(ISNUMBER(SEARCH(ZAKL_DATA!$B$29,B65)),MAX($A$1:A64)+1,0)</f>
        <v>64.0</v>
      </c>
      <c r="B65" s="71" t="s">
        <v>886</v>
      </c>
      <c r="C65" s="101" t="s">
        <v>1399</v>
      </c>
      <c r="E65" t="str">
        <f>IFERROR(VLOOKUP(ROWS($E$2:E65),$A$2:$B$991,2,0),"")</f>
        <v>Ubytování</v>
      </c>
      <c r="H65" s="103"/>
      <c r="I65" s="105"/>
    </row>
    <row r="66" spans="1:9" ht="12.75">
      <c r="A66" s="72">
        <f>IF(ISNUMBER(SEARCH(ZAKL_DATA!$B$29,B66)),MAX($A$1:A65)+1,0)</f>
        <v>65.0</v>
      </c>
      <c r="B66" s="71" t="s">
        <v>887</v>
      </c>
      <c r="C66" s="101" t="s">
        <v>1400</v>
      </c>
      <c r="E66" t="str">
        <f>IFERROR(VLOOKUP(ROWS($E$2:E66),$A$2:$B$991,2,0),"")</f>
        <v>Stravování a pohostinství</v>
      </c>
      <c r="H66" s="103"/>
      <c r="I66" s="105"/>
    </row>
    <row r="67" spans="1:9" ht="12.75">
      <c r="A67" s="72">
        <f>IF(ISNUMBER(SEARCH(ZAKL_DATA!$B$29,B67)),MAX($A$1:A66)+1,0)</f>
        <v>66.0</v>
      </c>
      <c r="B67" s="71" t="s">
        <v>888</v>
      </c>
      <c r="C67" s="101" t="s">
        <v>1401</v>
      </c>
      <c r="E67" t="str">
        <f>IFERROR(VLOOKUP(ROWS($E$2:E67),$A$2:$B$991,2,0),"")</f>
        <v>Vydavatelské činnosti</v>
      </c>
      <c r="H67" s="103"/>
      <c r="I67" s="105"/>
    </row>
    <row r="68" spans="1:9" ht="12.75">
      <c r="A68" s="72">
        <f>IF(ISNUMBER(SEARCH(ZAKL_DATA!$B$29,B68)),MAX($A$1:A67)+1,0)</f>
        <v>67.0</v>
      </c>
      <c r="B68" s="71" t="s">
        <v>889</v>
      </c>
      <c r="C68" s="101" t="s">
        <v>1402</v>
      </c>
      <c r="E68" t="str">
        <f>IFERROR(VLOOKUP(ROWS($E$2:E68),$A$2:$B$991,2,0),"")</f>
        <v>Čin.v obl.filmů,videozázn.a tel.programů,pořiz.zvuk.nahr.a hudeb.vyd.čin.</v>
      </c>
      <c r="H68" s="103"/>
      <c r="I68" s="105"/>
    </row>
    <row r="69" spans="1:9" ht="12.75">
      <c r="A69" s="72">
        <f>IF(ISNUMBER(SEARCH(ZAKL_DATA!$B$29,B69)),MAX($A$1:A68)+1,0)</f>
        <v>68.0</v>
      </c>
      <c r="B69" s="71" t="s">
        <v>890</v>
      </c>
      <c r="C69" s="101" t="s">
        <v>1403</v>
      </c>
      <c r="E69" t="str">
        <f>IFERROR(VLOOKUP(ROWS($E$2:E69),$A$2:$B$991,2,0),"")</f>
        <v>Tvorba programů a vysílání</v>
      </c>
      <c r="H69" s="103"/>
      <c r="I69" s="105"/>
    </row>
    <row r="70" spans="1:9" ht="12.75">
      <c r="A70" s="72">
        <f>IF(ISNUMBER(SEARCH(ZAKL_DATA!$B$29,B70)),MAX($A$1:A69)+1,0)</f>
        <v>69.0</v>
      </c>
      <c r="B70" s="71" t="s">
        <v>891</v>
      </c>
      <c r="C70" s="101" t="s">
        <v>1404</v>
      </c>
      <c r="E70" t="str">
        <f>IFERROR(VLOOKUP(ROWS($E$2:E70),$A$2:$B$991,2,0),"")</f>
        <v>Telekomunikační činnosti</v>
      </c>
      <c r="H70" s="103"/>
      <c r="I70" s="105"/>
    </row>
    <row r="71" spans="1:9" ht="12.75">
      <c r="A71" s="72">
        <f>IF(ISNUMBER(SEARCH(ZAKL_DATA!$B$29,B71)),MAX($A$1:A70)+1,0)</f>
        <v>70.0</v>
      </c>
      <c r="B71" s="71" t="s">
        <v>941</v>
      </c>
      <c r="C71" s="101" t="s">
        <v>1405</v>
      </c>
      <c r="E71" t="str">
        <f>IFERROR(VLOOKUP(ROWS($E$2:E71),$A$2:$B$991,2,0),"")</f>
        <v>Těžba ropy</v>
      </c>
      <c r="H71" s="103"/>
      <c r="I71" s="105"/>
    </row>
    <row r="72" spans="1:9" ht="12.75">
      <c r="A72" s="72">
        <f>IF(ISNUMBER(SEARCH(ZAKL_DATA!$B$29,B72)),MAX($A$1:A71)+1,0)</f>
        <v>71.0</v>
      </c>
      <c r="B72" s="71" t="s">
        <v>892</v>
      </c>
      <c r="C72" s="101" t="s">
        <v>1406</v>
      </c>
      <c r="E72" t="str">
        <f>IFERROR(VLOOKUP(ROWS($E$2:E72),$A$2:$B$991,2,0),"")</f>
        <v>Činnosti v oblasti informačních technologií</v>
      </c>
      <c r="H72" s="103"/>
      <c r="I72" s="105"/>
    </row>
    <row r="73" spans="1:9" ht="12.75">
      <c r="A73" s="72">
        <f>IF(ISNUMBER(SEARCH(ZAKL_DATA!$B$29,B73)),MAX($A$1:A72)+1,0)</f>
        <v>72.0</v>
      </c>
      <c r="B73" s="71" t="s">
        <v>942</v>
      </c>
      <c r="C73" s="101" t="s">
        <v>1407</v>
      </c>
      <c r="E73" t="str">
        <f>IFERROR(VLOOKUP(ROWS($E$2:E73),$A$2:$B$991,2,0),"")</f>
        <v>Těžba zemního plynu</v>
      </c>
      <c r="H73" s="103"/>
      <c r="I73" s="105"/>
    </row>
    <row r="74" spans="1:9" ht="12.75">
      <c r="A74" s="72">
        <f>IF(ISNUMBER(SEARCH(ZAKL_DATA!$B$29,B74)),MAX($A$1:A73)+1,0)</f>
        <v>73.0</v>
      </c>
      <c r="B74" s="71" t="s">
        <v>893</v>
      </c>
      <c r="C74" s="101" t="s">
        <v>1408</v>
      </c>
      <c r="E74" t="str">
        <f>IFERROR(VLOOKUP(ROWS($E$2:E74),$A$2:$B$991,2,0),"")</f>
        <v>Informační činnosti</v>
      </c>
      <c r="H74" s="103"/>
      <c r="I74" s="105"/>
    </row>
    <row r="75" spans="1:9" ht="12.75">
      <c r="A75" s="72">
        <f>IF(ISNUMBER(SEARCH(ZAKL_DATA!$B$29,B75)),MAX($A$1:A74)+1,0)</f>
        <v>74.0</v>
      </c>
      <c r="B75" s="71" t="s">
        <v>894</v>
      </c>
      <c r="C75" s="101" t="s">
        <v>1409</v>
      </c>
      <c r="E75" t="str">
        <f>IFERROR(VLOOKUP(ROWS($E$2:E75),$A$2:$B$991,2,0),"")</f>
        <v>Finanční zprostředkování, kromě pojišťovnictví a penzijního financování</v>
      </c>
      <c r="H75" s="103"/>
      <c r="I75" s="105"/>
    </row>
    <row r="76" spans="1:9" ht="12.75">
      <c r="A76" s="72">
        <f>IF(ISNUMBER(SEARCH(ZAKL_DATA!$B$29,B76)),MAX($A$1:A75)+1,0)</f>
        <v>75.0</v>
      </c>
      <c r="B76" s="71" t="s">
        <v>895</v>
      </c>
      <c r="C76" s="101" t="s">
        <v>1410</v>
      </c>
      <c r="E76" t="str">
        <f>IFERROR(VLOOKUP(ROWS($E$2:E76),$A$2:$B$991,2,0),"")</f>
        <v>Pojištění,zajištění a penzijní financování,kromě povinného soc.zabezpečení</v>
      </c>
      <c r="H76" s="103"/>
      <c r="I76" s="105"/>
    </row>
    <row r="77" spans="1:9" ht="12.75">
      <c r="A77" s="72">
        <f>IF(ISNUMBER(SEARCH(ZAKL_DATA!$B$29,B77)),MAX($A$1:A76)+1,0)</f>
        <v>76.0</v>
      </c>
      <c r="B77" s="71" t="s">
        <v>896</v>
      </c>
      <c r="C77" s="101" t="s">
        <v>1411</v>
      </c>
      <c r="E77" t="str">
        <f>IFERROR(VLOOKUP(ROWS($E$2:E77),$A$2:$B$991,2,0),"")</f>
        <v>Ostatní finanční činnosti</v>
      </c>
      <c r="H77" s="103"/>
      <c r="I77" s="105"/>
    </row>
    <row r="78" spans="1:9" ht="12.75">
      <c r="A78" s="72">
        <f>IF(ISNUMBER(SEARCH(ZAKL_DATA!$B$29,B78)),MAX($A$1:A77)+1,0)</f>
        <v>77.0</v>
      </c>
      <c r="B78" s="71" t="s">
        <v>897</v>
      </c>
      <c r="C78" s="101" t="s">
        <v>1412</v>
      </c>
      <c r="E78" t="str">
        <f>IFERROR(VLOOKUP(ROWS($E$2:E78),$A$2:$B$991,2,0),"")</f>
        <v>Činnosti v oblasti nemovitostí</v>
      </c>
      <c r="H78" s="103"/>
      <c r="I78" s="105"/>
    </row>
    <row r="79" spans="1:9" ht="12.75">
      <c r="A79" s="72">
        <f>IF(ISNUMBER(SEARCH(ZAKL_DATA!$B$29,B79)),MAX($A$1:A78)+1,0)</f>
        <v>78.0</v>
      </c>
      <c r="B79" s="71" t="s">
        <v>898</v>
      </c>
      <c r="C79" s="101" t="s">
        <v>1413</v>
      </c>
      <c r="E79" t="str">
        <f>IFERROR(VLOOKUP(ROWS($E$2:E79),$A$2:$B$991,2,0),"")</f>
        <v>Právní a účetnické činnosti</v>
      </c>
      <c r="H79" s="103"/>
      <c r="I79" s="105"/>
    </row>
    <row r="80" spans="1:9" ht="12.75">
      <c r="A80" s="72">
        <f>IF(ISNUMBER(SEARCH(ZAKL_DATA!$B$29,B80)),MAX($A$1:A79)+1,0)</f>
        <v>79.0</v>
      </c>
      <c r="B80" s="71" t="s">
        <v>899</v>
      </c>
      <c r="C80" s="101" t="s">
        <v>1414</v>
      </c>
      <c r="E80" t="str">
        <f>IFERROR(VLOOKUP(ROWS($E$2:E80),$A$2:$B$991,2,0),"")</f>
        <v>Činnosti vedení podniků; poradenství v oblasti řízení</v>
      </c>
      <c r="H80" s="103"/>
      <c r="I80" s="105"/>
    </row>
    <row r="81" spans="1:9" ht="12.75">
      <c r="A81" s="72">
        <f>IF(ISNUMBER(SEARCH(ZAKL_DATA!$B$29,B81)),MAX($A$1:A80)+1,0)</f>
        <v>80.0</v>
      </c>
      <c r="B81" s="71" t="s">
        <v>900</v>
      </c>
      <c r="C81" s="101" t="s">
        <v>1415</v>
      </c>
      <c r="E81" t="str">
        <f>IFERROR(VLOOKUP(ROWS($E$2:E81),$A$2:$B$991,2,0),"")</f>
        <v>Architektonické a inženýrské činnosti; technické zkoušky a analýzy</v>
      </c>
      <c r="H81" s="103"/>
      <c r="I81" s="105"/>
    </row>
    <row r="82" spans="1:9" ht="12.75">
      <c r="A82" s="72">
        <f>IF(ISNUMBER(SEARCH(ZAKL_DATA!$B$29,B82)),MAX($A$1:A81)+1,0)</f>
        <v>81.0</v>
      </c>
      <c r="B82" s="71" t="s">
        <v>943</v>
      </c>
      <c r="C82" s="101" t="s">
        <v>1416</v>
      </c>
      <c r="E82" t="str">
        <f>IFERROR(VLOOKUP(ROWS($E$2:E82),$A$2:$B$991,2,0),"")</f>
        <v>Těžba a úprava železných rud</v>
      </c>
      <c r="H82" s="103"/>
      <c r="I82" s="105"/>
    </row>
    <row r="83" spans="1:9" ht="12.75">
      <c r="A83" s="72">
        <f>IF(ISNUMBER(SEARCH(ZAKL_DATA!$B$29,B83)),MAX($A$1:A82)+1,0)</f>
        <v>82.0</v>
      </c>
      <c r="B83" s="71" t="s">
        <v>901</v>
      </c>
      <c r="C83" s="101" t="s">
        <v>1417</v>
      </c>
      <c r="E83" t="str">
        <f>IFERROR(VLOOKUP(ROWS($E$2:E83),$A$2:$B$991,2,0),"")</f>
        <v>Výzkum a vývoj</v>
      </c>
      <c r="H83" s="103"/>
      <c r="I83" s="105"/>
    </row>
    <row r="84" spans="1:9" ht="12.75">
      <c r="A84" s="72">
        <f>IF(ISNUMBER(SEARCH(ZAKL_DATA!$B$29,B84)),MAX($A$1:A83)+1,0)</f>
        <v>83.0</v>
      </c>
      <c r="B84" s="71" t="s">
        <v>944</v>
      </c>
      <c r="C84" s="101" t="s">
        <v>1418</v>
      </c>
      <c r="E84" t="str">
        <f>IFERROR(VLOOKUP(ROWS($E$2:E84),$A$2:$B$991,2,0),"")</f>
        <v>Těžba a úprava neželezných rud</v>
      </c>
      <c r="H84" s="103"/>
      <c r="I84" s="105"/>
    </row>
    <row r="85" spans="1:9" ht="12.75">
      <c r="A85" s="72">
        <f>IF(ISNUMBER(SEARCH(ZAKL_DATA!$B$29,B85)),MAX($A$1:A84)+1,0)</f>
        <v>84.0</v>
      </c>
      <c r="B85" s="71" t="s">
        <v>902</v>
      </c>
      <c r="C85" s="101" t="s">
        <v>1419</v>
      </c>
      <c r="E85" t="str">
        <f>IFERROR(VLOOKUP(ROWS($E$2:E85),$A$2:$B$991,2,0),"")</f>
        <v>Reklama a průzkum trhu</v>
      </c>
      <c r="H85" s="103"/>
      <c r="I85" s="105"/>
    </row>
    <row r="86" spans="1:9" ht="12.75">
      <c r="A86" s="72">
        <f>IF(ISNUMBER(SEARCH(ZAKL_DATA!$B$29,B86)),MAX($A$1:A85)+1,0)</f>
        <v>85.0</v>
      </c>
      <c r="B86" s="71" t="s">
        <v>903</v>
      </c>
      <c r="C86" s="101" t="s">
        <v>1420</v>
      </c>
      <c r="E86" t="str">
        <f>IFERROR(VLOOKUP(ROWS($E$2:E86),$A$2:$B$991,2,0),"")</f>
        <v>Ostatní profesní, vědecké a technické činnosti</v>
      </c>
      <c r="H86" s="103"/>
      <c r="I86" s="105"/>
    </row>
    <row r="87" spans="1:9" ht="12.75">
      <c r="A87" s="72">
        <f>IF(ISNUMBER(SEARCH(ZAKL_DATA!$B$29,B87)),MAX($A$1:A86)+1,0)</f>
        <v>86.0</v>
      </c>
      <c r="B87" s="71" t="s">
        <v>904</v>
      </c>
      <c r="C87" s="101" t="s">
        <v>1421</v>
      </c>
      <c r="E87" t="str">
        <f>IFERROR(VLOOKUP(ROWS($E$2:E87),$A$2:$B$991,2,0),"")</f>
        <v>Veterinární činnosti</v>
      </c>
      <c r="H87" s="103"/>
      <c r="I87" s="105"/>
    </row>
    <row r="88" spans="1:9" ht="12.75">
      <c r="A88" s="72">
        <f>IF(ISNUMBER(SEARCH(ZAKL_DATA!$B$29,B88)),MAX($A$1:A87)+1,0)</f>
        <v>87.0</v>
      </c>
      <c r="B88" s="71" t="s">
        <v>905</v>
      </c>
      <c r="C88" s="101" t="s">
        <v>1422</v>
      </c>
      <c r="E88" t="str">
        <f>IFERROR(VLOOKUP(ROWS($E$2:E88),$A$2:$B$991,2,0),"")</f>
        <v>Činnosti v oblasti pronájmu a operativního leasingu</v>
      </c>
      <c r="H88" s="103"/>
      <c r="I88" s="105"/>
    </row>
    <row r="89" spans="1:9" ht="12.75">
      <c r="A89" s="72">
        <f>IF(ISNUMBER(SEARCH(ZAKL_DATA!$B$29,B89)),MAX($A$1:A88)+1,0)</f>
        <v>88.0</v>
      </c>
      <c r="B89" s="71" t="s">
        <v>906</v>
      </c>
      <c r="C89" s="101" t="s">
        <v>1423</v>
      </c>
      <c r="E89" t="str">
        <f>IFERROR(VLOOKUP(ROWS($E$2:E89),$A$2:$B$991,2,0),"")</f>
        <v>Činnosti související se zaměstnáním</v>
      </c>
      <c r="H89" s="103"/>
      <c r="I89" s="105"/>
    </row>
    <row r="90" spans="1:9" ht="12.75">
      <c r="A90" s="72">
        <f>IF(ISNUMBER(SEARCH(ZAKL_DATA!$B$29,B90)),MAX($A$1:A89)+1,0)</f>
        <v>89.0</v>
      </c>
      <c r="B90" s="71" t="s">
        <v>907</v>
      </c>
      <c r="C90" s="101" t="s">
        <v>1424</v>
      </c>
      <c r="E90" t="str">
        <f>IFERROR(VLOOKUP(ROWS($E$2:E90),$A$2:$B$991,2,0),"")</f>
        <v>Činnosti cest.agentur,kanceláří a jiné rezervační a související činnosti</v>
      </c>
      <c r="H90" s="103"/>
      <c r="I90" s="105"/>
    </row>
    <row r="91" spans="1:9" ht="12.75">
      <c r="A91" s="72">
        <f>IF(ISNUMBER(SEARCH(ZAKL_DATA!$B$29,B91)),MAX($A$1:A90)+1,0)</f>
        <v>90.0</v>
      </c>
      <c r="B91" s="71" t="s">
        <v>908</v>
      </c>
      <c r="C91" s="101" t="s">
        <v>1425</v>
      </c>
      <c r="E91" t="str">
        <f>IFERROR(VLOOKUP(ROWS($E$2:E91),$A$2:$B$991,2,0),"")</f>
        <v>Bezpečnostní a pátrací činnosti</v>
      </c>
      <c r="H91" s="103"/>
      <c r="I91" s="105"/>
    </row>
    <row r="92" spans="1:9" ht="12.75">
      <c r="A92" s="72">
        <f>IF(ISNUMBER(SEARCH(ZAKL_DATA!$B$29,B92)),MAX($A$1:A91)+1,0)</f>
        <v>91.0</v>
      </c>
      <c r="B92" s="71" t="s">
        <v>909</v>
      </c>
      <c r="C92" s="101" t="s">
        <v>1426</v>
      </c>
      <c r="E92" t="str">
        <f>IFERROR(VLOOKUP(ROWS($E$2:E92),$A$2:$B$991,2,0),"")</f>
        <v>Činnosti související se stavbami a úpravou krajiny</v>
      </c>
      <c r="H92" s="103"/>
      <c r="I92" s="105"/>
    </row>
    <row r="93" spans="1:9" ht="12.75">
      <c r="A93" s="72">
        <f>IF(ISNUMBER(SEARCH(ZAKL_DATA!$B$29,B93)),MAX($A$1:A92)+1,0)</f>
        <v>92.0</v>
      </c>
      <c r="B93" s="71" t="s">
        <v>945</v>
      </c>
      <c r="C93" s="101" t="s">
        <v>1427</v>
      </c>
      <c r="E93" t="str">
        <f>IFERROR(VLOOKUP(ROWS($E$2:E93),$A$2:$B$991,2,0),"")</f>
        <v>Dobývání kamene, písků a jílů</v>
      </c>
      <c r="H93" s="103"/>
      <c r="I93" s="105"/>
    </row>
    <row r="94" spans="1:9" ht="12.75">
      <c r="A94" s="72">
        <f>IF(ISNUMBER(SEARCH(ZAKL_DATA!$B$29,B94)),MAX($A$1:A93)+1,0)</f>
        <v>93.0</v>
      </c>
      <c r="B94" s="71" t="s">
        <v>910</v>
      </c>
      <c r="C94" s="101" t="s">
        <v>1428</v>
      </c>
      <c r="E94" t="str">
        <f>IFERROR(VLOOKUP(ROWS($E$2:E94),$A$2:$B$991,2,0),"")</f>
        <v>Administrativní, kancelářské a jiné podpůrné činnosti pro podnikání</v>
      </c>
      <c r="H94" s="103"/>
      <c r="I94" s="105"/>
    </row>
    <row r="95" spans="1:9" ht="12.75">
      <c r="A95" s="72">
        <f>IF(ISNUMBER(SEARCH(ZAKL_DATA!$B$29,B95)),MAX($A$1:A94)+1,0)</f>
        <v>94.0</v>
      </c>
      <c r="B95" s="71" t="s">
        <v>911</v>
      </c>
      <c r="C95" s="101" t="s">
        <v>1429</v>
      </c>
      <c r="E95" t="str">
        <f>IFERROR(VLOOKUP(ROWS($E$2:E95),$A$2:$B$991,2,0),"")</f>
        <v>Veřejná správa a obrana; povinné sociální zabezpečení</v>
      </c>
      <c r="H95" s="103"/>
      <c r="I95" s="105"/>
    </row>
    <row r="96" spans="1:9" ht="12.75">
      <c r="A96" s="72">
        <f>IF(ISNUMBER(SEARCH(ZAKL_DATA!$B$29,B96)),MAX($A$1:A95)+1,0)</f>
        <v>95.0</v>
      </c>
      <c r="B96" s="71" t="s">
        <v>912</v>
      </c>
      <c r="C96" s="101" t="s">
        <v>1430</v>
      </c>
      <c r="E96" t="str">
        <f>IFERROR(VLOOKUP(ROWS($E$2:E96),$A$2:$B$991,2,0),"")</f>
        <v>Vzdělávání</v>
      </c>
      <c r="H96" s="103"/>
      <c r="I96" s="105"/>
    </row>
    <row r="97" spans="1:9" ht="12.75">
      <c r="A97" s="72">
        <f>IF(ISNUMBER(SEARCH(ZAKL_DATA!$B$29,B97)),MAX($A$1:A96)+1,0)</f>
        <v>96.0</v>
      </c>
      <c r="B97" s="71" t="s">
        <v>913</v>
      </c>
      <c r="C97" s="101" t="s">
        <v>1431</v>
      </c>
      <c r="E97" t="str">
        <f>IFERROR(VLOOKUP(ROWS($E$2:E97),$A$2:$B$991,2,0),"")</f>
        <v>Zdravotní péče</v>
      </c>
      <c r="H97" s="103"/>
      <c r="I97" s="105"/>
    </row>
    <row r="98" spans="1:9" ht="12.75">
      <c r="A98" s="72">
        <f>IF(ISNUMBER(SEARCH(ZAKL_DATA!$B$29,B98)),MAX($A$1:A97)+1,0)</f>
        <v>97.0</v>
      </c>
      <c r="B98" s="71" t="s">
        <v>914</v>
      </c>
      <c r="C98" s="101" t="s">
        <v>1432</v>
      </c>
      <c r="E98" t="str">
        <f>IFERROR(VLOOKUP(ROWS($E$2:E98),$A$2:$B$991,2,0),"")</f>
        <v>Pobytové služby sociální péče</v>
      </c>
      <c r="H98" s="103"/>
      <c r="I98" s="105"/>
    </row>
    <row r="99" spans="1:9" ht="12.75">
      <c r="A99" s="72">
        <f>IF(ISNUMBER(SEARCH(ZAKL_DATA!$B$29,B99)),MAX($A$1:A98)+1,0)</f>
        <v>98.0</v>
      </c>
      <c r="B99" s="71" t="s">
        <v>915</v>
      </c>
      <c r="C99" s="101" t="s">
        <v>1433</v>
      </c>
      <c r="E99" t="str">
        <f>IFERROR(VLOOKUP(ROWS($E$2:E99),$A$2:$B$991,2,0),"")</f>
        <v>Ambulantní nebo terénní sociální služby</v>
      </c>
      <c r="H99" s="103"/>
      <c r="I99" s="105"/>
    </row>
    <row r="100" spans="1:9" ht="12.75">
      <c r="A100" s="72">
        <f>IF(ISNUMBER(SEARCH(ZAKL_DATA!$B$29,B100)),MAX($A$1:A99)+1,0)</f>
        <v>99.0</v>
      </c>
      <c r="B100" s="71" t="s">
        <v>946</v>
      </c>
      <c r="C100" s="101" t="s">
        <v>1434</v>
      </c>
      <c r="E100" t="str">
        <f>IFERROR(VLOOKUP(ROWS($E$2:E100),$A$2:$B$991,2,0),"")</f>
        <v>Těžba a dobývání j. n.</v>
      </c>
      <c r="H100" s="103"/>
      <c r="I100" s="105"/>
    </row>
    <row r="101" spans="1:9" ht="12.75">
      <c r="A101" s="72">
        <f>IF(ISNUMBER(SEARCH(ZAKL_DATA!$B$29,B101)),MAX($A$1:A100)+1,0)</f>
        <v>100.0</v>
      </c>
      <c r="B101" s="71" t="s">
        <v>916</v>
      </c>
      <c r="C101" s="101" t="s">
        <v>1435</v>
      </c>
      <c r="E101" t="str">
        <f>IFERROR(VLOOKUP(ROWS($E$2:E101),$A$2:$B$991,2,0),"")</f>
        <v>Tvůrčí, umělecké a zábavní činnosti</v>
      </c>
      <c r="H101" s="103"/>
      <c r="I101" s="105"/>
    </row>
    <row r="102" spans="1:9" ht="12.75">
      <c r="A102" s="72">
        <f>IF(ISNUMBER(SEARCH(ZAKL_DATA!$B$29,B102)),MAX($A$1:A101)+1,0)</f>
        <v>101.0</v>
      </c>
      <c r="B102" s="71" t="s">
        <v>917</v>
      </c>
      <c r="C102" s="101" t="s">
        <v>1436</v>
      </c>
      <c r="E102" t="str">
        <f>IFERROR(VLOOKUP(ROWS($E$2:E102),$A$2:$B$991,2,0),"")</f>
        <v>Činnosti knihoven, archivů, muzeí a jiných kulturních zařízení</v>
      </c>
      <c r="H102" s="103"/>
      <c r="I102" s="105"/>
    </row>
    <row r="103" spans="1:9" ht="12.75">
      <c r="A103" s="72">
        <f>IF(ISNUMBER(SEARCH(ZAKL_DATA!$B$29,B103)),MAX($A$1:A102)+1,0)</f>
        <v>102.0</v>
      </c>
      <c r="B103" s="71" t="s">
        <v>947</v>
      </c>
      <c r="C103" s="101" t="s">
        <v>1437</v>
      </c>
      <c r="E103" t="str">
        <f>IFERROR(VLOOKUP(ROWS($E$2:E103),$A$2:$B$991,2,0),"")</f>
        <v>Podpůrné činnosti při těžbě ropy a zemního plynu</v>
      </c>
      <c r="H103" s="103"/>
      <c r="I103" s="105"/>
    </row>
    <row r="104" spans="1:9" ht="12.75">
      <c r="A104" s="72">
        <f>IF(ISNUMBER(SEARCH(ZAKL_DATA!$B$29,B104)),MAX($A$1:A103)+1,0)</f>
        <v>103.0</v>
      </c>
      <c r="B104" s="71" t="s">
        <v>918</v>
      </c>
      <c r="C104" s="101" t="s">
        <v>1438</v>
      </c>
      <c r="E104" t="str">
        <f>IFERROR(VLOOKUP(ROWS($E$2:E104),$A$2:$B$991,2,0),"")</f>
        <v>Činnosti heren, kasin a sázkových kanceláří</v>
      </c>
      <c r="H104" s="103"/>
      <c r="I104" s="105"/>
    </row>
    <row r="105" spans="1:9" ht="12.75">
      <c r="A105" s="72">
        <f>IF(ISNUMBER(SEARCH(ZAKL_DATA!$B$29,B105)),MAX($A$1:A104)+1,0)</f>
        <v>104.0</v>
      </c>
      <c r="B105" s="71" t="s">
        <v>919</v>
      </c>
      <c r="C105" s="101" t="s">
        <v>1439</v>
      </c>
      <c r="E105" t="str">
        <f>IFERROR(VLOOKUP(ROWS($E$2:E105),$A$2:$B$991,2,0),"")</f>
        <v>Sportovní, zábavní a rekreační činnosti</v>
      </c>
      <c r="H105" s="103"/>
      <c r="I105" s="105"/>
    </row>
    <row r="106" spans="1:9" ht="12.75">
      <c r="A106" s="72">
        <f>IF(ISNUMBER(SEARCH(ZAKL_DATA!$B$29,B106)),MAX($A$1:A105)+1,0)</f>
        <v>105.0</v>
      </c>
      <c r="B106" s="71" t="s">
        <v>920</v>
      </c>
      <c r="C106" s="101" t="s">
        <v>1440</v>
      </c>
      <c r="E106" t="str">
        <f>IFERROR(VLOOKUP(ROWS($E$2:E106),$A$2:$B$991,2,0),"")</f>
        <v>Činnosti organizací sdružujících osoby za účelem prosazování spol.zájmů</v>
      </c>
      <c r="H106" s="103"/>
      <c r="I106" s="105"/>
    </row>
    <row r="107" spans="1:9" ht="12.75">
      <c r="A107" s="72">
        <f>IF(ISNUMBER(SEARCH(ZAKL_DATA!$B$29,B107)),MAX($A$1:A106)+1,0)</f>
        <v>106.0</v>
      </c>
      <c r="B107" s="71" t="s">
        <v>921</v>
      </c>
      <c r="C107" s="101" t="s">
        <v>1441</v>
      </c>
      <c r="E107" t="str">
        <f>IFERROR(VLOOKUP(ROWS($E$2:E107),$A$2:$B$991,2,0),"")</f>
        <v>Opravy počítačů a výrobků pro osobní potřebu a převážně pro domácnost</v>
      </c>
      <c r="H107" s="103"/>
      <c r="I107" s="105"/>
    </row>
    <row r="108" spans="1:9" ht="12.75">
      <c r="A108" s="72">
        <f>IF(ISNUMBER(SEARCH(ZAKL_DATA!$B$29,B108)),MAX($A$1:A107)+1,0)</f>
        <v>107.0</v>
      </c>
      <c r="B108" s="71" t="s">
        <v>922</v>
      </c>
      <c r="C108" s="101" t="s">
        <v>1442</v>
      </c>
      <c r="E108" t="str">
        <f>IFERROR(VLOOKUP(ROWS($E$2:E108),$A$2:$B$991,2,0),"")</f>
        <v>Poskytování ostatních osobních služeb</v>
      </c>
      <c r="H108" s="103"/>
      <c r="I108" s="105"/>
    </row>
    <row r="109" spans="1:9" ht="12.75">
      <c r="A109" s="72">
        <f>IF(ISNUMBER(SEARCH(ZAKL_DATA!$B$29,B109)),MAX($A$1:A108)+1,0)</f>
        <v>108.0</v>
      </c>
      <c r="B109" s="71" t="s">
        <v>923</v>
      </c>
      <c r="C109" s="101" t="s">
        <v>1443</v>
      </c>
      <c r="E109" t="str">
        <f>IFERROR(VLOOKUP(ROWS($E$2:E109),$A$2:$B$991,2,0),"")</f>
        <v>Činnosti domácností jako zaměstnavatelů domácího personálu</v>
      </c>
      <c r="H109" s="103"/>
      <c r="I109" s="105"/>
    </row>
    <row r="110" spans="1:9" ht="12.75">
      <c r="A110" s="72">
        <f>IF(ISNUMBER(SEARCH(ZAKL_DATA!$B$29,B110)),MAX($A$1:A109)+1,0)</f>
        <v>109.0</v>
      </c>
      <c r="B110" s="71" t="s">
        <v>924</v>
      </c>
      <c r="C110" s="101" t="s">
        <v>1444</v>
      </c>
      <c r="E110" t="str">
        <f>IFERROR(VLOOKUP(ROWS($E$2:E110),$A$2:$B$991,2,0),"")</f>
        <v>Činnosti domác.produk.blíže neurčené výrobky a služby pro vlast.potřebu</v>
      </c>
      <c r="H110" s="103"/>
      <c r="I110" s="105"/>
    </row>
    <row r="111" spans="1:9" ht="12.75">
      <c r="A111" s="72">
        <f>IF(ISNUMBER(SEARCH(ZAKL_DATA!$B$29,B111)),MAX($A$1:A110)+1,0)</f>
        <v>110.0</v>
      </c>
      <c r="B111" s="71" t="s">
        <v>925</v>
      </c>
      <c r="C111" s="101" t="s">
        <v>1445</v>
      </c>
      <c r="E111" t="str">
        <f>IFERROR(VLOOKUP(ROWS($E$2:E111),$A$2:$B$991,2,0),"")</f>
        <v>Činnosti exteritoriálních organizací a orgánů</v>
      </c>
      <c r="H111" s="103"/>
      <c r="I111" s="105"/>
    </row>
    <row r="112" spans="1:9" ht="12.75">
      <c r="A112" s="72">
        <f>IF(ISNUMBER(SEARCH(ZAKL_DATA!$B$29,B112)),MAX($A$1:A111)+1,0)</f>
        <v>111.0</v>
      </c>
      <c r="B112" s="71" t="s">
        <v>948</v>
      </c>
      <c r="C112" s="101" t="s">
        <v>1446</v>
      </c>
      <c r="E112" t="str">
        <f>IFERROR(VLOOKUP(ROWS($E$2:E112),$A$2:$B$991,2,0),"")</f>
        <v>Podpůrné činnosti při ostatní těžbě a dobývání</v>
      </c>
      <c r="H112" s="103"/>
      <c r="I112" s="105"/>
    </row>
    <row r="113" spans="1:9" ht="12.75">
      <c r="A113" s="72">
        <f>IF(ISNUMBER(SEARCH(ZAKL_DATA!$B$29,B113)),MAX($A$1:A112)+1,0)</f>
        <v>112.0</v>
      </c>
      <c r="B113" s="71" t="s">
        <v>949</v>
      </c>
      <c r="C113" s="101" t="s">
        <v>1447</v>
      </c>
      <c r="E113" t="str">
        <f>IFERROR(VLOOKUP(ROWS($E$2:E113),$A$2:$B$991,2,0),"")</f>
        <v>Zpracování a konzervování masa a výroba masných výrobků</v>
      </c>
      <c r="H113" s="103"/>
      <c r="I113" s="105"/>
    </row>
    <row r="114" spans="1:9" ht="12.75">
      <c r="A114" s="72">
        <f>IF(ISNUMBER(SEARCH(ZAKL_DATA!$B$29,B114)),MAX($A$1:A113)+1,0)</f>
        <v>113.0</v>
      </c>
      <c r="B114" s="71" t="s">
        <v>950</v>
      </c>
      <c r="C114" s="101" t="s">
        <v>1448</v>
      </c>
      <c r="E114" t="str">
        <f>IFERROR(VLOOKUP(ROWS($E$2:E114),$A$2:$B$991,2,0),"")</f>
        <v>Zpracování a konzervování ryb, korýšů a měkkýšů</v>
      </c>
      <c r="H114" s="103"/>
      <c r="I114" s="105"/>
    </row>
    <row r="115" spans="1:9" ht="12.75">
      <c r="A115" s="72">
        <f>IF(ISNUMBER(SEARCH(ZAKL_DATA!$B$29,B115)),MAX($A$1:A114)+1,0)</f>
        <v>114.0</v>
      </c>
      <c r="B115" s="71" t="s">
        <v>951</v>
      </c>
      <c r="C115" s="101" t="s">
        <v>1449</v>
      </c>
      <c r="E115" t="str">
        <f>IFERROR(VLOOKUP(ROWS($E$2:E115),$A$2:$B$991,2,0),"")</f>
        <v>Zpracování a konzervování ovoce a zeleniny</v>
      </c>
      <c r="H115" s="103"/>
      <c r="I115" s="105"/>
    </row>
    <row r="116" spans="1:9" ht="12.75">
      <c r="A116" s="72">
        <f>IF(ISNUMBER(SEARCH(ZAKL_DATA!$B$29,B116)),MAX($A$1:A115)+1,0)</f>
        <v>115.0</v>
      </c>
      <c r="B116" s="71" t="s">
        <v>952</v>
      </c>
      <c r="C116" s="101" t="s">
        <v>1450</v>
      </c>
      <c r="E116" t="str">
        <f>IFERROR(VLOOKUP(ROWS($E$2:E116),$A$2:$B$991,2,0),"")</f>
        <v>Výroba rostlinných a živočišných olejů a tuků</v>
      </c>
      <c r="H116" s="103"/>
      <c r="I116" s="105"/>
    </row>
    <row r="117" spans="1:9" ht="12.75">
      <c r="A117" s="72">
        <f>IF(ISNUMBER(SEARCH(ZAKL_DATA!$B$29,B117)),MAX($A$1:A116)+1,0)</f>
        <v>116.0</v>
      </c>
      <c r="B117" s="71" t="s">
        <v>953</v>
      </c>
      <c r="C117" s="101" t="s">
        <v>1451</v>
      </c>
      <c r="E117" t="str">
        <f>IFERROR(VLOOKUP(ROWS($E$2:E117),$A$2:$B$991,2,0),"")</f>
        <v>Výroba mléčných výrobků</v>
      </c>
      <c r="H117" s="103"/>
      <c r="I117" s="105"/>
    </row>
    <row r="118" spans="1:9" ht="12.75">
      <c r="A118" s="72">
        <f>IF(ISNUMBER(SEARCH(ZAKL_DATA!$B$29,B118)),MAX($A$1:A117)+1,0)</f>
        <v>117.0</v>
      </c>
      <c r="B118" s="71" t="s">
        <v>954</v>
      </c>
      <c r="C118" s="101" t="s">
        <v>1452</v>
      </c>
      <c r="E118" t="str">
        <f>IFERROR(VLOOKUP(ROWS($E$2:E118),$A$2:$B$991,2,0),"")</f>
        <v>Výroba mlýnských a škrobárenských výrobků</v>
      </c>
      <c r="H118" s="103"/>
      <c r="I118" s="105"/>
    </row>
    <row r="119" spans="1:9" ht="12.75">
      <c r="A119" s="72">
        <f>IF(ISNUMBER(SEARCH(ZAKL_DATA!$B$29,B119)),MAX($A$1:A118)+1,0)</f>
        <v>118.0</v>
      </c>
      <c r="B119" s="71" t="s">
        <v>955</v>
      </c>
      <c r="C119" s="101" t="s">
        <v>1453</v>
      </c>
      <c r="E119" t="str">
        <f>IFERROR(VLOOKUP(ROWS($E$2:E119),$A$2:$B$991,2,0),"")</f>
        <v>Výroba pekařských, cukrářských a jiných moučných výrobků</v>
      </c>
      <c r="H119" s="103"/>
      <c r="I119" s="105"/>
    </row>
    <row r="120" spans="1:9" ht="12.75">
      <c r="A120" s="72">
        <f>IF(ISNUMBER(SEARCH(ZAKL_DATA!$B$29,B120)),MAX($A$1:A119)+1,0)</f>
        <v>119.0</v>
      </c>
      <c r="B120" s="71" t="s">
        <v>956</v>
      </c>
      <c r="C120" s="101" t="s">
        <v>1454</v>
      </c>
      <c r="E120" t="str">
        <f>IFERROR(VLOOKUP(ROWS($E$2:E120),$A$2:$B$991,2,0),"")</f>
        <v>Výroba ostatních potravinářských výrobků</v>
      </c>
      <c r="H120" s="103"/>
      <c r="I120" s="105"/>
    </row>
    <row r="121" spans="1:9" ht="12.75">
      <c r="A121" s="72">
        <f>IF(ISNUMBER(SEARCH(ZAKL_DATA!$B$29,B121)),MAX($A$1:A120)+1,0)</f>
        <v>120.0</v>
      </c>
      <c r="B121" s="71" t="s">
        <v>957</v>
      </c>
      <c r="C121" s="101" t="s">
        <v>1455</v>
      </c>
      <c r="E121" t="str">
        <f>IFERROR(VLOOKUP(ROWS($E$2:E121),$A$2:$B$991,2,0),"")</f>
        <v>Výroba průmyslových krmiv</v>
      </c>
      <c r="H121" s="103"/>
      <c r="I121" s="105"/>
    </row>
    <row r="122" spans="1:9" ht="12.75">
      <c r="A122" s="72">
        <f>IF(ISNUMBER(SEARCH(ZAKL_DATA!$B$29,B122)),MAX($A$1:A121)+1,0)</f>
        <v>121.0</v>
      </c>
      <c r="B122" s="71" t="s">
        <v>1185</v>
      </c>
      <c r="C122" s="102" t="s">
        <v>1456</v>
      </c>
      <c r="E122" t="str">
        <f>IFERROR(VLOOKUP(ROWS($E$2:E122),$A$2:$B$991,2,0),"")</f>
        <v>Pěstování obilovin (kromě rýže), luštěnin a olejnatých semen</v>
      </c>
      <c r="H122" s="103"/>
      <c r="I122" s="105"/>
    </row>
    <row r="123" spans="1:9" ht="12.75">
      <c r="A123" s="72">
        <f>IF(ISNUMBER(SEARCH(ZAKL_DATA!$B$29,B123)),MAX($A$1:A122)+1,0)</f>
        <v>122.0</v>
      </c>
      <c r="B123" s="71" t="s">
        <v>1186</v>
      </c>
      <c r="C123" s="102" t="s">
        <v>1457</v>
      </c>
      <c r="E123" t="str">
        <f>IFERROR(VLOOKUP(ROWS($E$2:E123),$A$2:$B$991,2,0),"")</f>
        <v>Pěstování rýže</v>
      </c>
      <c r="H123" s="103"/>
      <c r="I123" s="105"/>
    </row>
    <row r="124" spans="1:9" ht="12.75">
      <c r="A124" s="72">
        <f>IF(ISNUMBER(SEARCH(ZAKL_DATA!$B$29,B124)),MAX($A$1:A123)+1,0)</f>
        <v>123.0</v>
      </c>
      <c r="B124" s="71" t="s">
        <v>1187</v>
      </c>
      <c r="C124" s="102" t="s">
        <v>1458</v>
      </c>
      <c r="E124" t="str">
        <f>IFERROR(VLOOKUP(ROWS($E$2:E124),$A$2:$B$991,2,0),"")</f>
        <v>Pěstování zeleniny a melounů, kořenů a hlíz</v>
      </c>
      <c r="H124" s="103"/>
      <c r="I124" s="105"/>
    </row>
    <row r="125" spans="1:9" ht="12.75">
      <c r="A125" s="72">
        <f>IF(ISNUMBER(SEARCH(ZAKL_DATA!$B$29,B125)),MAX($A$1:A124)+1,0)</f>
        <v>124.0</v>
      </c>
      <c r="B125" s="71" t="s">
        <v>1188</v>
      </c>
      <c r="C125" s="102" t="s">
        <v>1459</v>
      </c>
      <c r="E125" t="str">
        <f>IFERROR(VLOOKUP(ROWS($E$2:E125),$A$2:$B$991,2,0),"")</f>
        <v>Pěstování tabáku</v>
      </c>
      <c r="H125" s="103"/>
      <c r="I125" s="105"/>
    </row>
    <row r="126" spans="1:9" ht="12.75">
      <c r="A126" s="72">
        <f>IF(ISNUMBER(SEARCH(ZAKL_DATA!$B$29,B126)),MAX($A$1:A125)+1,0)</f>
        <v>125.0</v>
      </c>
      <c r="B126" s="71" t="s">
        <v>1189</v>
      </c>
      <c r="C126" s="102" t="s">
        <v>1460</v>
      </c>
      <c r="E126" t="str">
        <f>IFERROR(VLOOKUP(ROWS($E$2:E126),$A$2:$B$991,2,0),"")</f>
        <v>Pěstování přadných rostlin</v>
      </c>
      <c r="H126" s="103"/>
      <c r="I126" s="105"/>
    </row>
    <row r="127" spans="1:9" ht="12.75">
      <c r="A127" s="72">
        <f>IF(ISNUMBER(SEARCH(ZAKL_DATA!$B$29,B127)),MAX($A$1:A126)+1,0)</f>
        <v>126.0</v>
      </c>
      <c r="B127" s="71" t="s">
        <v>1190</v>
      </c>
      <c r="C127" s="102" t="s">
        <v>1461</v>
      </c>
      <c r="E127" t="str">
        <f>IFERROR(VLOOKUP(ROWS($E$2:E127),$A$2:$B$991,2,0),"")</f>
        <v>Pěstování ostatních plodin jiných než trvalých</v>
      </c>
      <c r="H127" s="103"/>
      <c r="I127" s="105"/>
    </row>
    <row r="128" spans="1:9" ht="12.75">
      <c r="A128" s="72">
        <f>IF(ISNUMBER(SEARCH(ZAKL_DATA!$B$29,B128)),MAX($A$1:A127)+1,0)</f>
        <v>127.0</v>
      </c>
      <c r="B128" s="71" t="s">
        <v>1191</v>
      </c>
      <c r="C128" s="102" t="s">
        <v>1462</v>
      </c>
      <c r="E128" t="str">
        <f>IFERROR(VLOOKUP(ROWS($E$2:E128),$A$2:$B$991,2,0),"")</f>
        <v>Pěstování vinných hroznů</v>
      </c>
      <c r="H128" s="103"/>
      <c r="I128" s="105"/>
    </row>
    <row r="129" spans="1:9" ht="12.75">
      <c r="A129" s="72">
        <f>IF(ISNUMBER(SEARCH(ZAKL_DATA!$B$29,B129)),MAX($A$1:A128)+1,0)</f>
        <v>128.0</v>
      </c>
      <c r="B129" s="71" t="s">
        <v>1192</v>
      </c>
      <c r="C129" s="102" t="s">
        <v>1463</v>
      </c>
      <c r="E129" t="str">
        <f>IFERROR(VLOOKUP(ROWS($E$2:E129),$A$2:$B$991,2,0),"")</f>
        <v>Pěstování tropického a subtropického ovoce</v>
      </c>
      <c r="H129" s="103"/>
      <c r="I129" s="105"/>
    </row>
    <row r="130" spans="1:9" ht="12.75">
      <c r="A130" s="72">
        <f>IF(ISNUMBER(SEARCH(ZAKL_DATA!$B$29,B130)),MAX($A$1:A129)+1,0)</f>
        <v>129.0</v>
      </c>
      <c r="B130" s="71" t="s">
        <v>1193</v>
      </c>
      <c r="C130" s="102" t="s">
        <v>1464</v>
      </c>
      <c r="E130" t="str">
        <f>IFERROR(VLOOKUP(ROWS($E$2:E130),$A$2:$B$991,2,0),"")</f>
        <v>Pěstování citrusových plodů</v>
      </c>
      <c r="H130" s="103"/>
      <c r="I130" s="105"/>
    </row>
    <row r="131" spans="1:9" ht="12.75">
      <c r="A131" s="72">
        <f>IF(ISNUMBER(SEARCH(ZAKL_DATA!$B$29,B131)),MAX($A$1:A130)+1,0)</f>
        <v>130.0</v>
      </c>
      <c r="B131" s="71" t="s">
        <v>1194</v>
      </c>
      <c r="C131" s="102" t="s">
        <v>1465</v>
      </c>
      <c r="E131" t="str">
        <f>IFERROR(VLOOKUP(ROWS($E$2:E131),$A$2:$B$991,2,0),"")</f>
        <v>Pěstování jádrového a peckového ovoce</v>
      </c>
      <c r="H131" s="103"/>
      <c r="I131" s="105"/>
    </row>
    <row r="132" spans="1:9" ht="12.75">
      <c r="A132" s="72">
        <f>IF(ISNUMBER(SEARCH(ZAKL_DATA!$B$29,B132)),MAX($A$1:A131)+1,0)</f>
        <v>131.0</v>
      </c>
      <c r="B132" s="71" t="s">
        <v>1195</v>
      </c>
      <c r="C132" s="102" t="s">
        <v>1466</v>
      </c>
      <c r="E132" t="str">
        <f>IFERROR(VLOOKUP(ROWS($E$2:E132),$A$2:$B$991,2,0),"")</f>
        <v>Pěstování ostatního stromového a keřového ovoce a ořechů</v>
      </c>
      <c r="H132" s="103"/>
      <c r="I132" s="105"/>
    </row>
    <row r="133" spans="1:9" ht="12.75">
      <c r="A133" s="72">
        <f>IF(ISNUMBER(SEARCH(ZAKL_DATA!$B$29,B133)),MAX($A$1:A132)+1,0)</f>
        <v>132.0</v>
      </c>
      <c r="B133" s="71" t="s">
        <v>1196</v>
      </c>
      <c r="C133" s="102" t="s">
        <v>1467</v>
      </c>
      <c r="E133" t="str">
        <f>IFERROR(VLOOKUP(ROWS($E$2:E133),$A$2:$B$991,2,0),"")</f>
        <v>Pěstování olejnatých plodů</v>
      </c>
      <c r="H133" s="103"/>
      <c r="I133" s="105"/>
    </row>
    <row r="134" spans="1:9" ht="12.75">
      <c r="A134" s="72">
        <f>IF(ISNUMBER(SEARCH(ZAKL_DATA!$B$29,B134)),MAX($A$1:A133)+1,0)</f>
        <v>133.0</v>
      </c>
      <c r="B134" s="71" t="s">
        <v>1197</v>
      </c>
      <c r="C134" s="102" t="s">
        <v>1468</v>
      </c>
      <c r="E134" t="str">
        <f>IFERROR(VLOOKUP(ROWS($E$2:E134),$A$2:$B$991,2,0),"")</f>
        <v>Pěstování rostlin pro výrobu nápojů</v>
      </c>
      <c r="H134" s="103"/>
      <c r="I134" s="105"/>
    </row>
    <row r="135" spans="1:9" ht="12.75">
      <c r="A135" s="72">
        <f>IF(ISNUMBER(SEARCH(ZAKL_DATA!$B$29,B135)),MAX($A$1:A134)+1,0)</f>
        <v>134.0</v>
      </c>
      <c r="B135" s="71" t="s">
        <v>1198</v>
      </c>
      <c r="C135" s="102" t="s">
        <v>1469</v>
      </c>
      <c r="E135" t="str">
        <f>IFERROR(VLOOKUP(ROWS($E$2:E135),$A$2:$B$991,2,0),"")</f>
        <v>Pěstování koření, aromatických, léčivých a farmaceutických rostlin</v>
      </c>
      <c r="H135" s="103"/>
      <c r="I135" s="105"/>
    </row>
    <row r="136" spans="1:9" ht="12.75">
      <c r="A136" s="72">
        <f>IF(ISNUMBER(SEARCH(ZAKL_DATA!$B$29,B136)),MAX($A$1:A135)+1,0)</f>
        <v>135.0</v>
      </c>
      <c r="B136" s="71" t="s">
        <v>1199</v>
      </c>
      <c r="C136" s="102" t="s">
        <v>1470</v>
      </c>
      <c r="E136" t="str">
        <f>IFERROR(VLOOKUP(ROWS($E$2:E136),$A$2:$B$991,2,0),"")</f>
        <v>Pěstování ostatních trvalých plodin</v>
      </c>
      <c r="H136" s="103"/>
      <c r="I136" s="105"/>
    </row>
    <row r="137" spans="1:9" ht="12.75">
      <c r="A137" s="72">
        <f>IF(ISNUMBER(SEARCH(ZAKL_DATA!$B$29,B137)),MAX($A$1:A136)+1,0)</f>
        <v>136.0</v>
      </c>
      <c r="B137" s="71" t="s">
        <v>958</v>
      </c>
      <c r="C137" s="102" t="s">
        <v>1471</v>
      </c>
      <c r="E137" t="str">
        <f>IFERROR(VLOOKUP(ROWS($E$2:E137),$A$2:$B$991,2,0),"")</f>
        <v>Úprava a spřádání textilních vláken a příze</v>
      </c>
      <c r="H137" s="103"/>
      <c r="I137" s="105"/>
    </row>
    <row r="138" spans="1:9" ht="12.75">
      <c r="A138" s="72">
        <f>IF(ISNUMBER(SEARCH(ZAKL_DATA!$B$29,B138)),MAX($A$1:A137)+1,0)</f>
        <v>137.0</v>
      </c>
      <c r="B138" s="71" t="s">
        <v>959</v>
      </c>
      <c r="C138" s="102" t="s">
        <v>1472</v>
      </c>
      <c r="E138" t="str">
        <f>IFERROR(VLOOKUP(ROWS($E$2:E138),$A$2:$B$991,2,0),"")</f>
        <v>Tkaní textilií</v>
      </c>
      <c r="H138" s="103"/>
      <c r="I138" s="105"/>
    </row>
    <row r="139" spans="1:9" ht="12.75">
      <c r="A139" s="72">
        <f>IF(ISNUMBER(SEARCH(ZAKL_DATA!$B$29,B139)),MAX($A$1:A138)+1,0)</f>
        <v>138.0</v>
      </c>
      <c r="B139" s="71" t="s">
        <v>960</v>
      </c>
      <c r="C139" s="102" t="s">
        <v>1473</v>
      </c>
      <c r="E139" t="str">
        <f>IFERROR(VLOOKUP(ROWS($E$2:E139),$A$2:$B$991,2,0),"")</f>
        <v>Konečná úprava textilií</v>
      </c>
      <c r="H139" s="103"/>
      <c r="I139" s="105"/>
    </row>
    <row r="140" spans="1:9" ht="12.75">
      <c r="A140" s="72">
        <f>IF(ISNUMBER(SEARCH(ZAKL_DATA!$B$29,B140)),MAX($A$1:A139)+1,0)</f>
        <v>139.0</v>
      </c>
      <c r="B140" s="71" t="s">
        <v>961</v>
      </c>
      <c r="C140" s="102" t="s">
        <v>1474</v>
      </c>
      <c r="E140" t="str">
        <f>IFERROR(VLOOKUP(ROWS($E$2:E140),$A$2:$B$991,2,0),"")</f>
        <v>Výroba ostatních textilií</v>
      </c>
      <c r="H140" s="103"/>
      <c r="I140" s="105"/>
    </row>
    <row r="141" spans="1:9" ht="12.75">
      <c r="A141" s="72">
        <f>IF(ISNUMBER(SEARCH(ZAKL_DATA!$B$29,B141)),MAX($A$1:A140)+1,0)</f>
        <v>140.0</v>
      </c>
      <c r="B141" s="71" t="s">
        <v>1200</v>
      </c>
      <c r="C141" s="102" t="s">
        <v>1352</v>
      </c>
      <c r="E141" t="str">
        <f>IFERROR(VLOOKUP(ROWS($E$2:E141),$A$2:$B$991,2,0),"")</f>
        <v>Pěstování cukrové třtiny</v>
      </c>
      <c r="H141" s="103"/>
      <c r="I141" s="105"/>
    </row>
    <row r="142" spans="1:9" ht="12.75">
      <c r="A142" s="72">
        <f>IF(ISNUMBER(SEARCH(ZAKL_DATA!$B$29,B142)),MAX($A$1:A141)+1,0)</f>
        <v>141.0</v>
      </c>
      <c r="B142" s="71" t="s">
        <v>962</v>
      </c>
      <c r="C142" s="102" t="s">
        <v>1475</v>
      </c>
      <c r="E142" t="str">
        <f>IFERROR(VLOOKUP(ROWS($E$2:E142),$A$2:$B$991,2,0),"")</f>
        <v>Výroba oděvů, kromě kožešinových výrobků</v>
      </c>
      <c r="H142" s="103"/>
      <c r="I142" s="105"/>
    </row>
    <row r="143" spans="1:9" ht="12.75">
      <c r="A143" s="72">
        <f>IF(ISNUMBER(SEARCH(ZAKL_DATA!$B$29,B143)),MAX($A$1:A142)+1,0)</f>
        <v>142.0</v>
      </c>
      <c r="B143" s="71" t="s">
        <v>1201</v>
      </c>
      <c r="C143" s="102" t="s">
        <v>1476</v>
      </c>
      <c r="E143" t="str">
        <f>IFERROR(VLOOKUP(ROWS($E$2:E143),$A$2:$B$991,2,0),"")</f>
        <v>Chov mléčného skotu</v>
      </c>
      <c r="H143" s="103"/>
      <c r="I143" s="105"/>
    </row>
    <row r="144" spans="1:9" ht="12.75">
      <c r="A144" s="72">
        <f>IF(ISNUMBER(SEARCH(ZAKL_DATA!$B$29,B144)),MAX($A$1:A143)+1,0)</f>
        <v>143.0</v>
      </c>
      <c r="B144" s="71" t="s">
        <v>963</v>
      </c>
      <c r="C144" s="102" t="s">
        <v>1477</v>
      </c>
      <c r="E144" t="str">
        <f>IFERROR(VLOOKUP(ROWS($E$2:E144),$A$2:$B$991,2,0),"")</f>
        <v>Výroba kožešinových výrobků</v>
      </c>
      <c r="H144" s="103"/>
      <c r="I144" s="105"/>
    </row>
    <row r="145" spans="1:9" ht="12.75">
      <c r="A145" s="72">
        <f>IF(ISNUMBER(SEARCH(ZAKL_DATA!$B$29,B145)),MAX($A$1:A144)+1,0)</f>
        <v>144.0</v>
      </c>
      <c r="B145" s="71" t="s">
        <v>1202</v>
      </c>
      <c r="C145" s="102" t="s">
        <v>1478</v>
      </c>
      <c r="E145" t="str">
        <f>IFERROR(VLOOKUP(ROWS($E$2:E145),$A$2:$B$991,2,0),"")</f>
        <v>Chov jiného skotu</v>
      </c>
      <c r="H145" s="103"/>
      <c r="I145" s="105"/>
    </row>
    <row r="146" spans="1:9" ht="12.75">
      <c r="A146" s="72">
        <f>IF(ISNUMBER(SEARCH(ZAKL_DATA!$B$29,B146)),MAX($A$1:A145)+1,0)</f>
        <v>145.0</v>
      </c>
      <c r="B146" s="71" t="s">
        <v>964</v>
      </c>
      <c r="C146" s="101" t="s">
        <v>1479</v>
      </c>
      <c r="E146" t="str">
        <f>IFERROR(VLOOKUP(ROWS($E$2:E146),$A$2:$B$991,2,0),"")</f>
        <v>Výroba pletených a háčkovaných oděvů</v>
      </c>
      <c r="H146" s="103"/>
      <c r="I146" s="105"/>
    </row>
    <row r="147" spans="1:9" ht="12.75">
      <c r="A147" s="72">
        <f>IF(ISNUMBER(SEARCH(ZAKL_DATA!$B$29,B147)),MAX($A$1:A146)+1,0)</f>
        <v>146.0</v>
      </c>
      <c r="B147" s="71" t="s">
        <v>1203</v>
      </c>
      <c r="C147" s="102" t="s">
        <v>1480</v>
      </c>
      <c r="E147" t="str">
        <f>IFERROR(VLOOKUP(ROWS($E$2:E147),$A$2:$B$991,2,0),"")</f>
        <v>Chov koní a jiných koňovitých</v>
      </c>
      <c r="H147" s="103"/>
      <c r="I147" s="105"/>
    </row>
    <row r="148" spans="1:9" ht="12.75">
      <c r="A148" s="72">
        <f>IF(ISNUMBER(SEARCH(ZAKL_DATA!$B$29,B148)),MAX($A$1:A147)+1,0)</f>
        <v>147.0</v>
      </c>
      <c r="B148" s="71" t="s">
        <v>1204</v>
      </c>
      <c r="C148" s="102" t="s">
        <v>1481</v>
      </c>
      <c r="E148" t="str">
        <f>IFERROR(VLOOKUP(ROWS($E$2:E148),$A$2:$B$991,2,0),"")</f>
        <v>Chov velbloudů a velbloudovitých</v>
      </c>
      <c r="H148" s="103"/>
      <c r="I148" s="105"/>
    </row>
    <row r="149" spans="1:9" ht="12.75">
      <c r="A149" s="72">
        <f>IF(ISNUMBER(SEARCH(ZAKL_DATA!$B$29,B149)),MAX($A$1:A148)+1,0)</f>
        <v>148.0</v>
      </c>
      <c r="B149" s="71" t="s">
        <v>1205</v>
      </c>
      <c r="C149" s="102" t="s">
        <v>1482</v>
      </c>
      <c r="E149" t="str">
        <f>IFERROR(VLOOKUP(ROWS($E$2:E149),$A$2:$B$991,2,0),"")</f>
        <v>Chov ovcí a koz</v>
      </c>
      <c r="H149" s="103"/>
      <c r="I149" s="105"/>
    </row>
    <row r="150" spans="1:9" ht="12.75">
      <c r="A150" s="72">
        <f>IF(ISNUMBER(SEARCH(ZAKL_DATA!$B$29,B150)),MAX($A$1:A149)+1,0)</f>
        <v>149.0</v>
      </c>
      <c r="B150" s="71" t="s">
        <v>1206</v>
      </c>
      <c r="C150" s="102" t="s">
        <v>1483</v>
      </c>
      <c r="E150" t="str">
        <f>IFERROR(VLOOKUP(ROWS($E$2:E150),$A$2:$B$991,2,0),"")</f>
        <v>Chov prasat</v>
      </c>
      <c r="H150" s="103"/>
      <c r="I150" s="105"/>
    </row>
    <row r="151" spans="1:9" ht="12.75">
      <c r="A151" s="72">
        <f>IF(ISNUMBER(SEARCH(ZAKL_DATA!$B$29,B151)),MAX($A$1:A150)+1,0)</f>
        <v>150.0</v>
      </c>
      <c r="B151" s="71" t="s">
        <v>1207</v>
      </c>
      <c r="C151" s="102" t="s">
        <v>1484</v>
      </c>
      <c r="E151" t="str">
        <f>IFERROR(VLOOKUP(ROWS($E$2:E151),$A$2:$B$991,2,0),"")</f>
        <v>Chov drůbeže</v>
      </c>
      <c r="H151" s="103"/>
      <c r="I151" s="105"/>
    </row>
    <row r="152" spans="1:9" ht="12.75">
      <c r="A152" s="72">
        <f>IF(ISNUMBER(SEARCH(ZAKL_DATA!$B$29,B152)),MAX($A$1:A151)+1,0)</f>
        <v>151.0</v>
      </c>
      <c r="B152" s="71" t="s">
        <v>1208</v>
      </c>
      <c r="C152" s="102" t="s">
        <v>1485</v>
      </c>
      <c r="E152" t="str">
        <f>IFERROR(VLOOKUP(ROWS($E$2:E152),$A$2:$B$991,2,0),"")</f>
        <v>Chov ostatních zvířat</v>
      </c>
      <c r="H152" s="103"/>
      <c r="I152" s="105"/>
    </row>
    <row r="153" spans="1:9" ht="12.75">
      <c r="A153" s="72">
        <f>IF(ISNUMBER(SEARCH(ZAKL_DATA!$B$29,B153)),MAX($A$1:A152)+1,0)</f>
        <v>152.0</v>
      </c>
      <c r="B153" s="71" t="s">
        <v>965</v>
      </c>
      <c r="C153" s="102" t="s">
        <v>1486</v>
      </c>
      <c r="E153" t="str">
        <f>IFERROR(VLOOKUP(ROWS($E$2:E153),$A$2:$B$991,2,0),"")</f>
        <v>Činění a úprava usní (vyčiněných kůží); zpracování a barvení kožešin; výrob</v>
      </c>
      <c r="H153" s="103"/>
      <c r="I153" s="105"/>
    </row>
    <row r="154" spans="1:9" ht="12.75">
      <c r="A154" s="72">
        <f>IF(ISNUMBER(SEARCH(ZAKL_DATA!$B$29,B154)),MAX($A$1:A153)+1,0)</f>
        <v>153.0</v>
      </c>
      <c r="B154" s="71" t="s">
        <v>966</v>
      </c>
      <c r="C154" s="102" t="s">
        <v>1487</v>
      </c>
      <c r="E154" t="str">
        <f>IFERROR(VLOOKUP(ROWS($E$2:E154),$A$2:$B$991,2,0),"")</f>
        <v>Výroba obuvi</v>
      </c>
      <c r="H154" s="103"/>
      <c r="I154" s="105"/>
    </row>
    <row r="155" spans="1:9" ht="12.75">
      <c r="A155" s="72">
        <f>IF(ISNUMBER(SEARCH(ZAKL_DATA!$B$29,B155)),MAX($A$1:A154)+1,0)</f>
        <v>154.0</v>
      </c>
      <c r="B155" s="71" t="s">
        <v>967</v>
      </c>
      <c r="C155" s="102" t="s">
        <v>1488</v>
      </c>
      <c r="E155" t="str">
        <f>IFERROR(VLOOKUP(ROWS($E$2:E155),$A$2:$B$991,2,0),"")</f>
        <v>Výroba pilařská a impregnace dřeva</v>
      </c>
      <c r="H155" s="103"/>
      <c r="I155" s="105"/>
    </row>
    <row r="156" spans="1:9" ht="12.75">
      <c r="A156" s="72">
        <f>IF(ISNUMBER(SEARCH(ZAKL_DATA!$B$29,B156)),MAX($A$1:A155)+1,0)</f>
        <v>155.0</v>
      </c>
      <c r="B156" s="71" t="s">
        <v>1209</v>
      </c>
      <c r="C156" s="102" t="s">
        <v>1489</v>
      </c>
      <c r="E156" t="str">
        <f>IFERROR(VLOOKUP(ROWS($E$2:E156),$A$2:$B$991,2,0),"")</f>
        <v>Podpůrné činnosti pro rostlinnou výrobu</v>
      </c>
      <c r="H156" s="103"/>
      <c r="I156" s="105"/>
    </row>
    <row r="157" spans="1:9" ht="12.75">
      <c r="A157" s="72">
        <f>IF(ISNUMBER(SEARCH(ZAKL_DATA!$B$29,B157)),MAX($A$1:A156)+1,0)</f>
        <v>156.0</v>
      </c>
      <c r="B157" s="71" t="s">
        <v>968</v>
      </c>
      <c r="C157" s="102" t="s">
        <v>1490</v>
      </c>
      <c r="E157" t="str">
        <f>IFERROR(VLOOKUP(ROWS($E$2:E157),$A$2:$B$991,2,0),"")</f>
        <v>Výroba dřevěných,korkových,proutěných a slaměných výrobků,kromě nábytku</v>
      </c>
      <c r="H157" s="103"/>
      <c r="I157" s="105"/>
    </row>
    <row r="158" spans="1:9" ht="12.75">
      <c r="A158" s="72">
        <f>IF(ISNUMBER(SEARCH(ZAKL_DATA!$B$29,B158)),MAX($A$1:A157)+1,0)</f>
        <v>157.0</v>
      </c>
      <c r="B158" s="71" t="s">
        <v>1210</v>
      </c>
      <c r="C158" s="102" t="s">
        <v>1491</v>
      </c>
      <c r="E158" t="str">
        <f>IFERROR(VLOOKUP(ROWS($E$2:E158),$A$2:$B$991,2,0),"")</f>
        <v>Podpůrné činnosti pro živočišnou výrobu</v>
      </c>
      <c r="H158" s="103"/>
      <c r="I158" s="105"/>
    </row>
    <row r="159" spans="1:9" ht="12.75">
      <c r="A159" s="72">
        <f>IF(ISNUMBER(SEARCH(ZAKL_DATA!$B$29,B159)),MAX($A$1:A158)+1,0)</f>
        <v>158.0</v>
      </c>
      <c r="B159" s="71" t="s">
        <v>1211</v>
      </c>
      <c r="C159" s="102" t="s">
        <v>1492</v>
      </c>
      <c r="E159" t="str">
        <f>IFERROR(VLOOKUP(ROWS($E$2:E159),$A$2:$B$991,2,0),"")</f>
        <v>Posklizňové činnosti</v>
      </c>
      <c r="H159" s="103"/>
      <c r="I159" s="105"/>
    </row>
    <row r="160" spans="1:9" ht="12.75">
      <c r="A160" s="72">
        <f>IF(ISNUMBER(SEARCH(ZAKL_DATA!$B$29,B160)),MAX($A$1:A159)+1,0)</f>
        <v>159.0</v>
      </c>
      <c r="B160" s="71" t="s">
        <v>1212</v>
      </c>
      <c r="C160" s="102" t="s">
        <v>1493</v>
      </c>
      <c r="E160" t="str">
        <f>IFERROR(VLOOKUP(ROWS($E$2:E160),$A$2:$B$991,2,0),"")</f>
        <v>Zpracování osiva pro účely množení</v>
      </c>
      <c r="H160" s="103"/>
      <c r="I160" s="105"/>
    </row>
    <row r="161" spans="1:9" ht="12.75">
      <c r="A161" s="72">
        <f>IF(ISNUMBER(SEARCH(ZAKL_DATA!$B$29,B161)),MAX($A$1:A160)+1,0)</f>
        <v>160.0</v>
      </c>
      <c r="B161" s="71" t="s">
        <v>969</v>
      </c>
      <c r="C161" s="102" t="s">
        <v>1494</v>
      </c>
      <c r="E161" t="str">
        <f>IFERROR(VLOOKUP(ROWS($E$2:E161),$A$2:$B$991,2,0),"")</f>
        <v>Výroba buničiny, papíru a lepenky</v>
      </c>
      <c r="H161" s="103"/>
      <c r="I161" s="105"/>
    </row>
    <row r="162" spans="1:9" ht="12.75">
      <c r="A162" s="72">
        <f>IF(ISNUMBER(SEARCH(ZAKL_DATA!$B$29,B162)),MAX($A$1:A161)+1,0)</f>
        <v>161.0</v>
      </c>
      <c r="B162" s="71" t="s">
        <v>970</v>
      </c>
      <c r="C162" s="102" t="s">
        <v>1495</v>
      </c>
      <c r="E162" t="str">
        <f>IFERROR(VLOOKUP(ROWS($E$2:E162),$A$2:$B$991,2,0),"")</f>
        <v>Výroba výrobků z papíru a lepenky</v>
      </c>
      <c r="H162" s="103"/>
      <c r="I162" s="105"/>
    </row>
    <row r="163" spans="1:9" ht="12.75">
      <c r="A163" s="72">
        <f>IF(ISNUMBER(SEARCH(ZAKL_DATA!$B$29,B163)),MAX($A$1:A162)+1,0)</f>
        <v>162.0</v>
      </c>
      <c r="B163" s="71" t="s">
        <v>971</v>
      </c>
      <c r="C163" s="102" t="s">
        <v>1496</v>
      </c>
      <c r="E163" t="str">
        <f>IFERROR(VLOOKUP(ROWS($E$2:E163),$A$2:$B$991,2,0),"")</f>
        <v>Tisk a činnosti související s tiskem</v>
      </c>
      <c r="H163" s="103"/>
      <c r="I163" s="105"/>
    </row>
    <row r="164" spans="1:9" ht="12.75">
      <c r="A164" s="72">
        <f>IF(ISNUMBER(SEARCH(ZAKL_DATA!$B$29,B164)),MAX($A$1:A163)+1,0)</f>
        <v>163.0</v>
      </c>
      <c r="B164" s="71" t="s">
        <v>972</v>
      </c>
      <c r="C164" s="102" t="s">
        <v>1497</v>
      </c>
      <c r="E164" t="str">
        <f>IFERROR(VLOOKUP(ROWS($E$2:E164),$A$2:$B$991,2,0),"")</f>
        <v>Rozmnožování nahraných nosičů</v>
      </c>
      <c r="H164" s="103"/>
      <c r="I164" s="105"/>
    </row>
    <row r="165" spans="1:9" ht="12.75">
      <c r="A165" s="72">
        <f>IF(ISNUMBER(SEARCH(ZAKL_DATA!$B$29,B165)),MAX($A$1:A164)+1,0)</f>
        <v>164.0</v>
      </c>
      <c r="B165" s="71" t="s">
        <v>973</v>
      </c>
      <c r="C165" s="102" t="s">
        <v>1498</v>
      </c>
      <c r="E165" t="str">
        <f>IFERROR(VLOOKUP(ROWS($E$2:E165),$A$2:$B$991,2,0),"")</f>
        <v>Výroba koksárenských produktů</v>
      </c>
      <c r="H165" s="103"/>
      <c r="I165" s="105"/>
    </row>
    <row r="166" spans="1:9" ht="12.75">
      <c r="A166" s="72">
        <f>IF(ISNUMBER(SEARCH(ZAKL_DATA!$B$29,B166)),MAX($A$1:A165)+1,0)</f>
        <v>165.0</v>
      </c>
      <c r="B166" s="71" t="s">
        <v>974</v>
      </c>
      <c r="C166" s="102" t="s">
        <v>1499</v>
      </c>
      <c r="E166" t="str">
        <f>IFERROR(VLOOKUP(ROWS($E$2:E166),$A$2:$B$991,2,0),"")</f>
        <v>Výroba rafinovaných ropných produktů</v>
      </c>
      <c r="H166" s="103"/>
      <c r="I166" s="105"/>
    </row>
    <row r="167" spans="1:9" ht="12.75">
      <c r="A167" s="72">
        <f>IF(ISNUMBER(SEARCH(ZAKL_DATA!$B$29,B167)),MAX($A$1:A166)+1,0)</f>
        <v>166.0</v>
      </c>
      <c r="B167" s="71" t="s">
        <v>975</v>
      </c>
      <c r="C167" s="101" t="s">
        <v>1500</v>
      </c>
      <c r="E167" t="str">
        <f>IFERROR(VLOOKUP(ROWS($E$2:E167),$A$2:$B$991,2,0),"")</f>
        <v>Výroba zákl.chem.látek,hnojiv a dusík.sl.,plastů a synt.kaučuku v prim.f.</v>
      </c>
      <c r="H167" s="103"/>
      <c r="I167" s="105"/>
    </row>
    <row r="168" spans="1:9" ht="12.75">
      <c r="A168" s="72">
        <f>IF(ISNUMBER(SEARCH(ZAKL_DATA!$B$29,B168)),MAX($A$1:A167)+1,0)</f>
        <v>167.0</v>
      </c>
      <c r="B168" s="71" t="s">
        <v>976</v>
      </c>
      <c r="C168" s="101" t="s">
        <v>1501</v>
      </c>
      <c r="E168" t="str">
        <f>IFERROR(VLOOKUP(ROWS($E$2:E168),$A$2:$B$991,2,0),"")</f>
        <v>Výroba pesticidů a jiných agrochemických přípravků</v>
      </c>
      <c r="H168" s="103"/>
      <c r="I168" s="105"/>
    </row>
    <row r="169" spans="1:9" ht="12.75">
      <c r="A169" s="72">
        <f>IF(ISNUMBER(SEARCH(ZAKL_DATA!$B$29,B169)),MAX($A$1:A168)+1,0)</f>
        <v>168.0</v>
      </c>
      <c r="B169" s="71" t="s">
        <v>977</v>
      </c>
      <c r="C169" s="101" t="s">
        <v>1502</v>
      </c>
      <c r="E169" t="str">
        <f>IFERROR(VLOOKUP(ROWS($E$2:E169),$A$2:$B$991,2,0),"")</f>
        <v>Výroba nátěr.barev,laků a jiných nátěrových mater.,tisk.barev a tmelů</v>
      </c>
      <c r="H169" s="103"/>
      <c r="I169" s="105"/>
    </row>
    <row r="170" spans="1:9" ht="12.75">
      <c r="A170" s="72">
        <f>IF(ISNUMBER(SEARCH(ZAKL_DATA!$B$29,B170)),MAX($A$1:A169)+1,0)</f>
        <v>169.0</v>
      </c>
      <c r="B170" s="71" t="s">
        <v>978</v>
      </c>
      <c r="C170" s="101" t="s">
        <v>1503</v>
      </c>
      <c r="E170" t="str">
        <f>IFERROR(VLOOKUP(ROWS($E$2:E170),$A$2:$B$991,2,0),"")</f>
        <v>Výroba mýdel a detergentů,čist.a lešticích prostř.,parfémů a toal. přípr.</v>
      </c>
      <c r="H170" s="103"/>
      <c r="I170" s="105"/>
    </row>
    <row r="171" spans="1:9" ht="12.75">
      <c r="A171" s="72">
        <f>IF(ISNUMBER(SEARCH(ZAKL_DATA!$B$29,B171)),MAX($A$1:A170)+1,0)</f>
        <v>170.0</v>
      </c>
      <c r="B171" s="71" t="s">
        <v>979</v>
      </c>
      <c r="C171" s="102" t="s">
        <v>1504</v>
      </c>
      <c r="E171" t="str">
        <f>IFERROR(VLOOKUP(ROWS($E$2:E171),$A$2:$B$991,2,0),"")</f>
        <v>Výroba ostatních chemických výrobků</v>
      </c>
      <c r="H171" s="103"/>
      <c r="I171" s="105"/>
    </row>
    <row r="172" spans="1:9" ht="12.75">
      <c r="A172" s="72">
        <f>IF(ISNUMBER(SEARCH(ZAKL_DATA!$B$29,B172)),MAX($A$1:A171)+1,0)</f>
        <v>171.0</v>
      </c>
      <c r="B172" s="71" t="s">
        <v>980</v>
      </c>
      <c r="C172" s="101" t="s">
        <v>1505</v>
      </c>
      <c r="E172" t="str">
        <f>IFERROR(VLOOKUP(ROWS($E$2:E172),$A$2:$B$991,2,0),"")</f>
        <v>Výroba chemických vláken</v>
      </c>
      <c r="H172" s="103"/>
      <c r="I172" s="105"/>
    </row>
    <row r="173" spans="1:9" ht="12.75">
      <c r="A173" s="72">
        <f>IF(ISNUMBER(SEARCH(ZAKL_DATA!$B$29,B173)),MAX($A$1:A172)+1,0)</f>
        <v>172.0</v>
      </c>
      <c r="B173" s="71" t="s">
        <v>981</v>
      </c>
      <c r="C173" s="102" t="s">
        <v>1506</v>
      </c>
      <c r="E173" t="str">
        <f>IFERROR(VLOOKUP(ROWS($E$2:E173),$A$2:$B$991,2,0),"")</f>
        <v>Výroba základních farmaceutických výrobků</v>
      </c>
      <c r="H173" s="103"/>
      <c r="I173" s="105"/>
    </row>
    <row r="174" spans="1:9" ht="12.75">
      <c r="A174" s="72">
        <f>IF(ISNUMBER(SEARCH(ZAKL_DATA!$B$29,B174)),MAX($A$1:A173)+1,0)</f>
        <v>173.0</v>
      </c>
      <c r="B174" s="71" t="s">
        <v>982</v>
      </c>
      <c r="C174" s="101" t="s">
        <v>1507</v>
      </c>
      <c r="E174" t="str">
        <f>IFERROR(VLOOKUP(ROWS($E$2:E174),$A$2:$B$991,2,0),"")</f>
        <v>Výroba farmaceutických přípravků</v>
      </c>
      <c r="H174" s="103"/>
      <c r="I174" s="105"/>
    </row>
    <row r="175" spans="1:9" ht="12.75">
      <c r="A175" s="72">
        <f>IF(ISNUMBER(SEARCH(ZAKL_DATA!$B$29,B175)),MAX($A$1:A174)+1,0)</f>
        <v>174.0</v>
      </c>
      <c r="B175" s="71" t="s">
        <v>983</v>
      </c>
      <c r="C175" s="102" t="s">
        <v>1508</v>
      </c>
      <c r="E175" t="str">
        <f>IFERROR(VLOOKUP(ROWS($E$2:E175),$A$2:$B$991,2,0),"")</f>
        <v>Výroba pryžových výrobků</v>
      </c>
      <c r="H175" s="103"/>
      <c r="I175" s="105"/>
    </row>
    <row r="176" spans="1:9" ht="12.75">
      <c r="A176" s="72">
        <f>IF(ISNUMBER(SEARCH(ZAKL_DATA!$B$29,B176)),MAX($A$1:A175)+1,0)</f>
        <v>175.0</v>
      </c>
      <c r="B176" s="71" t="s">
        <v>984</v>
      </c>
      <c r="C176" s="101" t="s">
        <v>1509</v>
      </c>
      <c r="E176" t="str">
        <f>IFERROR(VLOOKUP(ROWS($E$2:E176),$A$2:$B$991,2,0),"")</f>
        <v>Výroba plastových výrobků</v>
      </c>
      <c r="H176" s="103"/>
      <c r="I176" s="105"/>
    </row>
    <row r="177" spans="1:9" ht="12.75">
      <c r="A177" s="72">
        <f>IF(ISNUMBER(SEARCH(ZAKL_DATA!$B$29,B177)),MAX($A$1:A176)+1,0)</f>
        <v>176.0</v>
      </c>
      <c r="B177" s="71" t="s">
        <v>985</v>
      </c>
      <c r="C177" s="102" t="s">
        <v>1510</v>
      </c>
      <c r="E177" t="str">
        <f>IFERROR(VLOOKUP(ROWS($E$2:E177),$A$2:$B$991,2,0),"")</f>
        <v>Výroba skla a skleněných výrobků</v>
      </c>
      <c r="H177" s="103"/>
      <c r="I177" s="105"/>
    </row>
    <row r="178" spans="1:9" ht="12.75">
      <c r="A178" s="72">
        <f>IF(ISNUMBER(SEARCH(ZAKL_DATA!$B$29,B178)),MAX($A$1:A177)+1,0)</f>
        <v>177.0</v>
      </c>
      <c r="B178" s="71" t="s">
        <v>986</v>
      </c>
      <c r="C178" s="102" t="s">
        <v>1511</v>
      </c>
      <c r="E178" t="str">
        <f>IFERROR(VLOOKUP(ROWS($E$2:E178),$A$2:$B$991,2,0),"")</f>
        <v>Výroba žáruvzdorných výrobků</v>
      </c>
      <c r="H178" s="103"/>
      <c r="I178" s="105"/>
    </row>
    <row r="179" spans="1:9" ht="12.75">
      <c r="A179" s="72">
        <f>IF(ISNUMBER(SEARCH(ZAKL_DATA!$B$29,B179)),MAX($A$1:A178)+1,0)</f>
        <v>178.0</v>
      </c>
      <c r="B179" s="71" t="s">
        <v>987</v>
      </c>
      <c r="C179" s="102" t="s">
        <v>1512</v>
      </c>
      <c r="E179" t="str">
        <f>IFERROR(VLOOKUP(ROWS($E$2:E179),$A$2:$B$991,2,0),"")</f>
        <v>Výroba stavebních výrobků z jílovitých materiálů</v>
      </c>
      <c r="H179" s="103"/>
      <c r="I179" s="105"/>
    </row>
    <row r="180" spans="1:9" ht="12.75">
      <c r="A180" s="72">
        <f>IF(ISNUMBER(SEARCH(ZAKL_DATA!$B$29,B180)),MAX($A$1:A179)+1,0)</f>
        <v>179.0</v>
      </c>
      <c r="B180" s="71" t="s">
        <v>988</v>
      </c>
      <c r="C180" s="102" t="s">
        <v>1513</v>
      </c>
      <c r="E180" t="str">
        <f>IFERROR(VLOOKUP(ROWS($E$2:E180),$A$2:$B$991,2,0),"")</f>
        <v>Výroba ostatních porcelánových a keramických výrobků</v>
      </c>
      <c r="H180" s="103"/>
      <c r="I180" s="105"/>
    </row>
    <row r="181" spans="1:9" ht="12.75">
      <c r="A181" s="72">
        <f>IF(ISNUMBER(SEARCH(ZAKL_DATA!$B$29,B181)),MAX($A$1:A180)+1,0)</f>
        <v>180.0</v>
      </c>
      <c r="B181" s="71" t="s">
        <v>989</v>
      </c>
      <c r="C181" s="102" t="s">
        <v>1514</v>
      </c>
      <c r="E181" t="str">
        <f>IFERROR(VLOOKUP(ROWS($E$2:E181),$A$2:$B$991,2,0),"")</f>
        <v>Výroba cementu, vápna a sádry</v>
      </c>
      <c r="H181" s="103"/>
      <c r="I181" s="105"/>
    </row>
    <row r="182" spans="1:9" ht="12.75">
      <c r="A182" s="72">
        <f>IF(ISNUMBER(SEARCH(ZAKL_DATA!$B$29,B182)),MAX($A$1:A181)+1,0)</f>
        <v>181.0</v>
      </c>
      <c r="B182" s="71" t="s">
        <v>990</v>
      </c>
      <c r="C182" s="102" t="s">
        <v>1515</v>
      </c>
      <c r="E182" t="str">
        <f>IFERROR(VLOOKUP(ROWS($E$2:E182),$A$2:$B$991,2,0),"")</f>
        <v>Výroba betonových, cementových a sádrových výrobků</v>
      </c>
      <c r="H182" s="103"/>
      <c r="I182" s="105"/>
    </row>
    <row r="183" spans="1:9" ht="12.75">
      <c r="A183" s="72">
        <f>IF(ISNUMBER(SEARCH(ZAKL_DATA!$B$29,B183)),MAX($A$1:A182)+1,0)</f>
        <v>182.0</v>
      </c>
      <c r="B183" s="71" t="s">
        <v>991</v>
      </c>
      <c r="C183" s="102" t="s">
        <v>1516</v>
      </c>
      <c r="E183" t="str">
        <f>IFERROR(VLOOKUP(ROWS($E$2:E183),$A$2:$B$991,2,0),"")</f>
        <v>Řezání, tvarování a konečná úprava kamenů</v>
      </c>
      <c r="H183" s="103"/>
      <c r="I183" s="105"/>
    </row>
    <row r="184" spans="1:9" ht="12.75">
      <c r="A184" s="72">
        <f>IF(ISNUMBER(SEARCH(ZAKL_DATA!$B$29,B184)),MAX($A$1:A183)+1,0)</f>
        <v>183.0</v>
      </c>
      <c r="B184" s="71" t="s">
        <v>992</v>
      </c>
      <c r="C184" s="101" t="s">
        <v>1517</v>
      </c>
      <c r="E184" t="str">
        <f>IFERROR(VLOOKUP(ROWS($E$2:E184),$A$2:$B$991,2,0),"")</f>
        <v>Výroba brusiv a ostatních nekovových minerálních výrobků j. n.</v>
      </c>
      <c r="H184" s="103"/>
      <c r="I184" s="105"/>
    </row>
    <row r="185" spans="1:9" ht="12.75">
      <c r="A185" s="72">
        <f>IF(ISNUMBER(SEARCH(ZAKL_DATA!$B$29,B185)),MAX($A$1:A184)+1,0)</f>
        <v>184.0</v>
      </c>
      <c r="B185" s="71" t="s">
        <v>993</v>
      </c>
      <c r="C185" s="101" t="s">
        <v>1518</v>
      </c>
      <c r="E185" t="str">
        <f>IFERROR(VLOOKUP(ROWS($E$2:E185),$A$2:$B$991,2,0),"")</f>
        <v>Výroba sur.železa,oceli a feroslitin,ploch.výr.,tváření výrobků za tepla</v>
      </c>
      <c r="H185" s="103"/>
      <c r="I185" s="105"/>
    </row>
    <row r="186" spans="1:9" ht="12.75">
      <c r="A186" s="72">
        <f>IF(ISNUMBER(SEARCH(ZAKL_DATA!$B$29,B186)),MAX($A$1:A185)+1,0)</f>
        <v>185.0</v>
      </c>
      <c r="B186" s="71" t="s">
        <v>994</v>
      </c>
      <c r="C186" s="102" t="s">
        <v>1519</v>
      </c>
      <c r="E186" t="str">
        <f>IFERROR(VLOOKUP(ROWS($E$2:E186),$A$2:$B$991,2,0),"")</f>
        <v>Výroba ocelových trub,trubek,dutých profilů a souvis.potrubních tvarovek</v>
      </c>
      <c r="H186" s="103"/>
      <c r="I186" s="105"/>
    </row>
    <row r="187" spans="1:9" ht="12.75">
      <c r="A187" s="72">
        <f>IF(ISNUMBER(SEARCH(ZAKL_DATA!$B$29,B187)),MAX($A$1:A186)+1,0)</f>
        <v>186.0</v>
      </c>
      <c r="B187" s="71" t="s">
        <v>995</v>
      </c>
      <c r="C187" s="101" t="s">
        <v>1520</v>
      </c>
      <c r="E187" t="str">
        <f>IFERROR(VLOOKUP(ROWS($E$2:E187),$A$2:$B$991,2,0),"")</f>
        <v>Výroba ostatních výrobků získaných jednostupňovým zpracováním oceli</v>
      </c>
      <c r="H187" s="103"/>
      <c r="I187" s="105"/>
    </row>
    <row r="188" spans="1:9" ht="12.75">
      <c r="A188" s="72">
        <f>IF(ISNUMBER(SEARCH(ZAKL_DATA!$B$29,B188)),MAX($A$1:A187)+1,0)</f>
        <v>187.0</v>
      </c>
      <c r="B188" s="71" t="s">
        <v>996</v>
      </c>
      <c r="C188" s="102" t="s">
        <v>1521</v>
      </c>
      <c r="E188" t="str">
        <f>IFERROR(VLOOKUP(ROWS($E$2:E188),$A$2:$B$991,2,0),"")</f>
        <v>Výroba a hutní zpracování drahých a neželezných kovů</v>
      </c>
      <c r="H188" s="103"/>
      <c r="I188" s="105"/>
    </row>
    <row r="189" spans="1:9" ht="12.75">
      <c r="A189" s="72">
        <f>IF(ISNUMBER(SEARCH(ZAKL_DATA!$B$29,B189)),MAX($A$1:A188)+1,0)</f>
        <v>188.0</v>
      </c>
      <c r="B189" s="71" t="s">
        <v>997</v>
      </c>
      <c r="C189" s="101" t="s">
        <v>1522</v>
      </c>
      <c r="E189" t="str">
        <f>IFERROR(VLOOKUP(ROWS($E$2:E189),$A$2:$B$991,2,0),"")</f>
        <v>Slévárenství</v>
      </c>
      <c r="H189" s="103"/>
      <c r="I189" s="105"/>
    </row>
    <row r="190" spans="1:9" ht="12.75">
      <c r="A190" s="72">
        <f>IF(ISNUMBER(SEARCH(ZAKL_DATA!$B$29,B190)),MAX($A$1:A189)+1,0)</f>
        <v>189.0</v>
      </c>
      <c r="B190" s="71" t="s">
        <v>998</v>
      </c>
      <c r="C190" s="102" t="s">
        <v>1523</v>
      </c>
      <c r="E190" t="str">
        <f>IFERROR(VLOOKUP(ROWS($E$2:E190),$A$2:$B$991,2,0),"")</f>
        <v>Výroba konstrukčních kovových výrobků</v>
      </c>
      <c r="H190" s="103"/>
      <c r="I190" s="105"/>
    </row>
    <row r="191" spans="1:9" ht="12.75">
      <c r="A191" s="72">
        <f>IF(ISNUMBER(SEARCH(ZAKL_DATA!$B$29,B191)),MAX($A$1:A190)+1,0)</f>
        <v>190.0</v>
      </c>
      <c r="B191" s="71" t="s">
        <v>999</v>
      </c>
      <c r="C191" s="102" t="s">
        <v>1524</v>
      </c>
      <c r="E191" t="str">
        <f>IFERROR(VLOOKUP(ROWS($E$2:E191),$A$2:$B$991,2,0),"")</f>
        <v>Výroba radiátorů a kotlů k ústřednímu topení, kovových nádrží a zásobníků</v>
      </c>
      <c r="H191" s="103"/>
      <c r="I191" s="105"/>
    </row>
    <row r="192" spans="1:9" ht="12.75">
      <c r="A192" s="72">
        <f>IF(ISNUMBER(SEARCH(ZAKL_DATA!$B$29,B192)),MAX($A$1:A191)+1,0)</f>
        <v>191.0</v>
      </c>
      <c r="B192" s="71" t="s">
        <v>1000</v>
      </c>
      <c r="C192" s="102" t="s">
        <v>1525</v>
      </c>
      <c r="E192" t="str">
        <f>IFERROR(VLOOKUP(ROWS($E$2:E192),$A$2:$B$991,2,0),"")</f>
        <v>Výroba parních kotlů, kromě kotlů pro ústřední topení</v>
      </c>
      <c r="H192" s="103"/>
      <c r="I192" s="105"/>
    </row>
    <row r="193" spans="1:9" ht="12.75">
      <c r="A193" s="72">
        <f>IF(ISNUMBER(SEARCH(ZAKL_DATA!$B$29,B193)),MAX($A$1:A192)+1,0)</f>
        <v>192.0</v>
      </c>
      <c r="B193" s="71" t="s">
        <v>1001</v>
      </c>
      <c r="C193" s="102" t="s">
        <v>1526</v>
      </c>
      <c r="E193" t="str">
        <f>IFERROR(VLOOKUP(ROWS($E$2:E193),$A$2:$B$991,2,0),"")</f>
        <v>Výroba zbraní a střeliva</v>
      </c>
      <c r="H193" s="103"/>
      <c r="I193" s="105"/>
    </row>
    <row r="194" spans="1:9" ht="12.75">
      <c r="A194" s="72">
        <f>IF(ISNUMBER(SEARCH(ZAKL_DATA!$B$29,B194)),MAX($A$1:A193)+1,0)</f>
        <v>193.0</v>
      </c>
      <c r="B194" s="71" t="s">
        <v>1002</v>
      </c>
      <c r="C194" s="101" t="s">
        <v>1527</v>
      </c>
      <c r="E194" t="str">
        <f>IFERROR(VLOOKUP(ROWS($E$2:E194),$A$2:$B$991,2,0),"")</f>
        <v>Kování,lisování,ražení,válcování a protlačování kovů;prášková metalurgie</v>
      </c>
      <c r="H194" s="103"/>
      <c r="I194" s="105"/>
    </row>
    <row r="195" spans="1:9" ht="12.75">
      <c r="A195" s="72">
        <f>IF(ISNUMBER(SEARCH(ZAKL_DATA!$B$29,B195)),MAX($A$1:A194)+1,0)</f>
        <v>194.0</v>
      </c>
      <c r="B195" s="71" t="s">
        <v>1003</v>
      </c>
      <c r="C195" s="101" t="s">
        <v>1528</v>
      </c>
      <c r="E195" t="str">
        <f>IFERROR(VLOOKUP(ROWS($E$2:E195),$A$2:$B$991,2,0),"")</f>
        <v>Povrchová úprava a zušlechťování kovů; obrábění</v>
      </c>
      <c r="H195" s="103"/>
      <c r="I195" s="105"/>
    </row>
    <row r="196" spans="1:9" ht="12.75">
      <c r="A196" s="72">
        <f>IF(ISNUMBER(SEARCH(ZAKL_DATA!$B$29,B196)),MAX($A$1:A195)+1,0)</f>
        <v>195.0</v>
      </c>
      <c r="B196" s="71" t="s">
        <v>1004</v>
      </c>
      <c r="C196" s="101" t="s">
        <v>1529</v>
      </c>
      <c r="E196" t="str">
        <f>IFERROR(VLOOKUP(ROWS($E$2:E196),$A$2:$B$991,2,0),"")</f>
        <v>Výroba nožířských výrobků, nástrojů a železářských výrobků</v>
      </c>
      <c r="H196" s="103"/>
      <c r="I196" s="105"/>
    </row>
    <row r="197" spans="1:9" ht="12.75">
      <c r="A197" s="72">
        <f>IF(ISNUMBER(SEARCH(ZAKL_DATA!$B$29,B197)),MAX($A$1:A196)+1,0)</f>
        <v>196.0</v>
      </c>
      <c r="B197" s="71" t="s">
        <v>1005</v>
      </c>
      <c r="C197" s="101" t="s">
        <v>1530</v>
      </c>
      <c r="E197" t="str">
        <f>IFERROR(VLOOKUP(ROWS($E$2:E197),$A$2:$B$991,2,0),"")</f>
        <v>Výroba ostatních kovodělných výrobků</v>
      </c>
      <c r="H197" s="103"/>
      <c r="I197" s="105"/>
    </row>
    <row r="198" spans="1:9" ht="12.75">
      <c r="A198" s="72">
        <f>IF(ISNUMBER(SEARCH(ZAKL_DATA!$B$29,B198)),MAX($A$1:A197)+1,0)</f>
        <v>197.0</v>
      </c>
      <c r="B198" s="71" t="s">
        <v>1006</v>
      </c>
      <c r="C198" s="101" t="s">
        <v>1531</v>
      </c>
      <c r="E198" t="str">
        <f>IFERROR(VLOOKUP(ROWS($E$2:E198),$A$2:$B$991,2,0),"")</f>
        <v>Výroba elektronických součástek a desek</v>
      </c>
      <c r="H198" s="103"/>
      <c r="I198" s="105"/>
    </row>
    <row r="199" spans="1:9" ht="12.75">
      <c r="A199" s="72">
        <f>IF(ISNUMBER(SEARCH(ZAKL_DATA!$B$29,B199)),MAX($A$1:A198)+1,0)</f>
        <v>198.0</v>
      </c>
      <c r="B199" s="71" t="s">
        <v>1007</v>
      </c>
      <c r="C199" s="101" t="s">
        <v>1532</v>
      </c>
      <c r="E199" t="str">
        <f>IFERROR(VLOOKUP(ROWS($E$2:E199),$A$2:$B$991,2,0),"")</f>
        <v>Výroba počítačů a periferních zařízení</v>
      </c>
      <c r="H199" s="103"/>
      <c r="I199" s="105"/>
    </row>
    <row r="200" spans="1:9" ht="12.75">
      <c r="A200" s="72">
        <f>IF(ISNUMBER(SEARCH(ZAKL_DATA!$B$29,B200)),MAX($A$1:A199)+1,0)</f>
        <v>199.0</v>
      </c>
      <c r="B200" s="71" t="s">
        <v>1008</v>
      </c>
      <c r="C200" s="102" t="s">
        <v>1533</v>
      </c>
      <c r="E200" t="str">
        <f>IFERROR(VLOOKUP(ROWS($E$2:E200),$A$2:$B$991,2,0),"")</f>
        <v>Výroba komunikačních zařízení</v>
      </c>
      <c r="H200" s="103"/>
      <c r="I200" s="105"/>
    </row>
    <row r="201" spans="1:9" ht="12.75">
      <c r="A201" s="72">
        <f>IF(ISNUMBER(SEARCH(ZAKL_DATA!$B$29,B201)),MAX($A$1:A200)+1,0)</f>
        <v>200.0</v>
      </c>
      <c r="B201" s="71" t="s">
        <v>1009</v>
      </c>
      <c r="C201" s="101" t="s">
        <v>1534</v>
      </c>
      <c r="E201" t="str">
        <f>IFERROR(VLOOKUP(ROWS($E$2:E201),$A$2:$B$991,2,0),"")</f>
        <v>Výroba spotřební elektroniky</v>
      </c>
      <c r="H201" s="103"/>
      <c r="I201" s="105"/>
    </row>
    <row r="202" spans="1:9" ht="12.75">
      <c r="A202" s="72">
        <f>IF(ISNUMBER(SEARCH(ZAKL_DATA!$B$29,B202)),MAX($A$1:A201)+1,0)</f>
        <v>201.0</v>
      </c>
      <c r="B202" s="71" t="s">
        <v>1010</v>
      </c>
      <c r="C202" s="101" t="s">
        <v>1535</v>
      </c>
      <c r="E202" t="str">
        <f>IFERROR(VLOOKUP(ROWS($E$2:E202),$A$2:$B$991,2,0),"")</f>
        <v>Výroba měřicích,zkušebních a navigačních přístrojů;výroba časoměr.přístrojů</v>
      </c>
      <c r="H202" s="103"/>
      <c r="I202" s="105"/>
    </row>
    <row r="203" spans="1:9" ht="12.75">
      <c r="A203" s="72">
        <f>IF(ISNUMBER(SEARCH(ZAKL_DATA!$B$29,B203)),MAX($A$1:A202)+1,0)</f>
        <v>202.0</v>
      </c>
      <c r="B203" s="71" t="s">
        <v>1011</v>
      </c>
      <c r="C203" s="101" t="s">
        <v>1536</v>
      </c>
      <c r="E203" t="str">
        <f>IFERROR(VLOOKUP(ROWS($E$2:E203),$A$2:$B$991,2,0),"")</f>
        <v>Výroba ozařovacích, elektroléčebných a elektroterapeutických přístrojů</v>
      </c>
      <c r="H203" s="103"/>
      <c r="I203" s="105"/>
    </row>
    <row r="204" spans="1:9" ht="12.75">
      <c r="A204" s="72">
        <f>IF(ISNUMBER(SEARCH(ZAKL_DATA!$B$29,B204)),MAX($A$1:A203)+1,0)</f>
        <v>203.0</v>
      </c>
      <c r="B204" s="71" t="s">
        <v>1012</v>
      </c>
      <c r="C204" s="101" t="s">
        <v>1537</v>
      </c>
      <c r="E204" t="str">
        <f>IFERROR(VLOOKUP(ROWS($E$2:E204),$A$2:$B$991,2,0),"")</f>
        <v>Výroba optických a fotografických přístrojů a zařízení</v>
      </c>
      <c r="H204" s="103"/>
      <c r="I204" s="105"/>
    </row>
    <row r="205" spans="1:9" ht="12.75">
      <c r="A205" s="72">
        <f>IF(ISNUMBER(SEARCH(ZAKL_DATA!$B$29,B205)),MAX($A$1:A204)+1,0)</f>
        <v>204.0</v>
      </c>
      <c r="B205" s="71" t="s">
        <v>1013</v>
      </c>
      <c r="C205" s="101" t="s">
        <v>1538</v>
      </c>
      <c r="E205" t="str">
        <f>IFERROR(VLOOKUP(ROWS($E$2:E205),$A$2:$B$991,2,0),"")</f>
        <v>Výroba magnetických a optických médií</v>
      </c>
      <c r="H205" s="103"/>
      <c r="I205" s="105"/>
    </row>
    <row r="206" spans="1:9" ht="12.75">
      <c r="A206" s="72">
        <f>IF(ISNUMBER(SEARCH(ZAKL_DATA!$B$29,B206)),MAX($A$1:A205)+1,0)</f>
        <v>205.0</v>
      </c>
      <c r="B206" s="71" t="s">
        <v>1014</v>
      </c>
      <c r="C206" s="101" t="s">
        <v>1539</v>
      </c>
      <c r="E206" t="str">
        <f>IFERROR(VLOOKUP(ROWS($E$2:E206),$A$2:$B$991,2,0),"")</f>
        <v>Výroba elektr.motorů,generátorů,transformátorů a elektr.rozvod.a kontrol.z.</v>
      </c>
      <c r="H206" s="103"/>
      <c r="I206" s="105"/>
    </row>
    <row r="207" spans="1:9" ht="12.75">
      <c r="A207" s="72">
        <f>IF(ISNUMBER(SEARCH(ZAKL_DATA!$B$29,B207)),MAX($A$1:A206)+1,0)</f>
        <v>206.0</v>
      </c>
      <c r="B207" s="71" t="s">
        <v>1015</v>
      </c>
      <c r="C207" s="102" t="s">
        <v>1540</v>
      </c>
      <c r="E207" t="str">
        <f>IFERROR(VLOOKUP(ROWS($E$2:E207),$A$2:$B$991,2,0),"")</f>
        <v>Výroba baterií a akumulátorů</v>
      </c>
      <c r="H207" s="103"/>
      <c r="I207" s="105"/>
    </row>
    <row r="208" spans="1:9" ht="12.75">
      <c r="A208" s="72">
        <f>IF(ISNUMBER(SEARCH(ZAKL_DATA!$B$29,B208)),MAX($A$1:A207)+1,0)</f>
        <v>207.0</v>
      </c>
      <c r="B208" s="71" t="s">
        <v>1016</v>
      </c>
      <c r="C208" s="101" t="s">
        <v>1541</v>
      </c>
      <c r="E208" t="str">
        <f>IFERROR(VLOOKUP(ROWS($E$2:E208),$A$2:$B$991,2,0),"")</f>
        <v>Výroba optických a elektr.kabelů,elektr.vodičů a elektroinstal.zařízení</v>
      </c>
      <c r="H208" s="103"/>
      <c r="I208" s="105"/>
    </row>
    <row r="209" spans="1:9" ht="12.75">
      <c r="A209" s="72">
        <f>IF(ISNUMBER(SEARCH(ZAKL_DATA!$B$29,B209)),MAX($A$1:A208)+1,0)</f>
        <v>208.0</v>
      </c>
      <c r="B209" s="71" t="s">
        <v>1017</v>
      </c>
      <c r="C209" s="101" t="s">
        <v>1542</v>
      </c>
      <c r="E209" t="str">
        <f>IFERROR(VLOOKUP(ROWS($E$2:E209),$A$2:$B$991,2,0),"")</f>
        <v>Výroba elektrických osvětlovacích zařízení</v>
      </c>
      <c r="H209" s="103"/>
      <c r="I209" s="105"/>
    </row>
    <row r="210" spans="1:9" ht="12.75">
      <c r="A210" s="72">
        <f>IF(ISNUMBER(SEARCH(ZAKL_DATA!$B$29,B210)),MAX($A$1:A209)+1,0)</f>
        <v>209.0</v>
      </c>
      <c r="B210" s="71" t="s">
        <v>1018</v>
      </c>
      <c r="C210" s="102" t="s">
        <v>1543</v>
      </c>
      <c r="E210" t="str">
        <f>IFERROR(VLOOKUP(ROWS($E$2:E210),$A$2:$B$991,2,0),"")</f>
        <v>Výroba spotřebičů převážně pro domácnost</v>
      </c>
      <c r="H210" s="103"/>
      <c r="I210" s="105"/>
    </row>
    <row r="211" spans="1:9" ht="12.75">
      <c r="A211" s="72">
        <f>IF(ISNUMBER(SEARCH(ZAKL_DATA!$B$29,B211)),MAX($A$1:A210)+1,0)</f>
        <v>210.0</v>
      </c>
      <c r="B211" s="71" t="s">
        <v>1019</v>
      </c>
      <c r="C211" s="101" t="s">
        <v>1544</v>
      </c>
      <c r="E211" t="str">
        <f>IFERROR(VLOOKUP(ROWS($E$2:E211),$A$2:$B$991,2,0),"")</f>
        <v>Výroba ostatních elektrických zařízení</v>
      </c>
      <c r="H211" s="103"/>
      <c r="I211" s="105"/>
    </row>
    <row r="212" spans="1:9" ht="12.75">
      <c r="A212" s="72">
        <f>IF(ISNUMBER(SEARCH(ZAKL_DATA!$B$29,B212)),MAX($A$1:A211)+1,0)</f>
        <v>211.0</v>
      </c>
      <c r="B212" s="71" t="s">
        <v>1020</v>
      </c>
      <c r="C212" s="101" t="s">
        <v>1545</v>
      </c>
      <c r="E212" t="str">
        <f>IFERROR(VLOOKUP(ROWS($E$2:E212),$A$2:$B$991,2,0),"")</f>
        <v>Výroba strojů a zařízení pro všeobecné účely</v>
      </c>
      <c r="H212" s="103"/>
      <c r="I212" s="105"/>
    </row>
    <row r="213" spans="1:9" ht="12.75">
      <c r="A213" s="72">
        <f>IF(ISNUMBER(SEARCH(ZAKL_DATA!$B$29,B213)),MAX($A$1:A212)+1,0)</f>
        <v>212.0</v>
      </c>
      <c r="B213" s="71" t="s">
        <v>1021</v>
      </c>
      <c r="C213" s="102" t="s">
        <v>1546</v>
      </c>
      <c r="E213" t="str">
        <f>IFERROR(VLOOKUP(ROWS($E$2:E213),$A$2:$B$991,2,0),"")</f>
        <v>Výroba ostatních strojů a zařízení pro všeobecné účely</v>
      </c>
      <c r="H213" s="103"/>
      <c r="I213" s="105"/>
    </row>
    <row r="214" spans="1:9" ht="12.75">
      <c r="A214" s="72">
        <f>IF(ISNUMBER(SEARCH(ZAKL_DATA!$B$29,B214)),MAX($A$1:A213)+1,0)</f>
        <v>213.0</v>
      </c>
      <c r="B214" s="71" t="s">
        <v>1022</v>
      </c>
      <c r="C214" s="101" t="s">
        <v>1547</v>
      </c>
      <c r="E214" t="str">
        <f>IFERROR(VLOOKUP(ROWS($E$2:E214),$A$2:$B$991,2,0),"")</f>
        <v>Výroba zemědělských a lesnických strojů</v>
      </c>
      <c r="H214" s="103"/>
      <c r="I214" s="105"/>
    </row>
    <row r="215" spans="1:9" ht="12.75">
      <c r="A215" s="72">
        <f>IF(ISNUMBER(SEARCH(ZAKL_DATA!$B$29,B215)),MAX($A$1:A214)+1,0)</f>
        <v>214.0</v>
      </c>
      <c r="B215" s="71" t="s">
        <v>1023</v>
      </c>
      <c r="C215" s="101" t="s">
        <v>1548</v>
      </c>
      <c r="E215" t="str">
        <f>IFERROR(VLOOKUP(ROWS($E$2:E215),$A$2:$B$991,2,0),"")</f>
        <v>Výroba kovoobráběcích a ostatních obráběcích strojů</v>
      </c>
      <c r="H215" s="103"/>
      <c r="I215" s="105"/>
    </row>
    <row r="216" spans="1:9" ht="12.75">
      <c r="A216" s="72">
        <f>IF(ISNUMBER(SEARCH(ZAKL_DATA!$B$29,B216)),MAX($A$1:A215)+1,0)</f>
        <v>215.0</v>
      </c>
      <c r="B216" s="71" t="s">
        <v>1024</v>
      </c>
      <c r="C216" s="101" t="s">
        <v>1549</v>
      </c>
      <c r="E216" t="str">
        <f>IFERROR(VLOOKUP(ROWS($E$2:E216),$A$2:$B$991,2,0),"")</f>
        <v>Výroba ostatních strojů pro speciální účely</v>
      </c>
      <c r="H216" s="103"/>
      <c r="I216" s="105"/>
    </row>
    <row r="217" spans="1:9" ht="12.75">
      <c r="A217" s="72">
        <f>IF(ISNUMBER(SEARCH(ZAKL_DATA!$B$29,B217)),MAX($A$1:A216)+1,0)</f>
        <v>216.0</v>
      </c>
      <c r="B217" s="71" t="s">
        <v>1025</v>
      </c>
      <c r="C217" s="101" t="s">
        <v>1550</v>
      </c>
      <c r="E217" t="str">
        <f>IFERROR(VLOOKUP(ROWS($E$2:E217),$A$2:$B$991,2,0),"")</f>
        <v>Výroba motorových vozidel a jejich motorů</v>
      </c>
      <c r="H217" s="103"/>
      <c r="I217" s="105"/>
    </row>
    <row r="218" spans="1:9" ht="12.75">
      <c r="A218" s="72">
        <f>IF(ISNUMBER(SEARCH(ZAKL_DATA!$B$29,B218)),MAX($A$1:A217)+1,0)</f>
        <v>217.0</v>
      </c>
      <c r="B218" s="71" t="s">
        <v>1026</v>
      </c>
      <c r="C218" s="101" t="s">
        <v>1551</v>
      </c>
      <c r="E218" t="str">
        <f>IFERROR(VLOOKUP(ROWS($E$2:E218),$A$2:$B$991,2,0),"")</f>
        <v>Výroba karoserií motorových vozidel; výroba přívěsů a návěsů</v>
      </c>
      <c r="H218" s="103"/>
      <c r="I218" s="105"/>
    </row>
    <row r="219" spans="1:9" ht="12.75">
      <c r="A219" s="72">
        <f>IF(ISNUMBER(SEARCH(ZAKL_DATA!$B$29,B219)),MAX($A$1:A218)+1,0)</f>
        <v>218.0</v>
      </c>
      <c r="B219" s="71" t="s">
        <v>1027</v>
      </c>
      <c r="C219" s="101" t="s">
        <v>1552</v>
      </c>
      <c r="E219" t="str">
        <f>IFERROR(VLOOKUP(ROWS($E$2:E219),$A$2:$B$991,2,0),"")</f>
        <v>Výroba dílů a příslušenství pro motorová vozidla a jejich motory</v>
      </c>
      <c r="H219" s="103"/>
      <c r="I219" s="105"/>
    </row>
    <row r="220" spans="1:9" ht="12.75">
      <c r="A220" s="72">
        <f>IF(ISNUMBER(SEARCH(ZAKL_DATA!$B$29,B220)),MAX($A$1:A219)+1,0)</f>
        <v>219.0</v>
      </c>
      <c r="B220" s="71" t="s">
        <v>1028</v>
      </c>
      <c r="C220" s="101" t="s">
        <v>1553</v>
      </c>
      <c r="E220" t="str">
        <f>IFERROR(VLOOKUP(ROWS($E$2:E220),$A$2:$B$991,2,0),"")</f>
        <v>Stavba lodí a člunů</v>
      </c>
      <c r="H220" s="103"/>
      <c r="I220" s="105"/>
    </row>
    <row r="221" spans="1:9" ht="12.75">
      <c r="A221" s="72">
        <f>IF(ISNUMBER(SEARCH(ZAKL_DATA!$B$29,B221)),MAX($A$1:A220)+1,0)</f>
        <v>220.0</v>
      </c>
      <c r="B221" s="71" t="s">
        <v>1029</v>
      </c>
      <c r="C221" s="102" t="s">
        <v>1554</v>
      </c>
      <c r="E221" t="str">
        <f>IFERROR(VLOOKUP(ROWS($E$2:E221),$A$2:$B$991,2,0),"")</f>
        <v>Výroba železničních lokomotiv a vozového parku</v>
      </c>
      <c r="H221" s="103"/>
      <c r="I221" s="105"/>
    </row>
    <row r="222" spans="1:9" ht="12.75">
      <c r="A222" s="72">
        <f>IF(ISNUMBER(SEARCH(ZAKL_DATA!$B$29,B222)),MAX($A$1:A221)+1,0)</f>
        <v>221.0</v>
      </c>
      <c r="B222" s="71" t="s">
        <v>1030</v>
      </c>
      <c r="C222" s="102" t="s">
        <v>1555</v>
      </c>
      <c r="E222" t="str">
        <f>IFERROR(VLOOKUP(ROWS($E$2:E222),$A$2:$B$991,2,0),"")</f>
        <v>Výroba letadel a jejich motorů,kosmických lodí a souvisejících zařízení</v>
      </c>
      <c r="H222" s="103"/>
      <c r="I222" s="105"/>
    </row>
    <row r="223" spans="1:9" ht="12.75">
      <c r="A223" s="72">
        <f>IF(ISNUMBER(SEARCH(ZAKL_DATA!$B$29,B223)),MAX($A$1:A222)+1,0)</f>
        <v>222.0</v>
      </c>
      <c r="B223" s="71" t="s">
        <v>1031</v>
      </c>
      <c r="C223" s="102" t="s">
        <v>1556</v>
      </c>
      <c r="E223" t="str">
        <f>IFERROR(VLOOKUP(ROWS($E$2:E223),$A$2:$B$991,2,0),"")</f>
        <v>Výroba vojenských bojových vozidel</v>
      </c>
      <c r="H223" s="103"/>
      <c r="I223" s="105"/>
    </row>
    <row r="224" spans="1:9" ht="12.75">
      <c r="A224" s="72">
        <f>IF(ISNUMBER(SEARCH(ZAKL_DATA!$B$29,B224)),MAX($A$1:A223)+1,0)</f>
        <v>223.0</v>
      </c>
      <c r="B224" s="71" t="s">
        <v>1032</v>
      </c>
      <c r="C224" s="102" t="s">
        <v>1557</v>
      </c>
      <c r="E224" t="str">
        <f>IFERROR(VLOOKUP(ROWS($E$2:E224),$A$2:$B$991,2,0),"")</f>
        <v>Výroba dopravních prostředků a zařízení j. n.</v>
      </c>
      <c r="H224" s="103"/>
      <c r="I224" s="105"/>
    </row>
    <row r="225" spans="1:9" ht="12.75">
      <c r="A225" s="72">
        <f>IF(ISNUMBER(SEARCH(ZAKL_DATA!$B$29,B225)),MAX($A$1:A224)+1,0)</f>
        <v>224.0</v>
      </c>
      <c r="B225" s="71" t="s">
        <v>1213</v>
      </c>
      <c r="C225" s="102" t="s">
        <v>1558</v>
      </c>
      <c r="E225" t="str">
        <f>IFERROR(VLOOKUP(ROWS($E$2:E225),$A$2:$B$991,2,0),"")</f>
        <v>Mořský rybolov</v>
      </c>
      <c r="H225" s="103"/>
      <c r="I225" s="105"/>
    </row>
    <row r="226" spans="1:9" ht="12.75">
      <c r="A226" s="72">
        <f>IF(ISNUMBER(SEARCH(ZAKL_DATA!$B$29,B226)),MAX($A$1:A225)+1,0)</f>
        <v>225.0</v>
      </c>
      <c r="B226" s="71" t="s">
        <v>1214</v>
      </c>
      <c r="C226" s="102" t="s">
        <v>1559</v>
      </c>
      <c r="E226" t="str">
        <f>IFERROR(VLOOKUP(ROWS($E$2:E226),$A$2:$B$991,2,0),"")</f>
        <v>Sladkovodní rybolov</v>
      </c>
      <c r="H226" s="103"/>
      <c r="I226" s="105"/>
    </row>
    <row r="227" spans="1:9" ht="12.75">
      <c r="A227" s="72">
        <f>IF(ISNUMBER(SEARCH(ZAKL_DATA!$B$29,B227)),MAX($A$1:A226)+1,0)</f>
        <v>226.0</v>
      </c>
      <c r="B227" s="71" t="s">
        <v>1033</v>
      </c>
      <c r="C227" s="102" t="s">
        <v>1560</v>
      </c>
      <c r="E227" t="str">
        <f>IFERROR(VLOOKUP(ROWS($E$2:E227),$A$2:$B$991,2,0),"")</f>
        <v>Výroba klenotů, bižuterie a příbuzných výrobků</v>
      </c>
      <c r="H227" s="103"/>
      <c r="I227" s="105"/>
    </row>
    <row r="228" spans="1:9" ht="12.75">
      <c r="A228" s="72">
        <f>IF(ISNUMBER(SEARCH(ZAKL_DATA!$B$29,B228)),MAX($A$1:A227)+1,0)</f>
        <v>227.0</v>
      </c>
      <c r="B228" s="71" t="s">
        <v>1215</v>
      </c>
      <c r="C228" s="102" t="s">
        <v>1561</v>
      </c>
      <c r="E228" t="str">
        <f>IFERROR(VLOOKUP(ROWS($E$2:E228),$A$2:$B$991,2,0),"")</f>
        <v>Mořská akvakultura</v>
      </c>
      <c r="H228" s="103"/>
      <c r="I228" s="105"/>
    </row>
    <row r="229" spans="1:9" ht="12.75">
      <c r="A229" s="72">
        <f>IF(ISNUMBER(SEARCH(ZAKL_DATA!$B$29,B229)),MAX($A$1:A228)+1,0)</f>
        <v>228.0</v>
      </c>
      <c r="B229" s="71" t="s">
        <v>1034</v>
      </c>
      <c r="C229" s="102" t="s">
        <v>1562</v>
      </c>
      <c r="E229" t="str">
        <f>IFERROR(VLOOKUP(ROWS($E$2:E229),$A$2:$B$991,2,0),"")</f>
        <v>Výroba hudebních nástrojů</v>
      </c>
      <c r="H229" s="103"/>
      <c r="I229" s="105"/>
    </row>
    <row r="230" spans="1:9" ht="12.75">
      <c r="A230" s="72">
        <f>IF(ISNUMBER(SEARCH(ZAKL_DATA!$B$29,B230)),MAX($A$1:A229)+1,0)</f>
        <v>229.0</v>
      </c>
      <c r="B230" s="71" t="s">
        <v>1216</v>
      </c>
      <c r="C230" s="102" t="s">
        <v>1563</v>
      </c>
      <c r="E230" t="str">
        <f>IFERROR(VLOOKUP(ROWS($E$2:E230),$A$2:$B$991,2,0),"")</f>
        <v>Sladkovodní akvakultura</v>
      </c>
      <c r="H230" s="103"/>
      <c r="I230" s="105"/>
    </row>
    <row r="231" spans="1:9" ht="12.75">
      <c r="A231" s="72">
        <f>IF(ISNUMBER(SEARCH(ZAKL_DATA!$B$29,B231)),MAX($A$1:A230)+1,0)</f>
        <v>230.0</v>
      </c>
      <c r="B231" s="71" t="s">
        <v>1035</v>
      </c>
      <c r="C231" s="102" t="s">
        <v>1564</v>
      </c>
      <c r="E231" t="str">
        <f>IFERROR(VLOOKUP(ROWS($E$2:E231),$A$2:$B$991,2,0),"")</f>
        <v>Výroba sportovních potřeb</v>
      </c>
      <c r="H231" s="103"/>
      <c r="I231" s="105"/>
    </row>
    <row r="232" spans="1:9" ht="12.75">
      <c r="A232" s="72">
        <f>IF(ISNUMBER(SEARCH(ZAKL_DATA!$B$29,B232)),MAX($A$1:A231)+1,0)</f>
        <v>231.0</v>
      </c>
      <c r="B232" s="71" t="s">
        <v>1036</v>
      </c>
      <c r="C232" s="102" t="s">
        <v>1565</v>
      </c>
      <c r="E232" t="str">
        <f>IFERROR(VLOOKUP(ROWS($E$2:E232),$A$2:$B$991,2,0),"")</f>
        <v>Výroba her a hraček</v>
      </c>
      <c r="H232" s="103"/>
      <c r="I232" s="105"/>
    </row>
    <row r="233" spans="1:9" ht="12.75">
      <c r="A233" s="72">
        <f>IF(ISNUMBER(SEARCH(ZAKL_DATA!$B$29,B233)),MAX($A$1:A232)+1,0)</f>
        <v>232.0</v>
      </c>
      <c r="B233" s="71" t="s">
        <v>1037</v>
      </c>
      <c r="C233" s="102" t="s">
        <v>1566</v>
      </c>
      <c r="E233" t="str">
        <f>IFERROR(VLOOKUP(ROWS($E$2:E233),$A$2:$B$991,2,0),"")</f>
        <v>Výroba lékařských a dentálních nástrojů a potřeb</v>
      </c>
      <c r="H233" s="103"/>
      <c r="I233" s="105"/>
    </row>
    <row r="234" spans="1:9" ht="12.75">
      <c r="A234" s="72">
        <f>IF(ISNUMBER(SEARCH(ZAKL_DATA!$B$29,B234)),MAX($A$1:A233)+1,0)</f>
        <v>233.0</v>
      </c>
      <c r="B234" s="71" t="s">
        <v>1038</v>
      </c>
      <c r="C234" s="102" t="s">
        <v>1567</v>
      </c>
      <c r="E234" t="str">
        <f>IFERROR(VLOOKUP(ROWS($E$2:E234),$A$2:$B$991,2,0),"")</f>
        <v>Zpracovatelský průmysl j. n.</v>
      </c>
      <c r="H234" s="103"/>
      <c r="I234" s="105"/>
    </row>
    <row r="235" spans="1:9" ht="12.75">
      <c r="A235" s="72">
        <f>IF(ISNUMBER(SEARCH(ZAKL_DATA!$B$29,B235)),MAX($A$1:A234)+1,0)</f>
        <v>234.0</v>
      </c>
      <c r="B235" s="71" t="s">
        <v>1039</v>
      </c>
      <c r="C235" s="102" t="s">
        <v>1568</v>
      </c>
      <c r="E235" t="str">
        <f>IFERROR(VLOOKUP(ROWS($E$2:E235),$A$2:$B$991,2,0),"")</f>
        <v>Opravy kovodělných výrobků, strojů a zařízení</v>
      </c>
      <c r="H235" s="103"/>
      <c r="I235" s="105"/>
    </row>
    <row r="236" spans="1:9" ht="12.75">
      <c r="A236" s="72">
        <f>IF(ISNUMBER(SEARCH(ZAKL_DATA!$B$29,B236)),MAX($A$1:A235)+1,0)</f>
        <v>235.0</v>
      </c>
      <c r="B236" s="71" t="s">
        <v>1040</v>
      </c>
      <c r="C236" s="102" t="s">
        <v>1569</v>
      </c>
      <c r="E236" t="str">
        <f>IFERROR(VLOOKUP(ROWS($E$2:E236),$A$2:$B$991,2,0),"")</f>
        <v>Instalace průmyslových strojů a zařízení</v>
      </c>
      <c r="H236" s="103"/>
      <c r="I236" s="105"/>
    </row>
    <row r="237" spans="1:9" ht="12.75">
      <c r="A237" s="72">
        <f>IF(ISNUMBER(SEARCH(ZAKL_DATA!$B$29,B237)),MAX($A$1:A236)+1,0)</f>
        <v>236.0</v>
      </c>
      <c r="B237" s="71" t="s">
        <v>1041</v>
      </c>
      <c r="C237" s="102" t="s">
        <v>1570</v>
      </c>
      <c r="E237" t="str">
        <f>IFERROR(VLOOKUP(ROWS($E$2:E237),$A$2:$B$991,2,0),"")</f>
        <v>Výroba, přenos a rozvod elektřiny</v>
      </c>
      <c r="H237" s="103"/>
      <c r="I237" s="105"/>
    </row>
    <row r="238" spans="1:9" ht="12.75">
      <c r="A238" s="72">
        <f>IF(ISNUMBER(SEARCH(ZAKL_DATA!$B$29,B238)),MAX($A$1:A237)+1,0)</f>
        <v>237.0</v>
      </c>
      <c r="B238" s="71" t="s">
        <v>1042</v>
      </c>
      <c r="C238" s="102" t="s">
        <v>1571</v>
      </c>
      <c r="E238" t="str">
        <f>IFERROR(VLOOKUP(ROWS($E$2:E238),$A$2:$B$991,2,0),"")</f>
        <v>Výroba plynu; rozvod plynných paliv prostřednictvím sítí</v>
      </c>
      <c r="H238" s="103"/>
      <c r="I238" s="105"/>
    </row>
    <row r="239" spans="1:9" ht="12.75">
      <c r="A239" s="72">
        <f>IF(ISNUMBER(SEARCH(ZAKL_DATA!$B$29,B239)),MAX($A$1:A238)+1,0)</f>
        <v>238.0</v>
      </c>
      <c r="B239" s="71" t="s">
        <v>1043</v>
      </c>
      <c r="C239" s="102" t="s">
        <v>1572</v>
      </c>
      <c r="E239" t="str">
        <f>IFERROR(VLOOKUP(ROWS($E$2:E239),$A$2:$B$991,2,0),"")</f>
        <v>Výroba a rozvod tepla a klimatizovaného vzduchu, výroba ledu</v>
      </c>
      <c r="H239" s="103"/>
      <c r="I239" s="105"/>
    </row>
    <row r="240" spans="1:9" ht="12.75">
      <c r="A240" s="72">
        <f>IF(ISNUMBER(SEARCH(ZAKL_DATA!$B$29,B240)),MAX($A$1:A239)+1,0)</f>
        <v>239.0</v>
      </c>
      <c r="B240" s="71" t="s">
        <v>1044</v>
      </c>
      <c r="C240" s="102" t="s">
        <v>1573</v>
      </c>
      <c r="E240" t="str">
        <f>IFERROR(VLOOKUP(ROWS($E$2:E240),$A$2:$B$991,2,0),"")</f>
        <v>Shromažďování a sběr odpadů</v>
      </c>
      <c r="H240" s="103"/>
      <c r="I240" s="105"/>
    </row>
    <row r="241" spans="1:9" ht="12.75">
      <c r="A241" s="72">
        <f>IF(ISNUMBER(SEARCH(ZAKL_DATA!$B$29,B241)),MAX($A$1:A240)+1,0)</f>
        <v>240.0</v>
      </c>
      <c r="B241" s="71" t="s">
        <v>1045</v>
      </c>
      <c r="C241" s="102" t="s">
        <v>1574</v>
      </c>
      <c r="E241" t="str">
        <f>IFERROR(VLOOKUP(ROWS($E$2:E241),$A$2:$B$991,2,0),"")</f>
        <v>Odstraňování odpadů</v>
      </c>
      <c r="H241" s="103"/>
      <c r="I241" s="105"/>
    </row>
    <row r="242" spans="1:9" ht="12.75">
      <c r="A242" s="72">
        <f>IF(ISNUMBER(SEARCH(ZAKL_DATA!$B$29,B242)),MAX($A$1:A241)+1,0)</f>
        <v>241.0</v>
      </c>
      <c r="B242" s="71" t="s">
        <v>1046</v>
      </c>
      <c r="C242" s="102" t="s">
        <v>1575</v>
      </c>
      <c r="E242" t="str">
        <f>IFERROR(VLOOKUP(ROWS($E$2:E242),$A$2:$B$991,2,0),"")</f>
        <v>Úprava odpadů k dalšímu využití</v>
      </c>
      <c r="H242" s="103"/>
      <c r="I242" s="105"/>
    </row>
    <row r="243" spans="1:9" ht="12.75">
      <c r="A243" s="72">
        <f>IF(ISNUMBER(SEARCH(ZAKL_DATA!$B$29,B243)),MAX($A$1:A242)+1,0)</f>
        <v>242.0</v>
      </c>
      <c r="B243" s="71" t="s">
        <v>1047</v>
      </c>
      <c r="C243" s="102" t="s">
        <v>1576</v>
      </c>
      <c r="E243" t="str">
        <f>IFERROR(VLOOKUP(ROWS($E$2:E243),$A$2:$B$991,2,0),"")</f>
        <v>Developerská činnost</v>
      </c>
      <c r="H243" s="103"/>
      <c r="I243" s="105"/>
    </row>
    <row r="244" spans="1:9" ht="12.75">
      <c r="A244" s="72">
        <f>IF(ISNUMBER(SEARCH(ZAKL_DATA!$B$29,B244)),MAX($A$1:A243)+1,0)</f>
        <v>243.0</v>
      </c>
      <c r="B244" s="71" t="s">
        <v>1048</v>
      </c>
      <c r="C244" s="102" t="s">
        <v>1577</v>
      </c>
      <c r="E244" t="str">
        <f>IFERROR(VLOOKUP(ROWS($E$2:E244),$A$2:$B$991,2,0),"")</f>
        <v>Výstavba bytových a nebytových budov</v>
      </c>
      <c r="H244" s="103"/>
      <c r="I244" s="105"/>
    </row>
    <row r="245" spans="1:9" ht="12.75">
      <c r="A245" s="72">
        <f>IF(ISNUMBER(SEARCH(ZAKL_DATA!$B$29,B245)),MAX($A$1:A244)+1,0)</f>
        <v>244.0</v>
      </c>
      <c r="B245" s="71" t="s">
        <v>1049</v>
      </c>
      <c r="C245" s="102" t="s">
        <v>1578</v>
      </c>
      <c r="E245" t="str">
        <f>IFERROR(VLOOKUP(ROWS($E$2:E245),$A$2:$B$991,2,0),"")</f>
        <v>Výstavba silnic a železnic</v>
      </c>
      <c r="H245" s="103"/>
      <c r="I245" s="105"/>
    </row>
    <row r="246" spans="1:9" ht="12.75">
      <c r="A246" s="72">
        <f>IF(ISNUMBER(SEARCH(ZAKL_DATA!$B$29,B246)),MAX($A$1:A245)+1,0)</f>
        <v>245.0</v>
      </c>
      <c r="B246" s="71" t="s">
        <v>1050</v>
      </c>
      <c r="C246" s="102" t="s">
        <v>1579</v>
      </c>
      <c r="E246" t="str">
        <f>IFERROR(VLOOKUP(ROWS($E$2:E246),$A$2:$B$991,2,0),"")</f>
        <v>Výstavba inženýrských sítí</v>
      </c>
      <c r="H246" s="103"/>
      <c r="I246" s="105"/>
    </row>
    <row r="247" spans="1:9" ht="12.75">
      <c r="A247" s="72">
        <f>IF(ISNUMBER(SEARCH(ZAKL_DATA!$B$29,B247)),MAX($A$1:A246)+1,0)</f>
        <v>246.0</v>
      </c>
      <c r="B247" s="71" t="s">
        <v>1051</v>
      </c>
      <c r="C247" s="102" t="s">
        <v>1580</v>
      </c>
      <c r="E247" t="str">
        <f>IFERROR(VLOOKUP(ROWS($E$2:E247),$A$2:$B$991,2,0),"")</f>
        <v>Výstavba ostatních staveb</v>
      </c>
      <c r="H247" s="103"/>
      <c r="I247" s="105"/>
    </row>
    <row r="248" spans="1:9" ht="12.75">
      <c r="A248" s="72">
        <f>IF(ISNUMBER(SEARCH(ZAKL_DATA!$B$29,B248)),MAX($A$1:A247)+1,0)</f>
        <v>247.0</v>
      </c>
      <c r="B248" s="71" t="s">
        <v>1052</v>
      </c>
      <c r="C248" s="102" t="s">
        <v>1581</v>
      </c>
      <c r="E248" t="str">
        <f>IFERROR(VLOOKUP(ROWS($E$2:E248),$A$2:$B$991,2,0),"")</f>
        <v>Demolice a příprava staveniště</v>
      </c>
      <c r="H248" s="103"/>
      <c r="I248" s="105"/>
    </row>
    <row r="249" spans="1:9" ht="12.75">
      <c r="A249" s="72">
        <f>IF(ISNUMBER(SEARCH(ZAKL_DATA!$B$29,B249)),MAX($A$1:A248)+1,0)</f>
        <v>248.0</v>
      </c>
      <c r="B249" s="71" t="s">
        <v>1053</v>
      </c>
      <c r="C249" s="102" t="s">
        <v>1582</v>
      </c>
      <c r="E249" t="str">
        <f>IFERROR(VLOOKUP(ROWS($E$2:E249),$A$2:$B$991,2,0),"")</f>
        <v>Elektroinstalační, instalatérské a ostatní stavebně instalační práce</v>
      </c>
      <c r="H249" s="103"/>
      <c r="I249" s="105"/>
    </row>
    <row r="250" spans="1:9" ht="12.75">
      <c r="A250" s="72">
        <f>IF(ISNUMBER(SEARCH(ZAKL_DATA!$B$29,B250)),MAX($A$1:A249)+1,0)</f>
        <v>249.0</v>
      </c>
      <c r="B250" s="71" t="s">
        <v>1054</v>
      </c>
      <c r="C250" s="102" t="s">
        <v>1583</v>
      </c>
      <c r="E250" t="str">
        <f>IFERROR(VLOOKUP(ROWS($E$2:E250),$A$2:$B$991,2,0),"")</f>
        <v>Kompletační a dokončovací práce</v>
      </c>
      <c r="H250" s="103"/>
      <c r="I250" s="105"/>
    </row>
    <row r="251" spans="1:9" ht="12.75">
      <c r="A251" s="72">
        <f>IF(ISNUMBER(SEARCH(ZAKL_DATA!$B$29,B251)),MAX($A$1:A250)+1,0)</f>
        <v>250.0</v>
      </c>
      <c r="B251" s="71" t="s">
        <v>1055</v>
      </c>
      <c r="C251" s="102" t="s">
        <v>1584</v>
      </c>
      <c r="E251" t="str">
        <f>IFERROR(VLOOKUP(ROWS($E$2:E251),$A$2:$B$991,2,0),"")</f>
        <v>Ostatní specializované stavební činnosti</v>
      </c>
      <c r="H251" s="103"/>
      <c r="I251" s="105"/>
    </row>
    <row r="252" spans="1:9" ht="12.75">
      <c r="A252" s="72">
        <f>IF(ISNUMBER(SEARCH(ZAKL_DATA!$B$29,B252)),MAX($A$1:A251)+1,0)</f>
        <v>251.0</v>
      </c>
      <c r="B252" s="71" t="s">
        <v>1056</v>
      </c>
      <c r="C252" s="102" t="s">
        <v>1585</v>
      </c>
      <c r="E252" t="str">
        <f>IFERROR(VLOOKUP(ROWS($E$2:E252),$A$2:$B$991,2,0),"")</f>
        <v>Obchod s motorovými vozidly, kromě motocyklů</v>
      </c>
      <c r="H252" s="103"/>
      <c r="I252" s="105"/>
    </row>
    <row r="253" spans="1:9" ht="12.75">
      <c r="A253" s="72">
        <f>IF(ISNUMBER(SEARCH(ZAKL_DATA!$B$29,B253)),MAX($A$1:A252)+1,0)</f>
        <v>252.0</v>
      </c>
      <c r="B253" s="71" t="s">
        <v>1057</v>
      </c>
      <c r="C253" s="102" t="s">
        <v>1586</v>
      </c>
      <c r="E253" t="str">
        <f>IFERROR(VLOOKUP(ROWS($E$2:E253),$A$2:$B$991,2,0),"")</f>
        <v>Opravy a údržba motorových vozidel, kromě motocyklů</v>
      </c>
      <c r="H253" s="103"/>
      <c r="I253" s="105"/>
    </row>
    <row r="254" spans="1:9" ht="12.75">
      <c r="A254" s="72">
        <f>IF(ISNUMBER(SEARCH(ZAKL_DATA!$B$29,B254)),MAX($A$1:A253)+1,0)</f>
        <v>253.0</v>
      </c>
      <c r="B254" s="71" t="s">
        <v>1058</v>
      </c>
      <c r="C254" s="102" t="s">
        <v>1587</v>
      </c>
      <c r="E254" t="str">
        <f>IFERROR(VLOOKUP(ROWS($E$2:E254),$A$2:$B$991,2,0),"")</f>
        <v>Obchod s díly a příslušenstvím pro motorová vozidla, kromě motocyklů</v>
      </c>
      <c r="H254" s="103"/>
      <c r="I254" s="105"/>
    </row>
    <row r="255" spans="1:9" ht="12.75">
      <c r="A255" s="72">
        <f>IF(ISNUMBER(SEARCH(ZAKL_DATA!$B$29,B255)),MAX($A$1:A254)+1,0)</f>
        <v>254.0</v>
      </c>
      <c r="B255" s="71" t="s">
        <v>1059</v>
      </c>
      <c r="C255" s="102" t="s">
        <v>1588</v>
      </c>
      <c r="E255" t="str">
        <f>IFERROR(VLOOKUP(ROWS($E$2:E255),$A$2:$B$991,2,0),"")</f>
        <v>Obchod, opravy a údržba motocyklů, jejich dílů a příslušenství</v>
      </c>
      <c r="H255" s="103"/>
      <c r="I255" s="105"/>
    </row>
    <row r="256" spans="1:9" ht="12.75">
      <c r="A256" s="72">
        <f>IF(ISNUMBER(SEARCH(ZAKL_DATA!$B$29,B256)),MAX($A$1:A255)+1,0)</f>
        <v>255.0</v>
      </c>
      <c r="B256" s="71" t="s">
        <v>1060</v>
      </c>
      <c r="C256" s="102" t="s">
        <v>1589</v>
      </c>
      <c r="E256" t="str">
        <f>IFERROR(VLOOKUP(ROWS($E$2:E256),$A$2:$B$991,2,0),"")</f>
        <v>Zprostředkování velkoobchodu a velkoobchod v zastoupení</v>
      </c>
      <c r="H256" s="103"/>
      <c r="I256" s="105"/>
    </row>
    <row r="257" spans="1:9" ht="12.75">
      <c r="A257" s="72">
        <f>IF(ISNUMBER(SEARCH(ZAKL_DATA!$B$29,B257)),MAX($A$1:A256)+1,0)</f>
        <v>256.0</v>
      </c>
      <c r="B257" s="71" t="s">
        <v>1061</v>
      </c>
      <c r="C257" s="102" t="s">
        <v>1590</v>
      </c>
      <c r="E257" t="str">
        <f>IFERROR(VLOOKUP(ROWS($E$2:E257),$A$2:$B$991,2,0),"")</f>
        <v>Velkoobchod se základními zemědělskými produkty a živými zvířaty</v>
      </c>
      <c r="H257" s="103"/>
      <c r="I257" s="105"/>
    </row>
    <row r="258" spans="1:9" ht="12.75">
      <c r="A258" s="72">
        <f>IF(ISNUMBER(SEARCH(ZAKL_DATA!$B$29,B258)),MAX($A$1:A257)+1,0)</f>
        <v>257.0</v>
      </c>
      <c r="B258" s="71" t="s">
        <v>1062</v>
      </c>
      <c r="C258" s="102" t="s">
        <v>1591</v>
      </c>
      <c r="E258" t="str">
        <f>IFERROR(VLOOKUP(ROWS($E$2:E258),$A$2:$B$991,2,0),"")</f>
        <v>Velkoobchod s potravinami, nápoji a tabákovými výrobky</v>
      </c>
      <c r="H258" s="103"/>
      <c r="I258" s="105"/>
    </row>
    <row r="259" spans="1:9" ht="12.75">
      <c r="A259" s="72">
        <f>IF(ISNUMBER(SEARCH(ZAKL_DATA!$B$29,B259)),MAX($A$1:A258)+1,0)</f>
        <v>258.0</v>
      </c>
      <c r="B259" s="71" t="s">
        <v>1063</v>
      </c>
      <c r="C259" s="102" t="s">
        <v>1592</v>
      </c>
      <c r="E259" t="str">
        <f>IFERROR(VLOOKUP(ROWS($E$2:E259),$A$2:$B$991,2,0),"")</f>
        <v>Velkoobchod s výrobky převážně pro domácnost</v>
      </c>
      <c r="H259" s="103"/>
      <c r="I259" s="105"/>
    </row>
    <row r="260" spans="1:9" ht="12.75">
      <c r="A260" s="72">
        <f>IF(ISNUMBER(SEARCH(ZAKL_DATA!$B$29,B260)),MAX($A$1:A259)+1,0)</f>
        <v>259.0</v>
      </c>
      <c r="B260" s="71" t="s">
        <v>1064</v>
      </c>
      <c r="C260" s="102" t="s">
        <v>1593</v>
      </c>
      <c r="E260" t="str">
        <f>IFERROR(VLOOKUP(ROWS($E$2:E260),$A$2:$B$991,2,0),"")</f>
        <v>Velkoobchod s počítačovým a komunikačním zařízením</v>
      </c>
      <c r="H260" s="103"/>
      <c r="I260" s="105"/>
    </row>
    <row r="261" spans="1:9" ht="12.75">
      <c r="A261" s="72">
        <f>IF(ISNUMBER(SEARCH(ZAKL_DATA!$B$29,B261)),MAX($A$1:A260)+1,0)</f>
        <v>260.0</v>
      </c>
      <c r="B261" s="71" t="s">
        <v>1065</v>
      </c>
      <c r="C261" s="102" t="s">
        <v>1594</v>
      </c>
      <c r="E261" t="str">
        <f>IFERROR(VLOOKUP(ROWS($E$2:E261),$A$2:$B$991,2,0),"")</f>
        <v>Velkoobchod s ostatními stroji, strojním zařízením a příslušenstvím</v>
      </c>
      <c r="H261" s="103"/>
      <c r="I261" s="105"/>
    </row>
    <row r="262" spans="1:9" ht="12.75">
      <c r="A262" s="72">
        <f>IF(ISNUMBER(SEARCH(ZAKL_DATA!$B$29,B262)),MAX($A$1:A261)+1,0)</f>
        <v>261.0</v>
      </c>
      <c r="B262" s="71" t="s">
        <v>1066</v>
      </c>
      <c r="C262" s="102" t="s">
        <v>1595</v>
      </c>
      <c r="E262" t="str">
        <f>IFERROR(VLOOKUP(ROWS($E$2:E262),$A$2:$B$991,2,0),"")</f>
        <v>Ostatní specializovaný velkoobchod</v>
      </c>
      <c r="H262" s="103"/>
      <c r="I262" s="105"/>
    </row>
    <row r="263" spans="1:9" ht="12.75">
      <c r="A263" s="72">
        <f>IF(ISNUMBER(SEARCH(ZAKL_DATA!$B$29,B263)),MAX($A$1:A262)+1,0)</f>
        <v>262.0</v>
      </c>
      <c r="B263" s="71" t="s">
        <v>1067</v>
      </c>
      <c r="C263" s="102" t="s">
        <v>1596</v>
      </c>
      <c r="E263" t="str">
        <f>IFERROR(VLOOKUP(ROWS($E$2:E263),$A$2:$B$991,2,0),"")</f>
        <v>Nespecializovaný velkoobchod</v>
      </c>
      <c r="H263" s="103"/>
      <c r="I263" s="105"/>
    </row>
    <row r="264" spans="1:9" ht="12.75">
      <c r="A264" s="72">
        <f>IF(ISNUMBER(SEARCH(ZAKL_DATA!$B$29,B264)),MAX($A$1:A263)+1,0)</f>
        <v>263.0</v>
      </c>
      <c r="B264" s="71" t="s">
        <v>1068</v>
      </c>
      <c r="C264" s="102" t="s">
        <v>1597</v>
      </c>
      <c r="E264" t="str">
        <f>IFERROR(VLOOKUP(ROWS($E$2:E264),$A$2:$B$991,2,0),"")</f>
        <v>Maloobchod v nespecializovaných prodejnách</v>
      </c>
      <c r="H264" s="103"/>
      <c r="I264" s="105"/>
    </row>
    <row r="265" spans="1:9" ht="12.75">
      <c r="A265" s="72">
        <f>IF(ISNUMBER(SEARCH(ZAKL_DATA!$B$29,B265)),MAX($A$1:A264)+1,0)</f>
        <v>264.0</v>
      </c>
      <c r="B265" s="71" t="s">
        <v>1069</v>
      </c>
      <c r="C265" s="102" t="s">
        <v>1598</v>
      </c>
      <c r="E265" t="str">
        <f>IFERROR(VLOOKUP(ROWS($E$2:E265),$A$2:$B$991,2,0),"")</f>
        <v>Maloobchod s potravinami,nápoji a tabák.výrobky ve specializ.prodejnách</v>
      </c>
      <c r="H265" s="103"/>
      <c r="I265" s="105"/>
    </row>
    <row r="266" spans="1:9" ht="12.75">
      <c r="A266" s="72">
        <f>IF(ISNUMBER(SEARCH(ZAKL_DATA!$B$29,B266)),MAX($A$1:A265)+1,0)</f>
        <v>265.0</v>
      </c>
      <c r="B266" s="71" t="s">
        <v>1070</v>
      </c>
      <c r="C266" s="102" t="s">
        <v>1599</v>
      </c>
      <c r="E266" t="str">
        <f>IFERROR(VLOOKUP(ROWS($E$2:E266),$A$2:$B$991,2,0),"")</f>
        <v>Maloobchod s pohonnými hmotami ve specializovaných prodejnách</v>
      </c>
      <c r="H266" s="103"/>
      <c r="I266" s="105"/>
    </row>
    <row r="267" spans="1:9" ht="12.75">
      <c r="A267" s="72">
        <f>IF(ISNUMBER(SEARCH(ZAKL_DATA!$B$29,B267)),MAX($A$1:A266)+1,0)</f>
        <v>266.0</v>
      </c>
      <c r="B267" s="71" t="s">
        <v>1071</v>
      </c>
      <c r="C267" s="102" t="s">
        <v>1600</v>
      </c>
      <c r="E267" t="str">
        <f>IFERROR(VLOOKUP(ROWS($E$2:E267),$A$2:$B$991,2,0),"")</f>
        <v>Maloobchod s počítačovým a komunikačním zařízením ve specializ.prodejnách</v>
      </c>
      <c r="H267" s="103"/>
      <c r="I267" s="105"/>
    </row>
    <row r="268" spans="1:9" ht="12.75">
      <c r="A268" s="72">
        <f>IF(ISNUMBER(SEARCH(ZAKL_DATA!$B$29,B268)),MAX($A$1:A267)+1,0)</f>
        <v>267.0</v>
      </c>
      <c r="B268" s="71" t="s">
        <v>1072</v>
      </c>
      <c r="C268" s="102" t="s">
        <v>1601</v>
      </c>
      <c r="E268" t="str">
        <f>IFERROR(VLOOKUP(ROWS($E$2:E268),$A$2:$B$991,2,0),"")</f>
        <v>Maloobchod s ost.výrobky převážně pro domácnost ve specializ.prodejnách</v>
      </c>
      <c r="H268" s="103"/>
      <c r="I268" s="105"/>
    </row>
    <row r="269" spans="1:9" ht="12.75">
      <c r="A269" s="72">
        <f>IF(ISNUMBER(SEARCH(ZAKL_DATA!$B$29,B269)),MAX($A$1:A268)+1,0)</f>
        <v>268.0</v>
      </c>
      <c r="B269" s="71" t="s">
        <v>1073</v>
      </c>
      <c r="C269" s="102" t="s">
        <v>1602</v>
      </c>
      <c r="E269" t="str">
        <f>IFERROR(VLOOKUP(ROWS($E$2:E269),$A$2:$B$991,2,0),"")</f>
        <v>Maloobchod s výrobky pro kulturní rozhled a rekreaci ve specializ.prod.</v>
      </c>
      <c r="H269" s="103"/>
      <c r="I269" s="105"/>
    </row>
    <row r="270" spans="1:9" ht="12.75">
      <c r="A270" s="72">
        <f>IF(ISNUMBER(SEARCH(ZAKL_DATA!$B$29,B270)),MAX($A$1:A269)+1,0)</f>
        <v>269.0</v>
      </c>
      <c r="B270" s="71" t="s">
        <v>1074</v>
      </c>
      <c r="C270" s="102" t="s">
        <v>1603</v>
      </c>
      <c r="E270" t="str">
        <f>IFERROR(VLOOKUP(ROWS($E$2:E270),$A$2:$B$991,2,0),"")</f>
        <v>Maloobchod s ostatním zbožím ve specializovaných prodejnách</v>
      </c>
      <c r="H270" s="103"/>
      <c r="I270" s="105"/>
    </row>
    <row r="271" spans="1:9" ht="12.75">
      <c r="A271" s="72">
        <f>IF(ISNUMBER(SEARCH(ZAKL_DATA!$B$29,B271)),MAX($A$1:A270)+1,0)</f>
        <v>270.0</v>
      </c>
      <c r="B271" s="71" t="s">
        <v>1075</v>
      </c>
      <c r="C271" s="102" t="s">
        <v>1604</v>
      </c>
      <c r="E271" t="str">
        <f>IFERROR(VLOOKUP(ROWS($E$2:E271),$A$2:$B$991,2,0),"")</f>
        <v>Maloobchod ve stáncích a na trzích</v>
      </c>
      <c r="H271" s="103"/>
      <c r="I271" s="105"/>
    </row>
    <row r="272" spans="1:9" ht="12.75">
      <c r="A272" s="72">
        <f>IF(ISNUMBER(SEARCH(ZAKL_DATA!$B$29,B272)),MAX($A$1:A271)+1,0)</f>
        <v>271.0</v>
      </c>
      <c r="B272" s="71" t="s">
        <v>1076</v>
      </c>
      <c r="C272" s="102" t="s">
        <v>1605</v>
      </c>
      <c r="E272" t="str">
        <f>IFERROR(VLOOKUP(ROWS($E$2:E272),$A$2:$B$991,2,0),"")</f>
        <v>Maloobchod mimo prodejny, stánky a trhy</v>
      </c>
      <c r="H272" s="103"/>
      <c r="I272" s="105"/>
    </row>
    <row r="273" spans="1:9" ht="12.75">
      <c r="A273" s="72">
        <f>IF(ISNUMBER(SEARCH(ZAKL_DATA!$B$29,B273)),MAX($A$1:A272)+1,0)</f>
        <v>272.0</v>
      </c>
      <c r="B273" s="71" t="s">
        <v>1077</v>
      </c>
      <c r="C273" s="102" t="s">
        <v>1606</v>
      </c>
      <c r="E273" t="str">
        <f>IFERROR(VLOOKUP(ROWS($E$2:E273),$A$2:$B$991,2,0),"")</f>
        <v>železniční osobní doprava meziměstská</v>
      </c>
      <c r="H273" s="103"/>
      <c r="I273" s="105"/>
    </row>
    <row r="274" spans="1:9" ht="12.75">
      <c r="A274" s="72">
        <f>IF(ISNUMBER(SEARCH(ZAKL_DATA!$B$29,B274)),MAX($A$1:A273)+1,0)</f>
        <v>273.0</v>
      </c>
      <c r="B274" s="71" t="s">
        <v>1078</v>
      </c>
      <c r="C274" s="102" t="s">
        <v>1607</v>
      </c>
      <c r="E274" t="str">
        <f>IFERROR(VLOOKUP(ROWS($E$2:E274),$A$2:$B$991,2,0),"")</f>
        <v>železniční nákladní doprava</v>
      </c>
      <c r="H274" s="103"/>
      <c r="I274" s="105"/>
    </row>
    <row r="275" spans="1:9" ht="12.75">
      <c r="A275" s="72">
        <f>IF(ISNUMBER(SEARCH(ZAKL_DATA!$B$29,B275)),MAX($A$1:A274)+1,0)</f>
        <v>274.0</v>
      </c>
      <c r="B275" s="71" t="s">
        <v>1079</v>
      </c>
      <c r="C275" s="102" t="s">
        <v>1608</v>
      </c>
      <c r="E275" t="str">
        <f>IFERROR(VLOOKUP(ROWS($E$2:E275),$A$2:$B$991,2,0),"")</f>
        <v>Ostatní pozemní osobní doprava</v>
      </c>
      <c r="H275" s="103"/>
      <c r="I275" s="105"/>
    </row>
    <row r="276" spans="1:9" ht="12.75">
      <c r="A276" s="72">
        <f>IF(ISNUMBER(SEARCH(ZAKL_DATA!$B$29,B276)),MAX($A$1:A275)+1,0)</f>
        <v>275.0</v>
      </c>
      <c r="B276" s="71" t="s">
        <v>1080</v>
      </c>
      <c r="C276" s="102" t="s">
        <v>1609</v>
      </c>
      <c r="E276" t="str">
        <f>IFERROR(VLOOKUP(ROWS($E$2:E276),$A$2:$B$991,2,0),"")</f>
        <v>Silniční nákladní doprava a stěhovací služby</v>
      </c>
      <c r="H276" s="103"/>
      <c r="I276" s="105"/>
    </row>
    <row r="277" spans="1:9" ht="12.75">
      <c r="A277" s="72">
        <f>IF(ISNUMBER(SEARCH(ZAKL_DATA!$B$29,B277)),MAX($A$1:A276)+1,0)</f>
        <v>276.0</v>
      </c>
      <c r="B277" s="71" t="s">
        <v>1081</v>
      </c>
      <c r="C277" s="102" t="s">
        <v>1610</v>
      </c>
      <c r="E277" t="str">
        <f>IFERROR(VLOOKUP(ROWS($E$2:E277),$A$2:$B$991,2,0),"")</f>
        <v>Potrubní doprava</v>
      </c>
      <c r="H277" s="103"/>
      <c r="I277" s="105"/>
    </row>
    <row r="278" spans="1:9" ht="12.75">
      <c r="A278" s="72">
        <f>IF(ISNUMBER(SEARCH(ZAKL_DATA!$B$29,B278)),MAX($A$1:A277)+1,0)</f>
        <v>277.0</v>
      </c>
      <c r="B278" s="71" t="s">
        <v>1082</v>
      </c>
      <c r="C278" s="102" t="s">
        <v>1611</v>
      </c>
      <c r="E278" t="str">
        <f>IFERROR(VLOOKUP(ROWS($E$2:E278),$A$2:$B$991,2,0),"")</f>
        <v>Námořní a pobřežní osobní doprava</v>
      </c>
      <c r="H278" s="103"/>
      <c r="I278" s="105"/>
    </row>
    <row r="279" spans="1:9" ht="12.75">
      <c r="A279" s="72">
        <f>IF(ISNUMBER(SEARCH(ZAKL_DATA!$B$29,B279)),MAX($A$1:A278)+1,0)</f>
        <v>278.0</v>
      </c>
      <c r="B279" s="71" t="s">
        <v>1083</v>
      </c>
      <c r="C279" s="102" t="s">
        <v>1612</v>
      </c>
      <c r="E279" t="str">
        <f>IFERROR(VLOOKUP(ROWS($E$2:E279),$A$2:$B$991,2,0),"")</f>
        <v>Námořní a pobřežní nákladní doprava</v>
      </c>
      <c r="H279" s="103"/>
      <c r="I279" s="105"/>
    </row>
    <row r="280" spans="1:9" ht="12.75">
      <c r="A280" s="72">
        <f>IF(ISNUMBER(SEARCH(ZAKL_DATA!$B$29,B280)),MAX($A$1:A279)+1,0)</f>
        <v>279.0</v>
      </c>
      <c r="B280" s="71" t="s">
        <v>1084</v>
      </c>
      <c r="C280" s="102" t="s">
        <v>1613</v>
      </c>
      <c r="E280" t="str">
        <f>IFERROR(VLOOKUP(ROWS($E$2:E280),$A$2:$B$991,2,0),"")</f>
        <v>Vnitrozemská vodní osobní doprava</v>
      </c>
      <c r="H280" s="103"/>
      <c r="I280" s="105"/>
    </row>
    <row r="281" spans="1:9" ht="12.75">
      <c r="A281" s="72">
        <f>IF(ISNUMBER(SEARCH(ZAKL_DATA!$B$29,B281)),MAX($A$1:A280)+1,0)</f>
        <v>280.0</v>
      </c>
      <c r="B281" s="71" t="s">
        <v>1085</v>
      </c>
      <c r="C281" s="102" t="s">
        <v>1614</v>
      </c>
      <c r="E281" t="str">
        <f>IFERROR(VLOOKUP(ROWS($E$2:E281),$A$2:$B$991,2,0),"")</f>
        <v>Vnitrozemská vodní nákladní doprava</v>
      </c>
      <c r="H281" s="103"/>
      <c r="I281" s="105"/>
    </row>
    <row r="282" spans="1:9" ht="12.75">
      <c r="A282" s="72">
        <f>IF(ISNUMBER(SEARCH(ZAKL_DATA!$B$29,B282)),MAX($A$1:A281)+1,0)</f>
        <v>281.0</v>
      </c>
      <c r="B282" s="71" t="s">
        <v>1086</v>
      </c>
      <c r="C282" s="102" t="s">
        <v>1615</v>
      </c>
      <c r="E282" t="str">
        <f>IFERROR(VLOOKUP(ROWS($E$2:E282),$A$2:$B$991,2,0),"")</f>
        <v>Letecká osobní doprava</v>
      </c>
      <c r="H282" s="103"/>
      <c r="I282" s="105"/>
    </row>
    <row r="283" spans="1:9" ht="12.75">
      <c r="A283" s="72">
        <f>IF(ISNUMBER(SEARCH(ZAKL_DATA!$B$29,B283)),MAX($A$1:A282)+1,0)</f>
        <v>282.0</v>
      </c>
      <c r="B283" s="71" t="s">
        <v>1087</v>
      </c>
      <c r="C283" s="102" t="s">
        <v>1616</v>
      </c>
      <c r="E283" t="str">
        <f>IFERROR(VLOOKUP(ROWS($E$2:E283),$A$2:$B$991,2,0),"")</f>
        <v>Letecká nákladní doprava a kosmická doprava</v>
      </c>
      <c r="H283" s="103"/>
      <c r="I283" s="105"/>
    </row>
    <row r="284" spans="1:9" ht="12.75">
      <c r="A284" s="72">
        <f>IF(ISNUMBER(SEARCH(ZAKL_DATA!$B$29,B284)),MAX($A$1:A283)+1,0)</f>
        <v>283.0</v>
      </c>
      <c r="B284" s="71" t="s">
        <v>1088</v>
      </c>
      <c r="C284" s="102" t="s">
        <v>1617</v>
      </c>
      <c r="E284" t="str">
        <f>IFERROR(VLOOKUP(ROWS($E$2:E284),$A$2:$B$991,2,0),"")</f>
        <v>Skladování</v>
      </c>
      <c r="H284" s="103"/>
      <c r="I284" s="105"/>
    </row>
    <row r="285" spans="1:9" ht="12.75">
      <c r="A285" s="72">
        <f>IF(ISNUMBER(SEARCH(ZAKL_DATA!$B$29,B285)),MAX($A$1:A284)+1,0)</f>
        <v>284.0</v>
      </c>
      <c r="B285" s="71" t="s">
        <v>1089</v>
      </c>
      <c r="C285" s="102" t="s">
        <v>1618</v>
      </c>
      <c r="E285" t="str">
        <f>IFERROR(VLOOKUP(ROWS($E$2:E285),$A$2:$B$991,2,0),"")</f>
        <v>Vedlejší činnosti v dopravě</v>
      </c>
      <c r="H285" s="103"/>
      <c r="I285" s="105"/>
    </row>
    <row r="286" spans="1:9" ht="12.75">
      <c r="A286" s="72">
        <f>IF(ISNUMBER(SEARCH(ZAKL_DATA!$B$29,B286)),MAX($A$1:A285)+1,0)</f>
        <v>285.0</v>
      </c>
      <c r="B286" s="71" t="s">
        <v>1090</v>
      </c>
      <c r="C286" s="102" t="s">
        <v>1619</v>
      </c>
      <c r="E286" t="str">
        <f>IFERROR(VLOOKUP(ROWS($E$2:E286),$A$2:$B$991,2,0),"")</f>
        <v>Základní poštovní služby poskytované na základě poštovní licence</v>
      </c>
      <c r="H286" s="103"/>
      <c r="I286" s="105"/>
    </row>
    <row r="287" spans="1:9" ht="12.75">
      <c r="A287" s="72">
        <f>IF(ISNUMBER(SEARCH(ZAKL_DATA!$B$29,B287)),MAX($A$1:A286)+1,0)</f>
        <v>286.0</v>
      </c>
      <c r="B287" s="71" t="s">
        <v>1091</v>
      </c>
      <c r="C287" s="102" t="s">
        <v>1620</v>
      </c>
      <c r="E287" t="str">
        <f>IFERROR(VLOOKUP(ROWS($E$2:E287),$A$2:$B$991,2,0),"")</f>
        <v>Ostatní poštovní a kurýrní činnosti</v>
      </c>
      <c r="H287" s="103"/>
      <c r="I287" s="105"/>
    </row>
    <row r="288" spans="1:9" ht="12.75">
      <c r="A288" s="72">
        <f>IF(ISNUMBER(SEARCH(ZAKL_DATA!$B$29,B288)),MAX($A$1:A287)+1,0)</f>
        <v>287.0</v>
      </c>
      <c r="B288" s="71" t="s">
        <v>1092</v>
      </c>
      <c r="C288" s="102" t="s">
        <v>1621</v>
      </c>
      <c r="E288" t="str">
        <f>IFERROR(VLOOKUP(ROWS($E$2:E288),$A$2:$B$991,2,0),"")</f>
        <v>Ubytování v hotelích a podobných ubytovacích zařízeních</v>
      </c>
      <c r="H288" s="103"/>
      <c r="I288" s="105"/>
    </row>
    <row r="289" spans="1:9" ht="12.75">
      <c r="A289" s="72">
        <f>IF(ISNUMBER(SEARCH(ZAKL_DATA!$B$29,B289)),MAX($A$1:A288)+1,0)</f>
        <v>288.0</v>
      </c>
      <c r="B289" s="71" t="s">
        <v>1093</v>
      </c>
      <c r="C289" s="102" t="s">
        <v>1622</v>
      </c>
      <c r="E289" t="str">
        <f>IFERROR(VLOOKUP(ROWS($E$2:E289),$A$2:$B$991,2,0),"")</f>
        <v>Rekreační a ostatní krátkodobé ubytování</v>
      </c>
      <c r="H289" s="103"/>
      <c r="I289" s="105"/>
    </row>
    <row r="290" spans="1:9" ht="12.75">
      <c r="A290" s="72">
        <f>IF(ISNUMBER(SEARCH(ZAKL_DATA!$B$29,B290)),MAX($A$1:A289)+1,0)</f>
        <v>289.0</v>
      </c>
      <c r="B290" s="71" t="s">
        <v>1094</v>
      </c>
      <c r="C290" s="102" t="s">
        <v>1623</v>
      </c>
      <c r="E290" t="str">
        <f>IFERROR(VLOOKUP(ROWS($E$2:E290),$A$2:$B$991,2,0),"")</f>
        <v>Kempy a tábořiště</v>
      </c>
      <c r="H290" s="103"/>
      <c r="I290" s="105"/>
    </row>
    <row r="291" spans="1:9" ht="12.75">
      <c r="A291" s="72">
        <f>IF(ISNUMBER(SEARCH(ZAKL_DATA!$B$29,B291)),MAX($A$1:A290)+1,0)</f>
        <v>290.0</v>
      </c>
      <c r="B291" s="71" t="s">
        <v>1095</v>
      </c>
      <c r="C291" s="102" t="s">
        <v>1624</v>
      </c>
      <c r="E291" t="str">
        <f>IFERROR(VLOOKUP(ROWS($E$2:E291),$A$2:$B$991,2,0),"")</f>
        <v>Ostatní ubytování</v>
      </c>
      <c r="H291" s="103"/>
      <c r="I291" s="105"/>
    </row>
    <row r="292" spans="1:9" ht="12.75">
      <c r="A292" s="72">
        <f>IF(ISNUMBER(SEARCH(ZAKL_DATA!$B$29,B292)),MAX($A$1:A291)+1,0)</f>
        <v>291.0</v>
      </c>
      <c r="B292" s="71" t="s">
        <v>1096</v>
      </c>
      <c r="C292" s="102" t="s">
        <v>1625</v>
      </c>
      <c r="E292" t="str">
        <f>IFERROR(VLOOKUP(ROWS($E$2:E292),$A$2:$B$991,2,0),"")</f>
        <v>Stravování v restauracích, u stánků a v mobilních zařízeních</v>
      </c>
      <c r="H292" s="103"/>
      <c r="I292" s="105"/>
    </row>
    <row r="293" spans="1:9" ht="12.75">
      <c r="A293" s="72">
        <f>IF(ISNUMBER(SEARCH(ZAKL_DATA!$B$29,B293)),MAX($A$1:A292)+1,0)</f>
        <v>292.0</v>
      </c>
      <c r="B293" s="71" t="s">
        <v>1097</v>
      </c>
      <c r="C293" s="102" t="s">
        <v>1626</v>
      </c>
      <c r="E293" t="str">
        <f>IFERROR(VLOOKUP(ROWS($E$2:E293),$A$2:$B$991,2,0),"")</f>
        <v>Poskytování cateringových a ostatních stravovacích služeb</v>
      </c>
      <c r="H293" s="103"/>
      <c r="I293" s="105"/>
    </row>
    <row r="294" spans="1:9" ht="12.75">
      <c r="A294" s="72">
        <f>IF(ISNUMBER(SEARCH(ZAKL_DATA!$B$29,B294)),MAX($A$1:A293)+1,0)</f>
        <v>293.0</v>
      </c>
      <c r="B294" s="71" t="s">
        <v>1098</v>
      </c>
      <c r="C294" s="102" t="s">
        <v>1627</v>
      </c>
      <c r="E294" t="str">
        <f>IFERROR(VLOOKUP(ROWS($E$2:E294),$A$2:$B$991,2,0),"")</f>
        <v>Pohostinství</v>
      </c>
      <c r="H294" s="103"/>
      <c r="I294" s="105"/>
    </row>
    <row r="295" spans="1:9" ht="12.75">
      <c r="A295" s="72">
        <f>IF(ISNUMBER(SEARCH(ZAKL_DATA!$B$29,B295)),MAX($A$1:A294)+1,0)</f>
        <v>294.0</v>
      </c>
      <c r="B295" s="71" t="s">
        <v>1099</v>
      </c>
      <c r="C295" s="102" t="s">
        <v>1628</v>
      </c>
      <c r="E295" t="str">
        <f>IFERROR(VLOOKUP(ROWS($E$2:E295),$A$2:$B$991,2,0),"")</f>
        <v>Vydávání knih, periodických publikací a ostatní vydavatelské činnosti</v>
      </c>
      <c r="H295" s="103"/>
      <c r="I295" s="105"/>
    </row>
    <row r="296" spans="1:9" ht="12.75">
      <c r="A296" s="72">
        <f>IF(ISNUMBER(SEARCH(ZAKL_DATA!$B$29,B296)),MAX($A$1:A295)+1,0)</f>
        <v>295.0</v>
      </c>
      <c r="B296" s="71" t="s">
        <v>1100</v>
      </c>
      <c r="C296" s="102" t="s">
        <v>1629</v>
      </c>
      <c r="E296" t="str">
        <f>IFERROR(VLOOKUP(ROWS($E$2:E296),$A$2:$B$991,2,0),"")</f>
        <v>Vydávání softwaru</v>
      </c>
      <c r="H296" s="103"/>
      <c r="I296" s="105"/>
    </row>
    <row r="297" spans="1:9" ht="12.75">
      <c r="A297" s="72">
        <f>IF(ISNUMBER(SEARCH(ZAKL_DATA!$B$29,B297)),MAX($A$1:A296)+1,0)</f>
        <v>296.0</v>
      </c>
      <c r="B297" s="71" t="s">
        <v>1101</v>
      </c>
      <c r="C297" s="102" t="s">
        <v>1630</v>
      </c>
      <c r="E297" t="str">
        <f>IFERROR(VLOOKUP(ROWS($E$2:E297),$A$2:$B$991,2,0),"")</f>
        <v>Činnosti v oblasti filmů, videozáznamů a televizních programů</v>
      </c>
      <c r="H297" s="103"/>
      <c r="I297" s="105"/>
    </row>
    <row r="298" spans="1:9" ht="12.75">
      <c r="A298" s="72">
        <f>IF(ISNUMBER(SEARCH(ZAKL_DATA!$B$29,B298)),MAX($A$1:A297)+1,0)</f>
        <v>297.0</v>
      </c>
      <c r="B298" s="71" t="s">
        <v>1102</v>
      </c>
      <c r="C298" s="102" t="s">
        <v>1631</v>
      </c>
      <c r="E298" t="str">
        <f>IFERROR(VLOOKUP(ROWS($E$2:E298),$A$2:$B$991,2,0),"")</f>
        <v>Pořizování zvukových nahrávek a hudební vydavatelské činnosti</v>
      </c>
      <c r="H298" s="103"/>
      <c r="I298" s="105"/>
    </row>
    <row r="299" spans="1:9" ht="12.75">
      <c r="A299" s="72">
        <f>IF(ISNUMBER(SEARCH(ZAKL_DATA!$B$29,B299)),MAX($A$1:A298)+1,0)</f>
        <v>298.0</v>
      </c>
      <c r="B299" s="71" t="s">
        <v>1103</v>
      </c>
      <c r="C299" s="102" t="s">
        <v>1632</v>
      </c>
      <c r="E299" t="str">
        <f>IFERROR(VLOOKUP(ROWS($E$2:E299),$A$2:$B$991,2,0),"")</f>
        <v>Rozhlasové vysílání</v>
      </c>
      <c r="H299" s="103"/>
      <c r="I299" s="105"/>
    </row>
    <row r="300" spans="1:9" ht="12.75">
      <c r="A300" s="72">
        <f>IF(ISNUMBER(SEARCH(ZAKL_DATA!$B$29,B300)),MAX($A$1:A299)+1,0)</f>
        <v>299.0</v>
      </c>
      <c r="B300" s="71" t="s">
        <v>1104</v>
      </c>
      <c r="C300" s="102" t="s">
        <v>1633</v>
      </c>
      <c r="E300" t="str">
        <f>IFERROR(VLOOKUP(ROWS($E$2:E300),$A$2:$B$991,2,0),"")</f>
        <v>Tvorba televizních programů a televizní vysílání</v>
      </c>
      <c r="H300" s="103"/>
      <c r="I300" s="105"/>
    </row>
    <row r="301" spans="1:9" ht="12.75">
      <c r="A301" s="72">
        <f>IF(ISNUMBER(SEARCH(ZAKL_DATA!$B$29,B301)),MAX($A$1:A300)+1,0)</f>
        <v>300.0</v>
      </c>
      <c r="B301" s="71" t="s">
        <v>1105</v>
      </c>
      <c r="C301" s="102" t="s">
        <v>1634</v>
      </c>
      <c r="E301" t="str">
        <f>IFERROR(VLOOKUP(ROWS($E$2:E301),$A$2:$B$991,2,0),"")</f>
        <v>Činnosti související s pevnou telekomunikační sítí</v>
      </c>
      <c r="H301" s="103"/>
      <c r="I301" s="105"/>
    </row>
    <row r="302" spans="1:9" ht="12.75">
      <c r="A302" s="72">
        <f>IF(ISNUMBER(SEARCH(ZAKL_DATA!$B$29,B302)),MAX($A$1:A301)+1,0)</f>
        <v>301.0</v>
      </c>
      <c r="B302" s="71" t="s">
        <v>1106</v>
      </c>
      <c r="C302" s="102" t="s">
        <v>1635</v>
      </c>
      <c r="E302" t="str">
        <f>IFERROR(VLOOKUP(ROWS($E$2:E302),$A$2:$B$991,2,0),"")</f>
        <v>Činnosti související s bezdrátovou telekomunikační sítí</v>
      </c>
      <c r="H302" s="103"/>
      <c r="I302" s="105"/>
    </row>
    <row r="303" spans="1:9" ht="12.75">
      <c r="A303" s="72">
        <f>IF(ISNUMBER(SEARCH(ZAKL_DATA!$B$29,B303)),MAX($A$1:A302)+1,0)</f>
        <v>302.0</v>
      </c>
      <c r="B303" s="71" t="s">
        <v>1107</v>
      </c>
      <c r="C303" s="102" t="s">
        <v>1636</v>
      </c>
      <c r="E303" t="str">
        <f>IFERROR(VLOOKUP(ROWS($E$2:E303),$A$2:$B$991,2,0),"")</f>
        <v>Činnosti související se satelitní telekomunikační sítí</v>
      </c>
      <c r="H303" s="103"/>
      <c r="I303" s="105"/>
    </row>
    <row r="304" spans="1:9" ht="12.75">
      <c r="A304" s="72">
        <f>IF(ISNUMBER(SEARCH(ZAKL_DATA!$B$29,B304)),MAX($A$1:A303)+1,0)</f>
        <v>303.0</v>
      </c>
      <c r="B304" s="71" t="s">
        <v>1108</v>
      </c>
      <c r="C304" s="102" t="s">
        <v>1637</v>
      </c>
      <c r="E304" t="str">
        <f>IFERROR(VLOOKUP(ROWS($E$2:E304),$A$2:$B$991,2,0),"")</f>
        <v>Ostatní telekomunikační činnosti</v>
      </c>
      <c r="H304" s="103"/>
      <c r="I304" s="105"/>
    </row>
    <row r="305" spans="1:9" ht="12.75">
      <c r="A305" s="72">
        <f>IF(ISNUMBER(SEARCH(ZAKL_DATA!$B$29,B305)),MAX($A$1:A304)+1,0)</f>
        <v>304.0</v>
      </c>
      <c r="B305" s="71" t="s">
        <v>1109</v>
      </c>
      <c r="C305" s="102" t="s">
        <v>1638</v>
      </c>
      <c r="E305" t="str">
        <f>IFERROR(VLOOKUP(ROWS($E$2:E305),$A$2:$B$991,2,0),"")</f>
        <v>Činnosti souvis.se zprac.dat a hostingem;činnosti souvis.s web.portály</v>
      </c>
      <c r="H305" s="103"/>
      <c r="I305" s="105"/>
    </row>
    <row r="306" spans="1:9" ht="12.75">
      <c r="A306" s="72">
        <f>IF(ISNUMBER(SEARCH(ZAKL_DATA!$B$29,B306)),MAX($A$1:A305)+1,0)</f>
        <v>305.0</v>
      </c>
      <c r="B306" s="71" t="s">
        <v>1110</v>
      </c>
      <c r="C306" s="102" t="s">
        <v>1639</v>
      </c>
      <c r="E306" t="str">
        <f>IFERROR(VLOOKUP(ROWS($E$2:E306),$A$2:$B$991,2,0),"")</f>
        <v>Ostatní informační činnosti</v>
      </c>
      <c r="H306" s="103"/>
      <c r="I306" s="105"/>
    </row>
    <row r="307" spans="1:9" ht="12.75">
      <c r="A307" s="72">
        <f>IF(ISNUMBER(SEARCH(ZAKL_DATA!$B$29,B307)),MAX($A$1:A306)+1,0)</f>
        <v>306.0</v>
      </c>
      <c r="B307" s="71" t="s">
        <v>1111</v>
      </c>
      <c r="C307" s="102" t="s">
        <v>1640</v>
      </c>
      <c r="E307" t="str">
        <f>IFERROR(VLOOKUP(ROWS($E$2:E307),$A$2:$B$991,2,0),"")</f>
        <v>Peněžní zprostředkování</v>
      </c>
      <c r="H307" s="103"/>
      <c r="I307" s="105"/>
    </row>
    <row r="308" spans="1:9" ht="12.75">
      <c r="A308" s="72">
        <f>IF(ISNUMBER(SEARCH(ZAKL_DATA!$B$29,B308)),MAX($A$1:A307)+1,0)</f>
        <v>307.0</v>
      </c>
      <c r="B308" s="71" t="s">
        <v>1112</v>
      </c>
      <c r="C308" s="102" t="s">
        <v>1641</v>
      </c>
      <c r="E308" t="str">
        <f>IFERROR(VLOOKUP(ROWS($E$2:E308),$A$2:$B$991,2,0),"")</f>
        <v>Činnosti holdingových společností</v>
      </c>
      <c r="H308" s="103"/>
      <c r="I308" s="105"/>
    </row>
    <row r="309" spans="1:9" ht="12.75">
      <c r="A309" s="72">
        <f>IF(ISNUMBER(SEARCH(ZAKL_DATA!$B$29,B309)),MAX($A$1:A308)+1,0)</f>
        <v>308.0</v>
      </c>
      <c r="B309" s="71" t="s">
        <v>1113</v>
      </c>
      <c r="C309" s="102" t="s">
        <v>1642</v>
      </c>
      <c r="E309" t="str">
        <f>IFERROR(VLOOKUP(ROWS($E$2:E309),$A$2:$B$991,2,0),"")</f>
        <v>Činnosti trustů, fondů a podobných finančních subjektů</v>
      </c>
      <c r="H309" s="103"/>
      <c r="I309" s="105"/>
    </row>
    <row r="310" spans="1:9" ht="12.75">
      <c r="A310" s="72">
        <f>IF(ISNUMBER(SEARCH(ZAKL_DATA!$B$29,B310)),MAX($A$1:A309)+1,0)</f>
        <v>309.0</v>
      </c>
      <c r="B310" s="71" t="s">
        <v>1114</v>
      </c>
      <c r="C310" s="102" t="s">
        <v>1643</v>
      </c>
      <c r="E310" t="str">
        <f>IFERROR(VLOOKUP(ROWS($E$2:E310),$A$2:$B$991,2,0),"")</f>
        <v>Ostatní finanční zprostředkování</v>
      </c>
      <c r="H310" s="103"/>
      <c r="I310" s="105"/>
    </row>
    <row r="311" spans="1:9" ht="12.75">
      <c r="A311" s="72">
        <f>IF(ISNUMBER(SEARCH(ZAKL_DATA!$B$29,B311)),MAX($A$1:A310)+1,0)</f>
        <v>310.0</v>
      </c>
      <c r="B311" s="71" t="s">
        <v>1115</v>
      </c>
      <c r="C311" s="102" t="s">
        <v>1644</v>
      </c>
      <c r="E311" t="str">
        <f>IFERROR(VLOOKUP(ROWS($E$2:E311),$A$2:$B$991,2,0),"")</f>
        <v>Pojištění</v>
      </c>
      <c r="H311" s="103"/>
      <c r="I311" s="105"/>
    </row>
    <row r="312" spans="1:9" ht="12.75">
      <c r="A312" s="72">
        <f>IF(ISNUMBER(SEARCH(ZAKL_DATA!$B$29,B312)),MAX($A$1:A311)+1,0)</f>
        <v>311.0</v>
      </c>
      <c r="B312" s="71" t="s">
        <v>1116</v>
      </c>
      <c r="C312" s="102" t="s">
        <v>1645</v>
      </c>
      <c r="E312" t="str">
        <f>IFERROR(VLOOKUP(ROWS($E$2:E312),$A$2:$B$991,2,0),"")</f>
        <v>Zajištění</v>
      </c>
      <c r="H312" s="103"/>
      <c r="I312" s="105"/>
    </row>
    <row r="313" spans="1:9" ht="12.75">
      <c r="A313" s="72">
        <f>IF(ISNUMBER(SEARCH(ZAKL_DATA!$B$29,B313)),MAX($A$1:A312)+1,0)</f>
        <v>312.0</v>
      </c>
      <c r="B313" s="71" t="s">
        <v>1117</v>
      </c>
      <c r="C313" s="102" t="s">
        <v>1646</v>
      </c>
      <c r="E313" t="str">
        <f>IFERROR(VLOOKUP(ROWS($E$2:E313),$A$2:$B$991,2,0),"")</f>
        <v>Penzijní financování</v>
      </c>
      <c r="H313" s="103"/>
      <c r="I313" s="105"/>
    </row>
    <row r="314" spans="1:9" ht="12.75">
      <c r="A314" s="72">
        <f>IF(ISNUMBER(SEARCH(ZAKL_DATA!$B$29,B314)),MAX($A$1:A313)+1,0)</f>
        <v>313.0</v>
      </c>
      <c r="B314" s="71" t="s">
        <v>1118</v>
      </c>
      <c r="C314" s="102" t="s">
        <v>1647</v>
      </c>
      <c r="E314" t="str">
        <f>IFERROR(VLOOKUP(ROWS($E$2:E314),$A$2:$B$991,2,0),"")</f>
        <v>Pomocné činnosti související s fin.zprostřed.,kromě pojišť.a penzij.fin.</v>
      </c>
      <c r="H314" s="103"/>
      <c r="I314" s="105"/>
    </row>
    <row r="315" spans="1:9" ht="12.75">
      <c r="A315" s="72">
        <f>IF(ISNUMBER(SEARCH(ZAKL_DATA!$B$29,B315)),MAX($A$1:A314)+1,0)</f>
        <v>314.0</v>
      </c>
      <c r="B315" s="71" t="s">
        <v>1119</v>
      </c>
      <c r="C315" s="102" t="s">
        <v>1648</v>
      </c>
      <c r="E315" t="str">
        <f>IFERROR(VLOOKUP(ROWS($E$2:E315),$A$2:$B$991,2,0),"")</f>
        <v>Pomocné činnosti související s pojišťovnictvím a penzijním financováním</v>
      </c>
      <c r="H315" s="103"/>
      <c r="I315" s="105"/>
    </row>
    <row r="316" spans="1:9" ht="12.75">
      <c r="A316" s="72">
        <f>IF(ISNUMBER(SEARCH(ZAKL_DATA!$B$29,B316)),MAX($A$1:A315)+1,0)</f>
        <v>315.0</v>
      </c>
      <c r="B316" s="71" t="s">
        <v>1120</v>
      </c>
      <c r="C316" s="102" t="s">
        <v>1649</v>
      </c>
      <c r="E316" t="str">
        <f>IFERROR(VLOOKUP(ROWS($E$2:E316),$A$2:$B$991,2,0),"")</f>
        <v>Správa fondů</v>
      </c>
      <c r="H316" s="103"/>
      <c r="I316" s="105"/>
    </row>
    <row r="317" spans="1:9" ht="12.75">
      <c r="A317" s="72">
        <f>IF(ISNUMBER(SEARCH(ZAKL_DATA!$B$29,B317)),MAX($A$1:A316)+1,0)</f>
        <v>316.0</v>
      </c>
      <c r="B317" s="71" t="s">
        <v>1121</v>
      </c>
      <c r="C317" s="102" t="s">
        <v>1650</v>
      </c>
      <c r="E317" t="str">
        <f>IFERROR(VLOOKUP(ROWS($E$2:E317),$A$2:$B$991,2,0),"")</f>
        <v>Nákup a následný prodej vlastních nemovitostí</v>
      </c>
      <c r="H317" s="103"/>
      <c r="I317" s="105"/>
    </row>
    <row r="318" spans="1:9" ht="12.75">
      <c r="A318" s="72">
        <f>IF(ISNUMBER(SEARCH(ZAKL_DATA!$B$29,B318)),MAX($A$1:A317)+1,0)</f>
        <v>317.0</v>
      </c>
      <c r="B318" s="71" t="s">
        <v>1122</v>
      </c>
      <c r="C318" s="102" t="s">
        <v>1651</v>
      </c>
      <c r="E318" t="str">
        <f>IFERROR(VLOOKUP(ROWS($E$2:E318),$A$2:$B$991,2,0),"")</f>
        <v>Pronájem a správa vlastních nebo pronajatých nemovitostí</v>
      </c>
      <c r="H318" s="103"/>
      <c r="I318" s="105"/>
    </row>
    <row r="319" spans="1:9" ht="12.75">
      <c r="A319" s="72">
        <f>IF(ISNUMBER(SEARCH(ZAKL_DATA!$B$29,B319)),MAX($A$1:A318)+1,0)</f>
        <v>318.0</v>
      </c>
      <c r="B319" s="71" t="s">
        <v>1123</v>
      </c>
      <c r="C319" s="102" t="s">
        <v>1652</v>
      </c>
      <c r="E319" t="str">
        <f>IFERROR(VLOOKUP(ROWS($E$2:E319),$A$2:$B$991,2,0),"")</f>
        <v>Činnosti v oblasti nemovitostí na základě smlouvy nebo dohody</v>
      </c>
      <c r="H319" s="103"/>
      <c r="I319" s="105"/>
    </row>
    <row r="320" spans="1:9" ht="12.75">
      <c r="A320" s="72">
        <f>IF(ISNUMBER(SEARCH(ZAKL_DATA!$B$29,B320)),MAX($A$1:A319)+1,0)</f>
        <v>319.0</v>
      </c>
      <c r="B320" s="71" t="s">
        <v>1124</v>
      </c>
      <c r="C320" s="102" t="s">
        <v>1653</v>
      </c>
      <c r="E320" t="str">
        <f>IFERROR(VLOOKUP(ROWS($E$2:E320),$A$2:$B$991,2,0),"")</f>
        <v>Právní činnosti</v>
      </c>
      <c r="H320" s="103"/>
      <c r="I320" s="105"/>
    </row>
    <row r="321" spans="1:9" ht="12.75">
      <c r="A321" s="72">
        <f>IF(ISNUMBER(SEARCH(ZAKL_DATA!$B$29,B321)),MAX($A$1:A320)+1,0)</f>
        <v>320.0</v>
      </c>
      <c r="B321" s="71" t="s">
        <v>1125</v>
      </c>
      <c r="C321" s="102" t="s">
        <v>1654</v>
      </c>
      <c r="E321" t="str">
        <f>IFERROR(VLOOKUP(ROWS($E$2:E321),$A$2:$B$991,2,0),"")</f>
        <v>Účetnické a auditorské činnosti; daňové poradenství</v>
      </c>
      <c r="H321" s="103"/>
      <c r="I321" s="105"/>
    </row>
    <row r="322" spans="1:9" ht="12.75">
      <c r="A322" s="72">
        <f>IF(ISNUMBER(SEARCH(ZAKL_DATA!$B$29,B322)),MAX($A$1:A321)+1,0)</f>
        <v>321.0</v>
      </c>
      <c r="B322" s="71" t="s">
        <v>1126</v>
      </c>
      <c r="C322" s="102" t="s">
        <v>1655</v>
      </c>
      <c r="E322" t="str">
        <f>IFERROR(VLOOKUP(ROWS($E$2:E322),$A$2:$B$991,2,0),"")</f>
        <v>Činnosti vedení podniků</v>
      </c>
      <c r="H322" s="103"/>
      <c r="I322" s="105"/>
    </row>
    <row r="323" spans="1:9" ht="12.75">
      <c r="A323" s="72">
        <f>IF(ISNUMBER(SEARCH(ZAKL_DATA!$B$29,B323)),MAX($A$1:A322)+1,0)</f>
        <v>322.0</v>
      </c>
      <c r="B323" s="71" t="s">
        <v>1127</v>
      </c>
      <c r="C323" s="102" t="s">
        <v>1656</v>
      </c>
      <c r="E323" t="str">
        <f>IFERROR(VLOOKUP(ROWS($E$2:E323),$A$2:$B$991,2,0),"")</f>
        <v>Poradenství v oblasti řízení</v>
      </c>
      <c r="H323" s="103"/>
      <c r="I323" s="105"/>
    </row>
    <row r="324" spans="1:9" ht="12.75">
      <c r="A324" s="72">
        <f>IF(ISNUMBER(SEARCH(ZAKL_DATA!$B$29,B324)),MAX($A$1:A323)+1,0)</f>
        <v>323.0</v>
      </c>
      <c r="B324" s="71" t="s">
        <v>1128</v>
      </c>
      <c r="C324" s="102" t="s">
        <v>1657</v>
      </c>
      <c r="E324" t="str">
        <f>IFERROR(VLOOKUP(ROWS($E$2:E324),$A$2:$B$991,2,0),"")</f>
        <v>Architektonické a inženýrské činnosti a související technické poradenství</v>
      </c>
      <c r="H324" s="103"/>
      <c r="I324" s="105"/>
    </row>
    <row r="325" spans="1:9" ht="12.75">
      <c r="A325" s="72">
        <f>IF(ISNUMBER(SEARCH(ZAKL_DATA!$B$29,B325)),MAX($A$1:A324)+1,0)</f>
        <v>324.0</v>
      </c>
      <c r="B325" s="71" t="s">
        <v>1129</v>
      </c>
      <c r="C325" s="102" t="s">
        <v>1658</v>
      </c>
      <c r="E325" t="str">
        <f>IFERROR(VLOOKUP(ROWS($E$2:E325),$A$2:$B$991,2,0),"")</f>
        <v>Technické zkoušky a analýzy</v>
      </c>
      <c r="H325" s="103"/>
      <c r="I325" s="105"/>
    </row>
    <row r="326" spans="1:9" ht="12.75">
      <c r="A326" s="72">
        <f>IF(ISNUMBER(SEARCH(ZAKL_DATA!$B$29,B326)),MAX($A$1:A325)+1,0)</f>
        <v>325.0</v>
      </c>
      <c r="B326" s="71" t="s">
        <v>1130</v>
      </c>
      <c r="C326" s="102" t="s">
        <v>1659</v>
      </c>
      <c r="E326" t="str">
        <f>IFERROR(VLOOKUP(ROWS($E$2:E326),$A$2:$B$991,2,0),"")</f>
        <v>Výzkum a vývoj v oblasti přírodních a technických věd</v>
      </c>
      <c r="H326" s="103"/>
      <c r="I326" s="105"/>
    </row>
    <row r="327" spans="1:9" ht="12.75">
      <c r="A327" s="72">
        <f>IF(ISNUMBER(SEARCH(ZAKL_DATA!$B$29,B327)),MAX($A$1:A326)+1,0)</f>
        <v>326.0</v>
      </c>
      <c r="B327" s="71" t="s">
        <v>1217</v>
      </c>
      <c r="C327" s="102" t="s">
        <v>1660</v>
      </c>
      <c r="E327" t="str">
        <f>IFERROR(VLOOKUP(ROWS($E$2:E327),$A$2:$B$991,2,0),"")</f>
        <v>Těžba a úprava uranových a thoriových rud</v>
      </c>
      <c r="H327" s="103"/>
      <c r="I327" s="105"/>
    </row>
    <row r="328" spans="1:9" ht="12.75">
      <c r="A328" s="72">
        <f>IF(ISNUMBER(SEARCH(ZAKL_DATA!$B$29,B328)),MAX($A$1:A327)+1,0)</f>
        <v>327.0</v>
      </c>
      <c r="B328" s="71" t="s">
        <v>1131</v>
      </c>
      <c r="C328" s="102" t="s">
        <v>1661</v>
      </c>
      <c r="E328" t="str">
        <f>IFERROR(VLOOKUP(ROWS($E$2:E328),$A$2:$B$991,2,0),"")</f>
        <v>Výzkum a vývoj v oblasti společenských a humanitních věd</v>
      </c>
      <c r="H328" s="103"/>
      <c r="I328" s="105"/>
    </row>
    <row r="329" spans="1:9" ht="12.75">
      <c r="A329" s="72">
        <f>IF(ISNUMBER(SEARCH(ZAKL_DATA!$B$29,B329)),MAX($A$1:A328)+1,0)</f>
        <v>328.0</v>
      </c>
      <c r="B329" s="71" t="s">
        <v>1218</v>
      </c>
      <c r="C329" s="102" t="s">
        <v>1662</v>
      </c>
      <c r="E329" t="str">
        <f>IFERROR(VLOOKUP(ROWS($E$2:E329),$A$2:$B$991,2,0),"")</f>
        <v>Těžba a úprava ostatních neželezných rud</v>
      </c>
      <c r="H329" s="103"/>
      <c r="I329" s="105"/>
    </row>
    <row r="330" spans="1:9" ht="12.75">
      <c r="A330" s="72">
        <f>IF(ISNUMBER(SEARCH(ZAKL_DATA!$B$29,B330)),MAX($A$1:A329)+1,0)</f>
        <v>329.0</v>
      </c>
      <c r="B330" s="71" t="s">
        <v>1132</v>
      </c>
      <c r="C330" s="102" t="s">
        <v>1663</v>
      </c>
      <c r="E330" t="str">
        <f>IFERROR(VLOOKUP(ROWS($E$2:E330),$A$2:$B$991,2,0),"")</f>
        <v>Reklamní činnosti</v>
      </c>
      <c r="H330" s="103"/>
      <c r="I330" s="105"/>
    </row>
    <row r="331" spans="1:9" ht="12.75">
      <c r="A331" s="72">
        <f>IF(ISNUMBER(SEARCH(ZAKL_DATA!$B$29,B331)),MAX($A$1:A330)+1,0)</f>
        <v>330.0</v>
      </c>
      <c r="B331" s="71" t="s">
        <v>1133</v>
      </c>
      <c r="C331" s="102" t="s">
        <v>1664</v>
      </c>
      <c r="E331" t="str">
        <f>IFERROR(VLOOKUP(ROWS($E$2:E331),$A$2:$B$991,2,0),"")</f>
        <v>Průzkum trhu a veřejného mínění</v>
      </c>
      <c r="H331" s="103"/>
      <c r="I331" s="105"/>
    </row>
    <row r="332" spans="1:9" ht="12.75">
      <c r="A332" s="72">
        <f>IF(ISNUMBER(SEARCH(ZAKL_DATA!$B$29,B332)),MAX($A$1:A331)+1,0)</f>
        <v>331.0</v>
      </c>
      <c r="B332" s="71" t="s">
        <v>1134</v>
      </c>
      <c r="C332" s="102" t="s">
        <v>1665</v>
      </c>
      <c r="E332" t="str">
        <f>IFERROR(VLOOKUP(ROWS($E$2:E332),$A$2:$B$991,2,0),"")</f>
        <v>Specializované návrhářské činnosti</v>
      </c>
      <c r="H332" s="103"/>
      <c r="I332" s="105"/>
    </row>
    <row r="333" spans="1:9" ht="12.75">
      <c r="A333" s="72">
        <f>IF(ISNUMBER(SEARCH(ZAKL_DATA!$B$29,B333)),MAX($A$1:A332)+1,0)</f>
        <v>332.0</v>
      </c>
      <c r="B333" s="71" t="s">
        <v>1135</v>
      </c>
      <c r="C333" s="102" t="s">
        <v>1666</v>
      </c>
      <c r="E333" t="str">
        <f>IFERROR(VLOOKUP(ROWS($E$2:E333),$A$2:$B$991,2,0),"")</f>
        <v>Fotografické činnosti</v>
      </c>
      <c r="H333" s="103"/>
      <c r="I333" s="105"/>
    </row>
    <row r="334" spans="1:9" ht="12.75">
      <c r="A334" s="72">
        <f>IF(ISNUMBER(SEARCH(ZAKL_DATA!$B$29,B334)),MAX($A$1:A333)+1,0)</f>
        <v>333.0</v>
      </c>
      <c r="B334" s="71" t="s">
        <v>1136</v>
      </c>
      <c r="C334" s="102" t="s">
        <v>1667</v>
      </c>
      <c r="E334" t="str">
        <f>IFERROR(VLOOKUP(ROWS($E$2:E334),$A$2:$B$991,2,0),"")</f>
        <v>Překladatelské a tlumočnické činnosti</v>
      </c>
      <c r="H334" s="103"/>
      <c r="I334" s="105"/>
    </row>
    <row r="335" spans="1:9" ht="12.75">
      <c r="A335" s="72">
        <f>IF(ISNUMBER(SEARCH(ZAKL_DATA!$B$29,B335)),MAX($A$1:A334)+1,0)</f>
        <v>334.0</v>
      </c>
      <c r="B335" s="71" t="s">
        <v>1137</v>
      </c>
      <c r="C335" s="102" t="s">
        <v>1668</v>
      </c>
      <c r="E335" t="str">
        <f>IFERROR(VLOOKUP(ROWS($E$2:E335),$A$2:$B$991,2,0),"")</f>
        <v>Ostatní profesní, vědecké a technické činnosti j. n.</v>
      </c>
      <c r="H335" s="103"/>
      <c r="I335" s="105"/>
    </row>
    <row r="336" spans="1:9" ht="12.75">
      <c r="A336" s="72">
        <f>IF(ISNUMBER(SEARCH(ZAKL_DATA!$B$29,B336)),MAX($A$1:A335)+1,0)</f>
        <v>335.0</v>
      </c>
      <c r="B336" s="71" t="s">
        <v>1138</v>
      </c>
      <c r="C336" s="102" t="s">
        <v>1669</v>
      </c>
      <c r="E336" t="str">
        <f>IFERROR(VLOOKUP(ROWS($E$2:E336),$A$2:$B$991,2,0),"")</f>
        <v>Pronájem a leasing motorových vozidel, kromě motocyklů</v>
      </c>
      <c r="H336" s="103"/>
      <c r="I336" s="105"/>
    </row>
    <row r="337" spans="1:9" ht="12.75">
      <c r="A337" s="72">
        <f>IF(ISNUMBER(SEARCH(ZAKL_DATA!$B$29,B337)),MAX($A$1:A336)+1,0)</f>
        <v>336.0</v>
      </c>
      <c r="B337" s="71" t="s">
        <v>1139</v>
      </c>
      <c r="C337" s="102" t="s">
        <v>1670</v>
      </c>
      <c r="E337" t="str">
        <f>IFERROR(VLOOKUP(ROWS($E$2:E337),$A$2:$B$991,2,0),"")</f>
        <v>Pronájem a leasing výrobků pro osobní potřebu a převážně pro domácnost</v>
      </c>
      <c r="H337" s="103"/>
      <c r="I337" s="105"/>
    </row>
    <row r="338" spans="1:9" ht="12.75">
      <c r="A338" s="72">
        <f>IF(ISNUMBER(SEARCH(ZAKL_DATA!$B$29,B338)),MAX($A$1:A337)+1,0)</f>
        <v>337.0</v>
      </c>
      <c r="B338" s="71" t="s">
        <v>1140</v>
      </c>
      <c r="C338" s="102" t="s">
        <v>1671</v>
      </c>
      <c r="E338" t="str">
        <f>IFERROR(VLOOKUP(ROWS($E$2:E338),$A$2:$B$991,2,0),"")</f>
        <v>Pronájem a leasing ostatních strojů, zařízení a výrobků</v>
      </c>
      <c r="H338" s="103"/>
      <c r="I338" s="105"/>
    </row>
    <row r="339" spans="1:9" ht="12.75">
      <c r="A339" s="72">
        <f>IF(ISNUMBER(SEARCH(ZAKL_DATA!$B$29,B339)),MAX($A$1:A338)+1,0)</f>
        <v>338.0</v>
      </c>
      <c r="B339" s="71" t="s">
        <v>1141</v>
      </c>
      <c r="C339" s="102" t="s">
        <v>1672</v>
      </c>
      <c r="E339" t="str">
        <f>IFERROR(VLOOKUP(ROWS($E$2:E339),$A$2:$B$991,2,0),"")</f>
        <v>Leasing duševního vlast.a podobných produktů,kromě děl chrán.autor.právem</v>
      </c>
      <c r="H339" s="103"/>
      <c r="I339" s="105"/>
    </row>
    <row r="340" spans="1:9" ht="12.75">
      <c r="A340" s="72">
        <f>IF(ISNUMBER(SEARCH(ZAKL_DATA!$B$29,B340)),MAX($A$1:A339)+1,0)</f>
        <v>339.0</v>
      </c>
      <c r="B340" s="71" t="s">
        <v>1142</v>
      </c>
      <c r="C340" s="102" t="s">
        <v>1673</v>
      </c>
      <c r="E340" t="str">
        <f>IFERROR(VLOOKUP(ROWS($E$2:E340),$A$2:$B$991,2,0),"")</f>
        <v>Činnosti agentur zprostředkujících zaměstnání</v>
      </c>
      <c r="H340" s="103"/>
      <c r="I340" s="105"/>
    </row>
    <row r="341" spans="1:9" ht="12.75">
      <c r="A341" s="72">
        <f>IF(ISNUMBER(SEARCH(ZAKL_DATA!$B$29,B341)),MAX($A$1:A340)+1,0)</f>
        <v>340.0</v>
      </c>
      <c r="B341" s="71" t="s">
        <v>1143</v>
      </c>
      <c r="C341" s="102" t="s">
        <v>1674</v>
      </c>
      <c r="E341" t="str">
        <f>IFERROR(VLOOKUP(ROWS($E$2:E341),$A$2:$B$991,2,0),"")</f>
        <v>Činnosti agentur zprostředkujících práci na přechodnou dobu</v>
      </c>
      <c r="H341" s="103"/>
      <c r="I341" s="105"/>
    </row>
    <row r="342" spans="1:9" ht="12.75">
      <c r="A342" s="72">
        <f>IF(ISNUMBER(SEARCH(ZAKL_DATA!$B$29,B342)),MAX($A$1:A341)+1,0)</f>
        <v>341.0</v>
      </c>
      <c r="B342" s="71" t="s">
        <v>1144</v>
      </c>
      <c r="C342" s="102" t="s">
        <v>1675</v>
      </c>
      <c r="E342" t="str">
        <f>IFERROR(VLOOKUP(ROWS($E$2:E342),$A$2:$B$991,2,0),"")</f>
        <v>Ostatní poskytování lidských zdrojů</v>
      </c>
      <c r="H342" s="103"/>
      <c r="I342" s="105"/>
    </row>
    <row r="343" spans="1:9" ht="12.75">
      <c r="A343" s="72">
        <f>IF(ISNUMBER(SEARCH(ZAKL_DATA!$B$29,B343)),MAX($A$1:A342)+1,0)</f>
        <v>342.0</v>
      </c>
      <c r="B343" s="71" t="s">
        <v>1145</v>
      </c>
      <c r="C343" s="102" t="s">
        <v>1676</v>
      </c>
      <c r="E343" t="str">
        <f>IFERROR(VLOOKUP(ROWS($E$2:E343),$A$2:$B$991,2,0),"")</f>
        <v>Činnosti cestovních agentur a cestovních kanceláří</v>
      </c>
      <c r="H343" s="103"/>
      <c r="I343" s="105"/>
    </row>
    <row r="344" spans="1:9" ht="12.75">
      <c r="A344" s="72">
        <f>IF(ISNUMBER(SEARCH(ZAKL_DATA!$B$29,B344)),MAX($A$1:A343)+1,0)</f>
        <v>343.0</v>
      </c>
      <c r="B344" s="71" t="s">
        <v>1146</v>
      </c>
      <c r="C344" s="102" t="s">
        <v>1677</v>
      </c>
      <c r="E344" t="str">
        <f>IFERROR(VLOOKUP(ROWS($E$2:E344),$A$2:$B$991,2,0),"")</f>
        <v>Ostatní rezervační a související činnosti</v>
      </c>
      <c r="H344" s="103"/>
      <c r="I344" s="105"/>
    </row>
    <row r="345" spans="1:9" ht="12.75">
      <c r="A345" s="72">
        <f>IF(ISNUMBER(SEARCH(ZAKL_DATA!$B$29,B345)),MAX($A$1:A344)+1,0)</f>
        <v>344.0</v>
      </c>
      <c r="B345" s="71" t="s">
        <v>1147</v>
      </c>
      <c r="C345" s="102" t="s">
        <v>1678</v>
      </c>
      <c r="E345" t="str">
        <f>IFERROR(VLOOKUP(ROWS($E$2:E345),$A$2:$B$991,2,0),"")</f>
        <v>Činnosti soukromých bezpečnostních agentur</v>
      </c>
      <c r="H345" s="103"/>
      <c r="I345" s="105"/>
    </row>
    <row r="346" spans="1:9" ht="12.75">
      <c r="A346" s="72">
        <f>IF(ISNUMBER(SEARCH(ZAKL_DATA!$B$29,B346)),MAX($A$1:A345)+1,0)</f>
        <v>345.0</v>
      </c>
      <c r="B346" s="71" t="s">
        <v>1148</v>
      </c>
      <c r="C346" s="102" t="s">
        <v>1679</v>
      </c>
      <c r="E346" t="str">
        <f>IFERROR(VLOOKUP(ROWS($E$2:E346),$A$2:$B$991,2,0),"")</f>
        <v>Činnosti související s provozem bezpečnostních systémů</v>
      </c>
      <c r="H346" s="103"/>
      <c r="I346" s="105"/>
    </row>
    <row r="347" spans="1:9" ht="12.75">
      <c r="A347" s="72">
        <f>IF(ISNUMBER(SEARCH(ZAKL_DATA!$B$29,B347)),MAX($A$1:A346)+1,0)</f>
        <v>346.0</v>
      </c>
      <c r="B347" s="71" t="s">
        <v>1149</v>
      </c>
      <c r="C347" s="102" t="s">
        <v>1680</v>
      </c>
      <c r="E347" t="str">
        <f>IFERROR(VLOOKUP(ROWS($E$2:E347),$A$2:$B$991,2,0),"")</f>
        <v>Pátrací činnosti</v>
      </c>
      <c r="H347" s="103"/>
      <c r="I347" s="105"/>
    </row>
    <row r="348" spans="1:9" ht="12.75">
      <c r="A348" s="72">
        <f>IF(ISNUMBER(SEARCH(ZAKL_DATA!$B$29,B348)),MAX($A$1:A347)+1,0)</f>
        <v>347.0</v>
      </c>
      <c r="B348" s="71" t="s">
        <v>1150</v>
      </c>
      <c r="C348" s="102" t="s">
        <v>1681</v>
      </c>
      <c r="E348" t="str">
        <f>IFERROR(VLOOKUP(ROWS($E$2:E348),$A$2:$B$991,2,0),"")</f>
        <v>Kombinované pomocné činnosti</v>
      </c>
      <c r="H348" s="103"/>
      <c r="I348" s="105"/>
    </row>
    <row r="349" spans="1:9" ht="12.75">
      <c r="A349" s="72">
        <f>IF(ISNUMBER(SEARCH(ZAKL_DATA!$B$29,B349)),MAX($A$1:A348)+1,0)</f>
        <v>348.0</v>
      </c>
      <c r="B349" s="71" t="s">
        <v>1219</v>
      </c>
      <c r="C349" s="102" t="s">
        <v>1682</v>
      </c>
      <c r="E349" t="str">
        <f>IFERROR(VLOOKUP(ROWS($E$2:E349),$A$2:$B$991,2,0),"")</f>
        <v>Dobývání kamene pro výtv.nebo stav.účely,vápence,sádrovce,křídy,břidl.</v>
      </c>
      <c r="H349" s="103"/>
      <c r="I349" s="105"/>
    </row>
    <row r="350" spans="1:9" ht="12.75">
      <c r="A350" s="72">
        <f>IF(ISNUMBER(SEARCH(ZAKL_DATA!$B$29,B350)),MAX($A$1:A349)+1,0)</f>
        <v>349.0</v>
      </c>
      <c r="B350" s="71" t="s">
        <v>1151</v>
      </c>
      <c r="C350" s="102" t="s">
        <v>1683</v>
      </c>
      <c r="E350" t="str">
        <f>IFERROR(VLOOKUP(ROWS($E$2:E350),$A$2:$B$991,2,0),"")</f>
        <v>Úklidové činnosti</v>
      </c>
      <c r="H350" s="103"/>
      <c r="I350" s="105"/>
    </row>
    <row r="351" spans="1:9" ht="12.75">
      <c r="A351" s="72">
        <f>IF(ISNUMBER(SEARCH(ZAKL_DATA!$B$29,B351)),MAX($A$1:A350)+1,0)</f>
        <v>350.0</v>
      </c>
      <c r="B351" s="71" t="s">
        <v>1222</v>
      </c>
      <c r="C351" s="102" t="s">
        <v>1684</v>
      </c>
      <c r="E351" t="str">
        <f>IFERROR(VLOOKUP(ROWS($E$2:E351),$A$2:$B$991,2,0),"")</f>
        <v>Provoz pískoven a štěrkopískoven; těžba jílů a kaolinu</v>
      </c>
      <c r="H351" s="103"/>
      <c r="I351" s="105"/>
    </row>
    <row r="352" spans="1:9" ht="12.75">
      <c r="A352" s="72">
        <f>IF(ISNUMBER(SEARCH(ZAKL_DATA!$B$29,B352)),MAX($A$1:A351)+1,0)</f>
        <v>351.0</v>
      </c>
      <c r="B352" s="71" t="s">
        <v>1152</v>
      </c>
      <c r="C352" s="102" t="s">
        <v>1685</v>
      </c>
      <c r="E352" t="str">
        <f>IFERROR(VLOOKUP(ROWS($E$2:E352),$A$2:$B$991,2,0),"")</f>
        <v>Činnosti související s úpravou krajiny</v>
      </c>
      <c r="H352" s="103"/>
      <c r="I352" s="105"/>
    </row>
    <row r="353" spans="1:9" ht="12.75">
      <c r="A353" s="72">
        <f>IF(ISNUMBER(SEARCH(ZAKL_DATA!$B$29,B353)),MAX($A$1:A352)+1,0)</f>
        <v>352.0</v>
      </c>
      <c r="B353" s="71" t="s">
        <v>1153</v>
      </c>
      <c r="C353" s="102" t="s">
        <v>1686</v>
      </c>
      <c r="E353" t="str">
        <f>IFERROR(VLOOKUP(ROWS($E$2:E353),$A$2:$B$991,2,0),"")</f>
        <v>Administrativní a kancelářské činnosti</v>
      </c>
      <c r="H353" s="103"/>
      <c r="I353" s="105"/>
    </row>
    <row r="354" spans="1:9" ht="12.75">
      <c r="A354" s="72">
        <f>IF(ISNUMBER(SEARCH(ZAKL_DATA!$B$29,B354)),MAX($A$1:A353)+1,0)</f>
        <v>353.0</v>
      </c>
      <c r="B354" s="71" t="s">
        <v>1154</v>
      </c>
      <c r="C354" s="102" t="s">
        <v>1687</v>
      </c>
      <c r="E354" t="str">
        <f>IFERROR(VLOOKUP(ROWS($E$2:E354),$A$2:$B$991,2,0),"")</f>
        <v>Činnosti zprostředkovatelských středisek po telefonu</v>
      </c>
      <c r="H354" s="103"/>
      <c r="I354" s="105"/>
    </row>
    <row r="355" spans="1:9" ht="12.75">
      <c r="A355" s="72">
        <f>IF(ISNUMBER(SEARCH(ZAKL_DATA!$B$29,B355)),MAX($A$1:A354)+1,0)</f>
        <v>354.0</v>
      </c>
      <c r="B355" s="71" t="s">
        <v>1155</v>
      </c>
      <c r="C355" s="102" t="s">
        <v>1688</v>
      </c>
      <c r="E355" t="str">
        <f>IFERROR(VLOOKUP(ROWS($E$2:E355),$A$2:$B$991,2,0),"")</f>
        <v>Pořádání konferencí a hospodářských výstav</v>
      </c>
      <c r="H355" s="103"/>
      <c r="I355" s="105"/>
    </row>
    <row r="356" spans="1:9" ht="12.75">
      <c r="A356" s="72">
        <f>IF(ISNUMBER(SEARCH(ZAKL_DATA!$B$29,B356)),MAX($A$1:A355)+1,0)</f>
        <v>355.0</v>
      </c>
      <c r="B356" s="71" t="s">
        <v>1156</v>
      </c>
      <c r="C356" s="102" t="s">
        <v>1689</v>
      </c>
      <c r="E356" t="str">
        <f>IFERROR(VLOOKUP(ROWS($E$2:E356),$A$2:$B$991,2,0),"")</f>
        <v>Podpůrné činnosti pro podnikání j. n.</v>
      </c>
      <c r="H356" s="103"/>
      <c r="I356" s="105"/>
    </row>
    <row r="357" spans="1:9" ht="12.75">
      <c r="A357" s="72">
        <f>IF(ISNUMBER(SEARCH(ZAKL_DATA!$B$29,B357)),MAX($A$1:A356)+1,0)</f>
        <v>356.0</v>
      </c>
      <c r="B357" s="71" t="s">
        <v>1157</v>
      </c>
      <c r="C357" s="102" t="s">
        <v>1690</v>
      </c>
      <c r="E357" t="str">
        <f>IFERROR(VLOOKUP(ROWS($E$2:E357),$A$2:$B$991,2,0),"")</f>
        <v>Veřejná správa a hospodářská a sociální politika</v>
      </c>
      <c r="H357" s="103"/>
      <c r="I357" s="105"/>
    </row>
    <row r="358" spans="1:9" ht="12.75">
      <c r="A358" s="72">
        <f>IF(ISNUMBER(SEARCH(ZAKL_DATA!$B$29,B358)),MAX($A$1:A357)+1,0)</f>
        <v>357.0</v>
      </c>
      <c r="B358" s="71" t="s">
        <v>1158</v>
      </c>
      <c r="C358" s="102" t="s">
        <v>1691</v>
      </c>
      <c r="E358" t="str">
        <f>IFERROR(VLOOKUP(ROWS($E$2:E358),$A$2:$B$991,2,0),"")</f>
        <v>Činnosti pro společnost jako celek</v>
      </c>
      <c r="H358" s="103"/>
      <c r="I358" s="105"/>
    </row>
    <row r="359" spans="1:9" ht="12.75">
      <c r="A359" s="72">
        <f>IF(ISNUMBER(SEARCH(ZAKL_DATA!$B$29,B359)),MAX($A$1:A358)+1,0)</f>
        <v>358.0</v>
      </c>
      <c r="B359" s="71" t="s">
        <v>1159</v>
      </c>
      <c r="C359" s="102" t="s">
        <v>1692</v>
      </c>
      <c r="E359" t="str">
        <f>IFERROR(VLOOKUP(ROWS($E$2:E359),$A$2:$B$991,2,0),"")</f>
        <v>Činnosti v oblasti povinného sociálního zabezpečení</v>
      </c>
      <c r="H359" s="103"/>
      <c r="I359" s="105"/>
    </row>
    <row r="360" spans="1:9" ht="12.75">
      <c r="A360" s="72">
        <f>IF(ISNUMBER(SEARCH(ZAKL_DATA!$B$29,B360)),MAX($A$1:A359)+1,0)</f>
        <v>359.0</v>
      </c>
      <c r="B360" s="71" t="s">
        <v>1160</v>
      </c>
      <c r="C360" s="102" t="s">
        <v>1693</v>
      </c>
      <c r="E360" t="str">
        <f>IFERROR(VLOOKUP(ROWS($E$2:E360),$A$2:$B$991,2,0),"")</f>
        <v>Předškolní vzdělávání</v>
      </c>
      <c r="H360" s="103"/>
      <c r="I360" s="105"/>
    </row>
    <row r="361" spans="1:9" ht="12.75">
      <c r="A361" s="72">
        <f>IF(ISNUMBER(SEARCH(ZAKL_DATA!$B$29,B361)),MAX($A$1:A360)+1,0)</f>
        <v>360.0</v>
      </c>
      <c r="B361" s="71" t="s">
        <v>1161</v>
      </c>
      <c r="C361" s="102" t="s">
        <v>1694</v>
      </c>
      <c r="E361" t="str">
        <f>IFERROR(VLOOKUP(ROWS($E$2:E361),$A$2:$B$991,2,0),"")</f>
        <v>Primární vzdělávání</v>
      </c>
      <c r="H361" s="103"/>
      <c r="I361" s="105"/>
    </row>
    <row r="362" spans="1:9" ht="12.75">
      <c r="A362" s="72">
        <f>IF(ISNUMBER(SEARCH(ZAKL_DATA!$B$29,B362)),MAX($A$1:A361)+1,0)</f>
        <v>361.0</v>
      </c>
      <c r="B362" s="71" t="s">
        <v>1162</v>
      </c>
      <c r="C362" s="102" t="s">
        <v>1695</v>
      </c>
      <c r="E362" t="str">
        <f>IFERROR(VLOOKUP(ROWS($E$2:E362),$A$2:$B$991,2,0),"")</f>
        <v>Sekundární vzdělávání</v>
      </c>
      <c r="H362" s="103"/>
      <c r="I362" s="105"/>
    </row>
    <row r="363" spans="1:9" ht="12.75">
      <c r="A363" s="72">
        <f>IF(ISNUMBER(SEARCH(ZAKL_DATA!$B$29,B363)),MAX($A$1:A362)+1,0)</f>
        <v>362.0</v>
      </c>
      <c r="B363" s="71" t="s">
        <v>1163</v>
      </c>
      <c r="C363" s="102" t="s">
        <v>1696</v>
      </c>
      <c r="E363" t="str">
        <f>IFERROR(VLOOKUP(ROWS($E$2:E363),$A$2:$B$991,2,0),"")</f>
        <v>Postsekundární vzdělávání</v>
      </c>
      <c r="H363" s="103"/>
      <c r="I363" s="105"/>
    </row>
    <row r="364" spans="1:9" ht="12.75">
      <c r="A364" s="72">
        <f>IF(ISNUMBER(SEARCH(ZAKL_DATA!$B$29,B364)),MAX($A$1:A363)+1,0)</f>
        <v>363.0</v>
      </c>
      <c r="B364" s="71" t="s">
        <v>1164</v>
      </c>
      <c r="C364" s="102" t="s">
        <v>1697</v>
      </c>
      <c r="E364" t="str">
        <f>IFERROR(VLOOKUP(ROWS($E$2:E364),$A$2:$B$991,2,0),"")</f>
        <v>Ostatní vzdělávání</v>
      </c>
      <c r="H364" s="103"/>
      <c r="I364" s="105"/>
    </row>
    <row r="365" spans="1:9" ht="12.75">
      <c r="A365" s="72">
        <f>IF(ISNUMBER(SEARCH(ZAKL_DATA!$B$29,B365)),MAX($A$1:A364)+1,0)</f>
        <v>364.0</v>
      </c>
      <c r="B365" s="71" t="s">
        <v>1165</v>
      </c>
      <c r="C365" s="102" t="s">
        <v>1698</v>
      </c>
      <c r="E365" t="str">
        <f>IFERROR(VLOOKUP(ROWS($E$2:E365),$A$2:$B$991,2,0),"")</f>
        <v>Podpůrné činnosti ve vzdělávání</v>
      </c>
      <c r="H365" s="103"/>
      <c r="I365" s="105"/>
    </row>
    <row r="366" spans="1:9" ht="12.75">
      <c r="A366" s="72">
        <f>IF(ISNUMBER(SEARCH(ZAKL_DATA!$B$29,B366)),MAX($A$1:A365)+1,0)</f>
        <v>365.0</v>
      </c>
      <c r="B366" s="71" t="s">
        <v>1166</v>
      </c>
      <c r="C366" s="102" t="s">
        <v>1699</v>
      </c>
      <c r="E366" t="str">
        <f>IFERROR(VLOOKUP(ROWS($E$2:E366),$A$2:$B$991,2,0),"")</f>
        <v>Ústavní zdravotní péče</v>
      </c>
      <c r="H366" s="103"/>
      <c r="I366" s="105"/>
    </row>
    <row r="367" spans="1:9" ht="12.75">
      <c r="A367" s="72">
        <f>IF(ISNUMBER(SEARCH(ZAKL_DATA!$B$29,B367)),MAX($A$1:A366)+1,0)</f>
        <v>366.0</v>
      </c>
      <c r="B367" s="71" t="s">
        <v>1167</v>
      </c>
      <c r="C367" s="102" t="s">
        <v>1700</v>
      </c>
      <c r="E367" t="str">
        <f>IFERROR(VLOOKUP(ROWS($E$2:E367),$A$2:$B$991,2,0),"")</f>
        <v>Ambulantní a zubní zdravotní péče</v>
      </c>
      <c r="H367" s="103"/>
      <c r="I367" s="105"/>
    </row>
    <row r="368" spans="1:9" ht="12.75">
      <c r="A368" s="72">
        <f>IF(ISNUMBER(SEARCH(ZAKL_DATA!$B$29,B368)),MAX($A$1:A367)+1,0)</f>
        <v>367.0</v>
      </c>
      <c r="B368" s="71" t="s">
        <v>1168</v>
      </c>
      <c r="C368" s="102" t="s">
        <v>1701</v>
      </c>
      <c r="E368" t="str">
        <f>IFERROR(VLOOKUP(ROWS($E$2:E368),$A$2:$B$991,2,0),"")</f>
        <v>Ostatní činnosti související se zdravotní péčí</v>
      </c>
      <c r="H368" s="103"/>
      <c r="I368" s="105"/>
    </row>
    <row r="369" spans="1:9" ht="12.75">
      <c r="A369" s="72">
        <f>IF(ISNUMBER(SEARCH(ZAKL_DATA!$B$29,B369)),MAX($A$1:A368)+1,0)</f>
        <v>368.0</v>
      </c>
      <c r="B369" s="71" t="s">
        <v>1169</v>
      </c>
      <c r="C369" s="102" t="s">
        <v>1432</v>
      </c>
      <c r="E369" t="str">
        <f>IFERROR(VLOOKUP(ROWS($E$2:E369),$A$2:$B$991,2,0),"")</f>
        <v>Ústavní sociální péče</v>
      </c>
      <c r="H369" s="103"/>
      <c r="I369" s="105"/>
    </row>
    <row r="370" spans="1:9" ht="12.75">
      <c r="A370" s="72">
        <f>IF(ISNUMBER(SEARCH(ZAKL_DATA!$B$29,B370)),MAX($A$1:A369)+1,0)</f>
        <v>369.0</v>
      </c>
      <c r="B370" s="71" t="s">
        <v>1170</v>
      </c>
      <c r="C370" s="102" t="s">
        <v>1702</v>
      </c>
      <c r="E370" t="str">
        <f>IFERROR(VLOOKUP(ROWS($E$2:E370),$A$2:$B$991,2,0),"")</f>
        <v>Sociální péče ve zdravotnických zařízeních ústavní péče</v>
      </c>
      <c r="H370" s="103"/>
      <c r="I370" s="105"/>
    </row>
    <row r="371" spans="1:9" ht="12.75">
      <c r="A371" s="72">
        <f>IF(ISNUMBER(SEARCH(ZAKL_DATA!$B$29,B371)),MAX($A$1:A370)+1,0)</f>
        <v>370.0</v>
      </c>
      <c r="B371" s="71" t="s">
        <v>1171</v>
      </c>
      <c r="C371" s="102" t="s">
        <v>1703</v>
      </c>
      <c r="E371" t="str">
        <f>IFERROR(VLOOKUP(ROWS($E$2:E371),$A$2:$B$991,2,0),"")</f>
        <v>Soc.péče v zaříz.pro osoby s chron.duš.onemoc.a osoby závislé na návyk.l.</v>
      </c>
      <c r="H371" s="103"/>
      <c r="I371" s="105"/>
    </row>
    <row r="372" spans="1:9" ht="12.75">
      <c r="A372" s="72">
        <f>IF(ISNUMBER(SEARCH(ZAKL_DATA!$B$29,B372)),MAX($A$1:A371)+1,0)</f>
        <v>371.0</v>
      </c>
      <c r="B372" s="71" t="s">
        <v>1172</v>
      </c>
      <c r="C372" s="102" t="s">
        <v>1704</v>
      </c>
      <c r="E372" t="str">
        <f>IFERROR(VLOOKUP(ROWS($E$2:E372),$A$2:$B$991,2,0),"")</f>
        <v>Sociální péče v domovech pro seniory a osoby se zdravotním postižením</v>
      </c>
      <c r="H372" s="103"/>
      <c r="I372" s="105"/>
    </row>
    <row r="373" spans="1:9" ht="12.75">
      <c r="A373" s="72">
        <f>IF(ISNUMBER(SEARCH(ZAKL_DATA!$B$29,B373)),MAX($A$1:A372)+1,0)</f>
        <v>372.0</v>
      </c>
      <c r="B373" s="71" t="s">
        <v>1173</v>
      </c>
      <c r="C373" s="102" t="s">
        <v>1705</v>
      </c>
      <c r="E373" t="str">
        <f>IFERROR(VLOOKUP(ROWS($E$2:E373),$A$2:$B$991,2,0),"")</f>
        <v>Ostatní pobytové služby sociální péče</v>
      </c>
      <c r="H373" s="103"/>
      <c r="I373" s="105"/>
    </row>
    <row r="374" spans="1:9" ht="12.75">
      <c r="A374" s="72">
        <f>IF(ISNUMBER(SEARCH(ZAKL_DATA!$B$29,B374)),MAX($A$1:A373)+1,0)</f>
        <v>373.0</v>
      </c>
      <c r="B374" s="71" t="s">
        <v>1174</v>
      </c>
      <c r="C374" s="102" t="s">
        <v>1706</v>
      </c>
      <c r="E374" t="str">
        <f>IFERROR(VLOOKUP(ROWS($E$2:E374),$A$2:$B$991,2,0),"")</f>
        <v>Ambulantní nebo terénní soc.služby pro seniory a osoby se zdrav.postižením</v>
      </c>
      <c r="H374" s="103"/>
      <c r="I374" s="105"/>
    </row>
    <row r="375" spans="1:9" ht="12.75">
      <c r="A375" s="72">
        <f>IF(ISNUMBER(SEARCH(ZAKL_DATA!$B$29,B375)),MAX($A$1:A374)+1,0)</f>
        <v>374.0</v>
      </c>
      <c r="B375" s="71" t="s">
        <v>1175</v>
      </c>
      <c r="C375" s="102" t="s">
        <v>1707</v>
      </c>
      <c r="E375" t="str">
        <f>IFERROR(VLOOKUP(ROWS($E$2:E375),$A$2:$B$991,2,0),"")</f>
        <v>Ostatní ambulantní nebo terénní sociální služby</v>
      </c>
      <c r="H375" s="103"/>
      <c r="I375" s="105"/>
    </row>
    <row r="376" spans="1:9" ht="12.75">
      <c r="A376" s="72">
        <f>IF(ISNUMBER(SEARCH(ZAKL_DATA!$B$29,B376)),MAX($A$1:A375)+1,0)</f>
        <v>375.0</v>
      </c>
      <c r="B376" s="71" t="s">
        <v>1223</v>
      </c>
      <c r="C376" s="102" t="s">
        <v>1708</v>
      </c>
      <c r="E376" t="str">
        <f>IFERROR(VLOOKUP(ROWS($E$2:E376),$A$2:$B$991,2,0),"")</f>
        <v>Těžba chemických minerálů a minerálů pro výrobu hnojiv</v>
      </c>
      <c r="H376" s="103"/>
      <c r="I376" s="105"/>
    </row>
    <row r="377" spans="1:9" ht="12.75">
      <c r="A377" s="72">
        <f>IF(ISNUMBER(SEARCH(ZAKL_DATA!$B$29,B377)),MAX($A$1:A376)+1,0)</f>
        <v>376.0</v>
      </c>
      <c r="B377" s="71" t="s">
        <v>1224</v>
      </c>
      <c r="C377" s="102" t="s">
        <v>1709</v>
      </c>
      <c r="E377" t="str">
        <f>IFERROR(VLOOKUP(ROWS($E$2:E377),$A$2:$B$991,2,0),"")</f>
        <v>Těžba rašeliny</v>
      </c>
      <c r="H377" s="103"/>
      <c r="I377" s="105"/>
    </row>
    <row r="378" spans="1:9" ht="12.75">
      <c r="A378" s="72">
        <f>IF(ISNUMBER(SEARCH(ZAKL_DATA!$B$29,B378)),MAX($A$1:A377)+1,0)</f>
        <v>377.0</v>
      </c>
      <c r="B378" s="71" t="s">
        <v>1225</v>
      </c>
      <c r="C378" s="102" t="s">
        <v>1710</v>
      </c>
      <c r="E378" t="str">
        <f>IFERROR(VLOOKUP(ROWS($E$2:E378),$A$2:$B$991,2,0),"")</f>
        <v>Těžba soli</v>
      </c>
      <c r="H378" s="103"/>
      <c r="I378" s="105"/>
    </row>
    <row r="379" spans="1:9" ht="12.75">
      <c r="A379" s="72">
        <f>IF(ISNUMBER(SEARCH(ZAKL_DATA!$B$29,B379)),MAX($A$1:A378)+1,0)</f>
        <v>378.0</v>
      </c>
      <c r="B379" s="71" t="s">
        <v>1226</v>
      </c>
      <c r="C379" s="102" t="s">
        <v>1711</v>
      </c>
      <c r="E379" t="str">
        <f>IFERROR(VLOOKUP(ROWS($E$2:E379),$A$2:$B$991,2,0),"")</f>
        <v>Ostatní těžba a dobývání j. n.</v>
      </c>
      <c r="H379" s="103"/>
      <c r="I379" s="105"/>
    </row>
    <row r="380" spans="1:9" ht="12.75">
      <c r="A380" s="72">
        <f>IF(ISNUMBER(SEARCH(ZAKL_DATA!$B$29,B380)),MAX($A$1:A379)+1,0)</f>
        <v>379.0</v>
      </c>
      <c r="B380" s="71" t="s">
        <v>1176</v>
      </c>
      <c r="C380" s="102" t="s">
        <v>1712</v>
      </c>
      <c r="E380" t="str">
        <f>IFERROR(VLOOKUP(ROWS($E$2:E380),$A$2:$B$991,2,0),"")</f>
        <v>Sportovní činnosti</v>
      </c>
      <c r="H380" s="103"/>
      <c r="I380" s="105"/>
    </row>
    <row r="381" spans="1:9" ht="12.75">
      <c r="A381" s="72">
        <f>IF(ISNUMBER(SEARCH(ZAKL_DATA!$B$29,B381)),MAX($A$1:A380)+1,0)</f>
        <v>380.0</v>
      </c>
      <c r="B381" s="71" t="s">
        <v>1177</v>
      </c>
      <c r="C381" s="102" t="s">
        <v>1713</v>
      </c>
      <c r="E381" t="str">
        <f>IFERROR(VLOOKUP(ROWS($E$2:E381),$A$2:$B$991,2,0),"")</f>
        <v>Ostatní zábavní a rekreační činnosti</v>
      </c>
      <c r="H381" s="103"/>
      <c r="I381" s="105"/>
    </row>
    <row r="382" spans="1:9" ht="12.75">
      <c r="A382" s="72">
        <f>IF(ISNUMBER(SEARCH(ZAKL_DATA!$B$29,B382)),MAX($A$1:A381)+1,0)</f>
        <v>381.0</v>
      </c>
      <c r="B382" s="71" t="s">
        <v>1178</v>
      </c>
      <c r="C382" s="102" t="s">
        <v>1714</v>
      </c>
      <c r="E382" t="str">
        <f>IFERROR(VLOOKUP(ROWS($E$2:E382),$A$2:$B$991,2,0),"")</f>
        <v>Činnosti podnikatelských, zaměstnavatelských a profesních organizací</v>
      </c>
      <c r="H382" s="103"/>
      <c r="I382" s="105"/>
    </row>
    <row r="383" spans="1:9" ht="12.75">
      <c r="A383" s="72">
        <f>IF(ISNUMBER(SEARCH(ZAKL_DATA!$B$29,B383)),MAX($A$1:A382)+1,0)</f>
        <v>382.0</v>
      </c>
      <c r="B383" s="71" t="s">
        <v>1179</v>
      </c>
      <c r="C383" s="102" t="s">
        <v>1715</v>
      </c>
      <c r="E383" t="str">
        <f>IFERROR(VLOOKUP(ROWS($E$2:E383),$A$2:$B$991,2,0),"")</f>
        <v>Činnosti odborových svazů</v>
      </c>
      <c r="H383" s="103"/>
      <c r="I383" s="105"/>
    </row>
    <row r="384" spans="1:9" ht="12.75">
      <c r="A384" s="72">
        <f>IF(ISNUMBER(SEARCH(ZAKL_DATA!$B$29,B384)),MAX($A$1:A383)+1,0)</f>
        <v>383.0</v>
      </c>
      <c r="B384" s="71" t="s">
        <v>1180</v>
      </c>
      <c r="C384" s="102" t="s">
        <v>1716</v>
      </c>
      <c r="E384" t="str">
        <f>IFERROR(VLOOKUP(ROWS($E$2:E384),$A$2:$B$991,2,0),"")</f>
        <v>Činnosti ost.org.sdružujících osoby za účelem prosazování společných zájmů</v>
      </c>
      <c r="H384" s="103"/>
      <c r="I384" s="105"/>
    </row>
    <row r="385" spans="1:9" ht="12.75">
      <c r="A385" s="72">
        <f>IF(ISNUMBER(SEARCH(ZAKL_DATA!$B$29,B385)),MAX($A$1:A384)+1,0)</f>
        <v>384.0</v>
      </c>
      <c r="B385" s="71" t="s">
        <v>1181</v>
      </c>
      <c r="C385" s="102" t="s">
        <v>1717</v>
      </c>
      <c r="E385" t="str">
        <f>IFERROR(VLOOKUP(ROWS($E$2:E385),$A$2:$B$991,2,0),"")</f>
        <v>Opravy počítačů a komunikačních zařízení</v>
      </c>
      <c r="H385" s="103"/>
      <c r="I385" s="105"/>
    </row>
    <row r="386" spans="1:9" ht="12.75">
      <c r="A386" s="72">
        <f>IF(ISNUMBER(SEARCH(ZAKL_DATA!$B$29,B386)),MAX($A$1:A385)+1,0)</f>
        <v>385.0</v>
      </c>
      <c r="B386" s="71" t="s">
        <v>1182</v>
      </c>
      <c r="C386" s="102" t="s">
        <v>1718</v>
      </c>
      <c r="E386" t="str">
        <f>IFERROR(VLOOKUP(ROWS($E$2:E386),$A$2:$B$991,2,0),"")</f>
        <v>Opravy výrobků pro osobní potřebu a převážně pro domácnost</v>
      </c>
      <c r="H386" s="103"/>
      <c r="I386" s="105"/>
    </row>
    <row r="387" spans="1:9" ht="12.75">
      <c r="A387" s="72">
        <f>IF(ISNUMBER(SEARCH(ZAKL_DATA!$B$29,B387)),MAX($A$1:A386)+1,0)</f>
        <v>386.0</v>
      </c>
      <c r="B387" s="71" t="s">
        <v>1183</v>
      </c>
      <c r="C387" s="102" t="s">
        <v>1719</v>
      </c>
      <c r="E387" t="str">
        <f>IFERROR(VLOOKUP(ROWS($E$2:E387),$A$2:$B$991,2,0),"")</f>
        <v>Činnosti domác.produk.blíže neurčené výrobky pro vlastní potřebu</v>
      </c>
      <c r="H387" s="103"/>
      <c r="I387" s="105"/>
    </row>
    <row r="388" spans="1:9" ht="12.75">
      <c r="A388" s="72">
        <f>IF(ISNUMBER(SEARCH(ZAKL_DATA!$B$29,B388)),MAX($A$1:A387)+1,0)</f>
        <v>387.0</v>
      </c>
      <c r="B388" s="71" t="s">
        <v>1184</v>
      </c>
      <c r="C388" s="102" t="s">
        <v>1720</v>
      </c>
      <c r="E388" t="str">
        <f>IFERROR(VLOOKUP(ROWS($E$2:E388),$A$2:$B$991,2,0),"")</f>
        <v>Činnosti domácností poskyt.blíže neurčené služby pro vlastní potřebu</v>
      </c>
      <c r="H388" s="103"/>
      <c r="I388" s="105"/>
    </row>
    <row r="389" spans="1:9" ht="12.75">
      <c r="A389" s="72">
        <f>IF(ISNUMBER(SEARCH(ZAKL_DATA!$B$29,B389)),MAX($A$1:A388)+1,0)</f>
        <v>388.0</v>
      </c>
      <c r="B389" s="71" t="s">
        <v>1227</v>
      </c>
      <c r="C389" s="102" t="s">
        <v>1721</v>
      </c>
      <c r="E389" t="str">
        <f>IFERROR(VLOOKUP(ROWS($E$2:E389),$A$2:$B$991,2,0),"")</f>
        <v>Zpracování a konzervování masa, kromě drůbežího</v>
      </c>
      <c r="H389" s="103"/>
      <c r="I389" s="105"/>
    </row>
    <row r="390" spans="1:9" ht="12.75">
      <c r="A390" s="72">
        <f>IF(ISNUMBER(SEARCH(ZAKL_DATA!$B$29,B390)),MAX($A$1:A389)+1,0)</f>
        <v>389.0</v>
      </c>
      <c r="B390" s="71" t="s">
        <v>1228</v>
      </c>
      <c r="C390" s="102" t="s">
        <v>1722</v>
      </c>
      <c r="E390" t="str">
        <f>IFERROR(VLOOKUP(ROWS($E$2:E390),$A$2:$B$991,2,0),"")</f>
        <v>Zpracování a konzervování drůbežího masa</v>
      </c>
      <c r="H390" s="103"/>
      <c r="I390" s="105"/>
    </row>
    <row r="391" spans="1:9" ht="12.75">
      <c r="A391" s="72">
        <f>IF(ISNUMBER(SEARCH(ZAKL_DATA!$B$29,B391)),MAX($A$1:A390)+1,0)</f>
        <v>390.0</v>
      </c>
      <c r="B391" s="71" t="s">
        <v>1229</v>
      </c>
      <c r="C391" s="102" t="s">
        <v>1723</v>
      </c>
      <c r="E391" t="str">
        <f>IFERROR(VLOOKUP(ROWS($E$2:E391),$A$2:$B$991,2,0),"")</f>
        <v>Výroba masných výrobků a výrobků z drůbežího masa</v>
      </c>
      <c r="H391" s="103"/>
      <c r="I391" s="105"/>
    </row>
    <row r="392" spans="1:9" ht="12.75">
      <c r="A392" s="72">
        <f>IF(ISNUMBER(SEARCH(ZAKL_DATA!$B$29,B392)),MAX($A$1:A391)+1,0)</f>
        <v>391.0</v>
      </c>
      <c r="B392" s="71" t="s">
        <v>1230</v>
      </c>
      <c r="C392" s="102" t="s">
        <v>1724</v>
      </c>
      <c r="E392" t="str">
        <f>IFERROR(VLOOKUP(ROWS($E$2:E392),$A$2:$B$991,2,0),"")</f>
        <v>Zpracování a konzervování brambor</v>
      </c>
      <c r="H392" s="103"/>
      <c r="I392" s="105"/>
    </row>
    <row r="393" spans="1:9" ht="12.75">
      <c r="A393" s="72">
        <f>IF(ISNUMBER(SEARCH(ZAKL_DATA!$B$29,B393)),MAX($A$1:A392)+1,0)</f>
        <v>392.0</v>
      </c>
      <c r="B393" s="71" t="s">
        <v>1231</v>
      </c>
      <c r="C393" s="102" t="s">
        <v>1725</v>
      </c>
      <c r="E393" t="str">
        <f>IFERROR(VLOOKUP(ROWS($E$2:E393),$A$2:$B$991,2,0),"")</f>
        <v>Výroba ovocných a zeleninových šťáv</v>
      </c>
      <c r="H393" s="103"/>
      <c r="I393" s="105"/>
    </row>
    <row r="394" spans="1:9" ht="12.75">
      <c r="A394" s="72">
        <f>IF(ISNUMBER(SEARCH(ZAKL_DATA!$B$29,B394)),MAX($A$1:A393)+1,0)</f>
        <v>393.0</v>
      </c>
      <c r="B394" s="71" t="s">
        <v>1232</v>
      </c>
      <c r="C394" s="102" t="s">
        <v>1726</v>
      </c>
      <c r="E394" t="str">
        <f>IFERROR(VLOOKUP(ROWS($E$2:E394),$A$2:$B$991,2,0),"")</f>
        <v>Ostatní zpracování a konzervování ovoce a zeleniny</v>
      </c>
      <c r="H394" s="103"/>
      <c r="I394" s="105"/>
    </row>
    <row r="395" spans="1:9" ht="12.75">
      <c r="A395" s="72">
        <f>IF(ISNUMBER(SEARCH(ZAKL_DATA!$B$29,B395)),MAX($A$1:A394)+1,0)</f>
        <v>394.0</v>
      </c>
      <c r="B395" s="71" t="s">
        <v>1233</v>
      </c>
      <c r="C395" s="102" t="s">
        <v>1727</v>
      </c>
      <c r="E395" t="str">
        <f>IFERROR(VLOOKUP(ROWS($E$2:E395),$A$2:$B$991,2,0),"")</f>
        <v>Výroba olejů a tuků</v>
      </c>
      <c r="H395" s="103"/>
      <c r="I395" s="105"/>
    </row>
    <row r="396" spans="1:9" ht="12.75">
      <c r="A396" s="72">
        <f>IF(ISNUMBER(SEARCH(ZAKL_DATA!$B$29,B396)),MAX($A$1:A395)+1,0)</f>
        <v>395.0</v>
      </c>
      <c r="B396" s="71" t="s">
        <v>1234</v>
      </c>
      <c r="C396" s="102" t="s">
        <v>1728</v>
      </c>
      <c r="E396" t="str">
        <f>IFERROR(VLOOKUP(ROWS($E$2:E396),$A$2:$B$991,2,0),"")</f>
        <v>Výroba margarínu a podobných jedlých tuků</v>
      </c>
      <c r="H396" s="103"/>
      <c r="I396" s="105"/>
    </row>
    <row r="397" spans="1:9" ht="12.75">
      <c r="A397" s="72">
        <f>IF(ISNUMBER(SEARCH(ZAKL_DATA!$B$29,B397)),MAX($A$1:A396)+1,0)</f>
        <v>396.0</v>
      </c>
      <c r="B397" s="71" t="s">
        <v>1235</v>
      </c>
      <c r="C397" s="102" t="s">
        <v>1729</v>
      </c>
      <c r="E397" t="str">
        <f>IFERROR(VLOOKUP(ROWS($E$2:E397),$A$2:$B$991,2,0),"")</f>
        <v>Zpracování mléka, výroba mléčných výrobků a sýrů</v>
      </c>
      <c r="H397" s="103"/>
      <c r="I397" s="105"/>
    </row>
    <row r="398" spans="1:9" ht="12.75">
      <c r="A398" s="72">
        <f>IF(ISNUMBER(SEARCH(ZAKL_DATA!$B$29,B398)),MAX($A$1:A397)+1,0)</f>
        <v>397.0</v>
      </c>
      <c r="B398" s="71" t="s">
        <v>1236</v>
      </c>
      <c r="C398" s="102" t="s">
        <v>1730</v>
      </c>
      <c r="E398" t="str">
        <f>IFERROR(VLOOKUP(ROWS($E$2:E398),$A$2:$B$991,2,0),"")</f>
        <v>Výroba zmrzliny</v>
      </c>
      <c r="H398" s="103"/>
      <c r="I398" s="105"/>
    </row>
    <row r="399" spans="1:9" ht="12.75">
      <c r="A399" s="72">
        <f>IF(ISNUMBER(SEARCH(ZAKL_DATA!$B$29,B399)),MAX($A$1:A398)+1,0)</f>
        <v>398.0</v>
      </c>
      <c r="B399" s="71" t="s">
        <v>1237</v>
      </c>
      <c r="C399" s="102" t="s">
        <v>1731</v>
      </c>
      <c r="E399" t="str">
        <f>IFERROR(VLOOKUP(ROWS($E$2:E399),$A$2:$B$991,2,0),"")</f>
        <v>Výroba mlýnských výrobků</v>
      </c>
      <c r="H399" s="103"/>
      <c r="I399" s="105"/>
    </row>
    <row r="400" spans="1:9" ht="12.75">
      <c r="A400" s="72">
        <f>IF(ISNUMBER(SEARCH(ZAKL_DATA!$B$29,B400)),MAX($A$1:A399)+1,0)</f>
        <v>399.0</v>
      </c>
      <c r="B400" s="71" t="s">
        <v>1238</v>
      </c>
      <c r="C400" s="102" t="s">
        <v>1732</v>
      </c>
      <c r="E400" t="str">
        <f>IFERROR(VLOOKUP(ROWS($E$2:E400),$A$2:$B$991,2,0),"")</f>
        <v>Výroba škrobárenských výrobků</v>
      </c>
      <c r="H400" s="103"/>
      <c r="I400" s="105"/>
    </row>
    <row r="401" spans="1:9" ht="12.75">
      <c r="A401" s="72">
        <f>IF(ISNUMBER(SEARCH(ZAKL_DATA!$B$29,B401)),MAX($A$1:A400)+1,0)</f>
        <v>400.0</v>
      </c>
      <c r="B401" s="71" t="s">
        <v>1239</v>
      </c>
      <c r="C401" s="102" t="s">
        <v>1733</v>
      </c>
      <c r="E401" t="str">
        <f>IFERROR(VLOOKUP(ROWS($E$2:E401),$A$2:$B$991,2,0),"")</f>
        <v>Výroba pekařských a cukrářských výrobků, kromě trvanlivých</v>
      </c>
      <c r="H401" s="103"/>
      <c r="I401" s="105"/>
    </row>
    <row r="402" spans="1:9" ht="12.75">
      <c r="A402" s="72">
        <f>IF(ISNUMBER(SEARCH(ZAKL_DATA!$B$29,B402)),MAX($A$1:A401)+1,0)</f>
        <v>401.0</v>
      </c>
      <c r="B402" s="71" t="s">
        <v>1240</v>
      </c>
      <c r="C402" s="102" t="s">
        <v>1734</v>
      </c>
      <c r="E402" t="str">
        <f>IFERROR(VLOOKUP(ROWS($E$2:E402),$A$2:$B$991,2,0),"")</f>
        <v>Výroba sucharů a sušenek; výroba trvanlivých cukrářských výrobků</v>
      </c>
      <c r="H402" s="103"/>
      <c r="I402" s="105"/>
    </row>
    <row r="403" spans="1:9" ht="12.75">
      <c r="A403" s="72">
        <f>IF(ISNUMBER(SEARCH(ZAKL_DATA!$B$29,B403)),MAX($A$1:A402)+1,0)</f>
        <v>402.0</v>
      </c>
      <c r="B403" s="71" t="s">
        <v>1241</v>
      </c>
      <c r="C403" s="102" t="s">
        <v>1735</v>
      </c>
      <c r="E403" t="str">
        <f>IFERROR(VLOOKUP(ROWS($E$2:E403),$A$2:$B$991,2,0),"")</f>
        <v>Výroba makaronů, nudlí, kuskusu a podobných moučných výrobků</v>
      </c>
      <c r="H403" s="103"/>
      <c r="I403" s="105"/>
    </row>
    <row r="404" spans="1:9" ht="12.75">
      <c r="A404" s="72">
        <f>IF(ISNUMBER(SEARCH(ZAKL_DATA!$B$29,B404)),MAX($A$1:A403)+1,0)</f>
        <v>403.0</v>
      </c>
      <c r="B404" s="71" t="s">
        <v>1242</v>
      </c>
      <c r="C404" s="102" t="s">
        <v>1736</v>
      </c>
      <c r="E404" t="str">
        <f>IFERROR(VLOOKUP(ROWS($E$2:E404),$A$2:$B$991,2,0),"")</f>
        <v>Výroba cukru</v>
      </c>
      <c r="H404" s="103"/>
      <c r="I404" s="105"/>
    </row>
    <row r="405" spans="1:9" ht="12.75">
      <c r="A405" s="72">
        <f>IF(ISNUMBER(SEARCH(ZAKL_DATA!$B$29,B405)),MAX($A$1:A404)+1,0)</f>
        <v>404.0</v>
      </c>
      <c r="B405" s="71" t="s">
        <v>1243</v>
      </c>
      <c r="C405" s="102" t="s">
        <v>1737</v>
      </c>
      <c r="E405" t="str">
        <f>IFERROR(VLOOKUP(ROWS($E$2:E405),$A$2:$B$991,2,0),"")</f>
        <v>Výroba kakaa, čokolády a cukrovinek</v>
      </c>
      <c r="H405" s="103"/>
      <c r="I405" s="105"/>
    </row>
    <row r="406" spans="1:9" ht="12.75">
      <c r="A406" s="72">
        <f>IF(ISNUMBER(SEARCH(ZAKL_DATA!$B$29,B406)),MAX($A$1:A405)+1,0)</f>
        <v>405.0</v>
      </c>
      <c r="B406" s="71" t="s">
        <v>1244</v>
      </c>
      <c r="C406" s="102" t="s">
        <v>1738</v>
      </c>
      <c r="E406" t="str">
        <f>IFERROR(VLOOKUP(ROWS($E$2:E406),$A$2:$B$991,2,0),"")</f>
        <v>Zpracování čaje a kávy</v>
      </c>
      <c r="H406" s="103"/>
      <c r="I406" s="105"/>
    </row>
    <row r="407" spans="1:9" ht="12.75">
      <c r="A407" s="72">
        <f>IF(ISNUMBER(SEARCH(ZAKL_DATA!$B$29,B407)),MAX($A$1:A406)+1,0)</f>
        <v>406.0</v>
      </c>
      <c r="B407" s="71" t="s">
        <v>1245</v>
      </c>
      <c r="C407" s="102" t="s">
        <v>1739</v>
      </c>
      <c r="E407" t="str">
        <f>IFERROR(VLOOKUP(ROWS($E$2:E407),$A$2:$B$991,2,0),"")</f>
        <v>Výroba koření a aromatických výtažků</v>
      </c>
      <c r="H407" s="103"/>
      <c r="I407" s="105"/>
    </row>
    <row r="408" spans="1:9" ht="12.75">
      <c r="A408" s="72">
        <f>IF(ISNUMBER(SEARCH(ZAKL_DATA!$B$29,B408)),MAX($A$1:A407)+1,0)</f>
        <v>407.0</v>
      </c>
      <c r="B408" s="71" t="s">
        <v>1246</v>
      </c>
      <c r="C408" s="102" t="s">
        <v>1740</v>
      </c>
      <c r="E408" t="str">
        <f>IFERROR(VLOOKUP(ROWS($E$2:E408),$A$2:$B$991,2,0),"")</f>
        <v>Výroba hotových pokrmů</v>
      </c>
      <c r="H408" s="103"/>
      <c r="I408" s="105"/>
    </row>
    <row r="409" spans="1:9" ht="12.75">
      <c r="A409" s="72">
        <f>IF(ISNUMBER(SEARCH(ZAKL_DATA!$B$29,B409)),MAX($A$1:A408)+1,0)</f>
        <v>408.0</v>
      </c>
      <c r="B409" s="71" t="s">
        <v>1247</v>
      </c>
      <c r="C409" s="102" t="s">
        <v>1741</v>
      </c>
      <c r="E409" t="str">
        <f>IFERROR(VLOOKUP(ROWS($E$2:E409),$A$2:$B$991,2,0),"")</f>
        <v>Výroba homogenizovaných potravinářských přípravků a dietních potravin</v>
      </c>
      <c r="H409" s="103"/>
      <c r="I409" s="105"/>
    </row>
    <row r="410" spans="1:9" ht="12.75">
      <c r="A410" s="72">
        <f>IF(ISNUMBER(SEARCH(ZAKL_DATA!$B$29,B410)),MAX($A$1:A409)+1,0)</f>
        <v>409.0</v>
      </c>
      <c r="B410" s="71" t="s">
        <v>1248</v>
      </c>
      <c r="C410" s="102" t="s">
        <v>1742</v>
      </c>
      <c r="E410" t="str">
        <f>IFERROR(VLOOKUP(ROWS($E$2:E410),$A$2:$B$991,2,0),"")</f>
        <v>Výroba ostatních potravinářských výrobků j. n.</v>
      </c>
      <c r="H410" s="103"/>
      <c r="I410" s="105"/>
    </row>
    <row r="411" spans="1:9" ht="12.75">
      <c r="A411" s="72">
        <f>IF(ISNUMBER(SEARCH(ZAKL_DATA!$B$29,B411)),MAX($A$1:A410)+1,0)</f>
        <v>410.0</v>
      </c>
      <c r="B411" s="71" t="s">
        <v>1249</v>
      </c>
      <c r="C411" s="102" t="s">
        <v>1743</v>
      </c>
      <c r="E411" t="str">
        <f>IFERROR(VLOOKUP(ROWS($E$2:E411),$A$2:$B$991,2,0),"")</f>
        <v>Výroba průmyslových krmiv pro hospodářská zvířata</v>
      </c>
      <c r="H411" s="103"/>
      <c r="I411" s="105"/>
    </row>
    <row r="412" spans="1:9" ht="12.75">
      <c r="A412" s="72">
        <f>IF(ISNUMBER(SEARCH(ZAKL_DATA!$B$29,B412)),MAX($A$1:A411)+1,0)</f>
        <v>411.0</v>
      </c>
      <c r="B412" s="71" t="s">
        <v>1250</v>
      </c>
      <c r="C412" s="102" t="s">
        <v>1744</v>
      </c>
      <c r="E412" t="str">
        <f>IFERROR(VLOOKUP(ROWS($E$2:E412),$A$2:$B$991,2,0),"")</f>
        <v>Výroba průmyslových krmiv pro zvířata v zájmovém chovu</v>
      </c>
      <c r="H412" s="103"/>
      <c r="I412" s="105"/>
    </row>
    <row r="413" spans="1:9" ht="12.75">
      <c r="A413" s="72">
        <f>IF(ISNUMBER(SEARCH(ZAKL_DATA!$B$29,B413)),MAX($A$1:A412)+1,0)</f>
        <v>412.0</v>
      </c>
      <c r="B413" s="71" t="s">
        <v>1251</v>
      </c>
      <c r="C413" s="102" t="s">
        <v>1745</v>
      </c>
      <c r="E413" t="str">
        <f>IFERROR(VLOOKUP(ROWS($E$2:E413),$A$2:$B$991,2,0),"")</f>
        <v>Destilace, rektifikace a míchání lihovin</v>
      </c>
      <c r="H413" s="103"/>
      <c r="I413" s="105"/>
    </row>
    <row r="414" spans="1:9" ht="12.75">
      <c r="A414" s="72">
        <f>IF(ISNUMBER(SEARCH(ZAKL_DATA!$B$29,B414)),MAX($A$1:A413)+1,0)</f>
        <v>413.0</v>
      </c>
      <c r="B414" s="71" t="s">
        <v>1252</v>
      </c>
      <c r="C414" s="102" t="s">
        <v>1746</v>
      </c>
      <c r="E414" t="str">
        <f>IFERROR(VLOOKUP(ROWS($E$2:E414),$A$2:$B$991,2,0),"")</f>
        <v>Výroba vína z vinných hroznů</v>
      </c>
      <c r="H414" s="103"/>
      <c r="I414" s="105"/>
    </row>
    <row r="415" spans="1:9" ht="12.75">
      <c r="A415" s="72">
        <f>IF(ISNUMBER(SEARCH(ZAKL_DATA!$B$29,B415)),MAX($A$1:A414)+1,0)</f>
        <v>414.0</v>
      </c>
      <c r="B415" s="71" t="s">
        <v>1253</v>
      </c>
      <c r="C415" s="102" t="s">
        <v>1747</v>
      </c>
      <c r="E415" t="str">
        <f>IFERROR(VLOOKUP(ROWS($E$2:E415),$A$2:$B$991,2,0),"")</f>
        <v>Výroba jablečného vína a jiných ovocných vín</v>
      </c>
      <c r="H415" s="103"/>
      <c r="I415" s="105"/>
    </row>
    <row r="416" spans="1:9" ht="12.75">
      <c r="A416" s="72">
        <f>IF(ISNUMBER(SEARCH(ZAKL_DATA!$B$29,B416)),MAX($A$1:A415)+1,0)</f>
        <v>415.0</v>
      </c>
      <c r="B416" s="71" t="s">
        <v>1254</v>
      </c>
      <c r="C416" s="102" t="s">
        <v>1748</v>
      </c>
      <c r="E416" t="str">
        <f>IFERROR(VLOOKUP(ROWS($E$2:E416),$A$2:$B$991,2,0),"")</f>
        <v>Výroba ostatních nedestilovaných kvašených nápojů</v>
      </c>
      <c r="H416" s="103"/>
      <c r="I416" s="105"/>
    </row>
    <row r="417" spans="1:9" ht="12.75">
      <c r="A417" s="72">
        <f>IF(ISNUMBER(SEARCH(ZAKL_DATA!$B$29,B417)),MAX($A$1:A416)+1,0)</f>
        <v>416.0</v>
      </c>
      <c r="B417" s="71" t="s">
        <v>1255</v>
      </c>
      <c r="C417" s="102" t="s">
        <v>1749</v>
      </c>
      <c r="E417" t="str">
        <f>IFERROR(VLOOKUP(ROWS($E$2:E417),$A$2:$B$991,2,0),"")</f>
        <v>Výroba piva</v>
      </c>
      <c r="H417" s="103"/>
      <c r="I417" s="105"/>
    </row>
    <row r="418" spans="1:9" ht="12.75">
      <c r="A418" s="72">
        <f>IF(ISNUMBER(SEARCH(ZAKL_DATA!$B$29,B418)),MAX($A$1:A417)+1,0)</f>
        <v>417.0</v>
      </c>
      <c r="B418" s="71" t="s">
        <v>1256</v>
      </c>
      <c r="C418" s="102" t="s">
        <v>1750</v>
      </c>
      <c r="E418" t="str">
        <f>IFERROR(VLOOKUP(ROWS($E$2:E418),$A$2:$B$991,2,0),"")</f>
        <v>Výroba sladu</v>
      </c>
      <c r="H418" s="103"/>
      <c r="I418" s="105"/>
    </row>
    <row r="419" spans="1:9" ht="12.75">
      <c r="A419" s="72">
        <f>IF(ISNUMBER(SEARCH(ZAKL_DATA!$B$29,B419)),MAX($A$1:A418)+1,0)</f>
        <v>418.0</v>
      </c>
      <c r="B419" s="71" t="s">
        <v>1257</v>
      </c>
      <c r="C419" s="102" t="s">
        <v>1751</v>
      </c>
      <c r="E419" t="str">
        <f>IFERROR(VLOOKUP(ROWS($E$2:E419),$A$2:$B$991,2,0),"")</f>
        <v>Výroba nealkohol.nápojů;stáčení minerálních a ostatních vod do lahví</v>
      </c>
      <c r="H419" s="103"/>
      <c r="I419" s="105"/>
    </row>
    <row r="420" spans="1:9" ht="12.75">
      <c r="A420" s="72">
        <f>IF(ISNUMBER(SEARCH(ZAKL_DATA!$B$29,B420)),MAX($A$1:A419)+1,0)</f>
        <v>419.0</v>
      </c>
      <c r="B420" s="71" t="s">
        <v>1258</v>
      </c>
      <c r="C420" s="102" t="s">
        <v>1752</v>
      </c>
      <c r="E420" t="str">
        <f>IFERROR(VLOOKUP(ROWS($E$2:E420),$A$2:$B$991,2,0),"")</f>
        <v>Výroba pletených a háčkovaných materiálů</v>
      </c>
      <c r="H420" s="103"/>
      <c r="I420" s="105"/>
    </row>
    <row r="421" spans="1:9" ht="12.75">
      <c r="A421" s="72">
        <f>IF(ISNUMBER(SEARCH(ZAKL_DATA!$B$29,B421)),MAX($A$1:A420)+1,0)</f>
        <v>420.0</v>
      </c>
      <c r="B421" s="71" t="s">
        <v>1259</v>
      </c>
      <c r="C421" s="102" t="s">
        <v>1753</v>
      </c>
      <c r="E421" t="str">
        <f>IFERROR(VLOOKUP(ROWS($E$2:E421),$A$2:$B$991,2,0),"")</f>
        <v>Výroba konfekčních textilních výrobků, kromě oděvů</v>
      </c>
      <c r="H421" s="103"/>
      <c r="I421" s="105"/>
    </row>
    <row r="422" spans="1:9" ht="12.75">
      <c r="A422" s="72">
        <f>IF(ISNUMBER(SEARCH(ZAKL_DATA!$B$29,B422)),MAX($A$1:A421)+1,0)</f>
        <v>421.0</v>
      </c>
      <c r="B422" s="71" t="s">
        <v>1260</v>
      </c>
      <c r="C422" s="102" t="s">
        <v>1754</v>
      </c>
      <c r="E422" t="str">
        <f>IFERROR(VLOOKUP(ROWS($E$2:E422),$A$2:$B$991,2,0),"")</f>
        <v>Výroba koberců a kobercových předložek</v>
      </c>
      <c r="H422" s="103"/>
      <c r="I422" s="105"/>
    </row>
    <row r="423" spans="1:9" ht="12.75">
      <c r="A423" s="72">
        <f>IF(ISNUMBER(SEARCH(ZAKL_DATA!$B$29,B423)),MAX($A$1:A422)+1,0)</f>
        <v>422.0</v>
      </c>
      <c r="B423" s="71" t="s">
        <v>1261</v>
      </c>
      <c r="C423" s="102" t="s">
        <v>1755</v>
      </c>
      <c r="E423" t="str">
        <f>IFERROR(VLOOKUP(ROWS($E$2:E423),$A$2:$B$991,2,0),"")</f>
        <v>Výroba lan, provazů a síťovaných výrobků</v>
      </c>
      <c r="H423" s="103"/>
      <c r="I423" s="105"/>
    </row>
    <row r="424" spans="1:9" ht="12.75">
      <c r="A424" s="72">
        <f>IF(ISNUMBER(SEARCH(ZAKL_DATA!$B$29,B424)),MAX($A$1:A423)+1,0)</f>
        <v>423.0</v>
      </c>
      <c r="B424" s="71" t="s">
        <v>1262</v>
      </c>
      <c r="C424" s="102" t="s">
        <v>1756</v>
      </c>
      <c r="E424" t="str">
        <f>IFERROR(VLOOKUP(ROWS($E$2:E424),$A$2:$B$991,2,0),"")</f>
        <v>Výroba netkaných textilií a výrobků z nich, kromě oděvů</v>
      </c>
      <c r="H424" s="103"/>
      <c r="I424" s="105"/>
    </row>
    <row r="425" spans="1:9" ht="12.75">
      <c r="A425" s="72">
        <f>IF(ISNUMBER(SEARCH(ZAKL_DATA!$B$29,B425)),MAX($A$1:A424)+1,0)</f>
        <v>424.0</v>
      </c>
      <c r="B425" s="71" t="s">
        <v>1263</v>
      </c>
      <c r="C425" s="102" t="s">
        <v>1757</v>
      </c>
      <c r="E425" t="str">
        <f>IFERROR(VLOOKUP(ROWS($E$2:E425),$A$2:$B$991,2,0),"")</f>
        <v>Výroba ostatních technických a průmyslových textilií</v>
      </c>
      <c r="H425" s="103"/>
      <c r="I425" s="105"/>
    </row>
    <row r="426" spans="1:9" ht="12.75">
      <c r="A426" s="72">
        <f>IF(ISNUMBER(SEARCH(ZAKL_DATA!$B$29,B426)),MAX($A$1:A425)+1,0)</f>
        <v>425.0</v>
      </c>
      <c r="B426" s="71" t="s">
        <v>1264</v>
      </c>
      <c r="C426" s="102" t="s">
        <v>1758</v>
      </c>
      <c r="E426" t="str">
        <f>IFERROR(VLOOKUP(ROWS($E$2:E426),$A$2:$B$991,2,0),"")</f>
        <v>Výroba ostatních textilií j. n.</v>
      </c>
      <c r="H426" s="103"/>
      <c r="I426" s="105"/>
    </row>
    <row r="427" spans="1:9" ht="12.75">
      <c r="A427" s="72">
        <f>IF(ISNUMBER(SEARCH(ZAKL_DATA!$B$29,B427)),MAX($A$1:A426)+1,0)</f>
        <v>426.0</v>
      </c>
      <c r="B427" s="71" t="s">
        <v>1265</v>
      </c>
      <c r="C427" s="102" t="s">
        <v>1759</v>
      </c>
      <c r="E427" t="str">
        <f>IFERROR(VLOOKUP(ROWS($E$2:E427),$A$2:$B$991,2,0),"")</f>
        <v>Výroba kožených oděvů</v>
      </c>
      <c r="H427" s="103"/>
      <c r="I427" s="105"/>
    </row>
    <row r="428" spans="1:9" ht="12.75">
      <c r="A428" s="72">
        <f>IF(ISNUMBER(SEARCH(ZAKL_DATA!$B$29,B428)),MAX($A$1:A427)+1,0)</f>
        <v>427.0</v>
      </c>
      <c r="B428" s="71" t="s">
        <v>1266</v>
      </c>
      <c r="C428" s="102" t="s">
        <v>1760</v>
      </c>
      <c r="E428" t="str">
        <f>IFERROR(VLOOKUP(ROWS($E$2:E428),$A$2:$B$991,2,0),"")</f>
        <v>Výroba pracovních oděvů</v>
      </c>
      <c r="H428" s="103"/>
      <c r="I428" s="105"/>
    </row>
    <row r="429" spans="1:9" ht="12.75">
      <c r="A429" s="72">
        <f>IF(ISNUMBER(SEARCH(ZAKL_DATA!$B$29,B429)),MAX($A$1:A428)+1,0)</f>
        <v>428.0</v>
      </c>
      <c r="B429" s="71" t="s">
        <v>1267</v>
      </c>
      <c r="C429" s="102" t="s">
        <v>1761</v>
      </c>
      <c r="E429" t="str">
        <f>IFERROR(VLOOKUP(ROWS($E$2:E429),$A$2:$B$991,2,0),"")</f>
        <v>Výroba ostatních svrchních oděvů</v>
      </c>
      <c r="H429" s="103"/>
      <c r="I429" s="105"/>
    </row>
    <row r="430" spans="1:9" ht="12.75">
      <c r="A430" s="72">
        <f>IF(ISNUMBER(SEARCH(ZAKL_DATA!$B$29,B430)),MAX($A$1:A429)+1,0)</f>
        <v>429.0</v>
      </c>
      <c r="B430" s="71" t="s">
        <v>1268</v>
      </c>
      <c r="C430" s="102" t="s">
        <v>1762</v>
      </c>
      <c r="E430" t="str">
        <f>IFERROR(VLOOKUP(ROWS($E$2:E430),$A$2:$B$991,2,0),"")</f>
        <v>Výroba osobního prádla</v>
      </c>
      <c r="H430" s="103"/>
      <c r="I430" s="105"/>
    </row>
    <row r="431" spans="1:9" ht="12.75">
      <c r="A431" s="72">
        <f>IF(ISNUMBER(SEARCH(ZAKL_DATA!$B$29,B431)),MAX($A$1:A430)+1,0)</f>
        <v>430.0</v>
      </c>
      <c r="B431" s="71" t="s">
        <v>1269</v>
      </c>
      <c r="C431" s="102" t="s">
        <v>1763</v>
      </c>
      <c r="E431" t="str">
        <f>IFERROR(VLOOKUP(ROWS($E$2:E431),$A$2:$B$991,2,0),"")</f>
        <v>Výroba ostatních oděvů a oděvních doplňků</v>
      </c>
      <c r="H431" s="103"/>
      <c r="I431" s="105"/>
    </row>
    <row r="432" spans="1:9" ht="12.75">
      <c r="A432" s="72">
        <f>IF(ISNUMBER(SEARCH(ZAKL_DATA!$B$29,B432)),MAX($A$1:A431)+1,0)</f>
        <v>431.0</v>
      </c>
      <c r="B432" s="71" t="s">
        <v>1270</v>
      </c>
      <c r="C432" s="102" t="s">
        <v>1764</v>
      </c>
      <c r="E432" t="str">
        <f>IFERROR(VLOOKUP(ROWS($E$2:E432),$A$2:$B$991,2,0),"")</f>
        <v>Výroba pletených a háčkovaných punčochových výrobků</v>
      </c>
      <c r="H432" s="103"/>
      <c r="I432" s="105"/>
    </row>
    <row r="433" spans="1:9" ht="12.75">
      <c r="A433" s="72">
        <f>IF(ISNUMBER(SEARCH(ZAKL_DATA!$B$29,B433)),MAX($A$1:A432)+1,0)</f>
        <v>432.0</v>
      </c>
      <c r="B433" s="71" t="s">
        <v>1271</v>
      </c>
      <c r="C433" s="102" t="s">
        <v>1765</v>
      </c>
      <c r="E433" t="str">
        <f>IFERROR(VLOOKUP(ROWS($E$2:E433),$A$2:$B$991,2,0),"")</f>
        <v>Výroba ostatních pletených a háčkovaných oděvů</v>
      </c>
      <c r="H433" s="103"/>
      <c r="I433" s="105"/>
    </row>
    <row r="434" spans="1:9" ht="12.75">
      <c r="A434" s="72">
        <f>IF(ISNUMBER(SEARCH(ZAKL_DATA!$B$29,B434)),MAX($A$1:A433)+1,0)</f>
        <v>433.0</v>
      </c>
      <c r="B434" s="71" t="s">
        <v>350</v>
      </c>
      <c r="C434" s="102" t="s">
        <v>1766</v>
      </c>
      <c r="E434" t="str">
        <f>IFERROR(VLOOKUP(ROWS($E$2:E434),$A$2:$B$991,2,0),"")</f>
        <v>Chov drobných hospodářských zvířat</v>
      </c>
      <c r="H434" s="103"/>
      <c r="I434" s="105"/>
    </row>
    <row r="435" spans="1:9" ht="12.75">
      <c r="A435" s="72">
        <f>IF(ISNUMBER(SEARCH(ZAKL_DATA!$B$29,B435)),MAX($A$1:A434)+1,0)</f>
        <v>434.0</v>
      </c>
      <c r="B435" s="71" t="s">
        <v>351</v>
      </c>
      <c r="C435" s="102" t="s">
        <v>1767</v>
      </c>
      <c r="E435" t="str">
        <f>IFERROR(VLOOKUP(ROWS($E$2:E435),$A$2:$B$991,2,0),"")</f>
        <v>Chov kožešinových zvířat</v>
      </c>
      <c r="H435" s="103"/>
      <c r="I435" s="105"/>
    </row>
    <row r="436" spans="1:9" ht="12.75">
      <c r="A436" s="72">
        <f>IF(ISNUMBER(SEARCH(ZAKL_DATA!$B$29,B436)),MAX($A$1:A435)+1,0)</f>
        <v>435.0</v>
      </c>
      <c r="B436" s="71" t="s">
        <v>352</v>
      </c>
      <c r="C436" s="102" t="s">
        <v>1768</v>
      </c>
      <c r="E436" t="str">
        <f>IFERROR(VLOOKUP(ROWS($E$2:E436),$A$2:$B$991,2,0),"")</f>
        <v>Chov zvířat pro zájmový chov</v>
      </c>
      <c r="H436" s="103"/>
      <c r="I436" s="105"/>
    </row>
    <row r="437" spans="1:9" ht="12.75">
      <c r="A437" s="72">
        <f>IF(ISNUMBER(SEARCH(ZAKL_DATA!$B$29,B437)),MAX($A$1:A436)+1,0)</f>
        <v>436.0</v>
      </c>
      <c r="B437" s="71" t="s">
        <v>353</v>
      </c>
      <c r="C437" s="102" t="s">
        <v>1769</v>
      </c>
      <c r="E437" t="str">
        <f>IFERROR(VLOOKUP(ROWS($E$2:E437),$A$2:$B$991,2,0),"")</f>
        <v>Chov ostatních zvířat j. n.</v>
      </c>
      <c r="H437" s="103"/>
      <c r="I437" s="105"/>
    </row>
    <row r="438" spans="1:9" ht="12.75">
      <c r="A438" s="72">
        <f>IF(ISNUMBER(SEARCH(ZAKL_DATA!$B$29,B438)),MAX($A$1:A437)+1,0)</f>
        <v>437.0</v>
      </c>
      <c r="B438" s="71" t="s">
        <v>1272</v>
      </c>
      <c r="C438" s="102" t="s">
        <v>1770</v>
      </c>
      <c r="E438" t="str">
        <f>IFERROR(VLOOKUP(ROWS($E$2:E438),$A$2:$B$991,2,0),"")</f>
        <v>Činění a úprava usní (vyčiněných kůží); zpracování a barvení kožešin</v>
      </c>
      <c r="H438" s="103"/>
      <c r="I438" s="105"/>
    </row>
    <row r="439" spans="1:9" ht="12.75">
      <c r="A439" s="72">
        <f>IF(ISNUMBER(SEARCH(ZAKL_DATA!$B$29,B439)),MAX($A$1:A438)+1,0)</f>
        <v>438.0</v>
      </c>
      <c r="B439" s="71" t="s">
        <v>1273</v>
      </c>
      <c r="C439" s="102" t="s">
        <v>1771</v>
      </c>
      <c r="E439" t="str">
        <f>IFERROR(VLOOKUP(ROWS($E$2:E439),$A$2:$B$991,2,0),"")</f>
        <v>Výroba brašnářských, sedlářských a podobných výrobků</v>
      </c>
      <c r="H439" s="103"/>
      <c r="I439" s="105"/>
    </row>
    <row r="440" spans="1:9" ht="12.75">
      <c r="A440" s="72">
        <f>IF(ISNUMBER(SEARCH(ZAKL_DATA!$B$29,B440)),MAX($A$1:A439)+1,0)</f>
        <v>439.0</v>
      </c>
      <c r="B440" s="71" t="s">
        <v>1274</v>
      </c>
      <c r="C440" s="102" t="s">
        <v>1772</v>
      </c>
      <c r="E440" t="str">
        <f>IFERROR(VLOOKUP(ROWS($E$2:E440),$A$2:$B$991,2,0),"")</f>
        <v>Výroba dýh a desek na bázi dřeva</v>
      </c>
      <c r="H440" s="103"/>
      <c r="I440" s="105"/>
    </row>
    <row r="441" spans="1:9" ht="12.75">
      <c r="A441" s="72">
        <f>IF(ISNUMBER(SEARCH(ZAKL_DATA!$B$29,B441)),MAX($A$1:A440)+1,0)</f>
        <v>440.0</v>
      </c>
      <c r="B441" s="71" t="s">
        <v>1275</v>
      </c>
      <c r="C441" s="102" t="s">
        <v>1773</v>
      </c>
      <c r="E441" t="str">
        <f>IFERROR(VLOOKUP(ROWS($E$2:E441),$A$2:$B$991,2,0),"")</f>
        <v>Výroba sestavených parketových podlah</v>
      </c>
      <c r="H441" s="103"/>
      <c r="I441" s="105"/>
    </row>
    <row r="442" spans="1:9" ht="12.75">
      <c r="A442" s="72">
        <f>IF(ISNUMBER(SEARCH(ZAKL_DATA!$B$29,B442)),MAX($A$1:A441)+1,0)</f>
        <v>441.0</v>
      </c>
      <c r="B442" s="71" t="s">
        <v>1276</v>
      </c>
      <c r="C442" s="102" t="s">
        <v>1774</v>
      </c>
      <c r="E442" t="str">
        <f>IFERROR(VLOOKUP(ROWS($E$2:E442),$A$2:$B$991,2,0),"")</f>
        <v>Výroba ostatních výrobků stavebního truhlářství a tesařství</v>
      </c>
      <c r="H442" s="103"/>
      <c r="I442" s="105"/>
    </row>
    <row r="443" spans="1:9" ht="12.75">
      <c r="A443" s="72">
        <f>IF(ISNUMBER(SEARCH(ZAKL_DATA!$B$29,B443)),MAX($A$1:A442)+1,0)</f>
        <v>442.0</v>
      </c>
      <c r="B443" s="71" t="s">
        <v>1277</v>
      </c>
      <c r="C443" s="102" t="s">
        <v>1775</v>
      </c>
      <c r="E443" t="str">
        <f>IFERROR(VLOOKUP(ROWS($E$2:E443),$A$2:$B$991,2,0),"")</f>
        <v>Výroba dřevěných obalů</v>
      </c>
      <c r="H443" s="103"/>
      <c r="I443" s="105"/>
    </row>
    <row r="444" spans="1:9" ht="12.75">
      <c r="A444" s="72">
        <f>IF(ISNUMBER(SEARCH(ZAKL_DATA!$B$29,B444)),MAX($A$1:A443)+1,0)</f>
        <v>443.0</v>
      </c>
      <c r="B444" s="71" t="s">
        <v>1278</v>
      </c>
      <c r="C444" s="102" t="s">
        <v>1776</v>
      </c>
      <c r="E444" t="str">
        <f>IFERROR(VLOOKUP(ROWS($E$2:E444),$A$2:$B$991,2,0),"")</f>
        <v>Výroba ost.dřevěných,korkových,proutěných a slaměných výr.,kromě nábytku</v>
      </c>
      <c r="H444" s="103"/>
      <c r="I444" s="105"/>
    </row>
    <row r="445" spans="1:9" ht="12.75">
      <c r="A445" s="72">
        <f>IF(ISNUMBER(SEARCH(ZAKL_DATA!$B$29,B445)),MAX($A$1:A444)+1,0)</f>
        <v>444.0</v>
      </c>
      <c r="B445" s="71" t="s">
        <v>1279</v>
      </c>
      <c r="C445" s="102" t="s">
        <v>1777</v>
      </c>
      <c r="E445" t="str">
        <f>IFERROR(VLOOKUP(ROWS($E$2:E445),$A$2:$B$991,2,0),"")</f>
        <v>Výroba buničiny</v>
      </c>
      <c r="H445" s="103"/>
      <c r="I445" s="105"/>
    </row>
    <row r="446" spans="1:9" ht="12.75">
      <c r="A446" s="72">
        <f>IF(ISNUMBER(SEARCH(ZAKL_DATA!$B$29,B446)),MAX($A$1:A445)+1,0)</f>
        <v>445.0</v>
      </c>
      <c r="B446" s="71" t="s">
        <v>1280</v>
      </c>
      <c r="C446" s="102" t="s">
        <v>1778</v>
      </c>
      <c r="E446" t="str">
        <f>IFERROR(VLOOKUP(ROWS($E$2:E446),$A$2:$B$991,2,0),"")</f>
        <v>Výroba papíru a lepenky</v>
      </c>
      <c r="H446" s="103"/>
      <c r="I446" s="105"/>
    </row>
    <row r="447" spans="1:9" ht="12.75">
      <c r="A447" s="72">
        <f>IF(ISNUMBER(SEARCH(ZAKL_DATA!$B$29,B447)),MAX($A$1:A446)+1,0)</f>
        <v>446.0</v>
      </c>
      <c r="B447" s="71" t="s">
        <v>1281</v>
      </c>
      <c r="C447" s="102" t="s">
        <v>1779</v>
      </c>
      <c r="E447" t="str">
        <f>IFERROR(VLOOKUP(ROWS($E$2:E447),$A$2:$B$991,2,0),"")</f>
        <v>Výroba vlnitého papíru a lepenky, papírových a lepenkových obalů</v>
      </c>
      <c r="H447" s="103"/>
      <c r="I447" s="105"/>
    </row>
    <row r="448" spans="1:9" ht="12.75">
      <c r="A448" s="72">
        <f>IF(ISNUMBER(SEARCH(ZAKL_DATA!$B$29,B448)),MAX($A$1:A447)+1,0)</f>
        <v>447.0</v>
      </c>
      <c r="B448" s="71" t="s">
        <v>1282</v>
      </c>
      <c r="C448" s="102" t="s">
        <v>1780</v>
      </c>
      <c r="E448" t="str">
        <f>IFERROR(VLOOKUP(ROWS($E$2:E448),$A$2:$B$991,2,0),"")</f>
        <v>Výroba domácích potřeb, hygienických a toaletních výrobků z papíru</v>
      </c>
      <c r="H448" s="103"/>
      <c r="I448" s="105"/>
    </row>
    <row r="449" spans="1:9" ht="12.75">
      <c r="A449" s="72">
        <f>IF(ISNUMBER(SEARCH(ZAKL_DATA!$B$29,B449)),MAX($A$1:A448)+1,0)</f>
        <v>448.0</v>
      </c>
      <c r="B449" s="71" t="s">
        <v>1283</v>
      </c>
      <c r="C449" s="102" t="s">
        <v>1781</v>
      </c>
      <c r="E449" t="str">
        <f>IFERROR(VLOOKUP(ROWS($E$2:E449),$A$2:$B$991,2,0),"")</f>
        <v>Výroba kancelářských potřeb z papíru</v>
      </c>
      <c r="H449" s="103"/>
      <c r="I449" s="105"/>
    </row>
    <row r="450" spans="1:9" ht="12.75">
      <c r="A450" s="72">
        <f>IF(ISNUMBER(SEARCH(ZAKL_DATA!$B$29,B450)),MAX($A$1:A449)+1,0)</f>
        <v>449.0</v>
      </c>
      <c r="B450" s="71" t="s">
        <v>1284</v>
      </c>
      <c r="C450" s="102" t="s">
        <v>1782</v>
      </c>
      <c r="E450" t="str">
        <f>IFERROR(VLOOKUP(ROWS($E$2:E450),$A$2:$B$991,2,0),"")</f>
        <v>Výroba tapet</v>
      </c>
      <c r="H450" s="103"/>
      <c r="I450" s="105"/>
    </row>
    <row r="451" spans="1:9" ht="12.75">
      <c r="A451" s="72">
        <f>IF(ISNUMBER(SEARCH(ZAKL_DATA!$B$29,B451)),MAX($A$1:A450)+1,0)</f>
        <v>450.0</v>
      </c>
      <c r="B451" s="71" t="s">
        <v>1285</v>
      </c>
      <c r="C451" s="102" t="s">
        <v>1783</v>
      </c>
      <c r="E451" t="str">
        <f>IFERROR(VLOOKUP(ROWS($E$2:E451),$A$2:$B$991,2,0),"")</f>
        <v>Výroba ostatních výrobků z papíru a lepenky</v>
      </c>
      <c r="H451" s="103"/>
      <c r="I451" s="105"/>
    </row>
    <row r="452" spans="1:9" ht="12.75">
      <c r="A452" s="72">
        <f>IF(ISNUMBER(SEARCH(ZAKL_DATA!$B$29,B452)),MAX($A$1:A451)+1,0)</f>
        <v>451.0</v>
      </c>
      <c r="B452" s="71" t="s">
        <v>1286</v>
      </c>
      <c r="C452" s="102" t="s">
        <v>1784</v>
      </c>
      <c r="E452" t="str">
        <f>IFERROR(VLOOKUP(ROWS($E$2:E452),$A$2:$B$991,2,0),"")</f>
        <v>Tisk novin</v>
      </c>
      <c r="H452" s="103"/>
      <c r="I452" s="105"/>
    </row>
    <row r="453" spans="1:9" ht="12.75">
      <c r="A453" s="72">
        <f>IF(ISNUMBER(SEARCH(ZAKL_DATA!$B$29,B453)),MAX($A$1:A452)+1,0)</f>
        <v>452.0</v>
      </c>
      <c r="B453" s="71" t="s">
        <v>1287</v>
      </c>
      <c r="C453" s="102" t="s">
        <v>1785</v>
      </c>
      <c r="E453" t="str">
        <f>IFERROR(VLOOKUP(ROWS($E$2:E453),$A$2:$B$991,2,0),"")</f>
        <v>Tisk ostatní, kromě novin</v>
      </c>
      <c r="H453" s="103"/>
      <c r="I453" s="105"/>
    </row>
    <row r="454" spans="1:9" ht="12.75">
      <c r="A454" s="72">
        <f>IF(ISNUMBER(SEARCH(ZAKL_DATA!$B$29,B454)),MAX($A$1:A453)+1,0)</f>
        <v>453.0</v>
      </c>
      <c r="B454" s="71" t="s">
        <v>1288</v>
      </c>
      <c r="C454" s="102" t="s">
        <v>1786</v>
      </c>
      <c r="E454" t="str">
        <f>IFERROR(VLOOKUP(ROWS($E$2:E454),$A$2:$B$991,2,0),"")</f>
        <v>Příprava tisku a digitálních dat</v>
      </c>
      <c r="H454" s="103"/>
      <c r="I454" s="105"/>
    </row>
    <row r="455" spans="1:9" ht="12.75">
      <c r="A455" s="72">
        <f>IF(ISNUMBER(SEARCH(ZAKL_DATA!$B$29,B455)),MAX($A$1:A454)+1,0)</f>
        <v>454.0</v>
      </c>
      <c r="B455" s="71" t="s">
        <v>1289</v>
      </c>
      <c r="C455" s="102" t="s">
        <v>1787</v>
      </c>
      <c r="E455" t="str">
        <f>IFERROR(VLOOKUP(ROWS($E$2:E455),$A$2:$B$991,2,0),"")</f>
        <v>Vázání a související činnosti</v>
      </c>
      <c r="H455" s="103"/>
      <c r="I455" s="105"/>
    </row>
    <row r="456" spans="1:9" ht="12.75">
      <c r="A456" s="72">
        <f>IF(ISNUMBER(SEARCH(ZAKL_DATA!$B$29,B456)),MAX($A$1:A455)+1,0)</f>
        <v>455.0</v>
      </c>
      <c r="B456" s="71" t="s">
        <v>1290</v>
      </c>
      <c r="C456" s="102" t="s">
        <v>1788</v>
      </c>
      <c r="E456" t="str">
        <f>IFERROR(VLOOKUP(ROWS($E$2:E456),$A$2:$B$991,2,0),"")</f>
        <v>Výroba technických plynů</v>
      </c>
      <c r="H456" s="103"/>
      <c r="I456" s="105"/>
    </row>
    <row r="457" spans="1:9" ht="12.75">
      <c r="A457" s="72">
        <f>IF(ISNUMBER(SEARCH(ZAKL_DATA!$B$29,B457)),MAX($A$1:A456)+1,0)</f>
        <v>456.0</v>
      </c>
      <c r="B457" s="71" t="s">
        <v>1291</v>
      </c>
      <c r="C457" s="102" t="s">
        <v>1789</v>
      </c>
      <c r="E457" t="str">
        <f>IFERROR(VLOOKUP(ROWS($E$2:E457),$A$2:$B$991,2,0),"")</f>
        <v>Výroba barviv a pigmentů</v>
      </c>
      <c r="H457" s="103"/>
      <c r="I457" s="105"/>
    </row>
    <row r="458" spans="1:9" ht="12.75">
      <c r="A458" s="72">
        <f>IF(ISNUMBER(SEARCH(ZAKL_DATA!$B$29,B458)),MAX($A$1:A457)+1,0)</f>
        <v>457.0</v>
      </c>
      <c r="B458" s="71" t="s">
        <v>1292</v>
      </c>
      <c r="C458" s="102" t="s">
        <v>1790</v>
      </c>
      <c r="E458" t="str">
        <f>IFERROR(VLOOKUP(ROWS($E$2:E458),$A$2:$B$991,2,0),"")</f>
        <v>Výroba jiných základních anorganických chemických látek</v>
      </c>
      <c r="H458" s="103"/>
      <c r="I458" s="105"/>
    </row>
    <row r="459" spans="1:9" ht="12.75">
      <c r="A459" s="72">
        <f>IF(ISNUMBER(SEARCH(ZAKL_DATA!$B$29,B459)),MAX($A$1:A458)+1,0)</f>
        <v>458.0</v>
      </c>
      <c r="B459" s="71" t="s">
        <v>1293</v>
      </c>
      <c r="C459" s="102" t="s">
        <v>1791</v>
      </c>
      <c r="E459" t="str">
        <f>IFERROR(VLOOKUP(ROWS($E$2:E459),$A$2:$B$991,2,0),"")</f>
        <v>Výroba jiných základních organických chemických látek</v>
      </c>
      <c r="H459" s="103"/>
      <c r="I459" s="105"/>
    </row>
    <row r="460" spans="1:9" ht="12.75">
      <c r="A460" s="72">
        <f>IF(ISNUMBER(SEARCH(ZAKL_DATA!$B$29,B460)),MAX($A$1:A459)+1,0)</f>
        <v>459.0</v>
      </c>
      <c r="B460" s="71" t="s">
        <v>1294</v>
      </c>
      <c r="C460" s="102" t="s">
        <v>1792</v>
      </c>
      <c r="E460" t="str">
        <f>IFERROR(VLOOKUP(ROWS($E$2:E460),$A$2:$B$991,2,0),"")</f>
        <v>Výroba hnojiv a dusíkatých sloučenin</v>
      </c>
      <c r="H460" s="103"/>
      <c r="I460" s="105"/>
    </row>
    <row r="461" spans="1:9" ht="12.75">
      <c r="A461" s="72">
        <f>IF(ISNUMBER(SEARCH(ZAKL_DATA!$B$29,B461)),MAX($A$1:A460)+1,0)</f>
        <v>460.0</v>
      </c>
      <c r="B461" s="71" t="s">
        <v>1295</v>
      </c>
      <c r="C461" s="102" t="s">
        <v>1793</v>
      </c>
      <c r="E461" t="str">
        <f>IFERROR(VLOOKUP(ROWS($E$2:E461),$A$2:$B$991,2,0),"")</f>
        <v>Výroba plastů v primárních formách</v>
      </c>
      <c r="H461" s="103"/>
      <c r="I461" s="105"/>
    </row>
    <row r="462" spans="1:9" ht="12.75">
      <c r="A462" s="72">
        <f>IF(ISNUMBER(SEARCH(ZAKL_DATA!$B$29,B462)),MAX($A$1:A461)+1,0)</f>
        <v>461.0</v>
      </c>
      <c r="B462" s="71" t="s">
        <v>1296</v>
      </c>
      <c r="C462" s="102" t="s">
        <v>1794</v>
      </c>
      <c r="E462" t="str">
        <f>IFERROR(VLOOKUP(ROWS($E$2:E462),$A$2:$B$991,2,0),"")</f>
        <v>Výroba syntetického kaučuku v primárních formách</v>
      </c>
      <c r="H462" s="103"/>
      <c r="I462" s="105"/>
    </row>
    <row r="463" spans="1:9" ht="12.75">
      <c r="A463" s="72">
        <f>IF(ISNUMBER(SEARCH(ZAKL_DATA!$B$29,B463)),MAX($A$1:A462)+1,0)</f>
        <v>462.0</v>
      </c>
      <c r="B463" s="71" t="s">
        <v>1297</v>
      </c>
      <c r="C463" s="102" t="s">
        <v>1795</v>
      </c>
      <c r="E463" t="str">
        <f>IFERROR(VLOOKUP(ROWS($E$2:E463),$A$2:$B$991,2,0),"")</f>
        <v>Výroba mýdel a detergentů, čisticích a lešticích prostředků</v>
      </c>
      <c r="H463" s="103"/>
      <c r="I463" s="105"/>
    </row>
    <row r="464" spans="1:9" ht="12.75">
      <c r="A464" s="72">
        <f>IF(ISNUMBER(SEARCH(ZAKL_DATA!$B$29,B464)),MAX($A$1:A463)+1,0)</f>
        <v>463.0</v>
      </c>
      <c r="B464" s="71" t="s">
        <v>1298</v>
      </c>
      <c r="C464" s="102" t="s">
        <v>1796</v>
      </c>
      <c r="E464" t="str">
        <f>IFERROR(VLOOKUP(ROWS($E$2:E464),$A$2:$B$991,2,0),"")</f>
        <v>Výroba parfémů a toaletních přípravků</v>
      </c>
      <c r="H464" s="103"/>
      <c r="I464" s="105"/>
    </row>
    <row r="465" spans="1:9" ht="12.75">
      <c r="A465" s="72">
        <f>IF(ISNUMBER(SEARCH(ZAKL_DATA!$B$29,B465)),MAX($A$1:A464)+1,0)</f>
        <v>464.0</v>
      </c>
      <c r="B465" s="71" t="s">
        <v>1299</v>
      </c>
      <c r="C465" s="102" t="s">
        <v>1797</v>
      </c>
      <c r="E465" t="str">
        <f>IFERROR(VLOOKUP(ROWS($E$2:E465),$A$2:$B$991,2,0),"")</f>
        <v>Výroba výbušnin</v>
      </c>
      <c r="H465" s="103"/>
      <c r="I465" s="105"/>
    </row>
    <row r="466" spans="1:9" ht="12.75">
      <c r="A466" s="72">
        <f>IF(ISNUMBER(SEARCH(ZAKL_DATA!$B$29,B466)),MAX($A$1:A465)+1,0)</f>
        <v>465.0</v>
      </c>
      <c r="B466" s="71" t="s">
        <v>1300</v>
      </c>
      <c r="C466" s="102" t="s">
        <v>1798</v>
      </c>
      <c r="E466" t="str">
        <f>IFERROR(VLOOKUP(ROWS($E$2:E466),$A$2:$B$991,2,0),"")</f>
        <v>Výroba klihů</v>
      </c>
      <c r="H466" s="103"/>
      <c r="I466" s="105"/>
    </row>
    <row r="467" spans="1:9" ht="12.75">
      <c r="A467" s="72">
        <f>IF(ISNUMBER(SEARCH(ZAKL_DATA!$B$29,B467)),MAX($A$1:A466)+1,0)</f>
        <v>466.0</v>
      </c>
      <c r="B467" s="71" t="s">
        <v>1301</v>
      </c>
      <c r="C467" s="102" t="s">
        <v>1799</v>
      </c>
      <c r="E467" t="str">
        <f>IFERROR(VLOOKUP(ROWS($E$2:E467),$A$2:$B$991,2,0),"")</f>
        <v>Výroba vonných silic</v>
      </c>
      <c r="H467" s="103"/>
      <c r="I467" s="105"/>
    </row>
    <row r="468" spans="1:9" ht="12.75">
      <c r="A468" s="72">
        <f>IF(ISNUMBER(SEARCH(ZAKL_DATA!$B$29,B468)),MAX($A$1:A467)+1,0)</f>
        <v>467.0</v>
      </c>
      <c r="B468" s="71" t="s">
        <v>1302</v>
      </c>
      <c r="C468" s="102" t="s">
        <v>1800</v>
      </c>
      <c r="E468" t="str">
        <f>IFERROR(VLOOKUP(ROWS($E$2:E468),$A$2:$B$991,2,0),"")</f>
        <v>Výroba ostatních chemických výrobků j. n.</v>
      </c>
      <c r="H468" s="103"/>
      <c r="I468" s="105"/>
    </row>
    <row r="469" spans="1:9" ht="12.75">
      <c r="A469" s="72">
        <f>IF(ISNUMBER(SEARCH(ZAKL_DATA!$B$29,B469)),MAX($A$1:A468)+1,0)</f>
        <v>468.0</v>
      </c>
      <c r="B469" s="71" t="s">
        <v>1303</v>
      </c>
      <c r="C469" s="102" t="s">
        <v>1801</v>
      </c>
      <c r="E469" t="str">
        <f>IFERROR(VLOOKUP(ROWS($E$2:E469),$A$2:$B$991,2,0),"")</f>
        <v>Výroba pryžových plášťů a duší; protektorování pneumatik</v>
      </c>
      <c r="H469" s="103"/>
      <c r="I469" s="105"/>
    </row>
    <row r="470" spans="1:9" ht="12.75">
      <c r="A470" s="72">
        <f>IF(ISNUMBER(SEARCH(ZAKL_DATA!$B$29,B470)),MAX($A$1:A469)+1,0)</f>
        <v>469.0</v>
      </c>
      <c r="B470" s="71" t="s">
        <v>1304</v>
      </c>
      <c r="C470" s="102" t="s">
        <v>1802</v>
      </c>
      <c r="E470" t="str">
        <f>IFERROR(VLOOKUP(ROWS($E$2:E470),$A$2:$B$991,2,0),"")</f>
        <v>Výroba ostatních pryžových výrobků</v>
      </c>
      <c r="H470" s="103"/>
      <c r="I470" s="105"/>
    </row>
    <row r="471" spans="1:9" ht="12.75">
      <c r="A471" s="72">
        <f>IF(ISNUMBER(SEARCH(ZAKL_DATA!$B$29,B471)),MAX($A$1:A470)+1,0)</f>
        <v>470.0</v>
      </c>
      <c r="B471" s="71" t="s">
        <v>1305</v>
      </c>
      <c r="C471" s="102" t="s">
        <v>1803</v>
      </c>
      <c r="E471" t="str">
        <f>IFERROR(VLOOKUP(ROWS($E$2:E471),$A$2:$B$991,2,0),"")</f>
        <v>Výroba plastových desek, fólií, hadic, trubek a profilů</v>
      </c>
      <c r="H471" s="103"/>
      <c r="I471" s="105"/>
    </row>
    <row r="472" spans="1:9" ht="12.75">
      <c r="A472" s="72">
        <f>IF(ISNUMBER(SEARCH(ZAKL_DATA!$B$29,B472)),MAX($A$1:A471)+1,0)</f>
        <v>471.0</v>
      </c>
      <c r="B472" s="71" t="s">
        <v>1306</v>
      </c>
      <c r="C472" s="102" t="s">
        <v>1804</v>
      </c>
      <c r="E472" t="str">
        <f>IFERROR(VLOOKUP(ROWS($E$2:E472),$A$2:$B$991,2,0),"")</f>
        <v>Výroba plastových obalů</v>
      </c>
      <c r="H472" s="103"/>
      <c r="I472" s="105"/>
    </row>
    <row r="473" spans="1:9" ht="12.75">
      <c r="A473" s="72">
        <f>IF(ISNUMBER(SEARCH(ZAKL_DATA!$B$29,B473)),MAX($A$1:A472)+1,0)</f>
        <v>472.0</v>
      </c>
      <c r="B473" s="71" t="s">
        <v>1307</v>
      </c>
      <c r="C473" s="102" t="s">
        <v>1805</v>
      </c>
      <c r="E473" t="str">
        <f>IFERROR(VLOOKUP(ROWS($E$2:E473),$A$2:$B$991,2,0),"")</f>
        <v>Výroba plastových výrobků pro stavebnictví</v>
      </c>
      <c r="H473" s="103"/>
      <c r="I473" s="105"/>
    </row>
    <row r="474" spans="1:9" ht="12.75">
      <c r="A474" s="72">
        <f>IF(ISNUMBER(SEARCH(ZAKL_DATA!$B$29,B474)),MAX($A$1:A473)+1,0)</f>
        <v>473.0</v>
      </c>
      <c r="B474" s="71" t="s">
        <v>1308</v>
      </c>
      <c r="C474" s="102" t="s">
        <v>1806</v>
      </c>
      <c r="E474" t="str">
        <f>IFERROR(VLOOKUP(ROWS($E$2:E474),$A$2:$B$991,2,0),"")</f>
        <v>Výroba ostatních plastových výrobků</v>
      </c>
      <c r="H474" s="103"/>
      <c r="I474" s="105"/>
    </row>
    <row r="475" spans="1:9" ht="12.75">
      <c r="A475" s="72">
        <f>IF(ISNUMBER(SEARCH(ZAKL_DATA!$B$29,B475)),MAX($A$1:A474)+1,0)</f>
        <v>474.0</v>
      </c>
      <c r="B475" s="71" t="s">
        <v>1309</v>
      </c>
      <c r="C475" s="102" t="s">
        <v>1807</v>
      </c>
      <c r="E475" t="str">
        <f>IFERROR(VLOOKUP(ROWS($E$2:E475),$A$2:$B$991,2,0),"")</f>
        <v>Výroba plochého skla</v>
      </c>
      <c r="H475" s="103"/>
      <c r="I475" s="105"/>
    </row>
    <row r="476" spans="1:9" ht="12.75">
      <c r="A476" s="72">
        <f>IF(ISNUMBER(SEARCH(ZAKL_DATA!$B$29,B476)),MAX($A$1:A475)+1,0)</f>
        <v>475.0</v>
      </c>
      <c r="B476" s="71" t="s">
        <v>1310</v>
      </c>
      <c r="C476" s="102" t="s">
        <v>1808</v>
      </c>
      <c r="E476" t="str">
        <f>IFERROR(VLOOKUP(ROWS($E$2:E476),$A$2:$B$991,2,0),"")</f>
        <v>Tvarování a zpracování plochého skla</v>
      </c>
      <c r="H476" s="103"/>
      <c r="I476" s="105"/>
    </row>
    <row r="477" spans="1:9" ht="12.75">
      <c r="A477" s="72">
        <f>IF(ISNUMBER(SEARCH(ZAKL_DATA!$B$29,B477)),MAX($A$1:A476)+1,0)</f>
        <v>476.0</v>
      </c>
      <c r="B477" s="71" t="s">
        <v>1311</v>
      </c>
      <c r="C477" s="102" t="s">
        <v>1809</v>
      </c>
      <c r="E477" t="str">
        <f>IFERROR(VLOOKUP(ROWS($E$2:E477),$A$2:$B$991,2,0),"")</f>
        <v>Výroba dutého skla</v>
      </c>
      <c r="H477" s="103"/>
      <c r="I477" s="105"/>
    </row>
    <row r="478" spans="1:9" ht="12.75">
      <c r="A478" s="72">
        <f>IF(ISNUMBER(SEARCH(ZAKL_DATA!$B$29,B478)),MAX($A$1:A477)+1,0)</f>
        <v>477.0</v>
      </c>
      <c r="B478" s="71" t="s">
        <v>1312</v>
      </c>
      <c r="C478" s="102" t="s">
        <v>1810</v>
      </c>
      <c r="E478" t="str">
        <f>IFERROR(VLOOKUP(ROWS($E$2:E478),$A$2:$B$991,2,0),"")</f>
        <v>Výroba skleněných vláken</v>
      </c>
      <c r="H478" s="103"/>
      <c r="I478" s="105"/>
    </row>
    <row r="479" spans="1:9" ht="12.75">
      <c r="A479" s="72">
        <f>IF(ISNUMBER(SEARCH(ZAKL_DATA!$B$29,B479)),MAX($A$1:A478)+1,0)</f>
        <v>478.0</v>
      </c>
      <c r="B479" s="71" t="s">
        <v>1313</v>
      </c>
      <c r="C479" s="102" t="s">
        <v>1811</v>
      </c>
      <c r="E479" t="str">
        <f>IFERROR(VLOOKUP(ROWS($E$2:E479),$A$2:$B$991,2,0),"")</f>
        <v>Výroba a zpracování ostatního skla vč. technického</v>
      </c>
      <c r="H479" s="103"/>
      <c r="I479" s="105"/>
    </row>
    <row r="480" spans="1:9" ht="12.75">
      <c r="A480" s="72">
        <f>IF(ISNUMBER(SEARCH(ZAKL_DATA!$B$29,B480)),MAX($A$1:A479)+1,0)</f>
        <v>479.0</v>
      </c>
      <c r="B480" s="71" t="s">
        <v>1314</v>
      </c>
      <c r="C480" s="102" t="s">
        <v>1812</v>
      </c>
      <c r="E480" t="str">
        <f>IFERROR(VLOOKUP(ROWS($E$2:E480),$A$2:$B$991,2,0),"")</f>
        <v>Výroba keramických obkládaček a dlaždic</v>
      </c>
      <c r="H480" s="103"/>
      <c r="I480" s="105"/>
    </row>
    <row r="481" spans="1:9" ht="12.75">
      <c r="A481" s="72">
        <f>IF(ISNUMBER(SEARCH(ZAKL_DATA!$B$29,B481)),MAX($A$1:A480)+1,0)</f>
        <v>480.0</v>
      </c>
      <c r="B481" s="71" t="s">
        <v>1315</v>
      </c>
      <c r="C481" s="102" t="s">
        <v>1813</v>
      </c>
      <c r="E481" t="str">
        <f>IFERROR(VLOOKUP(ROWS($E$2:E481),$A$2:$B$991,2,0),"")</f>
        <v>Výroba pálených zdicích materiálů, tašek, dlaždic a podobných výrobků</v>
      </c>
      <c r="H481" s="103"/>
      <c r="I481" s="105"/>
    </row>
    <row r="482" spans="1:9" ht="12.75">
      <c r="A482" s="72">
        <f>IF(ISNUMBER(SEARCH(ZAKL_DATA!$B$29,B482)),MAX($A$1:A481)+1,0)</f>
        <v>481.0</v>
      </c>
      <c r="B482" s="71" t="s">
        <v>0</v>
      </c>
      <c r="C482" s="102" t="s">
        <v>1814</v>
      </c>
      <c r="E482" t="str">
        <f>IFERROR(VLOOKUP(ROWS($E$2:E482),$A$2:$B$991,2,0),"")</f>
        <v>Výroba keram.a porcelán.výrobků převážně pro domácnost a ozdob.předmětů</v>
      </c>
      <c r="H482" s="103"/>
      <c r="I482" s="105"/>
    </row>
    <row r="483" spans="1:9" ht="12.75">
      <c r="A483" s="72">
        <f>IF(ISNUMBER(SEARCH(ZAKL_DATA!$B$29,B483)),MAX($A$1:A482)+1,0)</f>
        <v>482.0</v>
      </c>
      <c r="B483" s="71" t="s">
        <v>1</v>
      </c>
      <c r="C483" s="102" t="s">
        <v>1815</v>
      </c>
      <c r="E483" t="str">
        <f>IFERROR(VLOOKUP(ROWS($E$2:E483),$A$2:$B$991,2,0),"")</f>
        <v>Výroba keramických sanitárních výrobků</v>
      </c>
      <c r="H483" s="103"/>
      <c r="I483" s="105"/>
    </row>
    <row r="484" spans="1:9" ht="12.75">
      <c r="A484" s="72">
        <f>IF(ISNUMBER(SEARCH(ZAKL_DATA!$B$29,B484)),MAX($A$1:A483)+1,0)</f>
        <v>483.0</v>
      </c>
      <c r="B484" s="71" t="s">
        <v>2</v>
      </c>
      <c r="C484" s="102" t="s">
        <v>1816</v>
      </c>
      <c r="E484" t="str">
        <f>IFERROR(VLOOKUP(ROWS($E$2:E484),$A$2:$B$991,2,0),"")</f>
        <v>Výroba keramických izolátorů a izolačního příslušenství</v>
      </c>
      <c r="H484" s="103"/>
      <c r="I484" s="105"/>
    </row>
    <row r="485" spans="1:9" ht="12.75">
      <c r="A485" s="72">
        <f>IF(ISNUMBER(SEARCH(ZAKL_DATA!$B$29,B485)),MAX($A$1:A484)+1,0)</f>
        <v>484.0</v>
      </c>
      <c r="B485" s="71" t="s">
        <v>3</v>
      </c>
      <c r="C485" s="102" t="s">
        <v>1817</v>
      </c>
      <c r="E485" t="str">
        <f>IFERROR(VLOOKUP(ROWS($E$2:E485),$A$2:$B$991,2,0),"")</f>
        <v>Výroba ostatních technických keramických výrobků</v>
      </c>
      <c r="H485" s="103"/>
      <c r="I485" s="105"/>
    </row>
    <row r="486" spans="1:9" ht="12.75">
      <c r="A486" s="72">
        <f>IF(ISNUMBER(SEARCH(ZAKL_DATA!$B$29,B486)),MAX($A$1:A485)+1,0)</f>
        <v>485.0</v>
      </c>
      <c r="B486" s="71" t="s">
        <v>4</v>
      </c>
      <c r="C486" s="102" t="s">
        <v>1818</v>
      </c>
      <c r="E486" t="str">
        <f>IFERROR(VLOOKUP(ROWS($E$2:E486),$A$2:$B$991,2,0),"")</f>
        <v>Výroba ostatních keramických výrobků</v>
      </c>
      <c r="H486" s="103"/>
      <c r="I486" s="105"/>
    </row>
    <row r="487" spans="1:9" ht="12.75">
      <c r="A487" s="72">
        <f>IF(ISNUMBER(SEARCH(ZAKL_DATA!$B$29,B487)),MAX($A$1:A486)+1,0)</f>
        <v>486.0</v>
      </c>
      <c r="B487" s="71" t="s">
        <v>5</v>
      </c>
      <c r="C487" s="102" t="s">
        <v>1819</v>
      </c>
      <c r="E487" t="str">
        <f>IFERROR(VLOOKUP(ROWS($E$2:E487),$A$2:$B$991,2,0),"")</f>
        <v>Výroba cementu</v>
      </c>
      <c r="H487" s="103"/>
      <c r="I487" s="105"/>
    </row>
    <row r="488" spans="1:9" ht="12.75">
      <c r="A488" s="72">
        <f>IF(ISNUMBER(SEARCH(ZAKL_DATA!$B$29,B488)),MAX($A$1:A487)+1,0)</f>
        <v>487.0</v>
      </c>
      <c r="B488" s="71" t="s">
        <v>6</v>
      </c>
      <c r="C488" s="102" t="s">
        <v>1820</v>
      </c>
      <c r="E488" t="str">
        <f>IFERROR(VLOOKUP(ROWS($E$2:E488),$A$2:$B$991,2,0),"")</f>
        <v>Výroba vápna a sádry</v>
      </c>
      <c r="H488" s="103"/>
      <c r="I488" s="105"/>
    </row>
    <row r="489" spans="1:9" ht="12.75">
      <c r="A489" s="72">
        <f>IF(ISNUMBER(SEARCH(ZAKL_DATA!$B$29,B489)),MAX($A$1:A488)+1,0)</f>
        <v>488.0</v>
      </c>
      <c r="B489" s="71" t="s">
        <v>7</v>
      </c>
      <c r="C489" s="102" t="s">
        <v>1821</v>
      </c>
      <c r="E489" t="str">
        <f>IFERROR(VLOOKUP(ROWS($E$2:E489),$A$2:$B$991,2,0),"")</f>
        <v>Výroba betonových výrobků pro stavební účely</v>
      </c>
      <c r="H489" s="103"/>
      <c r="I489" s="105"/>
    </row>
    <row r="490" spans="1:9" ht="12.75">
      <c r="A490" s="72">
        <f>IF(ISNUMBER(SEARCH(ZAKL_DATA!$B$29,B490)),MAX($A$1:A489)+1,0)</f>
        <v>489.0</v>
      </c>
      <c r="B490" s="71" t="s">
        <v>8</v>
      </c>
      <c r="C490" s="102" t="s">
        <v>1822</v>
      </c>
      <c r="E490" t="str">
        <f>IFERROR(VLOOKUP(ROWS($E$2:E490),$A$2:$B$991,2,0),"")</f>
        <v>Výroba sádrových výrobků pro stavební účely</v>
      </c>
      <c r="H490" s="103"/>
      <c r="I490" s="105"/>
    </row>
    <row r="491" spans="1:9" ht="12.75">
      <c r="A491" s="72">
        <f>IF(ISNUMBER(SEARCH(ZAKL_DATA!$B$29,B491)),MAX($A$1:A490)+1,0)</f>
        <v>490.0</v>
      </c>
      <c r="B491" s="71" t="s">
        <v>9</v>
      </c>
      <c r="C491" s="102" t="s">
        <v>1823</v>
      </c>
      <c r="E491" t="str">
        <f>IFERROR(VLOOKUP(ROWS($E$2:E491),$A$2:$B$991,2,0),"")</f>
        <v>Výroba betonu připraveného k lití</v>
      </c>
      <c r="H491" s="103"/>
      <c r="I491" s="105"/>
    </row>
    <row r="492" spans="1:9" ht="12.75">
      <c r="A492" s="72">
        <f>IF(ISNUMBER(SEARCH(ZAKL_DATA!$B$29,B492)),MAX($A$1:A491)+1,0)</f>
        <v>491.0</v>
      </c>
      <c r="B492" s="71" t="s">
        <v>10</v>
      </c>
      <c r="C492" s="102" t="s">
        <v>1824</v>
      </c>
      <c r="E492" t="str">
        <f>IFERROR(VLOOKUP(ROWS($E$2:E492),$A$2:$B$991,2,0),"")</f>
        <v>Výroba malt</v>
      </c>
      <c r="H492" s="103"/>
      <c r="I492" s="105"/>
    </row>
    <row r="493" spans="1:9" ht="12.75">
      <c r="A493" s="72">
        <f>IF(ISNUMBER(SEARCH(ZAKL_DATA!$B$29,B493)),MAX($A$1:A492)+1,0)</f>
        <v>492.0</v>
      </c>
      <c r="B493" s="71" t="s">
        <v>11</v>
      </c>
      <c r="C493" s="102" t="s">
        <v>1825</v>
      </c>
      <c r="E493" t="str">
        <f>IFERROR(VLOOKUP(ROWS($E$2:E493),$A$2:$B$991,2,0),"")</f>
        <v>Výroba vláknitých cementů</v>
      </c>
      <c r="H493" s="103"/>
      <c r="I493" s="105"/>
    </row>
    <row r="494" spans="1:9" ht="12.75">
      <c r="A494" s="72">
        <f>IF(ISNUMBER(SEARCH(ZAKL_DATA!$B$29,B494)),MAX($A$1:A493)+1,0)</f>
        <v>493.0</v>
      </c>
      <c r="B494" s="71" t="s">
        <v>12</v>
      </c>
      <c r="C494" s="102" t="s">
        <v>1826</v>
      </c>
      <c r="E494" t="str">
        <f>IFERROR(VLOOKUP(ROWS($E$2:E494),$A$2:$B$991,2,0),"")</f>
        <v>Výroba ostatních betonových, cementových a sádrových výrobků</v>
      </c>
      <c r="H494" s="103"/>
      <c r="I494" s="105"/>
    </row>
    <row r="495" spans="1:9" ht="12.75">
      <c r="A495" s="72">
        <f>IF(ISNUMBER(SEARCH(ZAKL_DATA!$B$29,B495)),MAX($A$1:A494)+1,0)</f>
        <v>494.0</v>
      </c>
      <c r="B495" s="71" t="s">
        <v>13</v>
      </c>
      <c r="C495" s="102" t="s">
        <v>1827</v>
      </c>
      <c r="E495" t="str">
        <f>IFERROR(VLOOKUP(ROWS($E$2:E495),$A$2:$B$991,2,0),"")</f>
        <v>Výroba brusiv</v>
      </c>
      <c r="H495" s="103"/>
      <c r="I495" s="105"/>
    </row>
    <row r="496" spans="1:9" ht="12.75">
      <c r="A496" s="72">
        <f>IF(ISNUMBER(SEARCH(ZAKL_DATA!$B$29,B496)),MAX($A$1:A495)+1,0)</f>
        <v>495.0</v>
      </c>
      <c r="B496" s="71" t="s">
        <v>14</v>
      </c>
      <c r="C496" s="102" t="s">
        <v>1828</v>
      </c>
      <c r="E496" t="str">
        <f>IFERROR(VLOOKUP(ROWS($E$2:E496),$A$2:$B$991,2,0),"")</f>
        <v>Výroba ostatních nekovových minerálních výrobků j.n.</v>
      </c>
      <c r="H496" s="103"/>
      <c r="I496" s="105"/>
    </row>
    <row r="497" spans="1:9" ht="12.75">
      <c r="A497" s="72">
        <f>IF(ISNUMBER(SEARCH(ZAKL_DATA!$B$29,B497)),MAX($A$1:A496)+1,0)</f>
        <v>496.0</v>
      </c>
      <c r="B497" s="71" t="s">
        <v>15</v>
      </c>
      <c r="C497" s="102" t="s">
        <v>1829</v>
      </c>
      <c r="E497" t="str">
        <f>IFERROR(VLOOKUP(ROWS($E$2:E497),$A$2:$B$991,2,0),"")</f>
        <v>Tažení tyčí za studena</v>
      </c>
      <c r="H497" s="103"/>
      <c r="I497" s="105"/>
    </row>
    <row r="498" spans="1:9" ht="12.75">
      <c r="A498" s="72">
        <f>IF(ISNUMBER(SEARCH(ZAKL_DATA!$B$29,B498)),MAX($A$1:A497)+1,0)</f>
        <v>497.0</v>
      </c>
      <c r="B498" s="71" t="s">
        <v>16</v>
      </c>
      <c r="C498" s="102" t="s">
        <v>1830</v>
      </c>
      <c r="E498" t="str">
        <f>IFERROR(VLOOKUP(ROWS($E$2:E498),$A$2:$B$991,2,0),"")</f>
        <v>Válcování ocelových úzkých pásů za studena</v>
      </c>
      <c r="H498" s="103"/>
      <c r="I498" s="105"/>
    </row>
    <row r="499" spans="1:9" ht="12.75">
      <c r="A499" s="72">
        <f>IF(ISNUMBER(SEARCH(ZAKL_DATA!$B$29,B499)),MAX($A$1:A498)+1,0)</f>
        <v>498.0</v>
      </c>
      <c r="B499" s="71" t="s">
        <v>17</v>
      </c>
      <c r="C499" s="102" t="s">
        <v>1831</v>
      </c>
      <c r="E499" t="str">
        <f>IFERROR(VLOOKUP(ROWS($E$2:E499),$A$2:$B$991,2,0),"")</f>
        <v>Tváření ocelových profilů za studena</v>
      </c>
      <c r="H499" s="103"/>
      <c r="I499" s="105"/>
    </row>
    <row r="500" spans="1:9" ht="12.75">
      <c r="A500" s="72">
        <f>IF(ISNUMBER(SEARCH(ZAKL_DATA!$B$29,B500)),MAX($A$1:A499)+1,0)</f>
        <v>499.0</v>
      </c>
      <c r="B500" s="71" t="s">
        <v>18</v>
      </c>
      <c r="C500" s="102" t="s">
        <v>1832</v>
      </c>
      <c r="E500" t="str">
        <f>IFERROR(VLOOKUP(ROWS($E$2:E500),$A$2:$B$991,2,0),"")</f>
        <v>Tažení ocelového drátu za studena</v>
      </c>
      <c r="H500" s="103"/>
      <c r="I500" s="105"/>
    </row>
    <row r="501" spans="1:9" ht="12.75">
      <c r="A501" s="72">
        <f>IF(ISNUMBER(SEARCH(ZAKL_DATA!$B$29,B501)),MAX($A$1:A500)+1,0)</f>
        <v>500.0</v>
      </c>
      <c r="B501" s="71" t="s">
        <v>19</v>
      </c>
      <c r="C501" s="102" t="s">
        <v>1833</v>
      </c>
      <c r="E501" t="str">
        <f>IFERROR(VLOOKUP(ROWS($E$2:E501),$A$2:$B$991,2,0),"")</f>
        <v>Výroba a hutní zpracování drahých kovů</v>
      </c>
      <c r="H501" s="103"/>
      <c r="I501" s="105"/>
    </row>
    <row r="502" spans="1:9" ht="12.75">
      <c r="A502" s="72">
        <f>IF(ISNUMBER(SEARCH(ZAKL_DATA!$B$29,B502)),MAX($A$1:A501)+1,0)</f>
        <v>501.0</v>
      </c>
      <c r="B502" s="71" t="s">
        <v>20</v>
      </c>
      <c r="C502" s="102" t="s">
        <v>1834</v>
      </c>
      <c r="E502" t="str">
        <f>IFERROR(VLOOKUP(ROWS($E$2:E502),$A$2:$B$991,2,0),"")</f>
        <v>Výroba a hutní zpracování hliníku</v>
      </c>
      <c r="H502" s="103"/>
      <c r="I502" s="105"/>
    </row>
    <row r="503" spans="1:9" ht="12.75">
      <c r="A503" s="72">
        <f>IF(ISNUMBER(SEARCH(ZAKL_DATA!$B$29,B503)),MAX($A$1:A502)+1,0)</f>
        <v>502.0</v>
      </c>
      <c r="B503" s="71" t="s">
        <v>21</v>
      </c>
      <c r="C503" s="102" t="s">
        <v>1835</v>
      </c>
      <c r="E503" t="str">
        <f>IFERROR(VLOOKUP(ROWS($E$2:E503),$A$2:$B$991,2,0),"")</f>
        <v>Výroba a hutní zpracování olova, zinku a cínu</v>
      </c>
      <c r="H503" s="103"/>
      <c r="I503" s="105"/>
    </row>
    <row r="504" spans="1:9" ht="12.75">
      <c r="A504" s="72">
        <f>IF(ISNUMBER(SEARCH(ZAKL_DATA!$B$29,B504)),MAX($A$1:A503)+1,0)</f>
        <v>503.0</v>
      </c>
      <c r="B504" s="71" t="s">
        <v>22</v>
      </c>
      <c r="C504" s="102" t="s">
        <v>1836</v>
      </c>
      <c r="E504" t="str">
        <f>IFERROR(VLOOKUP(ROWS($E$2:E504),$A$2:$B$991,2,0),"")</f>
        <v>Výroba a hutní zpracování mědi</v>
      </c>
      <c r="H504" s="103"/>
      <c r="I504" s="105"/>
    </row>
    <row r="505" spans="1:9" ht="12.75">
      <c r="A505" s="72">
        <f>IF(ISNUMBER(SEARCH(ZAKL_DATA!$B$29,B505)),MAX($A$1:A504)+1,0)</f>
        <v>504.0</v>
      </c>
      <c r="B505" s="71" t="s">
        <v>23</v>
      </c>
      <c r="C505" s="102" t="s">
        <v>1837</v>
      </c>
      <c r="E505" t="str">
        <f>IFERROR(VLOOKUP(ROWS($E$2:E505),$A$2:$B$991,2,0),"")</f>
        <v>Výroba a hutní zpracování ostatních neželezných kovů</v>
      </c>
      <c r="H505" s="103"/>
      <c r="I505" s="105"/>
    </row>
    <row r="506" spans="1:9" ht="12.75">
      <c r="A506" s="72">
        <f>IF(ISNUMBER(SEARCH(ZAKL_DATA!$B$29,B506)),MAX($A$1:A505)+1,0)</f>
        <v>505.0</v>
      </c>
      <c r="B506" s="71" t="s">
        <v>24</v>
      </c>
      <c r="C506" s="102" t="s">
        <v>1838</v>
      </c>
      <c r="E506" t="str">
        <f>IFERROR(VLOOKUP(ROWS($E$2:E506),$A$2:$B$991,2,0),"")</f>
        <v>Zpracování jaderného paliva</v>
      </c>
      <c r="H506" s="103"/>
      <c r="I506" s="105"/>
    </row>
    <row r="507" spans="1:9" ht="12.75">
      <c r="A507" s="72">
        <f>IF(ISNUMBER(SEARCH(ZAKL_DATA!$B$29,B507)),MAX($A$1:A506)+1,0)</f>
        <v>506.0</v>
      </c>
      <c r="B507" s="71" t="s">
        <v>25</v>
      </c>
      <c r="C507" s="102" t="s">
        <v>1839</v>
      </c>
      <c r="E507" t="str">
        <f>IFERROR(VLOOKUP(ROWS($E$2:E507),$A$2:$B$991,2,0),"")</f>
        <v>Výroba odlitků z litiny</v>
      </c>
      <c r="H507" s="103"/>
      <c r="I507" s="105"/>
    </row>
    <row r="508" spans="1:9" ht="12.75">
      <c r="A508" s="72">
        <f>IF(ISNUMBER(SEARCH(ZAKL_DATA!$B$29,B508)),MAX($A$1:A507)+1,0)</f>
        <v>507.0</v>
      </c>
      <c r="B508" s="71" t="s">
        <v>26</v>
      </c>
      <c r="C508" s="102" t="s">
        <v>1840</v>
      </c>
      <c r="E508" t="str">
        <f>IFERROR(VLOOKUP(ROWS($E$2:E508),$A$2:$B$991,2,0),"")</f>
        <v>Výroba odlitků z oceli</v>
      </c>
      <c r="H508" s="103"/>
      <c r="I508" s="105"/>
    </row>
    <row r="509" spans="1:9" ht="12.75">
      <c r="A509" s="72">
        <f>IF(ISNUMBER(SEARCH(ZAKL_DATA!$B$29,B509)),MAX($A$1:A508)+1,0)</f>
        <v>508.0</v>
      </c>
      <c r="B509" s="71" t="s">
        <v>27</v>
      </c>
      <c r="C509" s="102" t="s">
        <v>1841</v>
      </c>
      <c r="E509" t="str">
        <f>IFERROR(VLOOKUP(ROWS($E$2:E509),$A$2:$B$991,2,0),"")</f>
        <v>Výroba odlitků z lehkých neželezných kovů</v>
      </c>
      <c r="H509" s="103"/>
      <c r="I509" s="105"/>
    </row>
    <row r="510" spans="1:9" ht="12.75">
      <c r="A510" s="72">
        <f>IF(ISNUMBER(SEARCH(ZAKL_DATA!$B$29,B510)),MAX($A$1:A509)+1,0)</f>
        <v>509.0</v>
      </c>
      <c r="B510" s="71" t="s">
        <v>28</v>
      </c>
      <c r="C510" s="102" t="s">
        <v>1842</v>
      </c>
      <c r="E510" t="str">
        <f>IFERROR(VLOOKUP(ROWS($E$2:E510),$A$2:$B$991,2,0),"")</f>
        <v>Výroba odlitků z ostatních neželezných kovů</v>
      </c>
      <c r="H510" s="103"/>
      <c r="I510" s="105"/>
    </row>
    <row r="511" spans="1:9" ht="12.75">
      <c r="A511" s="72">
        <f>IF(ISNUMBER(SEARCH(ZAKL_DATA!$B$29,B511)),MAX($A$1:A510)+1,0)</f>
        <v>510.0</v>
      </c>
      <c r="B511" s="71" t="s">
        <v>29</v>
      </c>
      <c r="C511" s="102" t="s">
        <v>1843</v>
      </c>
      <c r="E511" t="str">
        <f>IFERROR(VLOOKUP(ROWS($E$2:E511),$A$2:$B$991,2,0),"")</f>
        <v>Výroba kovových konstrukcí a jejich dílů</v>
      </c>
      <c r="H511" s="103"/>
      <c r="I511" s="105"/>
    </row>
    <row r="512" spans="1:9" ht="12.75">
      <c r="A512" s="72">
        <f>IF(ISNUMBER(SEARCH(ZAKL_DATA!$B$29,B512)),MAX($A$1:A511)+1,0)</f>
        <v>511.0</v>
      </c>
      <c r="B512" s="71" t="s">
        <v>30</v>
      </c>
      <c r="C512" s="102" t="s">
        <v>1844</v>
      </c>
      <c r="E512" t="str">
        <f>IFERROR(VLOOKUP(ROWS($E$2:E512),$A$2:$B$991,2,0),"")</f>
        <v>Výroba kovových dveří a oken</v>
      </c>
      <c r="H512" s="103"/>
      <c r="I512" s="105"/>
    </row>
    <row r="513" spans="1:9" ht="12.75">
      <c r="A513" s="72">
        <f>IF(ISNUMBER(SEARCH(ZAKL_DATA!$B$29,B513)),MAX($A$1:A512)+1,0)</f>
        <v>512.0</v>
      </c>
      <c r="B513" s="71" t="s">
        <v>31</v>
      </c>
      <c r="C513" s="102" t="s">
        <v>1845</v>
      </c>
      <c r="E513" t="str">
        <f>IFERROR(VLOOKUP(ROWS($E$2:E513),$A$2:$B$991,2,0),"")</f>
        <v>Výroba radiátorů a kotlů k ústřednímu topení</v>
      </c>
      <c r="H513" s="103"/>
      <c r="I513" s="105"/>
    </row>
    <row r="514" spans="1:9" ht="12.75">
      <c r="A514" s="72">
        <f>IF(ISNUMBER(SEARCH(ZAKL_DATA!$B$29,B514)),MAX($A$1:A513)+1,0)</f>
        <v>513.0</v>
      </c>
      <c r="B514" s="71" t="s">
        <v>32</v>
      </c>
      <c r="C514" s="102" t="s">
        <v>1846</v>
      </c>
      <c r="E514" t="str">
        <f>IFERROR(VLOOKUP(ROWS($E$2:E514),$A$2:$B$991,2,0),"")</f>
        <v>Výroba kovových nádrží a zásobníků</v>
      </c>
      <c r="H514" s="103"/>
      <c r="I514" s="105"/>
    </row>
    <row r="515" spans="1:9" ht="12.75">
      <c r="A515" s="72">
        <f>IF(ISNUMBER(SEARCH(ZAKL_DATA!$B$29,B515)),MAX($A$1:A514)+1,0)</f>
        <v>514.0</v>
      </c>
      <c r="B515" s="71" t="s">
        <v>33</v>
      </c>
      <c r="C515" s="102" t="s">
        <v>1847</v>
      </c>
      <c r="E515" t="str">
        <f>IFERROR(VLOOKUP(ROWS($E$2:E515),$A$2:$B$991,2,0),"")</f>
        <v>Povrchová úprava a zušlechťování kovů</v>
      </c>
      <c r="H515" s="103"/>
      <c r="I515" s="105"/>
    </row>
    <row r="516" spans="1:9" ht="12.75">
      <c r="A516" s="72">
        <f>IF(ISNUMBER(SEARCH(ZAKL_DATA!$B$29,B516)),MAX($A$1:A515)+1,0)</f>
        <v>515.0</v>
      </c>
      <c r="B516" s="71" t="s">
        <v>34</v>
      </c>
      <c r="C516" s="102" t="s">
        <v>1848</v>
      </c>
      <c r="E516" t="str">
        <f>IFERROR(VLOOKUP(ROWS($E$2:E516),$A$2:$B$991,2,0),"")</f>
        <v>Obrábění</v>
      </c>
      <c r="H516" s="103"/>
      <c r="I516" s="105"/>
    </row>
    <row r="517" spans="1:9" ht="12.75">
      <c r="A517" s="72">
        <f>IF(ISNUMBER(SEARCH(ZAKL_DATA!$B$29,B517)),MAX($A$1:A516)+1,0)</f>
        <v>516.0</v>
      </c>
      <c r="B517" s="71" t="s">
        <v>35</v>
      </c>
      <c r="C517" s="102" t="s">
        <v>1849</v>
      </c>
      <c r="E517" t="str">
        <f>IFERROR(VLOOKUP(ROWS($E$2:E517),$A$2:$B$991,2,0),"")</f>
        <v>Výroba nožířských výrobků</v>
      </c>
      <c r="H517" s="103"/>
      <c r="I517" s="105"/>
    </row>
    <row r="518" spans="1:9" ht="12.75">
      <c r="A518" s="72">
        <f>IF(ISNUMBER(SEARCH(ZAKL_DATA!$B$29,B518)),MAX($A$1:A517)+1,0)</f>
        <v>517.0</v>
      </c>
      <c r="B518" s="71" t="s">
        <v>36</v>
      </c>
      <c r="C518" s="102" t="s">
        <v>1850</v>
      </c>
      <c r="E518" t="str">
        <f>IFERROR(VLOOKUP(ROWS($E$2:E518),$A$2:$B$991,2,0),"")</f>
        <v>Výroba zámků a kování</v>
      </c>
      <c r="H518" s="103"/>
      <c r="I518" s="105"/>
    </row>
    <row r="519" spans="1:9" ht="12.75">
      <c r="A519" s="72">
        <f>IF(ISNUMBER(SEARCH(ZAKL_DATA!$B$29,B519)),MAX($A$1:A518)+1,0)</f>
        <v>518.0</v>
      </c>
      <c r="B519" s="71" t="s">
        <v>37</v>
      </c>
      <c r="C519" s="102" t="s">
        <v>1851</v>
      </c>
      <c r="E519" t="str">
        <f>IFERROR(VLOOKUP(ROWS($E$2:E519),$A$2:$B$991,2,0),"")</f>
        <v>Výroba nástrojů a nářadí</v>
      </c>
      <c r="H519" s="103"/>
      <c r="I519" s="105"/>
    </row>
    <row r="520" spans="1:9" ht="12.75">
      <c r="A520" s="72">
        <f>IF(ISNUMBER(SEARCH(ZAKL_DATA!$B$29,B520)),MAX($A$1:A519)+1,0)</f>
        <v>519.0</v>
      </c>
      <c r="B520" s="71" t="s">
        <v>38</v>
      </c>
      <c r="C520" s="102" t="s">
        <v>1852</v>
      </c>
      <c r="E520" t="str">
        <f>IFERROR(VLOOKUP(ROWS($E$2:E520),$A$2:$B$991,2,0),"")</f>
        <v>Výroba ocelových sudů a podobných nádob</v>
      </c>
      <c r="H520" s="103"/>
      <c r="I520" s="105"/>
    </row>
    <row r="521" spans="1:9" ht="12.75">
      <c r="A521" s="72">
        <f>IF(ISNUMBER(SEARCH(ZAKL_DATA!$B$29,B521)),MAX($A$1:A520)+1,0)</f>
        <v>520.0</v>
      </c>
      <c r="B521" s="71" t="s">
        <v>39</v>
      </c>
      <c r="C521" s="102" t="s">
        <v>1853</v>
      </c>
      <c r="E521" t="str">
        <f>IFERROR(VLOOKUP(ROWS($E$2:E521),$A$2:$B$991,2,0),"")</f>
        <v>Výroba drobných kovových obalů</v>
      </c>
      <c r="H521" s="103"/>
      <c r="I521" s="105"/>
    </row>
    <row r="522" spans="1:9" ht="12.75">
      <c r="A522" s="72">
        <f>IF(ISNUMBER(SEARCH(ZAKL_DATA!$B$29,B522)),MAX($A$1:A521)+1,0)</f>
        <v>521.0</v>
      </c>
      <c r="B522" s="71" t="s">
        <v>40</v>
      </c>
      <c r="C522" s="102" t="s">
        <v>1854</v>
      </c>
      <c r="E522" t="str">
        <f>IFERROR(VLOOKUP(ROWS($E$2:E522),$A$2:$B$991,2,0),"")</f>
        <v>Výroba drátěných výrobků, řetězů a pružin</v>
      </c>
      <c r="H522" s="103"/>
      <c r="I522" s="105"/>
    </row>
    <row r="523" spans="1:9" ht="12.75">
      <c r="A523" s="72">
        <f>IF(ISNUMBER(SEARCH(ZAKL_DATA!$B$29,B523)),MAX($A$1:A522)+1,0)</f>
        <v>522.0</v>
      </c>
      <c r="B523" s="71" t="s">
        <v>41</v>
      </c>
      <c r="C523" s="102" t="s">
        <v>1855</v>
      </c>
      <c r="E523" t="str">
        <f>IFERROR(VLOOKUP(ROWS($E$2:E523),$A$2:$B$991,2,0),"")</f>
        <v>Výroba spojovacích materiálů a spojovacích výrobků se závity</v>
      </c>
      <c r="H523" s="103"/>
      <c r="I523" s="105"/>
    </row>
    <row r="524" spans="1:9" ht="12.75">
      <c r="A524" s="72">
        <f>IF(ISNUMBER(SEARCH(ZAKL_DATA!$B$29,B524)),MAX($A$1:A523)+1,0)</f>
        <v>523.0</v>
      </c>
      <c r="B524" s="71" t="s">
        <v>42</v>
      </c>
      <c r="C524" s="102" t="s">
        <v>1856</v>
      </c>
      <c r="E524" t="str">
        <f>IFERROR(VLOOKUP(ROWS($E$2:E524),$A$2:$B$991,2,0),"")</f>
        <v>Výroba ostatních kovodělných výrobků j. n.</v>
      </c>
      <c r="H524" s="103"/>
      <c r="I524" s="105"/>
    </row>
    <row r="525" spans="1:9" ht="12.75">
      <c r="A525" s="72">
        <f>IF(ISNUMBER(SEARCH(ZAKL_DATA!$B$29,B525)),MAX($A$1:A524)+1,0)</f>
        <v>524.0</v>
      </c>
      <c r="B525" s="71" t="s">
        <v>43</v>
      </c>
      <c r="C525" s="102" t="s">
        <v>1857</v>
      </c>
      <c r="E525" t="str">
        <f>IFERROR(VLOOKUP(ROWS($E$2:E525),$A$2:$B$991,2,0),"")</f>
        <v>Výroba elektronických součástek</v>
      </c>
      <c r="H525" s="103"/>
      <c r="I525" s="105"/>
    </row>
    <row r="526" spans="1:9" ht="12.75">
      <c r="A526" s="72">
        <f>IF(ISNUMBER(SEARCH(ZAKL_DATA!$B$29,B526)),MAX($A$1:A525)+1,0)</f>
        <v>525.0</v>
      </c>
      <c r="B526" s="71" t="s">
        <v>44</v>
      </c>
      <c r="C526" s="102" t="s">
        <v>1858</v>
      </c>
      <c r="E526" t="str">
        <f>IFERROR(VLOOKUP(ROWS($E$2:E526),$A$2:$B$991,2,0),"")</f>
        <v>Výroba osazených elektronických desek</v>
      </c>
      <c r="H526" s="103"/>
      <c r="I526" s="105"/>
    </row>
    <row r="527" spans="1:9" ht="12.75">
      <c r="A527" s="72">
        <f>IF(ISNUMBER(SEARCH(ZAKL_DATA!$B$29,B527)),MAX($A$1:A526)+1,0)</f>
        <v>526.0</v>
      </c>
      <c r="B527" s="71" t="s">
        <v>45</v>
      </c>
      <c r="C527" s="102" t="s">
        <v>1859</v>
      </c>
      <c r="E527" t="str">
        <f>IFERROR(VLOOKUP(ROWS($E$2:E527),$A$2:$B$991,2,0),"")</f>
        <v>Výroba měřicích, zkušebních a navigačních přístrojů</v>
      </c>
      <c r="H527" s="103"/>
      <c r="I527" s="105"/>
    </row>
    <row r="528" spans="1:9" ht="12.75">
      <c r="A528" s="72">
        <f>IF(ISNUMBER(SEARCH(ZAKL_DATA!$B$29,B528)),MAX($A$1:A527)+1,0)</f>
        <v>527.0</v>
      </c>
      <c r="B528" s="71" t="s">
        <v>46</v>
      </c>
      <c r="C528" s="102" t="s">
        <v>1860</v>
      </c>
      <c r="E528" t="str">
        <f>IFERROR(VLOOKUP(ROWS($E$2:E528),$A$2:$B$991,2,0),"")</f>
        <v>Výroba časoměrných přístrojů</v>
      </c>
      <c r="H528" s="103"/>
      <c r="I528" s="105"/>
    </row>
    <row r="529" spans="1:9" ht="12.75">
      <c r="A529" s="72">
        <f>IF(ISNUMBER(SEARCH(ZAKL_DATA!$B$29,B529)),MAX($A$1:A528)+1,0)</f>
        <v>528.0</v>
      </c>
      <c r="B529" s="71" t="s">
        <v>47</v>
      </c>
      <c r="C529" s="102" t="s">
        <v>1861</v>
      </c>
      <c r="E529" t="str">
        <f>IFERROR(VLOOKUP(ROWS($E$2:E529),$A$2:$B$991,2,0),"")</f>
        <v>Výroba elektrických motorů, generátorů a transformátorů</v>
      </c>
      <c r="H529" s="103"/>
      <c r="I529" s="105"/>
    </row>
    <row r="530" spans="1:9" ht="12.75">
      <c r="A530" s="72">
        <f>IF(ISNUMBER(SEARCH(ZAKL_DATA!$B$29,B530)),MAX($A$1:A529)+1,0)</f>
        <v>529.0</v>
      </c>
      <c r="B530" s="71" t="s">
        <v>48</v>
      </c>
      <c r="C530" s="102" t="s">
        <v>1862</v>
      </c>
      <c r="E530" t="str">
        <f>IFERROR(VLOOKUP(ROWS($E$2:E530),$A$2:$B$991,2,0),"")</f>
        <v>Výroba elektrických rozvodných a kontrolních zařízení</v>
      </c>
      <c r="H530" s="103"/>
      <c r="I530" s="105"/>
    </row>
    <row r="531" spans="1:9" ht="12.75">
      <c r="A531" s="72">
        <f>IF(ISNUMBER(SEARCH(ZAKL_DATA!$B$29,B531)),MAX($A$1:A530)+1,0)</f>
        <v>530.0</v>
      </c>
      <c r="B531" s="71" t="s">
        <v>49</v>
      </c>
      <c r="C531" s="102" t="s">
        <v>1863</v>
      </c>
      <c r="E531" t="str">
        <f>IFERROR(VLOOKUP(ROWS($E$2:E531),$A$2:$B$991,2,0),"")</f>
        <v>Výroba optických kabelů</v>
      </c>
      <c r="H531" s="103"/>
      <c r="I531" s="105"/>
    </row>
    <row r="532" spans="1:9" ht="12.75">
      <c r="A532" s="72">
        <f>IF(ISNUMBER(SEARCH(ZAKL_DATA!$B$29,B532)),MAX($A$1:A531)+1,0)</f>
        <v>531.0</v>
      </c>
      <c r="B532" s="71" t="s">
        <v>50</v>
      </c>
      <c r="C532" s="102" t="s">
        <v>1864</v>
      </c>
      <c r="E532" t="str">
        <f>IFERROR(VLOOKUP(ROWS($E$2:E532),$A$2:$B$991,2,0),"")</f>
        <v>Výroba elektrických vodičů a kabelů j. n.</v>
      </c>
      <c r="H532" s="103"/>
      <c r="I532" s="105"/>
    </row>
    <row r="533" spans="1:9" ht="12.75">
      <c r="A533" s="72">
        <f>IF(ISNUMBER(SEARCH(ZAKL_DATA!$B$29,B533)),MAX($A$1:A532)+1,0)</f>
        <v>532.0</v>
      </c>
      <c r="B533" s="71" t="s">
        <v>51</v>
      </c>
      <c r="C533" s="102" t="s">
        <v>1865</v>
      </c>
      <c r="E533" t="str">
        <f>IFERROR(VLOOKUP(ROWS($E$2:E533),$A$2:$B$991,2,0),"")</f>
        <v>Výroba elektroinstalačních zařízení</v>
      </c>
      <c r="H533" s="103"/>
      <c r="I533" s="105"/>
    </row>
    <row r="534" spans="1:9" ht="12.75">
      <c r="A534" s="72">
        <f>IF(ISNUMBER(SEARCH(ZAKL_DATA!$B$29,B534)),MAX($A$1:A533)+1,0)</f>
        <v>533.0</v>
      </c>
      <c r="B534" s="71" t="s">
        <v>52</v>
      </c>
      <c r="C534" s="102" t="s">
        <v>1866</v>
      </c>
      <c r="E534" t="str">
        <f>IFERROR(VLOOKUP(ROWS($E$2:E534),$A$2:$B$991,2,0),"")</f>
        <v>Výroba elektrických spotřebičů převážně pro domácnost</v>
      </c>
      <c r="H534" s="103"/>
      <c r="I534" s="105"/>
    </row>
    <row r="535" spans="1:9" ht="12.75">
      <c r="A535" s="72">
        <f>IF(ISNUMBER(SEARCH(ZAKL_DATA!$B$29,B535)),MAX($A$1:A534)+1,0)</f>
        <v>534.0</v>
      </c>
      <c r="B535" s="71" t="s">
        <v>53</v>
      </c>
      <c r="C535" s="102" t="s">
        <v>1867</v>
      </c>
      <c r="E535" t="str">
        <f>IFERROR(VLOOKUP(ROWS($E$2:E535),$A$2:$B$991,2,0),"")</f>
        <v>Výroba neelektrických spotřebičů převážně pro domácnost</v>
      </c>
      <c r="H535" s="103"/>
      <c r="I535" s="105"/>
    </row>
    <row r="536" spans="1:9" ht="12.75">
      <c r="A536" s="72">
        <f>IF(ISNUMBER(SEARCH(ZAKL_DATA!$B$29,B536)),MAX($A$1:A535)+1,0)</f>
        <v>535.0</v>
      </c>
      <c r="B536" s="71" t="s">
        <v>54</v>
      </c>
      <c r="C536" s="102" t="s">
        <v>1868</v>
      </c>
      <c r="E536" t="str">
        <f>IFERROR(VLOOKUP(ROWS($E$2:E536),$A$2:$B$991,2,0),"")</f>
        <v>Výroba motorů a turbín, kromě motorů pro letadla, automobily a motocykly</v>
      </c>
      <c r="H536" s="103"/>
      <c r="I536" s="105"/>
    </row>
    <row r="537" spans="1:9" ht="12.75">
      <c r="A537" s="72">
        <f>IF(ISNUMBER(SEARCH(ZAKL_DATA!$B$29,B537)),MAX($A$1:A536)+1,0)</f>
        <v>536.0</v>
      </c>
      <c r="B537" s="71" t="s">
        <v>55</v>
      </c>
      <c r="C537" s="102" t="s">
        <v>1869</v>
      </c>
      <c r="E537" t="str">
        <f>IFERROR(VLOOKUP(ROWS($E$2:E537),$A$2:$B$991,2,0),"")</f>
        <v>Výroba hydraulických a pneumatických zařízení</v>
      </c>
      <c r="H537" s="103"/>
      <c r="I537" s="105"/>
    </row>
    <row r="538" spans="1:9" ht="12.75">
      <c r="A538" s="72">
        <f>IF(ISNUMBER(SEARCH(ZAKL_DATA!$B$29,B538)),MAX($A$1:A537)+1,0)</f>
        <v>537.0</v>
      </c>
      <c r="B538" s="71" t="s">
        <v>56</v>
      </c>
      <c r="C538" s="102" t="s">
        <v>1870</v>
      </c>
      <c r="E538" t="str">
        <f>IFERROR(VLOOKUP(ROWS($E$2:E538),$A$2:$B$991,2,0),"")</f>
        <v>Výroba ostatních čerpadel a kompresorů</v>
      </c>
      <c r="H538" s="103"/>
      <c r="I538" s="105"/>
    </row>
    <row r="539" spans="1:9" ht="12.75">
      <c r="A539" s="72">
        <f>IF(ISNUMBER(SEARCH(ZAKL_DATA!$B$29,B539)),MAX($A$1:A538)+1,0)</f>
        <v>538.0</v>
      </c>
      <c r="B539" s="71" t="s">
        <v>57</v>
      </c>
      <c r="C539" s="102" t="s">
        <v>1871</v>
      </c>
      <c r="E539" t="str">
        <f>IFERROR(VLOOKUP(ROWS($E$2:E539),$A$2:$B$991,2,0),"")</f>
        <v>Výroba ostatních potrubních armatur</v>
      </c>
      <c r="H539" s="103"/>
      <c r="I539" s="105"/>
    </row>
    <row r="540" spans="1:9" ht="12.75">
      <c r="A540" s="72">
        <f>IF(ISNUMBER(SEARCH(ZAKL_DATA!$B$29,B540)),MAX($A$1:A539)+1,0)</f>
        <v>539.0</v>
      </c>
      <c r="B540" s="71" t="s">
        <v>58</v>
      </c>
      <c r="C540" s="102" t="s">
        <v>1872</v>
      </c>
      <c r="E540" t="str">
        <f>IFERROR(VLOOKUP(ROWS($E$2:E540),$A$2:$B$991,2,0),"")</f>
        <v>Výroba ložisek, ozubených kol, převodů a hnacích prvků</v>
      </c>
      <c r="H540" s="103"/>
      <c r="I540" s="105"/>
    </row>
    <row r="541" spans="1:9" ht="12.75">
      <c r="A541" s="72">
        <f>IF(ISNUMBER(SEARCH(ZAKL_DATA!$B$29,B541)),MAX($A$1:A540)+1,0)</f>
        <v>540.0</v>
      </c>
      <c r="B541" s="71" t="s">
        <v>59</v>
      </c>
      <c r="C541" s="102" t="s">
        <v>1873</v>
      </c>
      <c r="E541" t="str">
        <f>IFERROR(VLOOKUP(ROWS($E$2:E541),$A$2:$B$991,2,0),"")</f>
        <v>Výroba pecí a hořáků pro topeniště</v>
      </c>
      <c r="H541" s="103"/>
      <c r="I541" s="105"/>
    </row>
    <row r="542" spans="1:9" ht="12.75">
      <c r="A542" s="72">
        <f>IF(ISNUMBER(SEARCH(ZAKL_DATA!$B$29,B542)),MAX($A$1:A541)+1,0)</f>
        <v>541.0</v>
      </c>
      <c r="B542" s="71" t="s">
        <v>60</v>
      </c>
      <c r="C542" s="102" t="s">
        <v>1874</v>
      </c>
      <c r="E542" t="str">
        <f>IFERROR(VLOOKUP(ROWS($E$2:E542),$A$2:$B$991,2,0),"")</f>
        <v>Výroba zdvihacích a manipulačních zařízení</v>
      </c>
      <c r="H542" s="103"/>
      <c r="I542" s="105"/>
    </row>
    <row r="543" spans="1:9" ht="12.75">
      <c r="A543" s="72">
        <f>IF(ISNUMBER(SEARCH(ZAKL_DATA!$B$29,B543)),MAX($A$1:A542)+1,0)</f>
        <v>542.0</v>
      </c>
      <c r="B543" s="71" t="s">
        <v>61</v>
      </c>
      <c r="C543" s="102" t="s">
        <v>1875</v>
      </c>
      <c r="E543" t="str">
        <f>IFERROR(VLOOKUP(ROWS($E$2:E543),$A$2:$B$991,2,0),"")</f>
        <v>Výroba kancelářských strojů a zařízení,kromě počítačů a perif.zařízení</v>
      </c>
      <c r="H543" s="103"/>
      <c r="I543" s="105"/>
    </row>
    <row r="544" spans="1:9" ht="12.75">
      <c r="A544" s="72">
        <f>IF(ISNUMBER(SEARCH(ZAKL_DATA!$B$29,B544)),MAX($A$1:A543)+1,0)</f>
        <v>543.0</v>
      </c>
      <c r="B544" s="71" t="s">
        <v>62</v>
      </c>
      <c r="C544" s="102" t="s">
        <v>1876</v>
      </c>
      <c r="E544" t="str">
        <f>IFERROR(VLOOKUP(ROWS($E$2:E544),$A$2:$B$991,2,0),"")</f>
        <v>Výroba ručních mechanizovaných nástrojů</v>
      </c>
      <c r="H544" s="103"/>
      <c r="I544" s="105"/>
    </row>
    <row r="545" spans="1:9" ht="12.75">
      <c r="A545" s="72">
        <f>IF(ISNUMBER(SEARCH(ZAKL_DATA!$B$29,B545)),MAX($A$1:A544)+1,0)</f>
        <v>544.0</v>
      </c>
      <c r="B545" s="71" t="s">
        <v>63</v>
      </c>
      <c r="C545" s="102" t="s">
        <v>1877</v>
      </c>
      <c r="E545" t="str">
        <f>IFERROR(VLOOKUP(ROWS($E$2:E545),$A$2:$B$991,2,0),"")</f>
        <v>Výroba průmyslových chladicích a klimatizačních zařízení</v>
      </c>
      <c r="H545" s="103"/>
      <c r="I545" s="105"/>
    </row>
    <row r="546" spans="1:9" ht="12.75">
      <c r="A546" s="72">
        <f>IF(ISNUMBER(SEARCH(ZAKL_DATA!$B$29,B546)),MAX($A$1:A545)+1,0)</f>
        <v>545.0</v>
      </c>
      <c r="B546" s="71" t="s">
        <v>64</v>
      </c>
      <c r="C546" s="102" t="s">
        <v>1878</v>
      </c>
      <c r="E546" t="str">
        <f>IFERROR(VLOOKUP(ROWS($E$2:E546),$A$2:$B$991,2,0),"")</f>
        <v>Výroba ostatních strojů a zařízení pro všeobecné účely j. n.</v>
      </c>
      <c r="H546" s="103"/>
      <c r="I546" s="105"/>
    </row>
    <row r="547" spans="1:9" ht="12.75">
      <c r="A547" s="72">
        <f>IF(ISNUMBER(SEARCH(ZAKL_DATA!$B$29,B547)),MAX($A$1:A546)+1,0)</f>
        <v>546.0</v>
      </c>
      <c r="B547" s="71" t="s">
        <v>65</v>
      </c>
      <c r="C547" s="102" t="s">
        <v>1879</v>
      </c>
      <c r="E547" t="str">
        <f>IFERROR(VLOOKUP(ROWS($E$2:E547),$A$2:$B$991,2,0),"")</f>
        <v>Výroba kovoobráběcích strojů</v>
      </c>
      <c r="H547" s="103"/>
      <c r="I547" s="105"/>
    </row>
    <row r="548" spans="1:9" ht="12.75">
      <c r="A548" s="72">
        <f>IF(ISNUMBER(SEARCH(ZAKL_DATA!$B$29,B548)),MAX($A$1:A547)+1,0)</f>
        <v>547.0</v>
      </c>
      <c r="B548" s="71" t="s">
        <v>66</v>
      </c>
      <c r="C548" s="102" t="s">
        <v>1880</v>
      </c>
      <c r="E548" t="str">
        <f>IFERROR(VLOOKUP(ROWS($E$2:E548),$A$2:$B$991,2,0),"")</f>
        <v>Výroba ostatních obráběcích strojů</v>
      </c>
      <c r="H548" s="103"/>
      <c r="I548" s="105"/>
    </row>
    <row r="549" spans="1:9" ht="12.75">
      <c r="A549" s="72">
        <f>IF(ISNUMBER(SEARCH(ZAKL_DATA!$B$29,B549)),MAX($A$1:A548)+1,0)</f>
        <v>548.0</v>
      </c>
      <c r="B549" s="71" t="s">
        <v>67</v>
      </c>
      <c r="C549" s="102" t="s">
        <v>1881</v>
      </c>
      <c r="E549" t="str">
        <f>IFERROR(VLOOKUP(ROWS($E$2:E549),$A$2:$B$991,2,0),"")</f>
        <v>Výroba strojů pro metalurgii</v>
      </c>
      <c r="H549" s="103"/>
      <c r="I549" s="105"/>
    </row>
    <row r="550" spans="1:9" ht="12.75">
      <c r="A550" s="72">
        <f>IF(ISNUMBER(SEARCH(ZAKL_DATA!$B$29,B550)),MAX($A$1:A549)+1,0)</f>
        <v>549.0</v>
      </c>
      <c r="B550" s="71" t="s">
        <v>68</v>
      </c>
      <c r="C550" s="102" t="s">
        <v>1882</v>
      </c>
      <c r="E550" t="str">
        <f>IFERROR(VLOOKUP(ROWS($E$2:E550),$A$2:$B$991,2,0),"")</f>
        <v>Výroba strojů pro těžbu, dobývání a stavebnictví</v>
      </c>
      <c r="H550" s="103"/>
      <c r="I550" s="105"/>
    </row>
    <row r="551" spans="1:9" ht="12.75">
      <c r="A551" s="72">
        <f>IF(ISNUMBER(SEARCH(ZAKL_DATA!$B$29,B551)),MAX($A$1:A550)+1,0)</f>
        <v>550.0</v>
      </c>
      <c r="B551" s="71" t="s">
        <v>69</v>
      </c>
      <c r="C551" s="102" t="s">
        <v>1883</v>
      </c>
      <c r="E551" t="str">
        <f>IFERROR(VLOOKUP(ROWS($E$2:E551),$A$2:$B$991,2,0),"")</f>
        <v>Výroba strojů na výrobu potravin, nápojů a zpracování tabáku</v>
      </c>
      <c r="H551" s="103"/>
      <c r="I551" s="105"/>
    </row>
    <row r="552" spans="1:9" ht="12.75">
      <c r="A552" s="72">
        <f>IF(ISNUMBER(SEARCH(ZAKL_DATA!$B$29,B552)),MAX($A$1:A551)+1,0)</f>
        <v>551.0</v>
      </c>
      <c r="B552" s="71" t="s">
        <v>70</v>
      </c>
      <c r="C552" s="102" t="s">
        <v>1884</v>
      </c>
      <c r="E552" t="str">
        <f>IFERROR(VLOOKUP(ROWS($E$2:E552),$A$2:$B$991,2,0),"")</f>
        <v>Výroba strojů na výrobu textilu, oděvních výrobků a výrobků z usní</v>
      </c>
      <c r="H552" s="103"/>
      <c r="I552" s="105"/>
    </row>
    <row r="553" spans="1:9" ht="12.75">
      <c r="A553" s="72">
        <f>IF(ISNUMBER(SEARCH(ZAKL_DATA!$B$29,B553)),MAX($A$1:A552)+1,0)</f>
        <v>552.0</v>
      </c>
      <c r="B553" s="71" t="s">
        <v>71</v>
      </c>
      <c r="C553" s="102" t="s">
        <v>1885</v>
      </c>
      <c r="E553" t="str">
        <f>IFERROR(VLOOKUP(ROWS($E$2:E553),$A$2:$B$991,2,0),"")</f>
        <v>Výroba strojů a přístrojů na výrobu papíru a lepenky</v>
      </c>
      <c r="H553" s="103"/>
      <c r="I553" s="105"/>
    </row>
    <row r="554" spans="1:9" ht="12.75">
      <c r="A554" s="72">
        <f>IF(ISNUMBER(SEARCH(ZAKL_DATA!$B$29,B554)),MAX($A$1:A553)+1,0)</f>
        <v>553.0</v>
      </c>
      <c r="B554" s="71" t="s">
        <v>72</v>
      </c>
      <c r="C554" s="102" t="s">
        <v>1886</v>
      </c>
      <c r="E554" t="str">
        <f>IFERROR(VLOOKUP(ROWS($E$2:E554),$A$2:$B$991,2,0),"")</f>
        <v>Výroba strojů na výrobu plastů a pryže</v>
      </c>
      <c r="H554" s="103"/>
      <c r="I554" s="105"/>
    </row>
    <row r="555" spans="1:9" ht="12.75">
      <c r="A555" s="72">
        <f>IF(ISNUMBER(SEARCH(ZAKL_DATA!$B$29,B555)),MAX($A$1:A554)+1,0)</f>
        <v>554.0</v>
      </c>
      <c r="B555" s="71" t="s">
        <v>73</v>
      </c>
      <c r="C555" s="102" t="s">
        <v>1887</v>
      </c>
      <c r="E555" t="str">
        <f>IFERROR(VLOOKUP(ROWS($E$2:E555),$A$2:$B$991,2,0),"")</f>
        <v>Výroba ostatních strojů pro speciální účely j. n.</v>
      </c>
      <c r="H555" s="103"/>
      <c r="I555" s="105"/>
    </row>
    <row r="556" spans="1:9" ht="12.75">
      <c r="A556" s="72">
        <f>IF(ISNUMBER(SEARCH(ZAKL_DATA!$B$29,B556)),MAX($A$1:A555)+1,0)</f>
        <v>555.0</v>
      </c>
      <c r="B556" s="71" t="s">
        <v>74</v>
      </c>
      <c r="C556" s="102" t="s">
        <v>1888</v>
      </c>
      <c r="E556" t="str">
        <f>IFERROR(VLOOKUP(ROWS($E$2:E556),$A$2:$B$991,2,0),"")</f>
        <v>Výroba elektrického a elektronického zařízení pro motorová vozidla</v>
      </c>
      <c r="H556" s="103"/>
      <c r="I556" s="105"/>
    </row>
    <row r="557" spans="1:9" ht="12.75">
      <c r="A557" s="72">
        <f>IF(ISNUMBER(SEARCH(ZAKL_DATA!$B$29,B557)),MAX($A$1:A556)+1,0)</f>
        <v>556.0</v>
      </c>
      <c r="B557" s="71" t="s">
        <v>75</v>
      </c>
      <c r="C557" s="102" t="s">
        <v>1889</v>
      </c>
      <c r="E557" t="str">
        <f>IFERROR(VLOOKUP(ROWS($E$2:E557),$A$2:$B$991,2,0),"")</f>
        <v>Výroba ostatních dílů a příslušenství pro motorová vozidla</v>
      </c>
      <c r="H557" s="103"/>
      <c r="I557" s="105"/>
    </row>
    <row r="558" spans="1:9" ht="12.75">
      <c r="A558" s="72">
        <f>IF(ISNUMBER(SEARCH(ZAKL_DATA!$B$29,B558)),MAX($A$1:A557)+1,0)</f>
        <v>557.0</v>
      </c>
      <c r="B558" s="71" t="s">
        <v>76</v>
      </c>
      <c r="C558" s="102" t="s">
        <v>1890</v>
      </c>
      <c r="E558" t="str">
        <f>IFERROR(VLOOKUP(ROWS($E$2:E558),$A$2:$B$991,2,0),"")</f>
        <v>Stavba lodí a plavidel</v>
      </c>
      <c r="H558" s="103"/>
      <c r="I558" s="105"/>
    </row>
    <row r="559" spans="1:9" ht="12.75">
      <c r="A559" s="72">
        <f>IF(ISNUMBER(SEARCH(ZAKL_DATA!$B$29,B559)),MAX($A$1:A558)+1,0)</f>
        <v>558.0</v>
      </c>
      <c r="B559" s="71" t="s">
        <v>77</v>
      </c>
      <c r="C559" s="102" t="s">
        <v>1891</v>
      </c>
      <c r="E559" t="str">
        <f>IFERROR(VLOOKUP(ROWS($E$2:E559),$A$2:$B$991,2,0),"")</f>
        <v>Stavba rekreačních a sportovních člunů</v>
      </c>
      <c r="H559" s="103"/>
      <c r="I559" s="105"/>
    </row>
    <row r="560" spans="1:9" ht="12.75">
      <c r="A560" s="72">
        <f>IF(ISNUMBER(SEARCH(ZAKL_DATA!$B$29,B560)),MAX($A$1:A559)+1,0)</f>
        <v>559.0</v>
      </c>
      <c r="B560" s="71" t="s">
        <v>78</v>
      </c>
      <c r="C560" s="102" t="s">
        <v>1892</v>
      </c>
      <c r="E560" t="str">
        <f>IFERROR(VLOOKUP(ROWS($E$2:E560),$A$2:$B$991,2,0),"")</f>
        <v>Výroba motocyklů</v>
      </c>
      <c r="H560" s="103"/>
      <c r="I560" s="105"/>
    </row>
    <row r="561" spans="1:9" ht="12.75">
      <c r="A561" s="72">
        <f>IF(ISNUMBER(SEARCH(ZAKL_DATA!$B$29,B561)),MAX($A$1:A560)+1,0)</f>
        <v>560.0</v>
      </c>
      <c r="B561" s="71" t="s">
        <v>79</v>
      </c>
      <c r="C561" s="102" t="s">
        <v>1893</v>
      </c>
      <c r="E561" t="str">
        <f>IFERROR(VLOOKUP(ROWS($E$2:E561),$A$2:$B$991,2,0),"")</f>
        <v>Výroba jízdních kol a vozíků pro invalidy</v>
      </c>
      <c r="H561" s="103"/>
      <c r="I561" s="105"/>
    </row>
    <row r="562" spans="1:9" ht="12.75">
      <c r="A562" s="72">
        <f>IF(ISNUMBER(SEARCH(ZAKL_DATA!$B$29,B562)),MAX($A$1:A561)+1,0)</f>
        <v>561.0</v>
      </c>
      <c r="B562" s="71" t="s">
        <v>80</v>
      </c>
      <c r="C562" s="102" t="s">
        <v>1894</v>
      </c>
      <c r="E562" t="str">
        <f>IFERROR(VLOOKUP(ROWS($E$2:E562),$A$2:$B$991,2,0),"")</f>
        <v>Výroba ostatních dopravních prostředků a zařízení j. n.</v>
      </c>
      <c r="H562" s="103"/>
      <c r="I562" s="105"/>
    </row>
    <row r="563" spans="1:9" ht="12.75">
      <c r="A563" s="72">
        <f>IF(ISNUMBER(SEARCH(ZAKL_DATA!$B$29,B563)),MAX($A$1:A562)+1,0)</f>
        <v>562.0</v>
      </c>
      <c r="B563" s="71" t="s">
        <v>81</v>
      </c>
      <c r="C563" s="102" t="s">
        <v>1895</v>
      </c>
      <c r="E563" t="str">
        <f>IFERROR(VLOOKUP(ROWS($E$2:E563),$A$2:$B$991,2,0),"")</f>
        <v>Výroba kancelářského nábytku a zařízení obchodů</v>
      </c>
      <c r="H563" s="103"/>
      <c r="I563" s="105"/>
    </row>
    <row r="564" spans="1:9" ht="12.75">
      <c r="A564" s="72">
        <f>IF(ISNUMBER(SEARCH(ZAKL_DATA!$B$29,B564)),MAX($A$1:A563)+1,0)</f>
        <v>563.0</v>
      </c>
      <c r="B564" s="71" t="s">
        <v>82</v>
      </c>
      <c r="C564" s="102" t="s">
        <v>1896</v>
      </c>
      <c r="E564" t="str">
        <f>IFERROR(VLOOKUP(ROWS($E$2:E564),$A$2:$B$991,2,0),"")</f>
        <v>Výroba kuchyňského nábytku</v>
      </c>
      <c r="H564" s="103"/>
      <c r="I564" s="105"/>
    </row>
    <row r="565" spans="1:9" ht="12.75">
      <c r="A565" s="72">
        <f>IF(ISNUMBER(SEARCH(ZAKL_DATA!$B$29,B565)),MAX($A$1:A564)+1,0)</f>
        <v>564.0</v>
      </c>
      <c r="B565" s="71" t="s">
        <v>83</v>
      </c>
      <c r="C565" s="102" t="s">
        <v>1897</v>
      </c>
      <c r="E565" t="str">
        <f>IFERROR(VLOOKUP(ROWS($E$2:E565),$A$2:$B$991,2,0),"")</f>
        <v>Výroba matrací</v>
      </c>
      <c r="H565" s="103"/>
      <c r="I565" s="105"/>
    </row>
    <row r="566" spans="1:9" ht="12.75">
      <c r="A566" s="72">
        <f>IF(ISNUMBER(SEARCH(ZAKL_DATA!$B$29,B566)),MAX($A$1:A565)+1,0)</f>
        <v>565.0</v>
      </c>
      <c r="B566" s="71" t="s">
        <v>84</v>
      </c>
      <c r="C566" s="102" t="s">
        <v>1898</v>
      </c>
      <c r="E566" t="str">
        <f>IFERROR(VLOOKUP(ROWS($E$2:E566),$A$2:$B$991,2,0),"")</f>
        <v>Výroba ostatního nábytku</v>
      </c>
      <c r="H566" s="103"/>
      <c r="I566" s="105"/>
    </row>
    <row r="567" spans="1:9" ht="12.75">
      <c r="A567" s="72">
        <f>IF(ISNUMBER(SEARCH(ZAKL_DATA!$B$29,B567)),MAX($A$1:A566)+1,0)</f>
        <v>566.0</v>
      </c>
      <c r="B567" s="71" t="s">
        <v>85</v>
      </c>
      <c r="C567" s="102" t="s">
        <v>1899</v>
      </c>
      <c r="E567" t="str">
        <f>IFERROR(VLOOKUP(ROWS($E$2:E567),$A$2:$B$991,2,0),"")</f>
        <v>Ražení mincí</v>
      </c>
      <c r="H567" s="103"/>
      <c r="I567" s="105"/>
    </row>
    <row r="568" spans="1:9" ht="12.75">
      <c r="A568" s="72">
        <f>IF(ISNUMBER(SEARCH(ZAKL_DATA!$B$29,B568)),MAX($A$1:A567)+1,0)</f>
        <v>567.0</v>
      </c>
      <c r="B568" s="71" t="s">
        <v>86</v>
      </c>
      <c r="C568" s="102" t="s">
        <v>1900</v>
      </c>
      <c r="E568" t="str">
        <f>IFERROR(VLOOKUP(ROWS($E$2:E568),$A$2:$B$991,2,0),"")</f>
        <v>Výroba klenotů a příbuzných výrobků</v>
      </c>
      <c r="H568" s="103"/>
      <c r="I568" s="105"/>
    </row>
    <row r="569" spans="1:9" ht="12.75">
      <c r="A569" s="72">
        <f>IF(ISNUMBER(SEARCH(ZAKL_DATA!$B$29,B569)),MAX($A$1:A568)+1,0)</f>
        <v>568.0</v>
      </c>
      <c r="B569" s="71" t="s">
        <v>87</v>
      </c>
      <c r="C569" s="102" t="s">
        <v>1901</v>
      </c>
      <c r="E569" t="str">
        <f>IFERROR(VLOOKUP(ROWS($E$2:E569),$A$2:$B$991,2,0),"")</f>
        <v>Výroba bižuterie a příbuzných výrobků</v>
      </c>
      <c r="H569" s="103"/>
      <c r="I569" s="105"/>
    </row>
    <row r="570" spans="1:9" ht="12.75">
      <c r="A570" s="72">
        <f>IF(ISNUMBER(SEARCH(ZAKL_DATA!$B$29,B570)),MAX($A$1:A569)+1,0)</f>
        <v>569.0</v>
      </c>
      <c r="B570" s="71" t="s">
        <v>88</v>
      </c>
      <c r="C570" s="102" t="s">
        <v>1902</v>
      </c>
      <c r="E570" t="str">
        <f>IFERROR(VLOOKUP(ROWS($E$2:E570),$A$2:$B$991,2,0),"")</f>
        <v>Výroba košťat a kartáčnických výrobků</v>
      </c>
      <c r="H570" s="103"/>
      <c r="I570" s="105"/>
    </row>
    <row r="571" spans="1:9" ht="12.75">
      <c r="A571" s="72">
        <f>IF(ISNUMBER(SEARCH(ZAKL_DATA!$B$29,B571)),MAX($A$1:A570)+1,0)</f>
        <v>570.0</v>
      </c>
      <c r="B571" s="71" t="s">
        <v>89</v>
      </c>
      <c r="C571" s="102" t="s">
        <v>1903</v>
      </c>
      <c r="E571" t="str">
        <f>IFERROR(VLOOKUP(ROWS($E$2:E571),$A$2:$B$991,2,0),"")</f>
        <v>Ostatní zpracovatelský průmysl j. n.</v>
      </c>
      <c r="H571" s="103"/>
      <c r="I571" s="105"/>
    </row>
    <row r="572" spans="1:9" ht="12.75">
      <c r="A572" s="72">
        <f>IF(ISNUMBER(SEARCH(ZAKL_DATA!$B$29,B572)),MAX($A$1:A571)+1,0)</f>
        <v>571.0</v>
      </c>
      <c r="B572" s="71" t="s">
        <v>90</v>
      </c>
      <c r="C572" s="102" t="s">
        <v>1904</v>
      </c>
      <c r="E572" t="str">
        <f>IFERROR(VLOOKUP(ROWS($E$2:E572),$A$2:$B$991,2,0),"")</f>
        <v>Opravy kovodělných výrobků</v>
      </c>
      <c r="H572" s="103"/>
      <c r="I572" s="105"/>
    </row>
    <row r="573" spans="1:9" ht="12.75">
      <c r="A573" s="72">
        <f>IF(ISNUMBER(SEARCH(ZAKL_DATA!$B$29,B573)),MAX($A$1:A572)+1,0)</f>
        <v>572.0</v>
      </c>
      <c r="B573" s="71" t="s">
        <v>91</v>
      </c>
      <c r="C573" s="102" t="s">
        <v>1905</v>
      </c>
      <c r="E573" t="str">
        <f>IFERROR(VLOOKUP(ROWS($E$2:E573),$A$2:$B$991,2,0),"")</f>
        <v>Opravy strojů</v>
      </c>
      <c r="H573" s="103"/>
      <c r="I573" s="105"/>
    </row>
    <row r="574" spans="1:9" ht="12.75">
      <c r="A574" s="72">
        <f>IF(ISNUMBER(SEARCH(ZAKL_DATA!$B$29,B574)),MAX($A$1:A573)+1,0)</f>
        <v>573.0</v>
      </c>
      <c r="B574" s="71" t="s">
        <v>92</v>
      </c>
      <c r="C574" s="102" t="s">
        <v>1906</v>
      </c>
      <c r="E574" t="str">
        <f>IFERROR(VLOOKUP(ROWS($E$2:E574),$A$2:$B$991,2,0),"")</f>
        <v>Opravy elektronických a optických přístrojů a zařízení</v>
      </c>
      <c r="H574" s="103"/>
      <c r="I574" s="105"/>
    </row>
    <row r="575" spans="1:9" ht="12.75">
      <c r="A575" s="72">
        <f>IF(ISNUMBER(SEARCH(ZAKL_DATA!$B$29,B575)),MAX($A$1:A574)+1,0)</f>
        <v>574.0</v>
      </c>
      <c r="B575" s="71" t="s">
        <v>93</v>
      </c>
      <c r="C575" s="102" t="s">
        <v>1907</v>
      </c>
      <c r="E575" t="str">
        <f>IFERROR(VLOOKUP(ROWS($E$2:E575),$A$2:$B$991,2,0),"")</f>
        <v>Opravy elektrických zařízen</v>
      </c>
      <c r="H575" s="103"/>
      <c r="I575" s="105"/>
    </row>
    <row r="576" spans="1:9" ht="12.75">
      <c r="A576" s="72">
        <f>IF(ISNUMBER(SEARCH(ZAKL_DATA!$B$29,B576)),MAX($A$1:A575)+1,0)</f>
        <v>575.0</v>
      </c>
      <c r="B576" s="71" t="s">
        <v>94</v>
      </c>
      <c r="C576" s="102" t="s">
        <v>1908</v>
      </c>
      <c r="E576" t="str">
        <f>IFERROR(VLOOKUP(ROWS($E$2:E576),$A$2:$B$991,2,0),"")</f>
        <v>Opravy a údržba lodí a člunů</v>
      </c>
      <c r="H576" s="103"/>
      <c r="I576" s="105"/>
    </row>
    <row r="577" spans="1:9" ht="12.75">
      <c r="A577" s="72">
        <f>IF(ISNUMBER(SEARCH(ZAKL_DATA!$B$29,B577)),MAX($A$1:A576)+1,0)</f>
        <v>576.0</v>
      </c>
      <c r="B577" s="71" t="s">
        <v>95</v>
      </c>
      <c r="C577" s="102" t="s">
        <v>1909</v>
      </c>
      <c r="E577" t="str">
        <f>IFERROR(VLOOKUP(ROWS($E$2:E577),$A$2:$B$991,2,0),"")</f>
        <v>Opravy a údržba letadel a kosmických lodí</v>
      </c>
      <c r="H577" s="103"/>
      <c r="I577" s="105"/>
    </row>
    <row r="578" spans="1:9" ht="12.75">
      <c r="A578" s="72">
        <f>IF(ISNUMBER(SEARCH(ZAKL_DATA!$B$29,B578)),MAX($A$1:A577)+1,0)</f>
        <v>577.0</v>
      </c>
      <c r="B578" s="71" t="s">
        <v>96</v>
      </c>
      <c r="C578" s="102" t="s">
        <v>1910</v>
      </c>
      <c r="E578" t="str">
        <f>IFERROR(VLOOKUP(ROWS($E$2:E578),$A$2:$B$991,2,0),"")</f>
        <v>Opravy a údržba ostatních dopravních prostředků a zařízení j. n.</v>
      </c>
      <c r="H578" s="103"/>
      <c r="I578" s="105"/>
    </row>
    <row r="579" spans="1:9" ht="12.75">
      <c r="A579" s="72">
        <f>IF(ISNUMBER(SEARCH(ZAKL_DATA!$B$29,B579)),MAX($A$1:A578)+1,0)</f>
        <v>578.0</v>
      </c>
      <c r="B579" s="71" t="s">
        <v>97</v>
      </c>
      <c r="C579" s="102" t="s">
        <v>1911</v>
      </c>
      <c r="E579" t="str">
        <f>IFERROR(VLOOKUP(ROWS($E$2:E579),$A$2:$B$991,2,0),"")</f>
        <v>Opravy ostatních zařízení</v>
      </c>
      <c r="H579" s="103"/>
      <c r="I579" s="105"/>
    </row>
    <row r="580" spans="1:9" ht="12.75">
      <c r="A580" s="72">
        <f>IF(ISNUMBER(SEARCH(ZAKL_DATA!$B$29,B580)),MAX($A$1:A579)+1,0)</f>
        <v>579.0</v>
      </c>
      <c r="B580" s="71" t="s">
        <v>98</v>
      </c>
      <c r="C580" s="102" t="s">
        <v>1912</v>
      </c>
      <c r="E580" t="str">
        <f>IFERROR(VLOOKUP(ROWS($E$2:E580),$A$2:$B$991,2,0),"")</f>
        <v>Výroba elektřiny</v>
      </c>
      <c r="H580" s="103"/>
      <c r="I580" s="105"/>
    </row>
    <row r="581" spans="1:9" ht="12.75">
      <c r="A581" s="72">
        <f>IF(ISNUMBER(SEARCH(ZAKL_DATA!$B$29,B581)),MAX($A$1:A580)+1,0)</f>
        <v>580.0</v>
      </c>
      <c r="B581" s="71" t="s">
        <v>99</v>
      </c>
      <c r="C581" s="102" t="s">
        <v>1913</v>
      </c>
      <c r="E581" t="str">
        <f>IFERROR(VLOOKUP(ROWS($E$2:E581),$A$2:$B$991,2,0),"")</f>
        <v>Přenos elektřiny</v>
      </c>
      <c r="H581" s="103"/>
      <c r="I581" s="105"/>
    </row>
    <row r="582" spans="1:9" ht="12.75">
      <c r="A582" s="72">
        <f>IF(ISNUMBER(SEARCH(ZAKL_DATA!$B$29,B582)),MAX($A$1:A581)+1,0)</f>
        <v>581.0</v>
      </c>
      <c r="B582" s="71" t="s">
        <v>100</v>
      </c>
      <c r="C582" s="102" t="s">
        <v>1914</v>
      </c>
      <c r="E582" t="str">
        <f>IFERROR(VLOOKUP(ROWS($E$2:E582),$A$2:$B$991,2,0),"")</f>
        <v>Rozvod elektřiny</v>
      </c>
      <c r="H582" s="103"/>
      <c r="I582" s="105"/>
    </row>
    <row r="583" spans="1:9" ht="12.75">
      <c r="A583" s="72">
        <f>IF(ISNUMBER(SEARCH(ZAKL_DATA!$B$29,B583)),MAX($A$1:A582)+1,0)</f>
        <v>582.0</v>
      </c>
      <c r="B583" s="71" t="s">
        <v>101</v>
      </c>
      <c r="C583" s="102" t="s">
        <v>1915</v>
      </c>
      <c r="E583" t="str">
        <f>IFERROR(VLOOKUP(ROWS($E$2:E583),$A$2:$B$991,2,0),"")</f>
        <v>Obchod s elektřinou</v>
      </c>
      <c r="H583" s="103"/>
      <c r="I583" s="105"/>
    </row>
    <row r="584" spans="1:9" ht="12.75">
      <c r="A584" s="72">
        <f>IF(ISNUMBER(SEARCH(ZAKL_DATA!$B$29,B584)),MAX($A$1:A583)+1,0)</f>
        <v>583.0</v>
      </c>
      <c r="B584" s="71" t="s">
        <v>102</v>
      </c>
      <c r="C584" s="102" t="s">
        <v>1916</v>
      </c>
      <c r="E584" t="str">
        <f>IFERROR(VLOOKUP(ROWS($E$2:E584),$A$2:$B$991,2,0),"")</f>
        <v>Výroba plynu</v>
      </c>
      <c r="H584" s="103"/>
      <c r="I584" s="105"/>
    </row>
    <row r="585" spans="1:9" ht="12.75">
      <c r="A585" s="72">
        <f>IF(ISNUMBER(SEARCH(ZAKL_DATA!$B$29,B585)),MAX($A$1:A584)+1,0)</f>
        <v>584.0</v>
      </c>
      <c r="B585" s="71" t="s">
        <v>103</v>
      </c>
      <c r="C585" s="102" t="s">
        <v>1917</v>
      </c>
      <c r="E585" t="str">
        <f>IFERROR(VLOOKUP(ROWS($E$2:E585),$A$2:$B$991,2,0),"")</f>
        <v>Rozvod plynných paliv prostřednictvím sítí</v>
      </c>
      <c r="H585" s="103"/>
      <c r="I585" s="105"/>
    </row>
    <row r="586" spans="1:9" ht="12.75">
      <c r="A586" s="72">
        <f>IF(ISNUMBER(SEARCH(ZAKL_DATA!$B$29,B586)),MAX($A$1:A585)+1,0)</f>
        <v>585.0</v>
      </c>
      <c r="B586" s="71" t="s">
        <v>104</v>
      </c>
      <c r="C586" s="102" t="s">
        <v>1918</v>
      </c>
      <c r="E586" t="str">
        <f>IFERROR(VLOOKUP(ROWS($E$2:E586),$A$2:$B$991,2,0),"")</f>
        <v>Obchod s plynem prostřednictvím sítí</v>
      </c>
      <c r="H586" s="103"/>
      <c r="I586" s="105"/>
    </row>
    <row r="587" spans="1:9" ht="12.75">
      <c r="A587" s="72">
        <f>IF(ISNUMBER(SEARCH(ZAKL_DATA!$B$29,B587)),MAX($A$1:A586)+1,0)</f>
        <v>586.0</v>
      </c>
      <c r="B587" s="71" t="s">
        <v>105</v>
      </c>
      <c r="C587" s="102" t="s">
        <v>1919</v>
      </c>
      <c r="E587" t="str">
        <f>IFERROR(VLOOKUP(ROWS($E$2:E587),$A$2:$B$991,2,0),"")</f>
        <v>Shromažďování a sběr odpadů, kromě nebezpečných</v>
      </c>
      <c r="H587" s="103"/>
      <c r="I587" s="105"/>
    </row>
    <row r="588" spans="1:9" ht="12.75">
      <c r="A588" s="72">
        <f>IF(ISNUMBER(SEARCH(ZAKL_DATA!$B$29,B588)),MAX($A$1:A587)+1,0)</f>
        <v>587.0</v>
      </c>
      <c r="B588" s="71" t="s">
        <v>106</v>
      </c>
      <c r="C588" s="102" t="s">
        <v>1920</v>
      </c>
      <c r="E588" t="str">
        <f>IFERROR(VLOOKUP(ROWS($E$2:E588),$A$2:$B$991,2,0),"")</f>
        <v>Shromažďování a sběr nebezpečných odpadů</v>
      </c>
      <c r="H588" s="103"/>
      <c r="I588" s="105"/>
    </row>
    <row r="589" spans="1:9" ht="12.75">
      <c r="A589" s="72">
        <f>IF(ISNUMBER(SEARCH(ZAKL_DATA!$B$29,B589)),MAX($A$1:A588)+1,0)</f>
        <v>588.0</v>
      </c>
      <c r="B589" s="71" t="s">
        <v>107</v>
      </c>
      <c r="C589" s="102" t="s">
        <v>1921</v>
      </c>
      <c r="E589" t="str">
        <f>IFERROR(VLOOKUP(ROWS($E$2:E589),$A$2:$B$991,2,0),"")</f>
        <v>Odstraňování odpadů, kromě nebezpečných</v>
      </c>
      <c r="H589" s="103"/>
      <c r="I589" s="105"/>
    </row>
    <row r="590" spans="1:9" ht="12.75">
      <c r="A590" s="72">
        <f>IF(ISNUMBER(SEARCH(ZAKL_DATA!$B$29,B590)),MAX($A$1:A589)+1,0)</f>
        <v>589.0</v>
      </c>
      <c r="B590" s="71" t="s">
        <v>108</v>
      </c>
      <c r="C590" s="102" t="s">
        <v>1922</v>
      </c>
      <c r="E590" t="str">
        <f>IFERROR(VLOOKUP(ROWS($E$2:E590),$A$2:$B$991,2,0),"")</f>
        <v>Odstraňování nebezpečných odpadů</v>
      </c>
      <c r="H590" s="103"/>
      <c r="I590" s="105"/>
    </row>
    <row r="591" spans="1:9" ht="12.75">
      <c r="A591" s="72">
        <f>IF(ISNUMBER(SEARCH(ZAKL_DATA!$B$29,B591)),MAX($A$1:A590)+1,0)</f>
        <v>590.0</v>
      </c>
      <c r="B591" s="71" t="s">
        <v>109</v>
      </c>
      <c r="C591" s="102" t="s">
        <v>1923</v>
      </c>
      <c r="E591" t="str">
        <f>IFERROR(VLOOKUP(ROWS($E$2:E591),$A$2:$B$991,2,0),"")</f>
        <v>Demontáž vraků a vyřazených strojů a zařízení pro účely recyklace</v>
      </c>
      <c r="H591" s="103"/>
      <c r="I591" s="105"/>
    </row>
    <row r="592" spans="1:9" ht="12.75">
      <c r="A592" s="72">
        <f>IF(ISNUMBER(SEARCH(ZAKL_DATA!$B$29,B592)),MAX($A$1:A591)+1,0)</f>
        <v>591.0</v>
      </c>
      <c r="B592" s="71" t="s">
        <v>110</v>
      </c>
      <c r="C592" s="102" t="s">
        <v>1924</v>
      </c>
      <c r="E592" t="str">
        <f>IFERROR(VLOOKUP(ROWS($E$2:E592),$A$2:$B$991,2,0),"")</f>
        <v>Úprava odpadů k dalšímu využití,kromě demontáže vraků,strojů a zařízení</v>
      </c>
      <c r="H592" s="103"/>
      <c r="I592" s="105"/>
    </row>
    <row r="593" spans="1:9" ht="12.75">
      <c r="A593" s="72">
        <f>IF(ISNUMBER(SEARCH(ZAKL_DATA!$B$29,B593)),MAX($A$1:A592)+1,0)</f>
        <v>592.0</v>
      </c>
      <c r="B593" s="71" t="s">
        <v>111</v>
      </c>
      <c r="C593" s="102" t="s">
        <v>1577</v>
      </c>
      <c r="E593" t="str">
        <f>IFERROR(VLOOKUP(ROWS($E$2:E593),$A$2:$B$991,2,0),"")</f>
        <v>Výstavba bytových budov</v>
      </c>
      <c r="H593" s="103"/>
      <c r="I593" s="105"/>
    </row>
    <row r="594" spans="1:9" ht="12.75">
      <c r="A594" s="72">
        <f>IF(ISNUMBER(SEARCH(ZAKL_DATA!$B$29,B594)),MAX($A$1:A593)+1,0)</f>
        <v>593.0</v>
      </c>
      <c r="B594" s="71" t="s">
        <v>112</v>
      </c>
      <c r="C594" s="102" t="s">
        <v>1925</v>
      </c>
      <c r="E594" t="str">
        <f>IFERROR(VLOOKUP(ROWS($E$2:E594),$A$2:$B$991,2,0),"")</f>
        <v>Výstavba silnic a dálnic</v>
      </c>
      <c r="H594" s="103"/>
      <c r="I594" s="105"/>
    </row>
    <row r="595" spans="1:9" ht="12.75">
      <c r="A595" s="72">
        <f>IF(ISNUMBER(SEARCH(ZAKL_DATA!$B$29,B595)),MAX($A$1:A594)+1,0)</f>
        <v>594.0</v>
      </c>
      <c r="B595" s="71" t="s">
        <v>113</v>
      </c>
      <c r="C595" s="102" t="s">
        <v>1926</v>
      </c>
      <c r="E595" t="str">
        <f>IFERROR(VLOOKUP(ROWS($E$2:E595),$A$2:$B$991,2,0),"")</f>
        <v>Výstavba železnic a podzemních drah</v>
      </c>
      <c r="H595" s="103"/>
      <c r="I595" s="105"/>
    </row>
    <row r="596" spans="1:9" ht="12.75">
      <c r="A596" s="72">
        <f>IF(ISNUMBER(SEARCH(ZAKL_DATA!$B$29,B596)),MAX($A$1:A595)+1,0)</f>
        <v>595.0</v>
      </c>
      <c r="B596" s="71" t="s">
        <v>114</v>
      </c>
      <c r="C596" s="102" t="s">
        <v>1927</v>
      </c>
      <c r="E596" t="str">
        <f>IFERROR(VLOOKUP(ROWS($E$2:E596),$A$2:$B$991,2,0),"")</f>
        <v>Výstavba mostů a tunelů</v>
      </c>
      <c r="H596" s="103"/>
      <c r="I596" s="105"/>
    </row>
    <row r="597" spans="1:9" ht="12.75">
      <c r="A597" s="72">
        <f>IF(ISNUMBER(SEARCH(ZAKL_DATA!$B$29,B597)),MAX($A$1:A596)+1,0)</f>
        <v>596.0</v>
      </c>
      <c r="B597" s="71" t="s">
        <v>115</v>
      </c>
      <c r="C597" s="102" t="s">
        <v>1928</v>
      </c>
      <c r="E597" t="str">
        <f>IFERROR(VLOOKUP(ROWS($E$2:E597),$A$2:$B$991,2,0),"")</f>
        <v>Výstavba inženýrských sítí pro kapaliny a plyny</v>
      </c>
      <c r="H597" s="103"/>
      <c r="I597" s="105"/>
    </row>
    <row r="598" spans="1:9" ht="12.75">
      <c r="A598" s="72">
        <f>IF(ISNUMBER(SEARCH(ZAKL_DATA!$B$29,B598)),MAX($A$1:A597)+1,0)</f>
        <v>597.0</v>
      </c>
      <c r="B598" s="71" t="s">
        <v>116</v>
      </c>
      <c r="C598" s="102" t="s">
        <v>1929</v>
      </c>
      <c r="E598" t="str">
        <f>IFERROR(VLOOKUP(ROWS($E$2:E598),$A$2:$B$991,2,0),"")</f>
        <v>Výstavba inženýrských sítí pro elektřinu a telekomunikace</v>
      </c>
      <c r="H598" s="103"/>
      <c r="I598" s="105"/>
    </row>
    <row r="599" spans="1:9" ht="12.75">
      <c r="A599" s="72">
        <f>IF(ISNUMBER(SEARCH(ZAKL_DATA!$B$29,B599)),MAX($A$1:A598)+1,0)</f>
        <v>598.0</v>
      </c>
      <c r="B599" s="71" t="s">
        <v>117</v>
      </c>
      <c r="C599" s="102" t="s">
        <v>1930</v>
      </c>
      <c r="E599" t="str">
        <f>IFERROR(VLOOKUP(ROWS($E$2:E599),$A$2:$B$991,2,0),"")</f>
        <v>Výstavba vodních děl</v>
      </c>
      <c r="H599" s="103"/>
      <c r="I599" s="105"/>
    </row>
    <row r="600" spans="1:9" ht="12.75">
      <c r="A600" s="72">
        <f>IF(ISNUMBER(SEARCH(ZAKL_DATA!$B$29,B600)),MAX($A$1:A599)+1,0)</f>
        <v>599.0</v>
      </c>
      <c r="B600" s="71" t="s">
        <v>118</v>
      </c>
      <c r="C600" s="102" t="s">
        <v>1931</v>
      </c>
      <c r="E600" t="str">
        <f>IFERROR(VLOOKUP(ROWS($E$2:E600),$A$2:$B$991,2,0),"")</f>
        <v>Výstavba ostatních staveb j. n.</v>
      </c>
      <c r="H600" s="103"/>
      <c r="I600" s="105"/>
    </row>
    <row r="601" spans="1:9" ht="12.75">
      <c r="A601" s="72">
        <f>IF(ISNUMBER(SEARCH(ZAKL_DATA!$B$29,B601)),MAX($A$1:A600)+1,0)</f>
        <v>600.0</v>
      </c>
      <c r="B601" s="71" t="s">
        <v>119</v>
      </c>
      <c r="C601" s="102" t="s">
        <v>1932</v>
      </c>
      <c r="E601" t="str">
        <f>IFERROR(VLOOKUP(ROWS($E$2:E601),$A$2:$B$991,2,0),"")</f>
        <v>Demolice</v>
      </c>
      <c r="H601" s="103"/>
      <c r="I601" s="105"/>
    </row>
    <row r="602" spans="1:9" ht="12.75">
      <c r="A602" s="72">
        <f>IF(ISNUMBER(SEARCH(ZAKL_DATA!$B$29,B602)),MAX($A$1:A601)+1,0)</f>
        <v>601.0</v>
      </c>
      <c r="B602" s="71" t="s">
        <v>120</v>
      </c>
      <c r="C602" s="102" t="s">
        <v>1933</v>
      </c>
      <c r="E602" t="str">
        <f>IFERROR(VLOOKUP(ROWS($E$2:E602),$A$2:$B$991,2,0),"")</f>
        <v>Příprava staveniště</v>
      </c>
      <c r="H602" s="103"/>
      <c r="I602" s="105"/>
    </row>
    <row r="603" spans="1:9" ht="12.75">
      <c r="A603" s="72">
        <f>IF(ISNUMBER(SEARCH(ZAKL_DATA!$B$29,B603)),MAX($A$1:A602)+1,0)</f>
        <v>602.0</v>
      </c>
      <c r="B603" s="71" t="s">
        <v>121</v>
      </c>
      <c r="C603" s="102" t="s">
        <v>1934</v>
      </c>
      <c r="E603" t="str">
        <f>IFERROR(VLOOKUP(ROWS($E$2:E603),$A$2:$B$991,2,0),"")</f>
        <v>Průzkumné vrtné práce</v>
      </c>
      <c r="H603" s="103"/>
      <c r="I603" s="105"/>
    </row>
    <row r="604" spans="1:9" ht="12.75">
      <c r="A604" s="72">
        <f>IF(ISNUMBER(SEARCH(ZAKL_DATA!$B$29,B604)),MAX($A$1:A603)+1,0)</f>
        <v>603.0</v>
      </c>
      <c r="B604" s="71" t="s">
        <v>122</v>
      </c>
      <c r="C604" s="102" t="s">
        <v>1935</v>
      </c>
      <c r="E604" t="str">
        <f>IFERROR(VLOOKUP(ROWS($E$2:E604),$A$2:$B$991,2,0),"")</f>
        <v>Elektrické instalace</v>
      </c>
      <c r="H604" s="103"/>
      <c r="I604" s="105"/>
    </row>
    <row r="605" spans="1:9" ht="12.75">
      <c r="A605" s="72">
        <f>IF(ISNUMBER(SEARCH(ZAKL_DATA!$B$29,B605)),MAX($A$1:A604)+1,0)</f>
        <v>604.0</v>
      </c>
      <c r="B605" s="71" t="s">
        <v>123</v>
      </c>
      <c r="C605" s="102" t="s">
        <v>1936</v>
      </c>
      <c r="E605" t="str">
        <f>IFERROR(VLOOKUP(ROWS($E$2:E605),$A$2:$B$991,2,0),"")</f>
        <v>Instalace vody, odpadu, plynu, topení a klimatizace</v>
      </c>
      <c r="H605" s="103"/>
      <c r="I605" s="105"/>
    </row>
    <row r="606" spans="1:9" ht="12.75">
      <c r="A606" s="72">
        <f>IF(ISNUMBER(SEARCH(ZAKL_DATA!$B$29,B606)),MAX($A$1:A605)+1,0)</f>
        <v>605.0</v>
      </c>
      <c r="B606" s="71" t="s">
        <v>124</v>
      </c>
      <c r="C606" s="102" t="s">
        <v>1937</v>
      </c>
      <c r="E606" t="str">
        <f>IFERROR(VLOOKUP(ROWS($E$2:E606),$A$2:$B$991,2,0),"")</f>
        <v>Ostatní stavební instalace</v>
      </c>
      <c r="H606" s="103"/>
      <c r="I606" s="105"/>
    </row>
    <row r="607" spans="1:9" ht="12.75">
      <c r="A607" s="72">
        <f>IF(ISNUMBER(SEARCH(ZAKL_DATA!$B$29,B607)),MAX($A$1:A606)+1,0)</f>
        <v>606.0</v>
      </c>
      <c r="B607" s="71" t="s">
        <v>125</v>
      </c>
      <c r="C607" s="102" t="s">
        <v>1938</v>
      </c>
      <c r="E607" t="str">
        <f>IFERROR(VLOOKUP(ROWS($E$2:E607),$A$2:$B$991,2,0),"")</f>
        <v>Omítkářské práce</v>
      </c>
      <c r="H607" s="103"/>
      <c r="I607" s="105"/>
    </row>
    <row r="608" spans="1:9" ht="12.75">
      <c r="A608" s="72">
        <f>IF(ISNUMBER(SEARCH(ZAKL_DATA!$B$29,B608)),MAX($A$1:A607)+1,0)</f>
        <v>607.0</v>
      </c>
      <c r="B608" s="71" t="s">
        <v>126</v>
      </c>
      <c r="C608" s="102" t="s">
        <v>1939</v>
      </c>
      <c r="E608" t="str">
        <f>IFERROR(VLOOKUP(ROWS($E$2:E608),$A$2:$B$991,2,0),"")</f>
        <v>Truhlářské práce</v>
      </c>
      <c r="H608" s="103"/>
      <c r="I608" s="105"/>
    </row>
    <row r="609" spans="1:9" ht="12.75">
      <c r="A609" s="72">
        <f>IF(ISNUMBER(SEARCH(ZAKL_DATA!$B$29,B609)),MAX($A$1:A608)+1,0)</f>
        <v>608.0</v>
      </c>
      <c r="B609" s="71" t="s">
        <v>127</v>
      </c>
      <c r="C609" s="102" t="s">
        <v>1940</v>
      </c>
      <c r="E609" t="str">
        <f>IFERROR(VLOOKUP(ROWS($E$2:E609),$A$2:$B$991,2,0),"")</f>
        <v>Obkládání stěn a pokládání podlahových krytin</v>
      </c>
      <c r="H609" s="103"/>
      <c r="I609" s="105"/>
    </row>
    <row r="610" spans="1:9" ht="12.75">
      <c r="A610" s="72">
        <f>IF(ISNUMBER(SEARCH(ZAKL_DATA!$B$29,B610)),MAX($A$1:A609)+1,0)</f>
        <v>609.0</v>
      </c>
      <c r="B610" s="71" t="s">
        <v>128</v>
      </c>
      <c r="C610" s="102" t="s">
        <v>1941</v>
      </c>
      <c r="E610" t="str">
        <f>IFERROR(VLOOKUP(ROWS($E$2:E610),$A$2:$B$991,2,0),"")</f>
        <v>Sklenářské, malířské a natěračské práce</v>
      </c>
      <c r="H610" s="103"/>
      <c r="I610" s="105"/>
    </row>
    <row r="611" spans="1:9" ht="12.75">
      <c r="A611" s="72">
        <f>IF(ISNUMBER(SEARCH(ZAKL_DATA!$B$29,B611)),MAX($A$1:A610)+1,0)</f>
        <v>610.0</v>
      </c>
      <c r="B611" s="71" t="s">
        <v>129</v>
      </c>
      <c r="C611" s="102" t="s">
        <v>1942</v>
      </c>
      <c r="E611" t="str">
        <f>IFERROR(VLOOKUP(ROWS($E$2:E611),$A$2:$B$991,2,0),"")</f>
        <v>Ostatní kompletační a dokončovací práce</v>
      </c>
      <c r="H611" s="103"/>
      <c r="I611" s="105"/>
    </row>
    <row r="612" spans="1:9" ht="12.75">
      <c r="A612" s="72">
        <f>IF(ISNUMBER(SEARCH(ZAKL_DATA!$B$29,B612)),MAX($A$1:A611)+1,0)</f>
        <v>611.0</v>
      </c>
      <c r="B612" s="71" t="s">
        <v>130</v>
      </c>
      <c r="C612" s="102" t="s">
        <v>1943</v>
      </c>
      <c r="E612" t="str">
        <f>IFERROR(VLOOKUP(ROWS($E$2:E612),$A$2:$B$991,2,0),"")</f>
        <v>Pokrývačské práce</v>
      </c>
      <c r="H612" s="103"/>
      <c r="I612" s="105"/>
    </row>
    <row r="613" spans="1:9" ht="12.75">
      <c r="A613" s="72">
        <f>IF(ISNUMBER(SEARCH(ZAKL_DATA!$B$29,B613)),MAX($A$1:A612)+1,0)</f>
        <v>612.0</v>
      </c>
      <c r="B613" s="71" t="s">
        <v>131</v>
      </c>
      <c r="C613" s="102" t="s">
        <v>1944</v>
      </c>
      <c r="E613" t="str">
        <f>IFERROR(VLOOKUP(ROWS($E$2:E613),$A$2:$B$991,2,0),"")</f>
        <v>Ostatní specializované stavební činnosti j. n.</v>
      </c>
      <c r="H613" s="103"/>
      <c r="I613" s="105"/>
    </row>
    <row r="614" spans="1:9" ht="12.75">
      <c r="A614" s="72">
        <f>IF(ISNUMBER(SEARCH(ZAKL_DATA!$B$29,B614)),MAX($A$1:A613)+1,0)</f>
        <v>613.0</v>
      </c>
      <c r="B614" s="71" t="s">
        <v>132</v>
      </c>
      <c r="C614" s="102" t="s">
        <v>1945</v>
      </c>
      <c r="E614" t="str">
        <f>IFERROR(VLOOKUP(ROWS($E$2:E614),$A$2:$B$991,2,0),"")</f>
        <v>Obchod s automobily a jinými lehkými motorovými vozidly</v>
      </c>
      <c r="H614" s="103"/>
      <c r="I614" s="105"/>
    </row>
    <row r="615" spans="1:9" ht="12.75">
      <c r="A615" s="72">
        <f>IF(ISNUMBER(SEARCH(ZAKL_DATA!$B$29,B615)),MAX($A$1:A614)+1,0)</f>
        <v>614.0</v>
      </c>
      <c r="B615" s="71" t="s">
        <v>133</v>
      </c>
      <c r="C615" s="102" t="s">
        <v>1946</v>
      </c>
      <c r="E615" t="str">
        <f>IFERROR(VLOOKUP(ROWS($E$2:E615),$A$2:$B$991,2,0),"")</f>
        <v>Obchod s ostatními motorovými vozidly, kromě motocyklů</v>
      </c>
      <c r="H615" s="103"/>
      <c r="I615" s="105"/>
    </row>
    <row r="616" spans="1:9" ht="12.75">
      <c r="A616" s="72">
        <f>IF(ISNUMBER(SEARCH(ZAKL_DATA!$B$29,B616)),MAX($A$1:A615)+1,0)</f>
        <v>615.0</v>
      </c>
      <c r="B616" s="71" t="s">
        <v>134</v>
      </c>
      <c r="C616" s="102" t="s">
        <v>1947</v>
      </c>
      <c r="E616" t="str">
        <f>IFERROR(VLOOKUP(ROWS($E$2:E616),$A$2:$B$991,2,0),"")</f>
        <v>Velkoobchod s díly a příslušenstvím pro motorová vozidla,kromě motocyklů</v>
      </c>
      <c r="H616" s="103"/>
      <c r="I616" s="105"/>
    </row>
    <row r="617" spans="1:9" ht="12.75">
      <c r="A617" s="72">
        <f>IF(ISNUMBER(SEARCH(ZAKL_DATA!$B$29,B617)),MAX($A$1:A616)+1,0)</f>
        <v>616.0</v>
      </c>
      <c r="B617" s="71" t="s">
        <v>135</v>
      </c>
      <c r="C617" s="102" t="s">
        <v>1948</v>
      </c>
      <c r="E617" t="str">
        <f>IFERROR(VLOOKUP(ROWS($E$2:E617),$A$2:$B$991,2,0),"")</f>
        <v>Maloobchod s díly a příslušenstvím pro motorová vozidla,kromě motocyklů</v>
      </c>
      <c r="H617" s="103"/>
      <c r="I617" s="105"/>
    </row>
    <row r="618" spans="1:9" ht="12.75">
      <c r="A618" s="72">
        <f>IF(ISNUMBER(SEARCH(ZAKL_DATA!$B$29,B618)),MAX($A$1:A617)+1,0)</f>
        <v>617.0</v>
      </c>
      <c r="B618" s="71" t="s">
        <v>136</v>
      </c>
      <c r="C618" s="102" t="s">
        <v>1949</v>
      </c>
      <c r="E618" t="str">
        <f>IFERROR(VLOOKUP(ROWS($E$2:E618),$A$2:$B$991,2,0),"")</f>
        <v>Zprostř.velkoob.a velkoob.v zast.se zákl.zem.pr.,živými zv.,text.sur.a pol.</v>
      </c>
      <c r="H618" s="103"/>
      <c r="I618" s="105"/>
    </row>
    <row r="619" spans="1:9" ht="12.75">
      <c r="A619" s="72">
        <f>IF(ISNUMBER(SEARCH(ZAKL_DATA!$B$29,B619)),MAX($A$1:A618)+1,0)</f>
        <v>618.0</v>
      </c>
      <c r="B619" s="71" t="s">
        <v>137</v>
      </c>
      <c r="C619" s="102" t="s">
        <v>1950</v>
      </c>
      <c r="E619" t="str">
        <f>IFERROR(VLOOKUP(ROWS($E$2:E619),$A$2:$B$991,2,0),"")</f>
        <v>Zprostř.velkoob.a velkoob.v zast.s palivy,rudami,kovy a prům.chemikáliemi</v>
      </c>
      <c r="H619" s="103"/>
      <c r="I619" s="105"/>
    </row>
    <row r="620" spans="1:9" ht="12.75">
      <c r="A620" s="72">
        <f>IF(ISNUMBER(SEARCH(ZAKL_DATA!$B$29,B620)),MAX($A$1:A619)+1,0)</f>
        <v>619.0</v>
      </c>
      <c r="B620" s="71" t="s">
        <v>138</v>
      </c>
      <c r="C620" s="102" t="s">
        <v>1951</v>
      </c>
      <c r="E620" t="str">
        <f>IFERROR(VLOOKUP(ROWS($E$2:E620),$A$2:$B$991,2,0),"")</f>
        <v>Zprostř.velkoobchodu a velkoobchod v zast.se dřevem a staveb.materiály</v>
      </c>
      <c r="H620" s="103"/>
      <c r="I620" s="105"/>
    </row>
    <row r="621" spans="1:9" ht="12.75">
      <c r="A621" s="72">
        <f>IF(ISNUMBER(SEARCH(ZAKL_DATA!$B$29,B621)),MAX($A$1:A620)+1,0)</f>
        <v>620.0</v>
      </c>
      <c r="B621" s="71" t="s">
        <v>139</v>
      </c>
      <c r="C621" s="102" t="s">
        <v>1952</v>
      </c>
      <c r="E621" t="str">
        <f>IFERROR(VLOOKUP(ROWS($E$2:E621),$A$2:$B$991,2,0),"")</f>
        <v>Zprostř.velkoobchodu a velkoob.v zast.se stroji,prům.zař.,loděmi a letadly</v>
      </c>
      <c r="H621" s="103"/>
      <c r="I621" s="105"/>
    </row>
    <row r="622" spans="1:9" ht="12.75">
      <c r="A622" s="72">
        <f>IF(ISNUMBER(SEARCH(ZAKL_DATA!$B$29,B622)),MAX($A$1:A621)+1,0)</f>
        <v>621.0</v>
      </c>
      <c r="B622" s="71" t="s">
        <v>140</v>
      </c>
      <c r="C622" s="102" t="s">
        <v>1953</v>
      </c>
      <c r="E622" t="str">
        <f>IFERROR(VLOOKUP(ROWS($E$2:E622),$A$2:$B$991,2,0),"")</f>
        <v>Zprostř.velkoob.a velkoob.v zast.s náb.,želez.zbožím a potř.převáž.pro dom.</v>
      </c>
      <c r="H622" s="103"/>
      <c r="I622" s="105"/>
    </row>
    <row r="623" spans="1:9" ht="12.75">
      <c r="A623" s="72">
        <f>IF(ISNUMBER(SEARCH(ZAKL_DATA!$B$29,B623)),MAX($A$1:A622)+1,0)</f>
        <v>622.0</v>
      </c>
      <c r="B623" s="71" t="s">
        <v>141</v>
      </c>
      <c r="C623" s="102" t="s">
        <v>1954</v>
      </c>
      <c r="E623" t="str">
        <f>IFERROR(VLOOKUP(ROWS($E$2:E623),$A$2:$B$991,2,0),"")</f>
        <v>Zprostř.velkoob.a velkoob.v zast.s text.,oděvy,kožešinami,obuví a kož.výr.</v>
      </c>
      <c r="H623" s="103"/>
      <c r="I623" s="105"/>
    </row>
    <row r="624" spans="1:9" ht="12.75">
      <c r="A624" s="72">
        <f>IF(ISNUMBER(SEARCH(ZAKL_DATA!$B$29,B624)),MAX($A$1:A623)+1,0)</f>
        <v>623.0</v>
      </c>
      <c r="B624" s="71" t="s">
        <v>142</v>
      </c>
      <c r="C624" s="102" t="s">
        <v>1955</v>
      </c>
      <c r="E624" t="str">
        <f>IFERROR(VLOOKUP(ROWS($E$2:E624),$A$2:$B$991,2,0),"")</f>
        <v>Zprostř.velkoob.a velkoob.v zast.s potr.,nápoji,tabákem a tabák.výrobky</v>
      </c>
      <c r="H624" s="103"/>
      <c r="I624" s="105"/>
    </row>
    <row r="625" spans="1:9" ht="12.75">
      <c r="A625" s="72">
        <f>IF(ISNUMBER(SEARCH(ZAKL_DATA!$B$29,B625)),MAX($A$1:A624)+1,0)</f>
        <v>624.0</v>
      </c>
      <c r="B625" s="71" t="s">
        <v>143</v>
      </c>
      <c r="C625" s="102" t="s">
        <v>1956</v>
      </c>
      <c r="E625" t="str">
        <f>IFERROR(VLOOKUP(ROWS($E$2:E625),$A$2:$B$991,2,0),"")</f>
        <v>Zprostř.specializ.velkoob.a specializ.velkoob.v zast.s ost.výrobky</v>
      </c>
      <c r="H625" s="103"/>
      <c r="I625" s="105"/>
    </row>
    <row r="626" spans="1:9" ht="12.75">
      <c r="A626" s="72">
        <f>IF(ISNUMBER(SEARCH(ZAKL_DATA!$B$29,B626)),MAX($A$1:A625)+1,0)</f>
        <v>625.0</v>
      </c>
      <c r="B626" s="71" t="s">
        <v>144</v>
      </c>
      <c r="C626" s="102" t="s">
        <v>1957</v>
      </c>
      <c r="E626" t="str">
        <f>IFERROR(VLOOKUP(ROWS($E$2:E626),$A$2:$B$991,2,0),"")</f>
        <v>Zprostř.nespecializ.velkoobchodu a nespecializ.velkoobchod v zast.</v>
      </c>
      <c r="H626" s="103"/>
      <c r="I626" s="105"/>
    </row>
    <row r="627" spans="1:9" ht="12.75">
      <c r="A627" s="72">
        <f>IF(ISNUMBER(SEARCH(ZAKL_DATA!$B$29,B627)),MAX($A$1:A626)+1,0)</f>
        <v>626.0</v>
      </c>
      <c r="B627" s="71" t="s">
        <v>145</v>
      </c>
      <c r="C627" s="102" t="s">
        <v>1958</v>
      </c>
      <c r="E627" t="str">
        <f>IFERROR(VLOOKUP(ROWS($E$2:E627),$A$2:$B$991,2,0),"")</f>
        <v>Velkoobchod s obilím, surovým tabákem, osivy a krmivy</v>
      </c>
      <c r="H627" s="103"/>
      <c r="I627" s="105"/>
    </row>
    <row r="628" spans="1:9" ht="12.75">
      <c r="A628" s="72">
        <f>IF(ISNUMBER(SEARCH(ZAKL_DATA!$B$29,B628)),MAX($A$1:A627)+1,0)</f>
        <v>627.0</v>
      </c>
      <c r="B628" s="71" t="s">
        <v>146</v>
      </c>
      <c r="C628" s="102" t="s">
        <v>1959</v>
      </c>
      <c r="E628" t="str">
        <f>IFERROR(VLOOKUP(ROWS($E$2:E628),$A$2:$B$991,2,0),"")</f>
        <v>Velkoobchod s květinami a jinými rostlinami</v>
      </c>
      <c r="H628" s="103"/>
      <c r="I628" s="105"/>
    </row>
    <row r="629" spans="1:9" ht="12.75">
      <c r="A629" s="72">
        <f>IF(ISNUMBER(SEARCH(ZAKL_DATA!$B$29,B629)),MAX($A$1:A628)+1,0)</f>
        <v>628.0</v>
      </c>
      <c r="B629" s="71" t="s">
        <v>147</v>
      </c>
      <c r="C629" s="102" t="s">
        <v>1960</v>
      </c>
      <c r="E629" t="str">
        <f>IFERROR(VLOOKUP(ROWS($E$2:E629),$A$2:$B$991,2,0),"")</f>
        <v>Velkoobchod s živými zvířaty</v>
      </c>
      <c r="H629" s="103"/>
      <c r="I629" s="105"/>
    </row>
    <row r="630" spans="1:9" ht="12.75">
      <c r="A630" s="72">
        <f>IF(ISNUMBER(SEARCH(ZAKL_DATA!$B$29,B630)),MAX($A$1:A629)+1,0)</f>
        <v>629.0</v>
      </c>
      <c r="B630" s="71" t="s">
        <v>148</v>
      </c>
      <c r="C630" s="102" t="s">
        <v>1961</v>
      </c>
      <c r="E630" t="str">
        <f>IFERROR(VLOOKUP(ROWS($E$2:E630),$A$2:$B$991,2,0),"")</f>
        <v>Velkoobchod se surovými kůžemi, kožešinami a usněmi</v>
      </c>
      <c r="H630" s="103"/>
      <c r="I630" s="105"/>
    </row>
    <row r="631" spans="1:9" ht="12.75">
      <c r="A631" s="72">
        <f>IF(ISNUMBER(SEARCH(ZAKL_DATA!$B$29,B631)),MAX($A$1:A630)+1,0)</f>
        <v>630.0</v>
      </c>
      <c r="B631" s="71" t="s">
        <v>149</v>
      </c>
      <c r="C631" s="102" t="s">
        <v>1962</v>
      </c>
      <c r="E631" t="str">
        <f>IFERROR(VLOOKUP(ROWS($E$2:E631),$A$2:$B$991,2,0),"")</f>
        <v>Velkoobchod s ovocem a zeleninou</v>
      </c>
      <c r="H631" s="103"/>
      <c r="I631" s="105"/>
    </row>
    <row r="632" spans="1:9" ht="12.75">
      <c r="A632" s="72">
        <f>IF(ISNUMBER(SEARCH(ZAKL_DATA!$B$29,B632)),MAX($A$1:A631)+1,0)</f>
        <v>631.0</v>
      </c>
      <c r="B632" s="71" t="s">
        <v>150</v>
      </c>
      <c r="C632" s="102" t="s">
        <v>1963</v>
      </c>
      <c r="E632" t="str">
        <f>IFERROR(VLOOKUP(ROWS($E$2:E632),$A$2:$B$991,2,0),"")</f>
        <v>Velkoobchod s masem a masnými výrobky</v>
      </c>
      <c r="H632" s="103"/>
      <c r="I632" s="105"/>
    </row>
    <row r="633" spans="1:9" ht="12.75">
      <c r="A633" s="72">
        <f>IF(ISNUMBER(SEARCH(ZAKL_DATA!$B$29,B633)),MAX($A$1:A632)+1,0)</f>
        <v>632.0</v>
      </c>
      <c r="B633" s="71" t="s">
        <v>151</v>
      </c>
      <c r="C633" s="102" t="s">
        <v>1964</v>
      </c>
      <c r="E633" t="str">
        <f>IFERROR(VLOOKUP(ROWS($E$2:E633),$A$2:$B$991,2,0),"")</f>
        <v>Velkoobchod s mléčnými výrobky, vejci, jedlými oleji a tuky</v>
      </c>
      <c r="H633" s="103"/>
      <c r="I633" s="105"/>
    </row>
    <row r="634" spans="1:9" ht="12.75">
      <c r="A634" s="72">
        <f>IF(ISNUMBER(SEARCH(ZAKL_DATA!$B$29,B634)),MAX($A$1:A633)+1,0)</f>
        <v>633.0</v>
      </c>
      <c r="B634" s="71" t="s">
        <v>152</v>
      </c>
      <c r="C634" s="102" t="s">
        <v>1965</v>
      </c>
      <c r="E634" t="str">
        <f>IFERROR(VLOOKUP(ROWS($E$2:E634),$A$2:$B$991,2,0),"")</f>
        <v>Velkoobchod s nápoji</v>
      </c>
      <c r="H634" s="103"/>
      <c r="I634" s="105"/>
    </row>
    <row r="635" spans="1:9" ht="12.75">
      <c r="A635" s="72">
        <f>IF(ISNUMBER(SEARCH(ZAKL_DATA!$B$29,B635)),MAX($A$1:A634)+1,0)</f>
        <v>634.0</v>
      </c>
      <c r="B635" s="71" t="s">
        <v>153</v>
      </c>
      <c r="C635" s="102" t="s">
        <v>1966</v>
      </c>
      <c r="E635" t="str">
        <f>IFERROR(VLOOKUP(ROWS($E$2:E635),$A$2:$B$991,2,0),"")</f>
        <v>Velkoobchod s tabákovými výrobky</v>
      </c>
      <c r="H635" s="103"/>
      <c r="I635" s="105"/>
    </row>
    <row r="636" spans="1:9" ht="12.75">
      <c r="A636" s="72">
        <f>IF(ISNUMBER(SEARCH(ZAKL_DATA!$B$29,B636)),MAX($A$1:A635)+1,0)</f>
        <v>635.0</v>
      </c>
      <c r="B636" s="71" t="s">
        <v>154</v>
      </c>
      <c r="C636" s="102" t="s">
        <v>1967</v>
      </c>
      <c r="E636" t="str">
        <f>IFERROR(VLOOKUP(ROWS($E$2:E636),$A$2:$B$991,2,0),"")</f>
        <v>Velkoobchod s cukrem, čokoládou a cukrovinkami</v>
      </c>
      <c r="H636" s="103"/>
      <c r="I636" s="105"/>
    </row>
    <row r="637" spans="1:9" ht="12.75">
      <c r="A637" s="72">
        <f>IF(ISNUMBER(SEARCH(ZAKL_DATA!$B$29,B637)),MAX($A$1:A636)+1,0)</f>
        <v>636.0</v>
      </c>
      <c r="B637" s="71" t="s">
        <v>155</v>
      </c>
      <c r="C637" s="102" t="s">
        <v>1968</v>
      </c>
      <c r="E637" t="str">
        <f>IFERROR(VLOOKUP(ROWS($E$2:E637),$A$2:$B$991,2,0),"")</f>
        <v>Velkoobchod s kávou, čajem, kakaem a kořením</v>
      </c>
      <c r="H637" s="103"/>
      <c r="I637" s="105"/>
    </row>
    <row r="638" spans="1:9" ht="12.75">
      <c r="A638" s="72">
        <f>IF(ISNUMBER(SEARCH(ZAKL_DATA!$B$29,B638)),MAX($A$1:A637)+1,0)</f>
        <v>637.0</v>
      </c>
      <c r="B638" s="71" t="s">
        <v>156</v>
      </c>
      <c r="C638" s="102" t="s">
        <v>1969</v>
      </c>
      <c r="E638" t="str">
        <f>IFERROR(VLOOKUP(ROWS($E$2:E638),$A$2:$B$991,2,0),"")</f>
        <v>Specializ.velkoobchod s jinými potravinami,včetně ryb,korýšů a měkkýšů</v>
      </c>
      <c r="H638" s="103"/>
      <c r="I638" s="105"/>
    </row>
    <row r="639" spans="1:9" ht="12.75">
      <c r="A639" s="72">
        <f>IF(ISNUMBER(SEARCH(ZAKL_DATA!$B$29,B639)),MAX($A$1:A638)+1,0)</f>
        <v>638.0</v>
      </c>
      <c r="B639" s="71" t="s">
        <v>157</v>
      </c>
      <c r="C639" s="102" t="s">
        <v>1970</v>
      </c>
      <c r="E639" t="str">
        <f>IFERROR(VLOOKUP(ROWS($E$2:E639),$A$2:$B$991,2,0),"")</f>
        <v>Nespecializovaný velkoobchod s potravinami,nápoji a tabákovými výroby</v>
      </c>
      <c r="H639" s="103"/>
      <c r="I639" s="105"/>
    </row>
    <row r="640" spans="1:9" ht="12.75">
      <c r="A640" s="72">
        <f>IF(ISNUMBER(SEARCH(ZAKL_DATA!$B$29,B640)),MAX($A$1:A639)+1,0)</f>
        <v>639.0</v>
      </c>
      <c r="B640" s="71" t="s">
        <v>158</v>
      </c>
      <c r="C640" s="102" t="s">
        <v>1971</v>
      </c>
      <c r="E640" t="str">
        <f>IFERROR(VLOOKUP(ROWS($E$2:E640),$A$2:$B$991,2,0),"")</f>
        <v>Velkoobchod s textilem</v>
      </c>
      <c r="H640" s="103"/>
      <c r="I640" s="105"/>
    </row>
    <row r="641" spans="1:9" ht="12.75">
      <c r="A641" s="72">
        <f>IF(ISNUMBER(SEARCH(ZAKL_DATA!$B$29,B641)),MAX($A$1:A640)+1,0)</f>
        <v>640.0</v>
      </c>
      <c r="B641" s="71" t="s">
        <v>159</v>
      </c>
      <c r="C641" s="102" t="s">
        <v>1972</v>
      </c>
      <c r="E641" t="str">
        <f>IFERROR(VLOOKUP(ROWS($E$2:E641),$A$2:$B$991,2,0),"")</f>
        <v>Velkoobchod s oděvy a obuví</v>
      </c>
      <c r="H641" s="103"/>
      <c r="I641" s="105"/>
    </row>
    <row r="642" spans="1:9" ht="12.75">
      <c r="A642" s="72">
        <f>IF(ISNUMBER(SEARCH(ZAKL_DATA!$B$29,B642)),MAX($A$1:A641)+1,0)</f>
        <v>641.0</v>
      </c>
      <c r="B642" s="71" t="s">
        <v>160</v>
      </c>
      <c r="C642" s="102" t="s">
        <v>1973</v>
      </c>
      <c r="E642" t="str">
        <f>IFERROR(VLOOKUP(ROWS($E$2:E642),$A$2:$B$991,2,0),"")</f>
        <v>Velkoobchod s elektrospotřebiči a elektronikou</v>
      </c>
      <c r="H642" s="103"/>
      <c r="I642" s="105"/>
    </row>
    <row r="643" spans="1:9" ht="12.75">
      <c r="A643" s="72">
        <f>IF(ISNUMBER(SEARCH(ZAKL_DATA!$B$29,B643)),MAX($A$1:A642)+1,0)</f>
        <v>642.0</v>
      </c>
      <c r="B643" s="71" t="s">
        <v>161</v>
      </c>
      <c r="C643" s="102" t="s">
        <v>1974</v>
      </c>
      <c r="E643" t="str">
        <f>IFERROR(VLOOKUP(ROWS($E$2:E643),$A$2:$B$991,2,0),"")</f>
        <v>Velkoobchod s porcelán.,keram.a skleněnými výrobky a čisticími prostř.</v>
      </c>
      <c r="H643" s="103"/>
      <c r="I643" s="105"/>
    </row>
    <row r="644" spans="1:9" ht="12.75">
      <c r="A644" s="72">
        <f>IF(ISNUMBER(SEARCH(ZAKL_DATA!$B$29,B644)),MAX($A$1:A643)+1,0)</f>
        <v>643.0</v>
      </c>
      <c r="B644" s="71" t="s">
        <v>162</v>
      </c>
      <c r="C644" s="102" t="s">
        <v>1975</v>
      </c>
      <c r="E644" t="str">
        <f>IFERROR(VLOOKUP(ROWS($E$2:E644),$A$2:$B$991,2,0),"")</f>
        <v>Velkoobchod s kosmetickými výrobky</v>
      </c>
      <c r="H644" s="103"/>
      <c r="I644" s="105"/>
    </row>
    <row r="645" spans="1:9" ht="12.75">
      <c r="A645" s="72">
        <f>IF(ISNUMBER(SEARCH(ZAKL_DATA!$B$29,B645)),MAX($A$1:A644)+1,0)</f>
        <v>644.0</v>
      </c>
      <c r="B645" s="71" t="s">
        <v>163</v>
      </c>
      <c r="C645" s="102" t="s">
        <v>1976</v>
      </c>
      <c r="E645" t="str">
        <f>IFERROR(VLOOKUP(ROWS($E$2:E645),$A$2:$B$991,2,0),"")</f>
        <v>Velkoobchod s farmaceutickými výrobky</v>
      </c>
      <c r="H645" s="103"/>
      <c r="I645" s="105"/>
    </row>
    <row r="646" spans="1:9" ht="12.75">
      <c r="A646" s="72">
        <f>IF(ISNUMBER(SEARCH(ZAKL_DATA!$B$29,B646)),MAX($A$1:A645)+1,0)</f>
        <v>645.0</v>
      </c>
      <c r="B646" s="71" t="s">
        <v>164</v>
      </c>
      <c r="C646" s="102" t="s">
        <v>1977</v>
      </c>
      <c r="E646" t="str">
        <f>IFERROR(VLOOKUP(ROWS($E$2:E646),$A$2:$B$991,2,0),"")</f>
        <v>Velkoobchod s nábytkem, koberci a svítidly</v>
      </c>
      <c r="H646" s="103"/>
      <c r="I646" s="105"/>
    </row>
    <row r="647" spans="1:9" ht="12.75">
      <c r="A647" s="72">
        <f>IF(ISNUMBER(SEARCH(ZAKL_DATA!$B$29,B647)),MAX($A$1:A646)+1,0)</f>
        <v>646.0</v>
      </c>
      <c r="B647" s="71" t="s">
        <v>165</v>
      </c>
      <c r="C647" s="102" t="s">
        <v>1978</v>
      </c>
      <c r="E647" t="str">
        <f>IFERROR(VLOOKUP(ROWS($E$2:E647),$A$2:$B$991,2,0),"")</f>
        <v>Velkoobchod s hodinami, hodinkami a klenoty</v>
      </c>
      <c r="H647" s="103"/>
      <c r="I647" s="105"/>
    </row>
    <row r="648" spans="1:9" ht="12.75">
      <c r="A648" s="72">
        <f>IF(ISNUMBER(SEARCH(ZAKL_DATA!$B$29,B648)),MAX($A$1:A647)+1,0)</f>
        <v>647.0</v>
      </c>
      <c r="B648" s="71" t="s">
        <v>166</v>
      </c>
      <c r="C648" s="102" t="s">
        <v>1979</v>
      </c>
      <c r="E648" t="str">
        <f>IFERROR(VLOOKUP(ROWS($E$2:E648),$A$2:$B$991,2,0),"")</f>
        <v>Velkoobchod s ostatními výrobky převážně pro domácnost</v>
      </c>
      <c r="H648" s="103"/>
      <c r="I648" s="105"/>
    </row>
    <row r="649" spans="1:9" ht="12.75">
      <c r="A649" s="72">
        <f>IF(ISNUMBER(SEARCH(ZAKL_DATA!$B$29,B649)),MAX($A$1:A648)+1,0)</f>
        <v>648.0</v>
      </c>
      <c r="B649" s="71" t="s">
        <v>167</v>
      </c>
      <c r="C649" s="102" t="s">
        <v>1980</v>
      </c>
      <c r="E649" t="str">
        <f>IFERROR(VLOOKUP(ROWS($E$2:E649),$A$2:$B$991,2,0),"")</f>
        <v>Velkoobchod s počítači, počítačovým periferním zařízením a softwarem</v>
      </c>
      <c r="H649" s="103"/>
      <c r="I649" s="105"/>
    </row>
    <row r="650" spans="1:9" ht="12.75">
      <c r="A650" s="72">
        <f>IF(ISNUMBER(SEARCH(ZAKL_DATA!$B$29,B650)),MAX($A$1:A649)+1,0)</f>
        <v>649.0</v>
      </c>
      <c r="B650" s="71" t="s">
        <v>168</v>
      </c>
      <c r="C650" s="102" t="s">
        <v>1981</v>
      </c>
      <c r="E650" t="str">
        <f>IFERROR(VLOOKUP(ROWS($E$2:E650),$A$2:$B$991,2,0),"")</f>
        <v>Velkoobchod s elektronickým a telekomunikačním zařízením a jeho díly</v>
      </c>
      <c r="H650" s="103"/>
      <c r="I650" s="105"/>
    </row>
    <row r="651" spans="1:9" ht="12.75">
      <c r="A651" s="72">
        <f>IF(ISNUMBER(SEARCH(ZAKL_DATA!$B$29,B651)),MAX($A$1:A650)+1,0)</f>
        <v>650.0</v>
      </c>
      <c r="B651" s="71" t="s">
        <v>169</v>
      </c>
      <c r="C651" s="102" t="s">
        <v>1982</v>
      </c>
      <c r="E651" t="str">
        <f>IFERROR(VLOOKUP(ROWS($E$2:E651),$A$2:$B$991,2,0),"")</f>
        <v>Velkoobchod se zemědělskými stroji, strojním zařízením a příslušenstvím</v>
      </c>
      <c r="H651" s="103"/>
      <c r="I651" s="105"/>
    </row>
    <row r="652" spans="1:9" ht="12.75">
      <c r="A652" s="72">
        <f>IF(ISNUMBER(SEARCH(ZAKL_DATA!$B$29,B652)),MAX($A$1:A651)+1,0)</f>
        <v>651.0</v>
      </c>
      <c r="B652" s="71" t="s">
        <v>170</v>
      </c>
      <c r="C652" s="102" t="s">
        <v>1983</v>
      </c>
      <c r="E652" t="str">
        <f>IFERROR(VLOOKUP(ROWS($E$2:E652),$A$2:$B$991,2,0),"")</f>
        <v>Velkoobchod s obráběcími stroji</v>
      </c>
      <c r="H652" s="103"/>
      <c r="I652" s="105"/>
    </row>
    <row r="653" spans="1:9" ht="12.75">
      <c r="A653" s="72">
        <f>IF(ISNUMBER(SEARCH(ZAKL_DATA!$B$29,B653)),MAX($A$1:A652)+1,0)</f>
        <v>652.0</v>
      </c>
      <c r="B653" s="71" t="s">
        <v>171</v>
      </c>
      <c r="C653" s="102" t="s">
        <v>1984</v>
      </c>
      <c r="E653" t="str">
        <f>IFERROR(VLOOKUP(ROWS($E$2:E653),$A$2:$B$991,2,0),"")</f>
        <v>Velkoobchod s těžebními a stavebními stroji a zařízením</v>
      </c>
      <c r="H653" s="103"/>
      <c r="I653" s="105"/>
    </row>
    <row r="654" spans="1:9" ht="12.75">
      <c r="A654" s="72">
        <f>IF(ISNUMBER(SEARCH(ZAKL_DATA!$B$29,B654)),MAX($A$1:A653)+1,0)</f>
        <v>653.0</v>
      </c>
      <c r="B654" s="71" t="s">
        <v>172</v>
      </c>
      <c r="C654" s="102" t="s">
        <v>1985</v>
      </c>
      <c r="E654" t="str">
        <f>IFERROR(VLOOKUP(ROWS($E$2:E654),$A$2:$B$991,2,0),"")</f>
        <v>Velkoobchod se strojním zařízením pro text.průmysl,šicími a plet.stroji</v>
      </c>
      <c r="H654" s="103"/>
      <c r="I654" s="105"/>
    </row>
    <row r="655" spans="1:9" ht="12.75">
      <c r="A655" s="72">
        <f>IF(ISNUMBER(SEARCH(ZAKL_DATA!$B$29,B655)),MAX($A$1:A654)+1,0)</f>
        <v>654.0</v>
      </c>
      <c r="B655" s="71" t="s">
        <v>173</v>
      </c>
      <c r="C655" s="102" t="s">
        <v>1986</v>
      </c>
      <c r="E655" t="str">
        <f>IFERROR(VLOOKUP(ROWS($E$2:E655),$A$2:$B$991,2,0),"")</f>
        <v>Velkoobchod s kancelářským nábytkem</v>
      </c>
      <c r="H655" s="103"/>
      <c r="I655" s="105"/>
    </row>
    <row r="656" spans="1:9" ht="12.75">
      <c r="A656" s="72">
        <f>IF(ISNUMBER(SEARCH(ZAKL_DATA!$B$29,B656)),MAX($A$1:A655)+1,0)</f>
        <v>655.0</v>
      </c>
      <c r="B656" s="71" t="s">
        <v>174</v>
      </c>
      <c r="C656" s="102" t="s">
        <v>1987</v>
      </c>
      <c r="E656" t="str">
        <f>IFERROR(VLOOKUP(ROWS($E$2:E656),$A$2:$B$991,2,0),"")</f>
        <v>Velkoobchod s ostatními kancelářskými stroji a zařízením</v>
      </c>
      <c r="H656" s="103"/>
      <c r="I656" s="105"/>
    </row>
    <row r="657" spans="1:9" ht="12.75">
      <c r="A657" s="72">
        <f>IF(ISNUMBER(SEARCH(ZAKL_DATA!$B$29,B657)),MAX($A$1:A656)+1,0)</f>
        <v>656.0</v>
      </c>
      <c r="B657" s="71" t="s">
        <v>175</v>
      </c>
      <c r="C657" s="102" t="s">
        <v>1988</v>
      </c>
      <c r="E657" t="str">
        <f>IFERROR(VLOOKUP(ROWS($E$2:E657),$A$2:$B$991,2,0),"")</f>
        <v>Velkoobchod s ostatními stroji a zařízením</v>
      </c>
      <c r="H657" s="103"/>
      <c r="I657" s="105"/>
    </row>
    <row r="658" spans="1:9" ht="12.75">
      <c r="A658" s="72">
        <f>IF(ISNUMBER(SEARCH(ZAKL_DATA!$B$29,B658)),MAX($A$1:A657)+1,0)</f>
        <v>657.0</v>
      </c>
      <c r="B658" s="71" t="s">
        <v>176</v>
      </c>
      <c r="C658" s="102" t="s">
        <v>1989</v>
      </c>
      <c r="E658" t="str">
        <f>IFERROR(VLOOKUP(ROWS($E$2:E658),$A$2:$B$991,2,0),"")</f>
        <v>Velkoobchod s pevnými, kapalnými a plynnými palivy a příbuznými výrobky</v>
      </c>
      <c r="H658" s="103"/>
      <c r="I658" s="105"/>
    </row>
    <row r="659" spans="1:9" ht="12.75">
      <c r="A659" s="72">
        <f>IF(ISNUMBER(SEARCH(ZAKL_DATA!$B$29,B659)),MAX($A$1:A658)+1,0)</f>
        <v>658.0</v>
      </c>
      <c r="B659" s="71" t="s">
        <v>177</v>
      </c>
      <c r="C659" s="102" t="s">
        <v>1990</v>
      </c>
      <c r="E659" t="str">
        <f>IFERROR(VLOOKUP(ROWS($E$2:E659),$A$2:$B$991,2,0),"")</f>
        <v>Velkoobchod s rudami, kovy a hutními výrobky</v>
      </c>
      <c r="H659" s="103"/>
      <c r="I659" s="105"/>
    </row>
    <row r="660" spans="1:9" ht="12.75">
      <c r="A660" s="72">
        <f>IF(ISNUMBER(SEARCH(ZAKL_DATA!$B$29,B660)),MAX($A$1:A659)+1,0)</f>
        <v>659.0</v>
      </c>
      <c r="B660" s="71" t="s">
        <v>178</v>
      </c>
      <c r="C660" s="102" t="s">
        <v>1991</v>
      </c>
      <c r="E660" t="str">
        <f>IFERROR(VLOOKUP(ROWS($E$2:E660),$A$2:$B$991,2,0),"")</f>
        <v>Velkoobchod se dřevem, stavebními materiály a sanitárním vybavením</v>
      </c>
      <c r="H660" s="103"/>
      <c r="I660" s="105"/>
    </row>
    <row r="661" spans="1:9" ht="12.75">
      <c r="A661" s="72">
        <f>IF(ISNUMBER(SEARCH(ZAKL_DATA!$B$29,B661)),MAX($A$1:A660)+1,0)</f>
        <v>660.0</v>
      </c>
      <c r="B661" s="71" t="s">
        <v>179</v>
      </c>
      <c r="C661" s="102" t="s">
        <v>1992</v>
      </c>
      <c r="E661" t="str">
        <f>IFERROR(VLOOKUP(ROWS($E$2:E661),$A$2:$B$991,2,0),"")</f>
        <v>Velkoobchod s železářským zbožím,instalatér.a topenářskými potřebami</v>
      </c>
      <c r="H661" s="103"/>
      <c r="I661" s="105"/>
    </row>
    <row r="662" spans="1:9" ht="12.75">
      <c r="A662" s="72">
        <f>IF(ISNUMBER(SEARCH(ZAKL_DATA!$B$29,B662)),MAX($A$1:A661)+1,0)</f>
        <v>661.0</v>
      </c>
      <c r="B662" s="71" t="s">
        <v>180</v>
      </c>
      <c r="C662" s="102" t="s">
        <v>1993</v>
      </c>
      <c r="E662" t="str">
        <f>IFERROR(VLOOKUP(ROWS($E$2:E662),$A$2:$B$991,2,0),"")</f>
        <v>Velkoobchod s chemickými výrobky</v>
      </c>
      <c r="H662" s="103"/>
      <c r="I662" s="105"/>
    </row>
    <row r="663" spans="1:9" ht="12.75">
      <c r="A663" s="72">
        <f>IF(ISNUMBER(SEARCH(ZAKL_DATA!$B$29,B663)),MAX($A$1:A662)+1,0)</f>
        <v>662.0</v>
      </c>
      <c r="B663" s="71" t="s">
        <v>181</v>
      </c>
      <c r="C663" s="102" t="s">
        <v>1994</v>
      </c>
      <c r="E663" t="str">
        <f>IFERROR(VLOOKUP(ROWS($E$2:E663),$A$2:$B$991,2,0),"")</f>
        <v>Velkoobchod s ostatními meziprodukty</v>
      </c>
      <c r="H663" s="103"/>
      <c r="I663" s="105"/>
    </row>
    <row r="664" spans="1:9" ht="12.75">
      <c r="A664" s="72">
        <f>IF(ISNUMBER(SEARCH(ZAKL_DATA!$B$29,B664)),MAX($A$1:A663)+1,0)</f>
        <v>663.0</v>
      </c>
      <c r="B664" s="71" t="s">
        <v>182</v>
      </c>
      <c r="C664" s="102" t="s">
        <v>1995</v>
      </c>
      <c r="E664" t="str">
        <f>IFERROR(VLOOKUP(ROWS($E$2:E664),$A$2:$B$991,2,0),"")</f>
        <v>Velkoobchod s odpadem a šrotem</v>
      </c>
      <c r="H664" s="103"/>
      <c r="I664" s="105"/>
    </row>
    <row r="665" spans="1:9" ht="12.75">
      <c r="A665" s="72">
        <f>IF(ISNUMBER(SEARCH(ZAKL_DATA!$B$29,B665)),MAX($A$1:A664)+1,0)</f>
        <v>664.0</v>
      </c>
      <c r="B665" s="71" t="s">
        <v>183</v>
      </c>
      <c r="C665" s="102" t="s">
        <v>1996</v>
      </c>
      <c r="E665" t="str">
        <f>IFERROR(VLOOKUP(ROWS($E$2:E665),$A$2:$B$991,2,0),"")</f>
        <v>Maloobchod s převahou potravin,nápojů a tabák.výrobků v nespecializ.prod.</v>
      </c>
      <c r="H665" s="103"/>
      <c r="I665" s="105"/>
    </row>
    <row r="666" spans="1:9" ht="12.75">
      <c r="A666" s="72">
        <f>IF(ISNUMBER(SEARCH(ZAKL_DATA!$B$29,B666)),MAX($A$1:A665)+1,0)</f>
        <v>665.0</v>
      </c>
      <c r="B666" s="71" t="s">
        <v>184</v>
      </c>
      <c r="C666" s="102" t="s">
        <v>1997</v>
      </c>
      <c r="E666" t="str">
        <f>IFERROR(VLOOKUP(ROWS($E$2:E666),$A$2:$B$991,2,0),"")</f>
        <v>Ostatní maloobchod v nespecializovaných prodejnách</v>
      </c>
      <c r="H666" s="103"/>
      <c r="I666" s="105"/>
    </row>
    <row r="667" spans="1:9" ht="12.75">
      <c r="A667" s="72">
        <f>IF(ISNUMBER(SEARCH(ZAKL_DATA!$B$29,B667)),MAX($A$1:A666)+1,0)</f>
        <v>666.0</v>
      </c>
      <c r="B667" s="71" t="s">
        <v>185</v>
      </c>
      <c r="C667" s="102" t="s">
        <v>1998</v>
      </c>
      <c r="E667" t="str">
        <f>IFERROR(VLOOKUP(ROWS($E$2:E667),$A$2:$B$991,2,0),"")</f>
        <v>Maloobchod s ovocem a zeleninou</v>
      </c>
      <c r="H667" s="103"/>
      <c r="I667" s="105"/>
    </row>
    <row r="668" spans="1:9" ht="12.75">
      <c r="A668" s="72">
        <f>IF(ISNUMBER(SEARCH(ZAKL_DATA!$B$29,B668)),MAX($A$1:A667)+1,0)</f>
        <v>667.0</v>
      </c>
      <c r="B668" s="71" t="s">
        <v>186</v>
      </c>
      <c r="C668" s="102" t="s">
        <v>1999</v>
      </c>
      <c r="E668" t="str">
        <f>IFERROR(VLOOKUP(ROWS($E$2:E668),$A$2:$B$991,2,0),"")</f>
        <v>Maloobchod s masem a masnými výrobky</v>
      </c>
      <c r="H668" s="103"/>
      <c r="I668" s="105"/>
    </row>
    <row r="669" spans="1:9" ht="12.75">
      <c r="A669" s="72">
        <f>IF(ISNUMBER(SEARCH(ZAKL_DATA!$B$29,B669)),MAX($A$1:A668)+1,0)</f>
        <v>668.0</v>
      </c>
      <c r="B669" s="71" t="s">
        <v>187</v>
      </c>
      <c r="C669" s="102" t="s">
        <v>2000</v>
      </c>
      <c r="E669" t="str">
        <f>IFERROR(VLOOKUP(ROWS($E$2:E669),$A$2:$B$991,2,0),"")</f>
        <v>Maloobchod s rybami, korýši a měkkýši</v>
      </c>
      <c r="H669" s="103"/>
      <c r="I669" s="105"/>
    </row>
    <row r="670" spans="1:9" ht="12.75">
      <c r="A670" s="72">
        <f>IF(ISNUMBER(SEARCH(ZAKL_DATA!$B$29,B670)),MAX($A$1:A669)+1,0)</f>
        <v>669.0</v>
      </c>
      <c r="B670" s="71" t="s">
        <v>188</v>
      </c>
      <c r="C670" s="102" t="s">
        <v>2001</v>
      </c>
      <c r="E670" t="str">
        <f>IFERROR(VLOOKUP(ROWS($E$2:E670),$A$2:$B$991,2,0),"")</f>
        <v>Maloobchod s chlebem, pečivem, cukrářskými výrobky a cukrovinkami</v>
      </c>
      <c r="H670" s="103"/>
      <c r="I670" s="105"/>
    </row>
    <row r="671" spans="1:9" ht="12.75">
      <c r="A671" s="72">
        <f>IF(ISNUMBER(SEARCH(ZAKL_DATA!$B$29,B671)),MAX($A$1:A670)+1,0)</f>
        <v>670.0</v>
      </c>
      <c r="B671" s="71" t="s">
        <v>189</v>
      </c>
      <c r="C671" s="102" t="s">
        <v>2002</v>
      </c>
      <c r="E671" t="str">
        <f>IFERROR(VLOOKUP(ROWS($E$2:E671),$A$2:$B$991,2,0),"")</f>
        <v>Maloobchod s nápoji</v>
      </c>
      <c r="H671" s="103"/>
      <c r="I671" s="105"/>
    </row>
    <row r="672" spans="1:9" ht="12.75">
      <c r="A672" s="72">
        <f>IF(ISNUMBER(SEARCH(ZAKL_DATA!$B$29,B672)),MAX($A$1:A671)+1,0)</f>
        <v>671.0</v>
      </c>
      <c r="B672" s="71" t="s">
        <v>190</v>
      </c>
      <c r="C672" s="102" t="s">
        <v>2003</v>
      </c>
      <c r="E672" t="str">
        <f>IFERROR(VLOOKUP(ROWS($E$2:E672),$A$2:$B$991,2,0),"")</f>
        <v>Maloobchod s tabákovými výrobky</v>
      </c>
      <c r="H672" s="103"/>
      <c r="I672" s="105"/>
    </row>
    <row r="673" spans="1:9" ht="12.75">
      <c r="A673" s="72">
        <f>IF(ISNUMBER(SEARCH(ZAKL_DATA!$B$29,B673)),MAX($A$1:A672)+1,0)</f>
        <v>672.0</v>
      </c>
      <c r="B673" s="71" t="s">
        <v>191</v>
      </c>
      <c r="C673" s="102" t="s">
        <v>2004</v>
      </c>
      <c r="E673" t="str">
        <f>IFERROR(VLOOKUP(ROWS($E$2:E673),$A$2:$B$991,2,0),"")</f>
        <v>Ostatní maloobchod s potravinami ve specializovaných prodejnách</v>
      </c>
      <c r="H673" s="103"/>
      <c r="I673" s="105"/>
    </row>
    <row r="674" spans="1:9" ht="12.75">
      <c r="A674" s="72">
        <f>IF(ISNUMBER(SEARCH(ZAKL_DATA!$B$29,B674)),MAX($A$1:A673)+1,0)</f>
        <v>673.0</v>
      </c>
      <c r="B674" s="71" t="s">
        <v>192</v>
      </c>
      <c r="C674" s="102" t="s">
        <v>2005</v>
      </c>
      <c r="E674" t="str">
        <f>IFERROR(VLOOKUP(ROWS($E$2:E674),$A$2:$B$991,2,0),"")</f>
        <v>Maloobchod s počítači, počítačovým periferním zařízením a softwarem</v>
      </c>
      <c r="H674" s="103"/>
      <c r="I674" s="105"/>
    </row>
    <row r="675" spans="1:9" ht="12.75">
      <c r="A675" s="72">
        <f>IF(ISNUMBER(SEARCH(ZAKL_DATA!$B$29,B675)),MAX($A$1:A674)+1,0)</f>
        <v>674.0</v>
      </c>
      <c r="B675" s="71" t="s">
        <v>193</v>
      </c>
      <c r="C675" s="102" t="s">
        <v>2006</v>
      </c>
      <c r="E675" t="str">
        <f>IFERROR(VLOOKUP(ROWS($E$2:E675),$A$2:$B$991,2,0),"")</f>
        <v>Maloobchod s telekomunikačním zařízením</v>
      </c>
      <c r="H675" s="103"/>
      <c r="I675" s="105"/>
    </row>
    <row r="676" spans="1:9" ht="12.75">
      <c r="A676" s="72">
        <f>IF(ISNUMBER(SEARCH(ZAKL_DATA!$B$29,B676)),MAX($A$1:A675)+1,0)</f>
        <v>675.0</v>
      </c>
      <c r="B676" s="71" t="s">
        <v>194</v>
      </c>
      <c r="C676" s="102" t="s">
        <v>2007</v>
      </c>
      <c r="E676" t="str">
        <f>IFERROR(VLOOKUP(ROWS($E$2:E676),$A$2:$B$991,2,0),"")</f>
        <v>Maloobchod s audio- a videozařízením</v>
      </c>
      <c r="H676" s="103"/>
      <c r="I676" s="105"/>
    </row>
    <row r="677" spans="1:9" ht="12.75">
      <c r="A677" s="72">
        <f>IF(ISNUMBER(SEARCH(ZAKL_DATA!$B$29,B677)),MAX($A$1:A676)+1,0)</f>
        <v>676.0</v>
      </c>
      <c r="B677" s="71" t="s">
        <v>195</v>
      </c>
      <c r="C677" s="102" t="s">
        <v>2008</v>
      </c>
      <c r="E677" t="str">
        <f>IFERROR(VLOOKUP(ROWS($E$2:E677),$A$2:$B$991,2,0),"")</f>
        <v>Maloobchod s textilem</v>
      </c>
      <c r="H677" s="103"/>
      <c r="I677" s="105"/>
    </row>
    <row r="678" spans="1:9" ht="12.75">
      <c r="A678" s="72">
        <f>IF(ISNUMBER(SEARCH(ZAKL_DATA!$B$29,B678)),MAX($A$1:A677)+1,0)</f>
        <v>677.0</v>
      </c>
      <c r="B678" s="71" t="s">
        <v>196</v>
      </c>
      <c r="C678" s="102" t="s">
        <v>2009</v>
      </c>
      <c r="E678" t="str">
        <f>IFERROR(VLOOKUP(ROWS($E$2:E678),$A$2:$B$991,2,0),"")</f>
        <v>Maloobchod s železářským zbožím, barvami, sklem a potřebami pro kutily</v>
      </c>
      <c r="H678" s="103"/>
      <c r="I678" s="105"/>
    </row>
    <row r="679" spans="1:9" ht="12.75">
      <c r="A679" s="72">
        <f>IF(ISNUMBER(SEARCH(ZAKL_DATA!$B$29,B679)),MAX($A$1:A678)+1,0)</f>
        <v>678.0</v>
      </c>
      <c r="B679" s="71" t="s">
        <v>197</v>
      </c>
      <c r="C679" s="102" t="s">
        <v>2010</v>
      </c>
      <c r="E679" t="str">
        <f>IFERROR(VLOOKUP(ROWS($E$2:E679),$A$2:$B$991,2,0),"")</f>
        <v>Maloobchod s koberci, podlahovými krytinami a nástěnnými obklady</v>
      </c>
      <c r="H679" s="103"/>
      <c r="I679" s="105"/>
    </row>
    <row r="680" spans="1:9" ht="12.75">
      <c r="A680" s="72">
        <f>IF(ISNUMBER(SEARCH(ZAKL_DATA!$B$29,B680)),MAX($A$1:A679)+1,0)</f>
        <v>679.0</v>
      </c>
      <c r="B680" s="71" t="s">
        <v>198</v>
      </c>
      <c r="C680" s="102" t="s">
        <v>2011</v>
      </c>
      <c r="E680" t="str">
        <f>IFERROR(VLOOKUP(ROWS($E$2:E680),$A$2:$B$991,2,0),"")</f>
        <v>Maloobchod s elektrospotřebiči a elektronikou</v>
      </c>
      <c r="H680" s="103"/>
      <c r="I680" s="105"/>
    </row>
    <row r="681" spans="1:9" ht="12.75">
      <c r="A681" s="72">
        <f>IF(ISNUMBER(SEARCH(ZAKL_DATA!$B$29,B681)),MAX($A$1:A680)+1,0)</f>
        <v>680.0</v>
      </c>
      <c r="B681" s="71" t="s">
        <v>199</v>
      </c>
      <c r="C681" s="102" t="s">
        <v>2012</v>
      </c>
      <c r="E681" t="str">
        <f>IFERROR(VLOOKUP(ROWS($E$2:E681),$A$2:$B$991,2,0),"")</f>
        <v>Maloobchod s nábytkem,svítidly a ost.výr.přev.pro dom.ve specializ.prod.</v>
      </c>
      <c r="H681" s="103"/>
      <c r="I681" s="105"/>
    </row>
    <row r="682" spans="1:9" ht="12.75">
      <c r="A682" s="72">
        <f>IF(ISNUMBER(SEARCH(ZAKL_DATA!$B$29,B682)),MAX($A$1:A681)+1,0)</f>
        <v>681.0</v>
      </c>
      <c r="B682" s="71" t="s">
        <v>200</v>
      </c>
      <c r="C682" s="102" t="s">
        <v>2013</v>
      </c>
      <c r="E682" t="str">
        <f>IFERROR(VLOOKUP(ROWS($E$2:E682),$A$2:$B$991,2,0),"")</f>
        <v>Maloobchod s knihami</v>
      </c>
      <c r="H682" s="103"/>
      <c r="I682" s="105"/>
    </row>
    <row r="683" spans="1:9" ht="12.75">
      <c r="A683" s="72">
        <f>IF(ISNUMBER(SEARCH(ZAKL_DATA!$B$29,B683)),MAX($A$1:A682)+1,0)</f>
        <v>682.0</v>
      </c>
      <c r="B683" s="71" t="s">
        <v>201</v>
      </c>
      <c r="C683" s="102" t="s">
        <v>2014</v>
      </c>
      <c r="E683" t="str">
        <f>IFERROR(VLOOKUP(ROWS($E$2:E683),$A$2:$B$991,2,0),"")</f>
        <v>Maloobchod s novinami, časopisy a papírnickým zbožím</v>
      </c>
      <c r="H683" s="103"/>
      <c r="I683" s="105"/>
    </row>
    <row r="684" spans="1:9" ht="12.75">
      <c r="A684" s="72">
        <f>IF(ISNUMBER(SEARCH(ZAKL_DATA!$B$29,B684)),MAX($A$1:A683)+1,0)</f>
        <v>683.0</v>
      </c>
      <c r="B684" s="71" t="s">
        <v>202</v>
      </c>
      <c r="C684" s="102" t="s">
        <v>2015</v>
      </c>
      <c r="E684" t="str">
        <f>IFERROR(VLOOKUP(ROWS($E$2:E684),$A$2:$B$991,2,0),"")</f>
        <v>Maloobchod s audio- a videozáznamy</v>
      </c>
      <c r="H684" s="103"/>
      <c r="I684" s="105"/>
    </row>
    <row r="685" spans="1:9" ht="12.75">
      <c r="A685" s="72">
        <f>IF(ISNUMBER(SEARCH(ZAKL_DATA!$B$29,B685)),MAX($A$1:A684)+1,0)</f>
        <v>684.0</v>
      </c>
      <c r="B685" s="71" t="s">
        <v>203</v>
      </c>
      <c r="C685" s="102" t="s">
        <v>2016</v>
      </c>
      <c r="E685" t="str">
        <f>IFERROR(VLOOKUP(ROWS($E$2:E685),$A$2:$B$991,2,0),"")</f>
        <v>Maloobchod se sportovním vybavením</v>
      </c>
      <c r="H685" s="103"/>
      <c r="I685" s="105"/>
    </row>
    <row r="686" spans="1:9" ht="12.75">
      <c r="A686" s="72">
        <f>IF(ISNUMBER(SEARCH(ZAKL_DATA!$B$29,B686)),MAX($A$1:A685)+1,0)</f>
        <v>685.0</v>
      </c>
      <c r="B686" s="71" t="s">
        <v>204</v>
      </c>
      <c r="C686" s="102" t="s">
        <v>2017</v>
      </c>
      <c r="E686" t="str">
        <f>IFERROR(VLOOKUP(ROWS($E$2:E686),$A$2:$B$991,2,0),"")</f>
        <v>Maloobchod s hrami a hračkami</v>
      </c>
      <c r="H686" s="103"/>
      <c r="I686" s="105"/>
    </row>
    <row r="687" spans="1:9" ht="12.75">
      <c r="A687" s="72">
        <f>IF(ISNUMBER(SEARCH(ZAKL_DATA!$B$29,B687)),MAX($A$1:A686)+1,0)</f>
        <v>686.0</v>
      </c>
      <c r="B687" s="71" t="s">
        <v>205</v>
      </c>
      <c r="C687" s="102" t="s">
        <v>2018</v>
      </c>
      <c r="E687" t="str">
        <f>IFERROR(VLOOKUP(ROWS($E$2:E687),$A$2:$B$991,2,0),"")</f>
        <v>Maloobchod s oděvy</v>
      </c>
      <c r="H687" s="103"/>
      <c r="I687" s="105"/>
    </row>
    <row r="688" spans="1:9" ht="12.75">
      <c r="A688" s="72">
        <f>IF(ISNUMBER(SEARCH(ZAKL_DATA!$B$29,B688)),MAX($A$1:A687)+1,0)</f>
        <v>687.0</v>
      </c>
      <c r="B688" s="71" t="s">
        <v>206</v>
      </c>
      <c r="C688" s="102" t="s">
        <v>2019</v>
      </c>
      <c r="E688" t="str">
        <f>IFERROR(VLOOKUP(ROWS($E$2:E688),$A$2:$B$991,2,0),"")</f>
        <v>Maloobchod s obuví a koženými výrobky</v>
      </c>
      <c r="H688" s="103"/>
      <c r="I688" s="105"/>
    </row>
    <row r="689" spans="1:9" ht="12.75">
      <c r="A689" s="72">
        <f>IF(ISNUMBER(SEARCH(ZAKL_DATA!$B$29,B689)),MAX($A$1:A688)+1,0)</f>
        <v>688.0</v>
      </c>
      <c r="B689" s="71" t="s">
        <v>207</v>
      </c>
      <c r="C689" s="102" t="s">
        <v>2020</v>
      </c>
      <c r="E689" t="str">
        <f>IFERROR(VLOOKUP(ROWS($E$2:E689),$A$2:$B$991,2,0),"")</f>
        <v>Maloobchod s farmaceutickými přípravky</v>
      </c>
      <c r="H689" s="103"/>
      <c r="I689" s="105"/>
    </row>
    <row r="690" spans="1:9" ht="12.75">
      <c r="A690" s="72">
        <f>IF(ISNUMBER(SEARCH(ZAKL_DATA!$B$29,B690)),MAX($A$1:A689)+1,0)</f>
        <v>689.0</v>
      </c>
      <c r="B690" s="71" t="s">
        <v>208</v>
      </c>
      <c r="C690" s="102" t="s">
        <v>2021</v>
      </c>
      <c r="E690" t="str">
        <f>IFERROR(VLOOKUP(ROWS($E$2:E690),$A$2:$B$991,2,0),"")</f>
        <v>Maloobchod se zdravotnickými a ortopedickými výrobky</v>
      </c>
      <c r="H690" s="103"/>
      <c r="I690" s="105"/>
    </row>
    <row r="691" spans="1:9" ht="12.75">
      <c r="A691" s="72">
        <f>IF(ISNUMBER(SEARCH(ZAKL_DATA!$B$29,B691)),MAX($A$1:A690)+1,0)</f>
        <v>690.0</v>
      </c>
      <c r="B691" s="71" t="s">
        <v>209</v>
      </c>
      <c r="C691" s="102" t="s">
        <v>2022</v>
      </c>
      <c r="E691" t="str">
        <f>IFERROR(VLOOKUP(ROWS($E$2:E691),$A$2:$B$991,2,0),"")</f>
        <v>Maloobchod s kosmetickými a toaletními výrobky</v>
      </c>
      <c r="H691" s="103"/>
      <c r="I691" s="105"/>
    </row>
    <row r="692" spans="1:9" ht="12.75">
      <c r="A692" s="72">
        <f>IF(ISNUMBER(SEARCH(ZAKL_DATA!$B$29,B692)),MAX($A$1:A691)+1,0)</f>
        <v>691.0</v>
      </c>
      <c r="B692" s="71" t="s">
        <v>210</v>
      </c>
      <c r="C692" s="102" t="s">
        <v>2023</v>
      </c>
      <c r="E692" t="str">
        <f>IFERROR(VLOOKUP(ROWS($E$2:E692),$A$2:$B$991,2,0),"")</f>
        <v>Maloob.s květinami,rostl.,osivy,hnoj.,zvířaty pro záj.chov a krmivy pro ně</v>
      </c>
      <c r="H692" s="103"/>
      <c r="I692" s="105"/>
    </row>
    <row r="693" spans="1:9" ht="12.75">
      <c r="A693" s="72">
        <f>IF(ISNUMBER(SEARCH(ZAKL_DATA!$B$29,B693)),MAX($A$1:A692)+1,0)</f>
        <v>692.0</v>
      </c>
      <c r="B693" s="71" t="s">
        <v>211</v>
      </c>
      <c r="C693" s="102" t="s">
        <v>2024</v>
      </c>
      <c r="E693" t="str">
        <f>IFERROR(VLOOKUP(ROWS($E$2:E693),$A$2:$B$991,2,0),"")</f>
        <v>Maloobchod s hodinami, hodinkami a klenoty</v>
      </c>
      <c r="H693" s="103"/>
      <c r="I693" s="105"/>
    </row>
    <row r="694" spans="1:9" ht="12.75">
      <c r="A694" s="72">
        <f>IF(ISNUMBER(SEARCH(ZAKL_DATA!$B$29,B694)),MAX($A$1:A693)+1,0)</f>
        <v>693.0</v>
      </c>
      <c r="B694" s="71" t="s">
        <v>212</v>
      </c>
      <c r="C694" s="102" t="s">
        <v>2025</v>
      </c>
      <c r="E694" t="str">
        <f>IFERROR(VLOOKUP(ROWS($E$2:E694),$A$2:$B$991,2,0),"")</f>
        <v>Ostatní maloobchod s novým zbožím ve specializovaných prodejnách</v>
      </c>
      <c r="H694" s="103"/>
      <c r="I694" s="105"/>
    </row>
    <row r="695" spans="1:9" ht="12.75">
      <c r="A695" s="72">
        <f>IF(ISNUMBER(SEARCH(ZAKL_DATA!$B$29,B695)),MAX($A$1:A694)+1,0)</f>
        <v>694.0</v>
      </c>
      <c r="B695" s="71" t="s">
        <v>213</v>
      </c>
      <c r="C695" s="102" t="s">
        <v>2026</v>
      </c>
      <c r="E695" t="str">
        <f>IFERROR(VLOOKUP(ROWS($E$2:E695),$A$2:$B$991,2,0),"")</f>
        <v>Maloobchod s použitým zbožím v prodejnách</v>
      </c>
      <c r="H695" s="103"/>
      <c r="I695" s="105"/>
    </row>
    <row r="696" spans="1:9" ht="12.75">
      <c r="A696" s="72">
        <f>IF(ISNUMBER(SEARCH(ZAKL_DATA!$B$29,B696)),MAX($A$1:A695)+1,0)</f>
        <v>695.0</v>
      </c>
      <c r="B696" s="71" t="s">
        <v>214</v>
      </c>
      <c r="C696" s="102" t="s">
        <v>2027</v>
      </c>
      <c r="E696" t="str">
        <f>IFERROR(VLOOKUP(ROWS($E$2:E696),$A$2:$B$991,2,0),"")</f>
        <v>Maloobchod s potravinami,nápoji a tabák.výrobky ve stáncích a na trzích</v>
      </c>
      <c r="H696" s="103"/>
      <c r="I696" s="105"/>
    </row>
    <row r="697" spans="1:9" ht="12.75">
      <c r="A697" s="72">
        <f>IF(ISNUMBER(SEARCH(ZAKL_DATA!$B$29,B697)),MAX($A$1:A696)+1,0)</f>
        <v>696.0</v>
      </c>
      <c r="B697" s="71" t="s">
        <v>215</v>
      </c>
      <c r="C697" s="102" t="s">
        <v>2028</v>
      </c>
      <c r="E697" t="str">
        <f>IFERROR(VLOOKUP(ROWS($E$2:E697),$A$2:$B$991,2,0),"")</f>
        <v>Maloobchod s textilem, oděvy a obuví ve stáncích a na trzích</v>
      </c>
      <c r="H697" s="103"/>
      <c r="I697" s="105"/>
    </row>
    <row r="698" spans="1:9" ht="12.75">
      <c r="A698" s="72">
        <f>IF(ISNUMBER(SEARCH(ZAKL_DATA!$B$29,B698)),MAX($A$1:A697)+1,0)</f>
        <v>697.0</v>
      </c>
      <c r="B698" s="71" t="s">
        <v>216</v>
      </c>
      <c r="C698" s="102" t="s">
        <v>2029</v>
      </c>
      <c r="E698" t="str">
        <f>IFERROR(VLOOKUP(ROWS($E$2:E698),$A$2:$B$991,2,0),"")</f>
        <v>Maloobchod s ostatním zbožím ve stáncích a na trzích</v>
      </c>
      <c r="H698" s="103"/>
      <c r="I698" s="105"/>
    </row>
    <row r="699" spans="1:9" ht="12.75">
      <c r="A699" s="72">
        <f>IF(ISNUMBER(SEARCH(ZAKL_DATA!$B$29,B699)),MAX($A$1:A698)+1,0)</f>
        <v>698.0</v>
      </c>
      <c r="B699" s="71" t="s">
        <v>217</v>
      </c>
      <c r="C699" s="102" t="s">
        <v>2030</v>
      </c>
      <c r="E699" t="str">
        <f>IFERROR(VLOOKUP(ROWS($E$2:E699),$A$2:$B$991,2,0),"")</f>
        <v>Maloobchod prostřednictvím internetu nebo zásilkové služby</v>
      </c>
      <c r="H699" s="103"/>
      <c r="I699" s="105"/>
    </row>
    <row r="700" spans="1:9" ht="12.75">
      <c r="A700" s="72">
        <f>IF(ISNUMBER(SEARCH(ZAKL_DATA!$B$29,B700)),MAX($A$1:A699)+1,0)</f>
        <v>699.0</v>
      </c>
      <c r="B700" s="71" t="s">
        <v>218</v>
      </c>
      <c r="C700" s="102" t="s">
        <v>2031</v>
      </c>
      <c r="E700" t="str">
        <f>IFERROR(VLOOKUP(ROWS($E$2:E700),$A$2:$B$991,2,0),"")</f>
        <v>Ostatní maloobchod mimo prodejny, stánky a trhy</v>
      </c>
      <c r="H700" s="103"/>
      <c r="I700" s="105"/>
    </row>
    <row r="701" spans="1:9" ht="12.75">
      <c r="A701" s="72">
        <f>IF(ISNUMBER(SEARCH(ZAKL_DATA!$B$29,B701)),MAX($A$1:A700)+1,0)</f>
        <v>700.0</v>
      </c>
      <c r="B701" s="71" t="s">
        <v>219</v>
      </c>
      <c r="C701" s="102" t="s">
        <v>2032</v>
      </c>
      <c r="E701" t="str">
        <f>IFERROR(VLOOKUP(ROWS($E$2:E701),$A$2:$B$991,2,0),"")</f>
        <v>Městská a příměstská pozemní osobní doprava</v>
      </c>
      <c r="H701" s="103"/>
      <c r="I701" s="105"/>
    </row>
    <row r="702" spans="1:9" ht="12.75">
      <c r="A702" s="72">
        <f>IF(ISNUMBER(SEARCH(ZAKL_DATA!$B$29,B702)),MAX($A$1:A701)+1,0)</f>
        <v>701.0</v>
      </c>
      <c r="B702" s="71" t="s">
        <v>220</v>
      </c>
      <c r="C702" s="102" t="s">
        <v>2033</v>
      </c>
      <c r="E702" t="str">
        <f>IFERROR(VLOOKUP(ROWS($E$2:E702),$A$2:$B$991,2,0),"")</f>
        <v>Taxislužba a pronájem osobních vozů s řidičem</v>
      </c>
      <c r="H702" s="103"/>
      <c r="I702" s="105"/>
    </row>
    <row r="703" spans="1:9" ht="12.75">
      <c r="A703" s="72">
        <f>IF(ISNUMBER(SEARCH(ZAKL_DATA!$B$29,B703)),MAX($A$1:A702)+1,0)</f>
        <v>702.0</v>
      </c>
      <c r="B703" s="71" t="s">
        <v>221</v>
      </c>
      <c r="C703" s="102" t="s">
        <v>2034</v>
      </c>
      <c r="E703" t="str">
        <f>IFERROR(VLOOKUP(ROWS($E$2:E703),$A$2:$B$991,2,0),"")</f>
        <v>Ostatní pozemní osobní doprava j. n.</v>
      </c>
      <c r="H703" s="103"/>
      <c r="I703" s="105"/>
    </row>
    <row r="704" spans="1:9" ht="12.75">
      <c r="A704" s="72">
        <f>IF(ISNUMBER(SEARCH(ZAKL_DATA!$B$29,B704)),MAX($A$1:A703)+1,0)</f>
        <v>703.0</v>
      </c>
      <c r="B704" s="71" t="s">
        <v>222</v>
      </c>
      <c r="C704" s="102" t="s">
        <v>2035</v>
      </c>
      <c r="E704" t="str">
        <f>IFERROR(VLOOKUP(ROWS($E$2:E704),$A$2:$B$991,2,0),"")</f>
        <v>Silniční nákladní doprava</v>
      </c>
      <c r="H704" s="103"/>
      <c r="I704" s="105"/>
    </row>
    <row r="705" spans="1:9" ht="12.75">
      <c r="A705" s="72">
        <f>IF(ISNUMBER(SEARCH(ZAKL_DATA!$B$29,B705)),MAX($A$1:A704)+1,0)</f>
        <v>704.0</v>
      </c>
      <c r="B705" s="71" t="s">
        <v>223</v>
      </c>
      <c r="C705" s="102" t="s">
        <v>2036</v>
      </c>
      <c r="E705" t="str">
        <f>IFERROR(VLOOKUP(ROWS($E$2:E705),$A$2:$B$991,2,0),"")</f>
        <v>Stěhovací služby</v>
      </c>
      <c r="H705" s="103"/>
      <c r="I705" s="105"/>
    </row>
    <row r="706" spans="1:9" ht="12.75">
      <c r="A706" s="72">
        <f>IF(ISNUMBER(SEARCH(ZAKL_DATA!$B$29,B706)),MAX($A$1:A705)+1,0)</f>
        <v>705.0</v>
      </c>
      <c r="B706" s="71" t="s">
        <v>354</v>
      </c>
      <c r="C706" s="102" t="s">
        <v>2037</v>
      </c>
      <c r="E706" t="str">
        <f>IFERROR(VLOOKUP(ROWS($E$2:E706),$A$2:$B$991,2,0),"")</f>
        <v>Těžba černého uhlí</v>
      </c>
      <c r="H706" s="103"/>
      <c r="I706" s="105"/>
    </row>
    <row r="707" spans="1:9" ht="12.75">
      <c r="A707" s="72">
        <f>IF(ISNUMBER(SEARCH(ZAKL_DATA!$B$29,B707)),MAX($A$1:A706)+1,0)</f>
        <v>706.0</v>
      </c>
      <c r="B707" s="71" t="s">
        <v>355</v>
      </c>
      <c r="C707" s="102" t="s">
        <v>2038</v>
      </c>
      <c r="E707" t="str">
        <f>IFERROR(VLOOKUP(ROWS($E$2:E707),$A$2:$B$991,2,0),"")</f>
        <v>Úprava černého uhlí</v>
      </c>
      <c r="H707" s="103"/>
      <c r="I707" s="105"/>
    </row>
    <row r="708" spans="1:9" ht="12.75">
      <c r="A708" s="72">
        <f>IF(ISNUMBER(SEARCH(ZAKL_DATA!$B$29,B708)),MAX($A$1:A707)+1,0)</f>
        <v>707.0</v>
      </c>
      <c r="B708" s="71" t="s">
        <v>224</v>
      </c>
      <c r="C708" s="102" t="s">
        <v>2039</v>
      </c>
      <c r="E708" t="str">
        <f>IFERROR(VLOOKUP(ROWS($E$2:E708),$A$2:$B$991,2,0),"")</f>
        <v>Letecká nákladní doprava</v>
      </c>
      <c r="H708" s="103"/>
      <c r="I708" s="105"/>
    </row>
    <row r="709" spans="1:9" ht="12.75">
      <c r="A709" s="72">
        <f>IF(ISNUMBER(SEARCH(ZAKL_DATA!$B$29,B709)),MAX($A$1:A708)+1,0)</f>
        <v>708.0</v>
      </c>
      <c r="B709" s="71" t="s">
        <v>225</v>
      </c>
      <c r="C709" s="102" t="s">
        <v>2040</v>
      </c>
      <c r="E709" t="str">
        <f>IFERROR(VLOOKUP(ROWS($E$2:E709),$A$2:$B$991,2,0),"")</f>
        <v>Kosmická doprava</v>
      </c>
      <c r="H709" s="103"/>
      <c r="I709" s="105"/>
    </row>
    <row r="710" spans="1:9" ht="12.75">
      <c r="A710" s="72">
        <f>IF(ISNUMBER(SEARCH(ZAKL_DATA!$B$29,B710)),MAX($A$1:A709)+1,0)</f>
        <v>709.0</v>
      </c>
      <c r="B710" s="71" t="s">
        <v>356</v>
      </c>
      <c r="C710" s="102" t="s">
        <v>2041</v>
      </c>
      <c r="E710" t="str">
        <f>IFERROR(VLOOKUP(ROWS($E$2:E710),$A$2:$B$991,2,0),"")</f>
        <v>Těžba hnědého uhlí, kromě lignitu</v>
      </c>
      <c r="H710" s="103"/>
      <c r="I710" s="105"/>
    </row>
    <row r="711" spans="1:9" ht="12.75">
      <c r="A711" s="72">
        <f>IF(ISNUMBER(SEARCH(ZAKL_DATA!$B$29,B711)),MAX($A$1:A710)+1,0)</f>
        <v>710.0</v>
      </c>
      <c r="B711" s="71" t="s">
        <v>357</v>
      </c>
      <c r="C711" s="102" t="s">
        <v>2042</v>
      </c>
      <c r="E711" t="str">
        <f>IFERROR(VLOOKUP(ROWS($E$2:E711),$A$2:$B$991,2,0),"")</f>
        <v>Úprava hnědého uhlí, kromě lignitu</v>
      </c>
      <c r="H711" s="103"/>
      <c r="I711" s="105"/>
    </row>
    <row r="712" spans="1:9" ht="12.75">
      <c r="A712" s="72">
        <f>IF(ISNUMBER(SEARCH(ZAKL_DATA!$B$29,B712)),MAX($A$1:A711)+1,0)</f>
        <v>711.0</v>
      </c>
      <c r="B712" s="71" t="s">
        <v>358</v>
      </c>
      <c r="C712" s="102" t="s">
        <v>2043</v>
      </c>
      <c r="E712" t="str">
        <f>IFERROR(VLOOKUP(ROWS($E$2:E712),$A$2:$B$991,2,0),"")</f>
        <v>Těžba lignitu</v>
      </c>
      <c r="H712" s="103"/>
      <c r="I712" s="105"/>
    </row>
    <row r="713" spans="1:9" ht="12.75">
      <c r="A713" s="72">
        <f>IF(ISNUMBER(SEARCH(ZAKL_DATA!$B$29,B713)),MAX($A$1:A712)+1,0)</f>
        <v>712.0</v>
      </c>
      <c r="B713" s="71" t="s">
        <v>359</v>
      </c>
      <c r="C713" s="102" t="s">
        <v>2044</v>
      </c>
      <c r="E713" t="str">
        <f>IFERROR(VLOOKUP(ROWS($E$2:E713),$A$2:$B$991,2,0),"")</f>
        <v>Úprava lignitu</v>
      </c>
      <c r="H713" s="103"/>
      <c r="I713" s="105"/>
    </row>
    <row r="714" spans="1:9" ht="12.75">
      <c r="A714" s="72">
        <f>IF(ISNUMBER(SEARCH(ZAKL_DATA!$B$29,B714)),MAX($A$1:A713)+1,0)</f>
        <v>713.0</v>
      </c>
      <c r="B714" s="71" t="s">
        <v>226</v>
      </c>
      <c r="C714" s="102" t="s">
        <v>2045</v>
      </c>
      <c r="E714" t="str">
        <f>IFERROR(VLOOKUP(ROWS($E$2:E714),$A$2:$B$991,2,0),"")</f>
        <v>Činnosti související s pozemní dopravou</v>
      </c>
      <c r="H714" s="103"/>
      <c r="I714" s="105"/>
    </row>
    <row r="715" spans="1:9" ht="12.75">
      <c r="A715" s="72">
        <f>IF(ISNUMBER(SEARCH(ZAKL_DATA!$B$29,B715)),MAX($A$1:A714)+1,0)</f>
        <v>714.0</v>
      </c>
      <c r="B715" s="71" t="s">
        <v>227</v>
      </c>
      <c r="C715" s="102" t="s">
        <v>2046</v>
      </c>
      <c r="E715" t="str">
        <f>IFERROR(VLOOKUP(ROWS($E$2:E715),$A$2:$B$991,2,0),"")</f>
        <v>Činnosti související s vodní dopravou</v>
      </c>
      <c r="H715" s="103"/>
      <c r="I715" s="105"/>
    </row>
    <row r="716" spans="1:9" ht="12.75">
      <c r="A716" s="72">
        <f>IF(ISNUMBER(SEARCH(ZAKL_DATA!$B$29,B716)),MAX($A$1:A715)+1,0)</f>
        <v>715.0</v>
      </c>
      <c r="B716" s="71" t="s">
        <v>228</v>
      </c>
      <c r="C716" s="102" t="s">
        <v>2047</v>
      </c>
      <c r="E716" t="str">
        <f>IFERROR(VLOOKUP(ROWS($E$2:E716),$A$2:$B$991,2,0),"")</f>
        <v>Činnosti související s leteckou dopravou</v>
      </c>
      <c r="H716" s="103"/>
      <c r="I716" s="105"/>
    </row>
    <row r="717" spans="1:9" ht="12.75">
      <c r="A717" s="72">
        <f>IF(ISNUMBER(SEARCH(ZAKL_DATA!$B$29,B717)),MAX($A$1:A716)+1,0)</f>
        <v>716.0</v>
      </c>
      <c r="B717" s="71" t="s">
        <v>229</v>
      </c>
      <c r="C717" s="102" t="s">
        <v>2048</v>
      </c>
      <c r="E717" t="str">
        <f>IFERROR(VLOOKUP(ROWS($E$2:E717),$A$2:$B$991,2,0),"")</f>
        <v>Manipulace s nákladem</v>
      </c>
      <c r="H717" s="103"/>
      <c r="I717" s="105"/>
    </row>
    <row r="718" spans="1:9" ht="12.75">
      <c r="A718" s="72">
        <f>IF(ISNUMBER(SEARCH(ZAKL_DATA!$B$29,B718)),MAX($A$1:A717)+1,0)</f>
        <v>717.0</v>
      </c>
      <c r="B718" s="71" t="s">
        <v>230</v>
      </c>
      <c r="C718" s="102" t="s">
        <v>2049</v>
      </c>
      <c r="E718" t="str">
        <f>IFERROR(VLOOKUP(ROWS($E$2:E718),$A$2:$B$991,2,0),"")</f>
        <v>Ostatní vedlejší činnosti v dopravě</v>
      </c>
      <c r="H718" s="103"/>
      <c r="I718" s="105"/>
    </row>
    <row r="719" spans="1:9" ht="12.75">
      <c r="A719" s="72">
        <f>IF(ISNUMBER(SEARCH(ZAKL_DATA!$B$29,B719)),MAX($A$1:A718)+1,0)</f>
        <v>718.0</v>
      </c>
      <c r="B719" s="71" t="s">
        <v>231</v>
      </c>
      <c r="C719" s="102" t="s">
        <v>2050</v>
      </c>
      <c r="E719" t="str">
        <f>IFERROR(VLOOKUP(ROWS($E$2:E719),$A$2:$B$991,2,0),"")</f>
        <v>Poskytování cateringových služeb</v>
      </c>
      <c r="H719" s="103"/>
      <c r="I719" s="105"/>
    </row>
    <row r="720" spans="1:9" ht="12.75">
      <c r="A720" s="72">
        <f>IF(ISNUMBER(SEARCH(ZAKL_DATA!$B$29,B720)),MAX($A$1:A719)+1,0)</f>
        <v>719.0</v>
      </c>
      <c r="B720" s="71" t="s">
        <v>232</v>
      </c>
      <c r="C720" s="102" t="s">
        <v>2051</v>
      </c>
      <c r="E720" t="str">
        <f>IFERROR(VLOOKUP(ROWS($E$2:E720),$A$2:$B$991,2,0),"")</f>
        <v>Poskytování ostatních stravovacích služeb</v>
      </c>
      <c r="H720" s="103"/>
      <c r="I720" s="105"/>
    </row>
    <row r="721" spans="1:9" ht="12.75">
      <c r="A721" s="72">
        <f>IF(ISNUMBER(SEARCH(ZAKL_DATA!$B$29,B721)),MAX($A$1:A720)+1,0)</f>
        <v>720.0</v>
      </c>
      <c r="B721" s="71" t="s">
        <v>233</v>
      </c>
      <c r="C721" s="102" t="s">
        <v>2052</v>
      </c>
      <c r="E721" t="str">
        <f>IFERROR(VLOOKUP(ROWS($E$2:E721),$A$2:$B$991,2,0),"")</f>
        <v>Vydávání knih</v>
      </c>
      <c r="H721" s="103"/>
      <c r="I721" s="105"/>
    </row>
    <row r="722" spans="1:9" ht="12.75">
      <c r="A722" s="72">
        <f>IF(ISNUMBER(SEARCH(ZAKL_DATA!$B$29,B722)),MAX($A$1:A721)+1,0)</f>
        <v>721.0</v>
      </c>
      <c r="B722" s="71" t="s">
        <v>234</v>
      </c>
      <c r="C722" s="102" t="s">
        <v>2053</v>
      </c>
      <c r="E722" t="str">
        <f>IFERROR(VLOOKUP(ROWS($E$2:E722),$A$2:$B$991,2,0),"")</f>
        <v>Vydávání adresářů a jiných seznamů</v>
      </c>
      <c r="H722" s="103"/>
      <c r="I722" s="105"/>
    </row>
    <row r="723" spans="1:9" ht="12.75">
      <c r="A723" s="72">
        <f>IF(ISNUMBER(SEARCH(ZAKL_DATA!$B$29,B723)),MAX($A$1:A722)+1,0)</f>
        <v>722.0</v>
      </c>
      <c r="B723" s="71" t="s">
        <v>235</v>
      </c>
      <c r="C723" s="102" t="s">
        <v>2054</v>
      </c>
      <c r="E723" t="str">
        <f>IFERROR(VLOOKUP(ROWS($E$2:E723),$A$2:$B$991,2,0),"")</f>
        <v>Vydávání novin</v>
      </c>
      <c r="H723" s="103"/>
      <c r="I723" s="105"/>
    </row>
    <row r="724" spans="1:9" ht="12.75">
      <c r="A724" s="72">
        <f>IF(ISNUMBER(SEARCH(ZAKL_DATA!$B$29,B724)),MAX($A$1:A723)+1,0)</f>
        <v>723.0</v>
      </c>
      <c r="B724" s="71" t="s">
        <v>236</v>
      </c>
      <c r="C724" s="102" t="s">
        <v>2055</v>
      </c>
      <c r="E724" t="str">
        <f>IFERROR(VLOOKUP(ROWS($E$2:E724),$A$2:$B$991,2,0),"")</f>
        <v>Vydávání časopisů a ostatních periodických publikací</v>
      </c>
      <c r="H724" s="103"/>
      <c r="I724" s="105"/>
    </row>
    <row r="725" spans="1:9" ht="12.75">
      <c r="A725" s="72">
        <f>IF(ISNUMBER(SEARCH(ZAKL_DATA!$B$29,B725)),MAX($A$1:A724)+1,0)</f>
        <v>724.0</v>
      </c>
      <c r="B725" s="71" t="s">
        <v>237</v>
      </c>
      <c r="C725" s="102" t="s">
        <v>2056</v>
      </c>
      <c r="E725" t="str">
        <f>IFERROR(VLOOKUP(ROWS($E$2:E725),$A$2:$B$991,2,0),"")</f>
        <v>Ostatní vydavatelské činnosti</v>
      </c>
      <c r="H725" s="103"/>
      <c r="I725" s="105"/>
    </row>
    <row r="726" spans="1:9" ht="12.75">
      <c r="A726" s="72">
        <f>IF(ISNUMBER(SEARCH(ZAKL_DATA!$B$29,B726)),MAX($A$1:A725)+1,0)</f>
        <v>725.0</v>
      </c>
      <c r="B726" s="71" t="s">
        <v>238</v>
      </c>
      <c r="C726" s="102" t="s">
        <v>2057</v>
      </c>
      <c r="E726" t="str">
        <f>IFERROR(VLOOKUP(ROWS($E$2:E726),$A$2:$B$991,2,0),"")</f>
        <v>Vydávání počítačových her</v>
      </c>
      <c r="H726" s="103"/>
      <c r="I726" s="105"/>
    </row>
    <row r="727" spans="1:9" ht="12.75">
      <c r="A727" s="72">
        <f>IF(ISNUMBER(SEARCH(ZAKL_DATA!$B$29,B727)),MAX($A$1:A726)+1,0)</f>
        <v>726.0</v>
      </c>
      <c r="B727" s="71" t="s">
        <v>239</v>
      </c>
      <c r="C727" s="102" t="s">
        <v>2058</v>
      </c>
      <c r="E727" t="str">
        <f>IFERROR(VLOOKUP(ROWS($E$2:E727),$A$2:$B$991,2,0),"")</f>
        <v>Ostatní vydávání softwaru</v>
      </c>
      <c r="H727" s="103"/>
      <c r="I727" s="105"/>
    </row>
    <row r="728" spans="1:9" ht="12.75">
      <c r="A728" s="72">
        <f>IF(ISNUMBER(SEARCH(ZAKL_DATA!$B$29,B728)),MAX($A$1:A727)+1,0)</f>
        <v>727.0</v>
      </c>
      <c r="B728" s="71" t="s">
        <v>240</v>
      </c>
      <c r="C728" s="102" t="s">
        <v>2059</v>
      </c>
      <c r="E728" t="str">
        <f>IFERROR(VLOOKUP(ROWS($E$2:E728),$A$2:$B$991,2,0),"")</f>
        <v>Produkce filmů, videozáznamů a televizních programů</v>
      </c>
      <c r="H728" s="103"/>
      <c r="I728" s="105"/>
    </row>
    <row r="729" spans="1:9" ht="12.75">
      <c r="A729" s="72">
        <f>IF(ISNUMBER(SEARCH(ZAKL_DATA!$B$29,B729)),MAX($A$1:A728)+1,0)</f>
        <v>728.0</v>
      </c>
      <c r="B729" s="71" t="s">
        <v>241</v>
      </c>
      <c r="C729" s="102" t="s">
        <v>2060</v>
      </c>
      <c r="E729" t="str">
        <f>IFERROR(VLOOKUP(ROWS($E$2:E729),$A$2:$B$991,2,0),"")</f>
        <v>Postprodukce filmů, videozáznamů a televizních programů</v>
      </c>
      <c r="H729" s="103"/>
      <c r="I729" s="105"/>
    </row>
    <row r="730" spans="1:9" ht="12.75">
      <c r="A730" s="72">
        <f>IF(ISNUMBER(SEARCH(ZAKL_DATA!$B$29,B730)),MAX($A$1:A729)+1,0)</f>
        <v>729.0</v>
      </c>
      <c r="B730" s="71" t="s">
        <v>242</v>
      </c>
      <c r="C730" s="102" t="s">
        <v>2061</v>
      </c>
      <c r="E730" t="str">
        <f>IFERROR(VLOOKUP(ROWS($E$2:E730),$A$2:$B$991,2,0),"")</f>
        <v>Distribuce filmů, videozáznamů a televizních programů</v>
      </c>
      <c r="H730" s="103"/>
      <c r="I730" s="105"/>
    </row>
    <row r="731" spans="1:9" ht="12.75">
      <c r="A731" s="72">
        <f>IF(ISNUMBER(SEARCH(ZAKL_DATA!$B$29,B731)),MAX($A$1:A730)+1,0)</f>
        <v>730.0</v>
      </c>
      <c r="B731" s="71" t="s">
        <v>243</v>
      </c>
      <c r="C731" s="102" t="s">
        <v>2062</v>
      </c>
      <c r="E731" t="str">
        <f>IFERROR(VLOOKUP(ROWS($E$2:E731),$A$2:$B$991,2,0),"")</f>
        <v>Promítání filmů</v>
      </c>
      <c r="H731" s="103"/>
      <c r="I731" s="105"/>
    </row>
    <row r="732" spans="1:9" ht="12.75">
      <c r="A732" s="72">
        <f>IF(ISNUMBER(SEARCH(ZAKL_DATA!$B$29,B732)),MAX($A$1:A731)+1,0)</f>
        <v>731.0</v>
      </c>
      <c r="B732" s="71" t="s">
        <v>244</v>
      </c>
      <c r="C732" s="102" t="s">
        <v>2063</v>
      </c>
      <c r="E732" t="str">
        <f>IFERROR(VLOOKUP(ROWS($E$2:E732),$A$2:$B$991,2,0),"")</f>
        <v>Programování</v>
      </c>
      <c r="H732" s="103"/>
      <c r="I732" s="105"/>
    </row>
    <row r="733" spans="1:9" ht="12.75">
      <c r="A733" s="72">
        <f>IF(ISNUMBER(SEARCH(ZAKL_DATA!$B$29,B733)),MAX($A$1:A732)+1,0)</f>
        <v>732.0</v>
      </c>
      <c r="B733" s="71" t="s">
        <v>245</v>
      </c>
      <c r="C733" s="102" t="s">
        <v>2064</v>
      </c>
      <c r="E733" t="str">
        <f>IFERROR(VLOOKUP(ROWS($E$2:E733),$A$2:$B$991,2,0),"")</f>
        <v>Poradenství v oblasti informačních technologií</v>
      </c>
      <c r="H733" s="103"/>
      <c r="I733" s="105"/>
    </row>
    <row r="734" spans="1:9" ht="12.75">
      <c r="A734" s="72">
        <f>IF(ISNUMBER(SEARCH(ZAKL_DATA!$B$29,B734)),MAX($A$1:A733)+1,0)</f>
        <v>733.0</v>
      </c>
      <c r="B734" s="71" t="s">
        <v>246</v>
      </c>
      <c r="C734" s="102" t="s">
        <v>2065</v>
      </c>
      <c r="E734" t="str">
        <f>IFERROR(VLOOKUP(ROWS($E$2:E734),$A$2:$B$991,2,0),"")</f>
        <v>Správa počítačového vybavení</v>
      </c>
      <c r="H734" s="103"/>
      <c r="I734" s="105"/>
    </row>
    <row r="735" spans="1:9" ht="12.75">
      <c r="A735" s="72">
        <f>IF(ISNUMBER(SEARCH(ZAKL_DATA!$B$29,B735)),MAX($A$1:A734)+1,0)</f>
        <v>734.0</v>
      </c>
      <c r="B735" s="71" t="s">
        <v>247</v>
      </c>
      <c r="C735" s="102" t="s">
        <v>2066</v>
      </c>
      <c r="E735" t="str">
        <f>IFERROR(VLOOKUP(ROWS($E$2:E735),$A$2:$B$991,2,0),"")</f>
        <v>Ostatní činnosti v oblasti informačních technologií</v>
      </c>
      <c r="H735" s="103"/>
      <c r="I735" s="105"/>
    </row>
    <row r="736" spans="1:9" ht="12.75">
      <c r="A736" s="72">
        <f>IF(ISNUMBER(SEARCH(ZAKL_DATA!$B$29,B736)),MAX($A$1:A735)+1,0)</f>
        <v>735.0</v>
      </c>
      <c r="B736" s="71" t="s">
        <v>248</v>
      </c>
      <c r="C736" s="102" t="s">
        <v>2067</v>
      </c>
      <c r="E736" t="str">
        <f>IFERROR(VLOOKUP(ROWS($E$2:E736),$A$2:$B$991,2,0),"")</f>
        <v>Činnosti související se zpracováním dat a hostingem</v>
      </c>
      <c r="H736" s="103"/>
      <c r="I736" s="105"/>
    </row>
    <row r="737" spans="1:9" ht="12.75">
      <c r="A737" s="72">
        <f>IF(ISNUMBER(SEARCH(ZAKL_DATA!$B$29,B737)),MAX($A$1:A736)+1,0)</f>
        <v>736.0</v>
      </c>
      <c r="B737" s="71" t="s">
        <v>249</v>
      </c>
      <c r="C737" s="102" t="s">
        <v>2068</v>
      </c>
      <c r="E737" t="str">
        <f>IFERROR(VLOOKUP(ROWS($E$2:E737),$A$2:$B$991,2,0),"")</f>
        <v>Činnosti související s webovými portály</v>
      </c>
      <c r="H737" s="103"/>
      <c r="I737" s="105"/>
    </row>
    <row r="738" spans="1:9" ht="12.75">
      <c r="A738" s="72">
        <f>IF(ISNUMBER(SEARCH(ZAKL_DATA!$B$29,B738)),MAX($A$1:A737)+1,0)</f>
        <v>737.0</v>
      </c>
      <c r="B738" s="71" t="s">
        <v>250</v>
      </c>
      <c r="C738" s="102" t="s">
        <v>2069</v>
      </c>
      <c r="E738" t="str">
        <f>IFERROR(VLOOKUP(ROWS($E$2:E738),$A$2:$B$991,2,0),"")</f>
        <v>Činnosti zpravodajských tiskových kanceláří a agentur</v>
      </c>
      <c r="H738" s="103"/>
      <c r="I738" s="105"/>
    </row>
    <row r="739" spans="1:9" ht="12.75">
      <c r="A739" s="72">
        <f>IF(ISNUMBER(SEARCH(ZAKL_DATA!$B$29,B739)),MAX($A$1:A738)+1,0)</f>
        <v>738.0</v>
      </c>
      <c r="B739" s="71" t="s">
        <v>251</v>
      </c>
      <c r="C739" s="102" t="s">
        <v>2070</v>
      </c>
      <c r="E739" t="str">
        <f>IFERROR(VLOOKUP(ROWS($E$2:E739),$A$2:$B$991,2,0),"")</f>
        <v>Ostatní informační činnosti j. n.</v>
      </c>
      <c r="H739" s="103"/>
      <c r="I739" s="105"/>
    </row>
    <row r="740" spans="1:9" ht="12.75">
      <c r="A740" s="72">
        <f>IF(ISNUMBER(SEARCH(ZAKL_DATA!$B$29,B740)),MAX($A$1:A739)+1,0)</f>
        <v>739.0</v>
      </c>
      <c r="B740" s="71" t="s">
        <v>252</v>
      </c>
      <c r="C740" s="102" t="s">
        <v>2071</v>
      </c>
      <c r="E740" t="str">
        <f>IFERROR(VLOOKUP(ROWS($E$2:E740),$A$2:$B$991,2,0),"")</f>
        <v>Centrální bankovnictví</v>
      </c>
      <c r="H740" s="103"/>
      <c r="I740" s="105"/>
    </row>
    <row r="741" spans="1:9" ht="12.75">
      <c r="A741" s="72">
        <f>IF(ISNUMBER(SEARCH(ZAKL_DATA!$B$29,B741)),MAX($A$1:A740)+1,0)</f>
        <v>740.0</v>
      </c>
      <c r="B741" s="71" t="s">
        <v>253</v>
      </c>
      <c r="C741" s="102" t="s">
        <v>2072</v>
      </c>
      <c r="E741" t="str">
        <f>IFERROR(VLOOKUP(ROWS($E$2:E741),$A$2:$B$991,2,0),"")</f>
        <v>Ostatní peněžní zprostředkování</v>
      </c>
      <c r="H741" s="103"/>
      <c r="I741" s="105"/>
    </row>
    <row r="742" spans="1:9" ht="12.75">
      <c r="A742" s="72">
        <f>IF(ISNUMBER(SEARCH(ZAKL_DATA!$B$29,B742)),MAX($A$1:A741)+1,0)</f>
        <v>741.0</v>
      </c>
      <c r="B742" s="71" t="s">
        <v>254</v>
      </c>
      <c r="C742" s="102" t="s">
        <v>2073</v>
      </c>
      <c r="E742" t="str">
        <f>IFERROR(VLOOKUP(ROWS($E$2:E742),$A$2:$B$991,2,0),"")</f>
        <v>Finanční leasing</v>
      </c>
      <c r="H742" s="103"/>
      <c r="I742" s="105"/>
    </row>
    <row r="743" spans="1:9" ht="12.75">
      <c r="A743" s="72">
        <f>IF(ISNUMBER(SEARCH(ZAKL_DATA!$B$29,B743)),MAX($A$1:A742)+1,0)</f>
        <v>742.0</v>
      </c>
      <c r="B743" s="71" t="s">
        <v>255</v>
      </c>
      <c r="C743" s="102" t="s">
        <v>2074</v>
      </c>
      <c r="E743" t="str">
        <f>IFERROR(VLOOKUP(ROWS($E$2:E743),$A$2:$B$991,2,0),"")</f>
        <v>Ostatní poskytování úvěrů</v>
      </c>
      <c r="H743" s="103"/>
      <c r="I743" s="105"/>
    </row>
    <row r="744" spans="1:9" ht="12.75">
      <c r="A744" s="72">
        <f>IF(ISNUMBER(SEARCH(ZAKL_DATA!$B$29,B744)),MAX($A$1:A743)+1,0)</f>
        <v>743.0</v>
      </c>
      <c r="B744" s="71" t="s">
        <v>256</v>
      </c>
      <c r="C744" s="102" t="s">
        <v>2075</v>
      </c>
      <c r="E744" t="str">
        <f>IFERROR(VLOOKUP(ROWS($E$2:E744),$A$2:$B$991,2,0),"")</f>
        <v>Ostatní finanční zprostředkování j. n.</v>
      </c>
      <c r="H744" s="103"/>
      <c r="I744" s="105"/>
    </row>
    <row r="745" spans="1:9" ht="12.75">
      <c r="A745" s="72">
        <f>IF(ISNUMBER(SEARCH(ZAKL_DATA!$B$29,B745)),MAX($A$1:A744)+1,0)</f>
        <v>744.0</v>
      </c>
      <c r="B745" s="71" t="s">
        <v>257</v>
      </c>
      <c r="C745" s="102" t="s">
        <v>2076</v>
      </c>
      <c r="E745" t="str">
        <f>IFERROR(VLOOKUP(ROWS($E$2:E745),$A$2:$B$991,2,0),"")</f>
        <v>životní pojištění</v>
      </c>
      <c r="H745" s="103"/>
      <c r="I745" s="105"/>
    </row>
    <row r="746" spans="1:9" ht="12.75">
      <c r="A746" s="72">
        <f>IF(ISNUMBER(SEARCH(ZAKL_DATA!$B$29,B746)),MAX($A$1:A745)+1,0)</f>
        <v>745.0</v>
      </c>
      <c r="B746" s="71" t="s">
        <v>258</v>
      </c>
      <c r="C746" s="102" t="s">
        <v>2077</v>
      </c>
      <c r="E746" t="str">
        <f>IFERROR(VLOOKUP(ROWS($E$2:E746),$A$2:$B$991,2,0),"")</f>
        <v>Neživotní pojištění</v>
      </c>
      <c r="H746" s="103"/>
      <c r="I746" s="105"/>
    </row>
    <row r="747" spans="1:9" ht="12.75">
      <c r="A747" s="72">
        <f>IF(ISNUMBER(SEARCH(ZAKL_DATA!$B$29,B747)),MAX($A$1:A746)+1,0)</f>
        <v>746.0</v>
      </c>
      <c r="B747" s="71" t="s">
        <v>259</v>
      </c>
      <c r="C747" s="102" t="s">
        <v>2078</v>
      </c>
      <c r="E747" t="str">
        <f>IFERROR(VLOOKUP(ROWS($E$2:E747),$A$2:$B$991,2,0),"")</f>
        <v>Řízení a správa finančních trhů</v>
      </c>
      <c r="H747" s="103"/>
      <c r="I747" s="105"/>
    </row>
    <row r="748" spans="1:9" ht="12.75">
      <c r="A748" s="72">
        <f>IF(ISNUMBER(SEARCH(ZAKL_DATA!$B$29,B748)),MAX($A$1:A747)+1,0)</f>
        <v>747.0</v>
      </c>
      <c r="B748" s="71" t="s">
        <v>260</v>
      </c>
      <c r="C748" s="102" t="s">
        <v>2079</v>
      </c>
      <c r="E748" t="str">
        <f>IFERROR(VLOOKUP(ROWS($E$2:E748),$A$2:$B$991,2,0),"")</f>
        <v>Obchodování s cennými papíry a komoditami na burzách</v>
      </c>
      <c r="H748" s="103"/>
      <c r="I748" s="105"/>
    </row>
    <row r="749" spans="1:9" ht="12.75">
      <c r="A749" s="72">
        <f>IF(ISNUMBER(SEARCH(ZAKL_DATA!$B$29,B749)),MAX($A$1:A748)+1,0)</f>
        <v>748.0</v>
      </c>
      <c r="B749" s="71" t="s">
        <v>261</v>
      </c>
      <c r="C749" s="102" t="s">
        <v>2080</v>
      </c>
      <c r="E749" t="str">
        <f>IFERROR(VLOOKUP(ROWS($E$2:E749),$A$2:$B$991,2,0),"")</f>
        <v>Ostatní pomocné činnosti související s finančním zprostředkováním</v>
      </c>
      <c r="H749" s="103"/>
      <c r="I749" s="105"/>
    </row>
    <row r="750" spans="1:9" ht="12.75">
      <c r="A750" s="72">
        <f>IF(ISNUMBER(SEARCH(ZAKL_DATA!$B$29,B750)),MAX($A$1:A749)+1,0)</f>
        <v>749.0</v>
      </c>
      <c r="B750" s="71" t="s">
        <v>262</v>
      </c>
      <c r="C750" s="102" t="s">
        <v>2081</v>
      </c>
      <c r="E750" t="str">
        <f>IFERROR(VLOOKUP(ROWS($E$2:E750),$A$2:$B$991,2,0),"")</f>
        <v>Vyhodnocování rizik a škod</v>
      </c>
      <c r="H750" s="103"/>
      <c r="I750" s="105"/>
    </row>
    <row r="751" spans="1:9" ht="12.75">
      <c r="A751" s="72">
        <f>IF(ISNUMBER(SEARCH(ZAKL_DATA!$B$29,B751)),MAX($A$1:A750)+1,0)</f>
        <v>750.0</v>
      </c>
      <c r="B751" s="71" t="s">
        <v>263</v>
      </c>
      <c r="C751" s="102" t="s">
        <v>2082</v>
      </c>
      <c r="E751" t="str">
        <f>IFERROR(VLOOKUP(ROWS($E$2:E751),$A$2:$B$991,2,0),"")</f>
        <v>Činnosti zástupců pojišťovny a makléřů</v>
      </c>
      <c r="H751" s="103"/>
      <c r="I751" s="105"/>
    </row>
    <row r="752" spans="1:9" ht="12.75">
      <c r="A752" s="72">
        <f>IF(ISNUMBER(SEARCH(ZAKL_DATA!$B$29,B752)),MAX($A$1:A751)+1,0)</f>
        <v>751.0</v>
      </c>
      <c r="B752" s="71" t="s">
        <v>264</v>
      </c>
      <c r="C752" s="102" t="s">
        <v>2083</v>
      </c>
      <c r="E752" t="str">
        <f>IFERROR(VLOOKUP(ROWS($E$2:E752),$A$2:$B$991,2,0),"")</f>
        <v>Ostatní pomocné činnosti související s pojišťovnictvím a penz.fin.</v>
      </c>
      <c r="H752" s="103"/>
      <c r="I752" s="105"/>
    </row>
    <row r="753" spans="1:9" ht="12.75">
      <c r="A753" s="72">
        <f>IF(ISNUMBER(SEARCH(ZAKL_DATA!$B$29,B753)),MAX($A$1:A752)+1,0)</f>
        <v>752.0</v>
      </c>
      <c r="B753" s="71" t="s">
        <v>265</v>
      </c>
      <c r="C753" s="102" t="s">
        <v>2084</v>
      </c>
      <c r="E753" t="str">
        <f>IFERROR(VLOOKUP(ROWS($E$2:E753),$A$2:$B$991,2,0),"")</f>
        <v>Zprostředkovatelské činnosti realitních agentur</v>
      </c>
      <c r="H753" s="103"/>
      <c r="I753" s="105"/>
    </row>
    <row r="754" spans="1:9" ht="12.75">
      <c r="A754" s="72">
        <f>IF(ISNUMBER(SEARCH(ZAKL_DATA!$B$29,B754)),MAX($A$1:A753)+1,0)</f>
        <v>753.0</v>
      </c>
      <c r="B754" s="71" t="s">
        <v>266</v>
      </c>
      <c r="C754" s="102" t="s">
        <v>2085</v>
      </c>
      <c r="E754" t="str">
        <f>IFERROR(VLOOKUP(ROWS($E$2:E754),$A$2:$B$991,2,0),"")</f>
        <v>Správa nemovitostí na základě smlouvy</v>
      </c>
      <c r="H754" s="103"/>
      <c r="I754" s="105"/>
    </row>
    <row r="755" spans="1:9" ht="12.75">
      <c r="A755" s="72">
        <f>IF(ISNUMBER(SEARCH(ZAKL_DATA!$B$29,B755)),MAX($A$1:A754)+1,0)</f>
        <v>754.0</v>
      </c>
      <c r="B755" s="71" t="s">
        <v>267</v>
      </c>
      <c r="C755" s="102" t="s">
        <v>2086</v>
      </c>
      <c r="E755" t="str">
        <f>IFERROR(VLOOKUP(ROWS($E$2:E755),$A$2:$B$991,2,0),"")</f>
        <v>Poradenství v oblasti vztahů s veřejností a komunikace</v>
      </c>
      <c r="H755" s="103"/>
      <c r="I755" s="105"/>
    </row>
    <row r="756" spans="1:9" ht="12.75">
      <c r="A756" s="72">
        <f>IF(ISNUMBER(SEARCH(ZAKL_DATA!$B$29,B756)),MAX($A$1:A755)+1,0)</f>
        <v>755.0</v>
      </c>
      <c r="B756" s="71" t="s">
        <v>268</v>
      </c>
      <c r="C756" s="102" t="s">
        <v>2087</v>
      </c>
      <c r="E756" t="str">
        <f>IFERROR(VLOOKUP(ROWS($E$2:E756),$A$2:$B$991,2,0),"")</f>
        <v>Ostatní poradenství v oblasti podnikání a řízení</v>
      </c>
      <c r="H756" s="103"/>
      <c r="I756" s="105"/>
    </row>
    <row r="757" spans="1:9" ht="12.75">
      <c r="A757" s="72">
        <f>IF(ISNUMBER(SEARCH(ZAKL_DATA!$B$29,B757)),MAX($A$1:A756)+1,0)</f>
        <v>756.0</v>
      </c>
      <c r="B757" s="71" t="s">
        <v>360</v>
      </c>
      <c r="C757" s="102" t="s">
        <v>2088</v>
      </c>
      <c r="E757" t="str">
        <f>IFERROR(VLOOKUP(ROWS($E$2:E757),$A$2:$B$991,2,0),"")</f>
        <v>Těžba železných rud</v>
      </c>
      <c r="H757" s="103"/>
      <c r="I757" s="105"/>
    </row>
    <row r="758" spans="1:9" ht="12.75">
      <c r="A758" s="72">
        <f>IF(ISNUMBER(SEARCH(ZAKL_DATA!$B$29,B758)),MAX($A$1:A757)+1,0)</f>
        <v>757.0</v>
      </c>
      <c r="B758" s="71" t="s">
        <v>361</v>
      </c>
      <c r="C758" s="102" t="s">
        <v>2089</v>
      </c>
      <c r="E758" t="str">
        <f>IFERROR(VLOOKUP(ROWS($E$2:E758),$A$2:$B$991,2,0),"")</f>
        <v>Úprava železných rud</v>
      </c>
      <c r="H758" s="103"/>
      <c r="I758" s="105"/>
    </row>
    <row r="759" spans="1:9" ht="12.75">
      <c r="A759" s="72">
        <f>IF(ISNUMBER(SEARCH(ZAKL_DATA!$B$29,B759)),MAX($A$1:A758)+1,0)</f>
        <v>758.0</v>
      </c>
      <c r="B759" s="71" t="s">
        <v>269</v>
      </c>
      <c r="C759" s="102" t="s">
        <v>2090</v>
      </c>
      <c r="E759" t="str">
        <f>IFERROR(VLOOKUP(ROWS($E$2:E759),$A$2:$B$991,2,0),"")</f>
        <v>Architektonické činnosti</v>
      </c>
      <c r="H759" s="103"/>
      <c r="I759" s="105"/>
    </row>
    <row r="760" spans="1:9" ht="12.75">
      <c r="A760" s="72">
        <f>IF(ISNUMBER(SEARCH(ZAKL_DATA!$B$29,B760)),MAX($A$1:A759)+1,0)</f>
        <v>759.0</v>
      </c>
      <c r="B760" s="71" t="s">
        <v>270</v>
      </c>
      <c r="C760" s="102" t="s">
        <v>2091</v>
      </c>
      <c r="E760" t="str">
        <f>IFERROR(VLOOKUP(ROWS($E$2:E760),$A$2:$B$991,2,0),"")</f>
        <v>Inženýrské činnosti a související technické poradenství</v>
      </c>
      <c r="H760" s="103"/>
      <c r="I760" s="105"/>
    </row>
    <row r="761" spans="1:9" ht="12.75">
      <c r="A761" s="72">
        <f>IF(ISNUMBER(SEARCH(ZAKL_DATA!$B$29,B761)),MAX($A$1:A760)+1,0)</f>
        <v>760.0</v>
      </c>
      <c r="B761" s="71" t="s">
        <v>271</v>
      </c>
      <c r="C761" s="102" t="s">
        <v>2092</v>
      </c>
      <c r="E761" t="str">
        <f>IFERROR(VLOOKUP(ROWS($E$2:E761),$A$2:$B$991,2,0),"")</f>
        <v>Výzkum a vývoj v oblasti biotechnologie</v>
      </c>
      <c r="H761" s="103"/>
      <c r="I761" s="105"/>
    </row>
    <row r="762" spans="1:9" ht="12.75">
      <c r="A762" s="72">
        <f>IF(ISNUMBER(SEARCH(ZAKL_DATA!$B$29,B762)),MAX($A$1:A761)+1,0)</f>
        <v>761.0</v>
      </c>
      <c r="B762" s="71" t="s">
        <v>362</v>
      </c>
      <c r="C762" s="102" t="s">
        <v>2093</v>
      </c>
      <c r="E762" t="str">
        <f>IFERROR(VLOOKUP(ROWS($E$2:E762),$A$2:$B$991,2,0),"")</f>
        <v>Těžba uranových a thoriových rud</v>
      </c>
      <c r="H762" s="103"/>
      <c r="I762" s="105"/>
    </row>
    <row r="763" spans="1:9" ht="12.75">
      <c r="A763" s="72">
        <f>IF(ISNUMBER(SEARCH(ZAKL_DATA!$B$29,B763)),MAX($A$1:A762)+1,0)</f>
        <v>762.0</v>
      </c>
      <c r="B763" s="71" t="s">
        <v>363</v>
      </c>
      <c r="C763" s="102" t="s">
        <v>2094</v>
      </c>
      <c r="E763" t="str">
        <f>IFERROR(VLOOKUP(ROWS($E$2:E763),$A$2:$B$991,2,0),"")</f>
        <v>Úprava uranových a thoriových rud</v>
      </c>
      <c r="H763" s="103"/>
      <c r="I763" s="105"/>
    </row>
    <row r="764" spans="1:9" ht="12.75">
      <c r="A764" s="72">
        <f>IF(ISNUMBER(SEARCH(ZAKL_DATA!$B$29,B764)),MAX($A$1:A763)+1,0)</f>
        <v>763.0</v>
      </c>
      <c r="B764" s="71" t="s">
        <v>272</v>
      </c>
      <c r="C764" s="102" t="s">
        <v>2095</v>
      </c>
      <c r="E764" t="str">
        <f>IFERROR(VLOOKUP(ROWS($E$2:E764),$A$2:$B$991,2,0),"")</f>
        <v>Ostatní výzkum a vývoj voblasti přírodních atechnických věd</v>
      </c>
      <c r="H764" s="103"/>
      <c r="I764" s="105"/>
    </row>
    <row r="765" spans="1:9" ht="12.75">
      <c r="A765" s="72">
        <f>IF(ISNUMBER(SEARCH(ZAKL_DATA!$B$29,B765)),MAX($A$1:A764)+1,0)</f>
        <v>764.0</v>
      </c>
      <c r="B765" s="71" t="s">
        <v>364</v>
      </c>
      <c r="C765" s="102" t="s">
        <v>2096</v>
      </c>
      <c r="E765" t="str">
        <f>IFERROR(VLOOKUP(ROWS($E$2:E765),$A$2:$B$991,2,0),"")</f>
        <v>Těžba ostatních neželezných rud</v>
      </c>
      <c r="H765" s="103"/>
      <c r="I765" s="105"/>
    </row>
    <row r="766" spans="1:9" ht="12.75">
      <c r="A766" s="72">
        <f>IF(ISNUMBER(SEARCH(ZAKL_DATA!$B$29,B766)),MAX($A$1:A765)+1,0)</f>
        <v>765.0</v>
      </c>
      <c r="B766" s="71" t="s">
        <v>365</v>
      </c>
      <c r="C766" s="102" t="s">
        <v>2097</v>
      </c>
      <c r="E766" t="str">
        <f>IFERROR(VLOOKUP(ROWS($E$2:E766),$A$2:$B$991,2,0),"")</f>
        <v>Úprava ostatních neželezných rud</v>
      </c>
      <c r="H766" s="103"/>
      <c r="I766" s="105"/>
    </row>
    <row r="767" spans="1:9" ht="12.75">
      <c r="A767" s="72">
        <f>IF(ISNUMBER(SEARCH(ZAKL_DATA!$B$29,B767)),MAX($A$1:A766)+1,0)</f>
        <v>766.0</v>
      </c>
      <c r="B767" s="71" t="s">
        <v>273</v>
      </c>
      <c r="C767" s="102" t="s">
        <v>2098</v>
      </c>
      <c r="E767" t="str">
        <f>IFERROR(VLOOKUP(ROWS($E$2:E767),$A$2:$B$991,2,0),"")</f>
        <v>Činnosti reklamních agentur</v>
      </c>
      <c r="H767" s="103"/>
      <c r="I767" s="105"/>
    </row>
    <row r="768" spans="1:9" ht="12.75">
      <c r="A768" s="72">
        <f>IF(ISNUMBER(SEARCH(ZAKL_DATA!$B$29,B768)),MAX($A$1:A767)+1,0)</f>
        <v>767.0</v>
      </c>
      <c r="B768" s="71" t="s">
        <v>274</v>
      </c>
      <c r="C768" s="102" t="s">
        <v>2099</v>
      </c>
      <c r="E768" t="str">
        <f>IFERROR(VLOOKUP(ROWS($E$2:E768),$A$2:$B$991,2,0),"")</f>
        <v>Zastupování médií při prodeji reklamního času a prostoru</v>
      </c>
      <c r="H768" s="103"/>
      <c r="I768" s="105"/>
    </row>
    <row r="769" spans="1:9" ht="12.75">
      <c r="A769" s="72">
        <f>IF(ISNUMBER(SEARCH(ZAKL_DATA!$B$29,B769)),MAX($A$1:A768)+1,0)</f>
        <v>768.0</v>
      </c>
      <c r="B769" s="71" t="s">
        <v>275</v>
      </c>
      <c r="C769" s="102" t="s">
        <v>2100</v>
      </c>
      <c r="E769" t="str">
        <f>IFERROR(VLOOKUP(ROWS($E$2:E769),$A$2:$B$991,2,0),"")</f>
        <v>Pronájem a leasing automob.a jiných lehkých motor.vozidel,kromě motocyklů</v>
      </c>
      <c r="H769" s="103"/>
      <c r="I769" s="105"/>
    </row>
    <row r="770" spans="1:9" ht="12.75">
      <c r="A770" s="72">
        <f>IF(ISNUMBER(SEARCH(ZAKL_DATA!$B$29,B770)),MAX($A$1:A769)+1,0)</f>
        <v>769.0</v>
      </c>
      <c r="B770" s="71" t="s">
        <v>276</v>
      </c>
      <c r="C770" s="102" t="s">
        <v>2101</v>
      </c>
      <c r="E770" t="str">
        <f>IFERROR(VLOOKUP(ROWS($E$2:E770),$A$2:$B$991,2,0),"")</f>
        <v>Pronájem a leasing nákladních automobilů</v>
      </c>
      <c r="H770" s="103"/>
      <c r="I770" s="105"/>
    </row>
    <row r="771" spans="1:9" ht="12.75">
      <c r="A771" s="72">
        <f>IF(ISNUMBER(SEARCH(ZAKL_DATA!$B$29,B771)),MAX($A$1:A770)+1,0)</f>
        <v>770.0</v>
      </c>
      <c r="B771" s="71" t="s">
        <v>277</v>
      </c>
      <c r="C771" s="102" t="s">
        <v>2102</v>
      </c>
      <c r="E771" t="str">
        <f>IFERROR(VLOOKUP(ROWS($E$2:E771),$A$2:$B$991,2,0),"")</f>
        <v>Pronájem a leasing rekreačních a sportovních potřeb</v>
      </c>
      <c r="H771" s="103"/>
      <c r="I771" s="105"/>
    </row>
    <row r="772" spans="1:9" ht="12.75">
      <c r="A772" s="72">
        <f>IF(ISNUMBER(SEARCH(ZAKL_DATA!$B$29,B772)),MAX($A$1:A771)+1,0)</f>
        <v>771.0</v>
      </c>
      <c r="B772" s="71" t="s">
        <v>278</v>
      </c>
      <c r="C772" s="102" t="s">
        <v>2103</v>
      </c>
      <c r="E772" t="str">
        <f>IFERROR(VLOOKUP(ROWS($E$2:E772),$A$2:$B$991,2,0),"")</f>
        <v>Pronájem videokazet a disků</v>
      </c>
      <c r="H772" s="103"/>
      <c r="I772" s="105"/>
    </row>
    <row r="773" spans="1:9" ht="12.75">
      <c r="A773" s="72">
        <f>IF(ISNUMBER(SEARCH(ZAKL_DATA!$B$29,B773)),MAX($A$1:A772)+1,0)</f>
        <v>772.0</v>
      </c>
      <c r="B773" s="71" t="s">
        <v>279</v>
      </c>
      <c r="C773" s="102" t="s">
        <v>2104</v>
      </c>
      <c r="E773" t="str">
        <f>IFERROR(VLOOKUP(ROWS($E$2:E773),$A$2:$B$991,2,0),"")</f>
        <v>Pronájem a leasing ost.výrobků pro osob.potřebu a převážně pro domácnost</v>
      </c>
      <c r="H773" s="103"/>
      <c r="I773" s="105"/>
    </row>
    <row r="774" spans="1:9" ht="12.75">
      <c r="A774" s="72">
        <f>IF(ISNUMBER(SEARCH(ZAKL_DATA!$B$29,B774)),MAX($A$1:A773)+1,0)</f>
        <v>773.0</v>
      </c>
      <c r="B774" s="71" t="s">
        <v>280</v>
      </c>
      <c r="C774" s="102" t="s">
        <v>2105</v>
      </c>
      <c r="E774" t="str">
        <f>IFERROR(VLOOKUP(ROWS($E$2:E774),$A$2:$B$991,2,0),"")</f>
        <v>Pronájem a leasing zemědělských strojů a zařízení</v>
      </c>
      <c r="H774" s="103"/>
      <c r="I774" s="105"/>
    </row>
    <row r="775" spans="1:9" ht="12.75">
      <c r="A775" s="72">
        <f>IF(ISNUMBER(SEARCH(ZAKL_DATA!$B$29,B775)),MAX($A$1:A774)+1,0)</f>
        <v>774.0</v>
      </c>
      <c r="B775" s="71" t="s">
        <v>281</v>
      </c>
      <c r="C775" s="102" t="s">
        <v>2106</v>
      </c>
      <c r="E775" t="str">
        <f>IFERROR(VLOOKUP(ROWS($E$2:E775),$A$2:$B$991,2,0),"")</f>
        <v>Pronájem a leasing stavebních strojů a zařízení</v>
      </c>
      <c r="H775" s="103"/>
      <c r="I775" s="105"/>
    </row>
    <row r="776" spans="1:9" ht="12.75">
      <c r="A776" s="72">
        <f>IF(ISNUMBER(SEARCH(ZAKL_DATA!$B$29,B776)),MAX($A$1:A775)+1,0)</f>
        <v>775.0</v>
      </c>
      <c r="B776" s="71" t="s">
        <v>282</v>
      </c>
      <c r="C776" s="102" t="s">
        <v>2107</v>
      </c>
      <c r="E776" t="str">
        <f>IFERROR(VLOOKUP(ROWS($E$2:E776),$A$2:$B$991,2,0),"")</f>
        <v>Pronájem a leasing kancelářských strojů a zařízení, včetně počítačů</v>
      </c>
      <c r="H776" s="103"/>
      <c r="I776" s="105"/>
    </row>
    <row r="777" spans="1:9" ht="12.75">
      <c r="A777" s="72">
        <f>IF(ISNUMBER(SEARCH(ZAKL_DATA!$B$29,B777)),MAX($A$1:A776)+1,0)</f>
        <v>776.0</v>
      </c>
      <c r="B777" s="71" t="s">
        <v>283</v>
      </c>
      <c r="C777" s="102" t="s">
        <v>2108</v>
      </c>
      <c r="E777" t="str">
        <f>IFERROR(VLOOKUP(ROWS($E$2:E777),$A$2:$B$991,2,0),"")</f>
        <v>Pronájem a leasing vodních dopravních prostředků</v>
      </c>
      <c r="H777" s="103"/>
      <c r="I777" s="105"/>
    </row>
    <row r="778" spans="1:9" ht="12.75">
      <c r="A778" s="72">
        <f>IF(ISNUMBER(SEARCH(ZAKL_DATA!$B$29,B778)),MAX($A$1:A777)+1,0)</f>
        <v>777.0</v>
      </c>
      <c r="B778" s="71" t="s">
        <v>284</v>
      </c>
      <c r="C778" s="102" t="s">
        <v>2109</v>
      </c>
      <c r="E778" t="str">
        <f>IFERROR(VLOOKUP(ROWS($E$2:E778),$A$2:$B$991,2,0),"")</f>
        <v>Pronájem a leasing leteckých dopravních prostředků</v>
      </c>
      <c r="H778" s="103"/>
      <c r="I778" s="105"/>
    </row>
    <row r="779" spans="1:9" ht="12.75">
      <c r="A779" s="72">
        <f>IF(ISNUMBER(SEARCH(ZAKL_DATA!$B$29,B779)),MAX($A$1:A778)+1,0)</f>
        <v>778.0</v>
      </c>
      <c r="B779" s="71" t="s">
        <v>285</v>
      </c>
      <c r="C779" s="102" t="s">
        <v>2110</v>
      </c>
      <c r="E779" t="str">
        <f>IFERROR(VLOOKUP(ROWS($E$2:E779),$A$2:$B$991,2,0),"")</f>
        <v>Pronájem a leasing ostatních strojů, zařízení a výrobků j. n.</v>
      </c>
      <c r="H779" s="103"/>
      <c r="I779" s="105"/>
    </row>
    <row r="780" spans="1:9" ht="12.75">
      <c r="A780" s="72">
        <f>IF(ISNUMBER(SEARCH(ZAKL_DATA!$B$29,B780)),MAX($A$1:A779)+1,0)</f>
        <v>779.0</v>
      </c>
      <c r="B780" s="71" t="s">
        <v>286</v>
      </c>
      <c r="C780" s="102" t="s">
        <v>2111</v>
      </c>
      <c r="E780" t="str">
        <f>IFERROR(VLOOKUP(ROWS($E$2:E780),$A$2:$B$991,2,0),"")</f>
        <v>Činnosti cestovních agentur</v>
      </c>
      <c r="H780" s="103"/>
      <c r="I780" s="105"/>
    </row>
    <row r="781" spans="1:9" ht="12.75">
      <c r="A781" s="72">
        <f>IF(ISNUMBER(SEARCH(ZAKL_DATA!$B$29,B781)),MAX($A$1:A780)+1,0)</f>
        <v>780.0</v>
      </c>
      <c r="B781" s="71" t="s">
        <v>287</v>
      </c>
      <c r="C781" s="102" t="s">
        <v>2112</v>
      </c>
      <c r="E781" t="str">
        <f>IFERROR(VLOOKUP(ROWS($E$2:E781),$A$2:$B$991,2,0),"")</f>
        <v>Činnosti cestovních kanceláří</v>
      </c>
      <c r="H781" s="103"/>
      <c r="I781" s="105"/>
    </row>
    <row r="782" spans="1:9" ht="12.75">
      <c r="A782" s="72">
        <f>IF(ISNUMBER(SEARCH(ZAKL_DATA!$B$29,B782)),MAX($A$1:A781)+1,0)</f>
        <v>781.0</v>
      </c>
      <c r="B782" s="71" t="s">
        <v>288</v>
      </c>
      <c r="C782" s="102" t="s">
        <v>2113</v>
      </c>
      <c r="E782" t="str">
        <f>IFERROR(VLOOKUP(ROWS($E$2:E782),$A$2:$B$991,2,0),"")</f>
        <v>Všeobecný úklid budov</v>
      </c>
      <c r="H782" s="103"/>
      <c r="I782" s="105"/>
    </row>
    <row r="783" spans="1:9" ht="12.75">
      <c r="A783" s="72">
        <f>IF(ISNUMBER(SEARCH(ZAKL_DATA!$B$29,B783)),MAX($A$1:A782)+1,0)</f>
        <v>782.0</v>
      </c>
      <c r="B783" s="71" t="s">
        <v>289</v>
      </c>
      <c r="C783" s="102" t="s">
        <v>2114</v>
      </c>
      <c r="E783" t="str">
        <f>IFERROR(VLOOKUP(ROWS($E$2:E783),$A$2:$B$991,2,0),"")</f>
        <v>Specializované čištění a úklid budov a průmyslových zařízení</v>
      </c>
      <c r="H783" s="103"/>
      <c r="I783" s="105"/>
    </row>
    <row r="784" spans="1:9" ht="12.75">
      <c r="A784" s="72">
        <f>IF(ISNUMBER(SEARCH(ZAKL_DATA!$B$29,B784)),MAX($A$1:A783)+1,0)</f>
        <v>783.0</v>
      </c>
      <c r="B784" s="71" t="s">
        <v>290</v>
      </c>
      <c r="C784" s="102" t="s">
        <v>2115</v>
      </c>
      <c r="E784" t="str">
        <f>IFERROR(VLOOKUP(ROWS($E$2:E784),$A$2:$B$991,2,0),"")</f>
        <v>Ostatní úklidové činnosti</v>
      </c>
      <c r="H784" s="103"/>
      <c r="I784" s="105"/>
    </row>
    <row r="785" spans="1:9" ht="12.75">
      <c r="A785" s="72">
        <f>IF(ISNUMBER(SEARCH(ZAKL_DATA!$B$29,B785)),MAX($A$1:A784)+1,0)</f>
        <v>784.0</v>
      </c>
      <c r="B785" s="71" t="s">
        <v>291</v>
      </c>
      <c r="C785" s="102" t="s">
        <v>2116</v>
      </c>
      <c r="E785" t="str">
        <f>IFERROR(VLOOKUP(ROWS($E$2:E785),$A$2:$B$991,2,0),"")</f>
        <v>Univerzální administrativní činnosti</v>
      </c>
      <c r="H785" s="103"/>
      <c r="I785" s="105"/>
    </row>
    <row r="786" spans="1:9" ht="12.75">
      <c r="A786" s="72">
        <f>IF(ISNUMBER(SEARCH(ZAKL_DATA!$B$29,B786)),MAX($A$1:A785)+1,0)</f>
        <v>785.0</v>
      </c>
      <c r="B786" s="71" t="s">
        <v>292</v>
      </c>
      <c r="C786" s="102" t="s">
        <v>2117</v>
      </c>
      <c r="E786" t="str">
        <f>IFERROR(VLOOKUP(ROWS($E$2:E786),$A$2:$B$991,2,0),"")</f>
        <v>Kopírování,příprava dokumentů a ost.specializ.kancel.podpůrné činnosti</v>
      </c>
      <c r="H786" s="103"/>
      <c r="I786" s="105"/>
    </row>
    <row r="787" spans="1:9" ht="12.75">
      <c r="A787" s="72">
        <f>IF(ISNUMBER(SEARCH(ZAKL_DATA!$B$29,B787)),MAX($A$1:A786)+1,0)</f>
        <v>786.0</v>
      </c>
      <c r="B787" s="71" t="s">
        <v>293</v>
      </c>
      <c r="C787" s="102" t="s">
        <v>2118</v>
      </c>
      <c r="E787" t="str">
        <f>IFERROR(VLOOKUP(ROWS($E$2:E787),$A$2:$B$991,2,0),"")</f>
        <v>Inkasní činnosti, ověřování solventnosti zákazníka</v>
      </c>
      <c r="H787" s="103"/>
      <c r="I787" s="105"/>
    </row>
    <row r="788" spans="1:9" ht="12.75">
      <c r="A788" s="72">
        <f>IF(ISNUMBER(SEARCH(ZAKL_DATA!$B$29,B788)),MAX($A$1:A787)+1,0)</f>
        <v>787.0</v>
      </c>
      <c r="B788" s="71" t="s">
        <v>294</v>
      </c>
      <c r="C788" s="102" t="s">
        <v>2119</v>
      </c>
      <c r="E788" t="str">
        <f>IFERROR(VLOOKUP(ROWS($E$2:E788),$A$2:$B$991,2,0),"")</f>
        <v>Balicí činnosti</v>
      </c>
      <c r="H788" s="103"/>
      <c r="I788" s="105"/>
    </row>
    <row r="789" spans="1:9" ht="12.75">
      <c r="A789" s="72">
        <f>IF(ISNUMBER(SEARCH(ZAKL_DATA!$B$29,B789)),MAX($A$1:A788)+1,0)</f>
        <v>788.0</v>
      </c>
      <c r="B789" s="71" t="s">
        <v>295</v>
      </c>
      <c r="C789" s="102" t="s">
        <v>2120</v>
      </c>
      <c r="E789" t="str">
        <f>IFERROR(VLOOKUP(ROWS($E$2:E789),$A$2:$B$991,2,0),"")</f>
        <v>Ostatní podpůrné činnosti pro podnikání j. n.</v>
      </c>
      <c r="H789" s="103"/>
      <c r="I789" s="105"/>
    </row>
    <row r="790" spans="1:9" ht="12.75">
      <c r="A790" s="72">
        <f>IF(ISNUMBER(SEARCH(ZAKL_DATA!$B$29,B790)),MAX($A$1:A789)+1,0)</f>
        <v>789.0</v>
      </c>
      <c r="B790" s="71" t="s">
        <v>296</v>
      </c>
      <c r="C790" s="102" t="s">
        <v>2121</v>
      </c>
      <c r="E790" t="str">
        <f>IFERROR(VLOOKUP(ROWS($E$2:E790),$A$2:$B$991,2,0),"")</f>
        <v>Všeobecné činnosti veřejné správy</v>
      </c>
      <c r="H790" s="103"/>
      <c r="I790" s="105"/>
    </row>
    <row r="791" spans="1:9" ht="12.75">
      <c r="A791" s="72">
        <f>IF(ISNUMBER(SEARCH(ZAKL_DATA!$B$29,B791)),MAX($A$1:A790)+1,0)</f>
        <v>790.0</v>
      </c>
      <c r="B791" s="71" t="s">
        <v>297</v>
      </c>
      <c r="C791" s="102" t="s">
        <v>2122</v>
      </c>
      <c r="E791" t="str">
        <f>IFERROR(VLOOKUP(ROWS($E$2:E791),$A$2:$B$991,2,0),"")</f>
        <v>Regul.čin.souvis.s poskyt.zdr.péče,vzděl.,kulturou a soc.péčí,kromě soc.z.</v>
      </c>
      <c r="H791" s="103"/>
      <c r="I791" s="105"/>
    </row>
    <row r="792" spans="1:9" ht="12.75">
      <c r="A792" s="72">
        <f>IF(ISNUMBER(SEARCH(ZAKL_DATA!$B$29,B792)),MAX($A$1:A791)+1,0)</f>
        <v>791.0</v>
      </c>
      <c r="B792" s="71" t="s">
        <v>298</v>
      </c>
      <c r="C792" s="102" t="s">
        <v>2123</v>
      </c>
      <c r="E792" t="str">
        <f>IFERROR(VLOOKUP(ROWS($E$2:E792),$A$2:$B$991,2,0),"")</f>
        <v>Regulace a podpora podnikatelského prostředí</v>
      </c>
      <c r="H792" s="103"/>
      <c r="I792" s="105"/>
    </row>
    <row r="793" spans="1:9" ht="12.75">
      <c r="A793" s="72">
        <f>IF(ISNUMBER(SEARCH(ZAKL_DATA!$B$29,B793)),MAX($A$1:A792)+1,0)</f>
        <v>792.0</v>
      </c>
      <c r="B793" s="71" t="s">
        <v>299</v>
      </c>
      <c r="C793" s="102" t="s">
        <v>2124</v>
      </c>
      <c r="E793" t="str">
        <f>IFERROR(VLOOKUP(ROWS($E$2:E793),$A$2:$B$991,2,0),"")</f>
        <v>Činnosti v oblasti zahraničních věcí</v>
      </c>
      <c r="H793" s="103"/>
      <c r="I793" s="105"/>
    </row>
    <row r="794" spans="1:9" ht="12.75">
      <c r="A794" s="72">
        <f>IF(ISNUMBER(SEARCH(ZAKL_DATA!$B$29,B794)),MAX($A$1:A793)+1,0)</f>
        <v>793.0</v>
      </c>
      <c r="B794" s="71" t="s">
        <v>300</v>
      </c>
      <c r="C794" s="102" t="s">
        <v>2125</v>
      </c>
      <c r="E794" t="str">
        <f>IFERROR(VLOOKUP(ROWS($E$2:E794),$A$2:$B$991,2,0),"")</f>
        <v>Činnosti v oblasti obrany</v>
      </c>
      <c r="H794" s="103"/>
      <c r="I794" s="105"/>
    </row>
    <row r="795" spans="1:9" ht="12.75">
      <c r="A795" s="72">
        <f>IF(ISNUMBER(SEARCH(ZAKL_DATA!$B$29,B795)),MAX($A$1:A794)+1,0)</f>
        <v>794.0</v>
      </c>
      <c r="B795" s="71" t="s">
        <v>301</v>
      </c>
      <c r="C795" s="102" t="s">
        <v>2126</v>
      </c>
      <c r="E795" t="str">
        <f>IFERROR(VLOOKUP(ROWS($E$2:E795),$A$2:$B$991,2,0),"")</f>
        <v>Činnosti v oblasti spravedlnosti a soudnictví</v>
      </c>
      <c r="H795" s="103"/>
      <c r="I795" s="105"/>
    </row>
    <row r="796" spans="1:9" ht="12.75">
      <c r="A796" s="72">
        <f>IF(ISNUMBER(SEARCH(ZAKL_DATA!$B$29,B796)),MAX($A$1:A795)+1,0)</f>
        <v>795.0</v>
      </c>
      <c r="B796" s="71" t="s">
        <v>302</v>
      </c>
      <c r="C796" s="102" t="s">
        <v>2127</v>
      </c>
      <c r="E796" t="str">
        <f>IFERROR(VLOOKUP(ROWS($E$2:E796),$A$2:$B$991,2,0),"")</f>
        <v>Činnosti v oblasti veřejného pořádku a bezpečnosti</v>
      </c>
      <c r="H796" s="103"/>
      <c r="I796" s="105"/>
    </row>
    <row r="797" spans="1:9" ht="12.75">
      <c r="A797" s="72">
        <f>IF(ISNUMBER(SEARCH(ZAKL_DATA!$B$29,B797)),MAX($A$1:A796)+1,0)</f>
        <v>796.0</v>
      </c>
      <c r="B797" s="71" t="s">
        <v>303</v>
      </c>
      <c r="C797" s="102" t="s">
        <v>2128</v>
      </c>
      <c r="E797" t="str">
        <f>IFERROR(VLOOKUP(ROWS($E$2:E797),$A$2:$B$991,2,0),"")</f>
        <v>Činnosti v oblasti protipožární ochrany</v>
      </c>
      <c r="H797" s="103"/>
      <c r="I797" s="105"/>
    </row>
    <row r="798" spans="1:9" ht="12.75">
      <c r="A798" s="72">
        <f>IF(ISNUMBER(SEARCH(ZAKL_DATA!$B$29,B798)),MAX($A$1:A797)+1,0)</f>
        <v>797.0</v>
      </c>
      <c r="B798" s="71" t="s">
        <v>304</v>
      </c>
      <c r="C798" s="102" t="s">
        <v>2129</v>
      </c>
      <c r="E798" t="str">
        <f>IFERROR(VLOOKUP(ROWS($E$2:E798),$A$2:$B$991,2,0),"")</f>
        <v>Sekundární všeobecné vzdělávání</v>
      </c>
      <c r="H798" s="103"/>
      <c r="I798" s="105"/>
    </row>
    <row r="799" spans="1:9" ht="12.75">
      <c r="A799" s="72">
        <f>IF(ISNUMBER(SEARCH(ZAKL_DATA!$B$29,B799)),MAX($A$1:A798)+1,0)</f>
        <v>798.0</v>
      </c>
      <c r="B799" s="71" t="s">
        <v>305</v>
      </c>
      <c r="C799" s="102" t="s">
        <v>2130</v>
      </c>
      <c r="E799" t="str">
        <f>IFERROR(VLOOKUP(ROWS($E$2:E799),$A$2:$B$991,2,0),"")</f>
        <v>Sekundární odborné vzdělávání</v>
      </c>
      <c r="H799" s="103"/>
      <c r="I799" s="105"/>
    </row>
    <row r="800" spans="1:9" ht="12.75">
      <c r="A800" s="72">
        <f>IF(ISNUMBER(SEARCH(ZAKL_DATA!$B$29,B800)),MAX($A$1:A799)+1,0)</f>
        <v>799.0</v>
      </c>
      <c r="B800" s="71" t="s">
        <v>306</v>
      </c>
      <c r="C800" s="102" t="s">
        <v>2131</v>
      </c>
      <c r="E800" t="str">
        <f>IFERROR(VLOOKUP(ROWS($E$2:E800),$A$2:$B$991,2,0),"")</f>
        <v>Postsekundární nikoli terciární vzdělávání</v>
      </c>
      <c r="H800" s="103"/>
      <c r="I800" s="105"/>
    </row>
    <row r="801" spans="1:9" ht="12.75">
      <c r="A801" s="72">
        <f>IF(ISNUMBER(SEARCH(ZAKL_DATA!$B$29,B801)),MAX($A$1:A800)+1,0)</f>
        <v>800.0</v>
      </c>
      <c r="B801" s="71" t="s">
        <v>307</v>
      </c>
      <c r="C801" s="102" t="s">
        <v>2132</v>
      </c>
      <c r="E801" t="str">
        <f>IFERROR(VLOOKUP(ROWS($E$2:E801),$A$2:$B$991,2,0),"")</f>
        <v>Terciární vzdělávání</v>
      </c>
      <c r="H801" s="103"/>
      <c r="I801" s="105"/>
    </row>
    <row r="802" spans="1:9" ht="12.75">
      <c r="A802" s="72">
        <f>IF(ISNUMBER(SEARCH(ZAKL_DATA!$B$29,B802)),MAX($A$1:A801)+1,0)</f>
        <v>801.0</v>
      </c>
      <c r="B802" s="71" t="s">
        <v>308</v>
      </c>
      <c r="C802" s="102" t="s">
        <v>2133</v>
      </c>
      <c r="E802" t="str">
        <f>IFERROR(VLOOKUP(ROWS($E$2:E802),$A$2:$B$991,2,0),"")</f>
        <v>Sportovní a rekreační vzdělávání</v>
      </c>
      <c r="H802" s="103"/>
      <c r="I802" s="105"/>
    </row>
    <row r="803" spans="1:9" ht="12.75">
      <c r="A803" s="72">
        <f>IF(ISNUMBER(SEARCH(ZAKL_DATA!$B$29,B803)),MAX($A$1:A802)+1,0)</f>
        <v>802.0</v>
      </c>
      <c r="B803" s="71" t="s">
        <v>309</v>
      </c>
      <c r="C803" s="102" t="s">
        <v>2134</v>
      </c>
      <c r="E803" t="str">
        <f>IFERROR(VLOOKUP(ROWS($E$2:E803),$A$2:$B$991,2,0),"")</f>
        <v>Umělecké vzdělávání</v>
      </c>
      <c r="H803" s="103"/>
      <c r="I803" s="105"/>
    </row>
    <row r="804" spans="1:9" ht="12.75">
      <c r="A804" s="72">
        <f>IF(ISNUMBER(SEARCH(ZAKL_DATA!$B$29,B804)),MAX($A$1:A803)+1,0)</f>
        <v>803.0</v>
      </c>
      <c r="B804" s="71" t="s">
        <v>310</v>
      </c>
      <c r="C804" s="102" t="s">
        <v>2135</v>
      </c>
      <c r="E804" t="str">
        <f>IFERROR(VLOOKUP(ROWS($E$2:E804),$A$2:$B$991,2,0),"")</f>
        <v>Činnosti autoškol a jiných škol řízení</v>
      </c>
      <c r="H804" s="103"/>
      <c r="I804" s="105"/>
    </row>
    <row r="805" spans="1:9" ht="12.75">
      <c r="A805" s="72">
        <f>IF(ISNUMBER(SEARCH(ZAKL_DATA!$B$29,B805)),MAX($A$1:A804)+1,0)</f>
        <v>804.0</v>
      </c>
      <c r="B805" s="71" t="s">
        <v>311</v>
      </c>
      <c r="C805" s="102" t="s">
        <v>2136</v>
      </c>
      <c r="E805" t="str">
        <f>IFERROR(VLOOKUP(ROWS($E$2:E805),$A$2:$B$991,2,0),"")</f>
        <v>Ostatní vzdělávání j. n.</v>
      </c>
      <c r="H805" s="103"/>
      <c r="I805" s="105"/>
    </row>
    <row r="806" spans="1:9" ht="12.75">
      <c r="A806" s="72">
        <f>IF(ISNUMBER(SEARCH(ZAKL_DATA!$B$29,B806)),MAX($A$1:A805)+1,0)</f>
        <v>805.0</v>
      </c>
      <c r="B806" s="71" t="s">
        <v>312</v>
      </c>
      <c r="C806" s="102" t="s">
        <v>2137</v>
      </c>
      <c r="E806" t="str">
        <f>IFERROR(VLOOKUP(ROWS($E$2:E806),$A$2:$B$991,2,0),"")</f>
        <v>Všeobecná ambulantní zdravotní péče</v>
      </c>
      <c r="H806" s="103"/>
      <c r="I806" s="105"/>
    </row>
    <row r="807" spans="1:9" ht="12.75">
      <c r="A807" s="72">
        <f>IF(ISNUMBER(SEARCH(ZAKL_DATA!$B$29,B807)),MAX($A$1:A806)+1,0)</f>
        <v>806.0</v>
      </c>
      <c r="B807" s="71" t="s">
        <v>313</v>
      </c>
      <c r="C807" s="102" t="s">
        <v>2138</v>
      </c>
      <c r="E807" t="str">
        <f>IFERROR(VLOOKUP(ROWS($E$2:E807),$A$2:$B$991,2,0),"")</f>
        <v>Specializovaná ambulantní zdravotní péče</v>
      </c>
      <c r="H807" s="103"/>
      <c r="I807" s="105"/>
    </row>
    <row r="808" spans="1:9" ht="12.75">
      <c r="A808" s="72">
        <f>IF(ISNUMBER(SEARCH(ZAKL_DATA!$B$29,B808)),MAX($A$1:A807)+1,0)</f>
        <v>807.0</v>
      </c>
      <c r="B808" s="71" t="s">
        <v>314</v>
      </c>
      <c r="C808" s="102" t="s">
        <v>2139</v>
      </c>
      <c r="E808" t="str">
        <f>IFERROR(VLOOKUP(ROWS($E$2:E808),$A$2:$B$991,2,0),"")</f>
        <v>Zubní péče</v>
      </c>
      <c r="H808" s="103"/>
      <c r="I808" s="105"/>
    </row>
    <row r="809" spans="1:9" ht="12.75">
      <c r="A809" s="72">
        <f>IF(ISNUMBER(SEARCH(ZAKL_DATA!$B$29,B809)),MAX($A$1:A808)+1,0)</f>
        <v>808.0</v>
      </c>
      <c r="B809" s="71" t="s">
        <v>315</v>
      </c>
      <c r="C809" s="102" t="s">
        <v>2140</v>
      </c>
      <c r="E809" t="str">
        <f>IFERROR(VLOOKUP(ROWS($E$2:E809),$A$2:$B$991,2,0),"")</f>
        <v>Sociální služby poskytované dětem</v>
      </c>
      <c r="H809" s="103"/>
      <c r="I809" s="105"/>
    </row>
    <row r="810" spans="1:9" ht="12.75">
      <c r="A810" s="72">
        <f>IF(ISNUMBER(SEARCH(ZAKL_DATA!$B$29,B810)),MAX($A$1:A809)+1,0)</f>
        <v>809.0</v>
      </c>
      <c r="B810" s="71" t="s">
        <v>316</v>
      </c>
      <c r="C810" s="102" t="s">
        <v>2141</v>
      </c>
      <c r="E810" t="str">
        <f>IFERROR(VLOOKUP(ROWS($E$2:E810),$A$2:$B$991,2,0),"")</f>
        <v>Ostatní ambulantní nebo terénní sociální služby j. n.</v>
      </c>
      <c r="H810" s="103"/>
      <c r="I810" s="105"/>
    </row>
    <row r="811" spans="1:9" ht="12.75">
      <c r="A811" s="72">
        <f>IF(ISNUMBER(SEARCH(ZAKL_DATA!$B$29,B811)),MAX($A$1:A810)+1,0)</f>
        <v>810.0</v>
      </c>
      <c r="B811" s="71" t="s">
        <v>317</v>
      </c>
      <c r="C811" s="102" t="s">
        <v>2142</v>
      </c>
      <c r="E811" t="str">
        <f>IFERROR(VLOOKUP(ROWS($E$2:E811),$A$2:$B$991,2,0),"")</f>
        <v>Scénická umění</v>
      </c>
      <c r="H811" s="103"/>
      <c r="I811" s="105"/>
    </row>
    <row r="812" spans="1:9" ht="12.75">
      <c r="A812" s="72">
        <f>IF(ISNUMBER(SEARCH(ZAKL_DATA!$B$29,B812)),MAX($A$1:A811)+1,0)</f>
        <v>811.0</v>
      </c>
      <c r="B812" s="71" t="s">
        <v>318</v>
      </c>
      <c r="C812" s="102" t="s">
        <v>2143</v>
      </c>
      <c r="E812" t="str">
        <f>IFERROR(VLOOKUP(ROWS($E$2:E812),$A$2:$B$991,2,0),"")</f>
        <v>Podpůrné činnosti pro scénická umění</v>
      </c>
      <c r="H812" s="103"/>
      <c r="I812" s="105"/>
    </row>
    <row r="813" spans="1:9" ht="12.75">
      <c r="A813" s="72">
        <f>IF(ISNUMBER(SEARCH(ZAKL_DATA!$B$29,B813)),MAX($A$1:A812)+1,0)</f>
        <v>812.0</v>
      </c>
      <c r="B813" s="71" t="s">
        <v>319</v>
      </c>
      <c r="C813" s="102" t="s">
        <v>2144</v>
      </c>
      <c r="E813" t="str">
        <f>IFERROR(VLOOKUP(ROWS($E$2:E813),$A$2:$B$991,2,0),"")</f>
        <v>Umělecká tvorba</v>
      </c>
      <c r="H813" s="103"/>
      <c r="I813" s="105"/>
    </row>
    <row r="814" spans="1:9" ht="12.75">
      <c r="A814" s="72">
        <f>IF(ISNUMBER(SEARCH(ZAKL_DATA!$B$29,B814)),MAX($A$1:A813)+1,0)</f>
        <v>813.0</v>
      </c>
      <c r="B814" s="71" t="s">
        <v>320</v>
      </c>
      <c r="C814" s="102" t="s">
        <v>2145</v>
      </c>
      <c r="E814" t="str">
        <f>IFERROR(VLOOKUP(ROWS($E$2:E814),$A$2:$B$991,2,0),"")</f>
        <v>Provozování kulturních zařízení</v>
      </c>
      <c r="H814" s="103"/>
      <c r="I814" s="105"/>
    </row>
    <row r="815" spans="1:9" ht="12.75">
      <c r="A815" s="72">
        <f>IF(ISNUMBER(SEARCH(ZAKL_DATA!$B$29,B815)),MAX($A$1:A814)+1,0)</f>
        <v>814.0</v>
      </c>
      <c r="B815" s="71" t="s">
        <v>321</v>
      </c>
      <c r="C815" s="102" t="s">
        <v>2146</v>
      </c>
      <c r="E815" t="str">
        <f>IFERROR(VLOOKUP(ROWS($E$2:E815),$A$2:$B$991,2,0),"")</f>
        <v>Činnosti knihoven a archivů</v>
      </c>
      <c r="H815" s="103"/>
      <c r="I815" s="105"/>
    </row>
    <row r="816" spans="1:9" ht="12.75">
      <c r="A816" s="72">
        <f>IF(ISNUMBER(SEARCH(ZAKL_DATA!$B$29,B816)),MAX($A$1:A815)+1,0)</f>
        <v>815.0</v>
      </c>
      <c r="B816" s="71" t="s">
        <v>322</v>
      </c>
      <c r="C816" s="102" t="s">
        <v>2147</v>
      </c>
      <c r="E816" t="str">
        <f>IFERROR(VLOOKUP(ROWS($E$2:E816),$A$2:$B$991,2,0),"")</f>
        <v>Činnosti muzeí</v>
      </c>
      <c r="H816" s="103"/>
      <c r="I816" s="105"/>
    </row>
    <row r="817" spans="1:9" ht="12.75">
      <c r="A817" s="72">
        <f>IF(ISNUMBER(SEARCH(ZAKL_DATA!$B$29,B817)),MAX($A$1:A816)+1,0)</f>
        <v>816.0</v>
      </c>
      <c r="B817" s="71" t="s">
        <v>323</v>
      </c>
      <c r="C817" s="102" t="s">
        <v>2148</v>
      </c>
      <c r="E817" t="str">
        <f>IFERROR(VLOOKUP(ROWS($E$2:E817),$A$2:$B$991,2,0),"")</f>
        <v>Provozování kultur.památek,histor.staveb a obdobných turist.zajímavostí</v>
      </c>
      <c r="H817" s="103"/>
      <c r="I817" s="105"/>
    </row>
    <row r="818" spans="1:9" ht="12.75">
      <c r="A818" s="72">
        <f>IF(ISNUMBER(SEARCH(ZAKL_DATA!$B$29,B818)),MAX($A$1:A817)+1,0)</f>
        <v>817.0</v>
      </c>
      <c r="B818" s="71" t="s">
        <v>324</v>
      </c>
      <c r="C818" s="102" t="s">
        <v>2149</v>
      </c>
      <c r="E818" t="str">
        <f>IFERROR(VLOOKUP(ROWS($E$2:E818),$A$2:$B$991,2,0),"")</f>
        <v>Činnosti botanických a zoologických zahrad,přír.rezervací a národ.parků</v>
      </c>
      <c r="H818" s="103"/>
      <c r="I818" s="105"/>
    </row>
    <row r="819" spans="1:9" ht="12.75">
      <c r="A819" s="72">
        <f>IF(ISNUMBER(SEARCH(ZAKL_DATA!$B$29,B819)),MAX($A$1:A818)+1,0)</f>
        <v>818.0</v>
      </c>
      <c r="B819" s="71" t="s">
        <v>325</v>
      </c>
      <c r="C819" s="102" t="s">
        <v>2150</v>
      </c>
      <c r="E819" t="str">
        <f>IFERROR(VLOOKUP(ROWS($E$2:E819),$A$2:$B$991,2,0),"")</f>
        <v>Provozování sportovních zařízení</v>
      </c>
      <c r="H819" s="103"/>
      <c r="I819" s="105"/>
    </row>
    <row r="820" spans="1:9" ht="12.75">
      <c r="A820" s="72">
        <f>IF(ISNUMBER(SEARCH(ZAKL_DATA!$B$29,B820)),MAX($A$1:A819)+1,0)</f>
        <v>819.0</v>
      </c>
      <c r="B820" s="71" t="s">
        <v>326</v>
      </c>
      <c r="C820" s="102" t="s">
        <v>2151</v>
      </c>
      <c r="E820" t="str">
        <f>IFERROR(VLOOKUP(ROWS($E$2:E820),$A$2:$B$991,2,0),"")</f>
        <v>Činnosti sportovních klubů</v>
      </c>
      <c r="H820" s="103"/>
      <c r="I820" s="105"/>
    </row>
    <row r="821" spans="1:9" ht="12.75">
      <c r="A821" s="72">
        <f>IF(ISNUMBER(SEARCH(ZAKL_DATA!$B$29,B821)),MAX($A$1:A820)+1,0)</f>
        <v>820.0</v>
      </c>
      <c r="B821" s="71" t="s">
        <v>327</v>
      </c>
      <c r="C821" s="102" t="s">
        <v>2152</v>
      </c>
      <c r="E821" t="str">
        <f>IFERROR(VLOOKUP(ROWS($E$2:E821),$A$2:$B$991,2,0),"")</f>
        <v>Činnosti fitcenter</v>
      </c>
      <c r="H821" s="103"/>
      <c r="I821" s="105"/>
    </row>
    <row r="822" spans="1:9" ht="12.75">
      <c r="A822" s="72">
        <f>IF(ISNUMBER(SEARCH(ZAKL_DATA!$B$29,B822)),MAX($A$1:A821)+1,0)</f>
        <v>821.0</v>
      </c>
      <c r="B822" s="71" t="s">
        <v>328</v>
      </c>
      <c r="C822" s="102" t="s">
        <v>2153</v>
      </c>
      <c r="E822" t="str">
        <f>IFERROR(VLOOKUP(ROWS($E$2:E822),$A$2:$B$991,2,0),"")</f>
        <v>Ostatní sportovní činnosti</v>
      </c>
      <c r="H822" s="103"/>
      <c r="I822" s="105"/>
    </row>
    <row r="823" spans="1:9" ht="12.75">
      <c r="A823" s="72">
        <f>IF(ISNUMBER(SEARCH(ZAKL_DATA!$B$29,B823)),MAX($A$1:A822)+1,0)</f>
        <v>822.0</v>
      </c>
      <c r="B823" s="71" t="s">
        <v>329</v>
      </c>
      <c r="C823" s="102" t="s">
        <v>2154</v>
      </c>
      <c r="E823" t="str">
        <f>IFERROR(VLOOKUP(ROWS($E$2:E823),$A$2:$B$991,2,0),"")</f>
        <v>Činnosti lunaparků a zábavních parků</v>
      </c>
      <c r="H823" s="103"/>
      <c r="I823" s="105"/>
    </row>
    <row r="824" spans="1:9" ht="12.75">
      <c r="A824" s="72">
        <f>IF(ISNUMBER(SEARCH(ZAKL_DATA!$B$29,B824)),MAX($A$1:A823)+1,0)</f>
        <v>823.0</v>
      </c>
      <c r="B824" s="71" t="s">
        <v>330</v>
      </c>
      <c r="C824" s="102" t="s">
        <v>2155</v>
      </c>
      <c r="E824" t="str">
        <f>IFERROR(VLOOKUP(ROWS($E$2:E824),$A$2:$B$991,2,0),"")</f>
        <v>Ostatní zábavní a rekreační činnosti j. n.</v>
      </c>
      <c r="H824" s="103"/>
      <c r="I824" s="105"/>
    </row>
    <row r="825" spans="1:9" ht="12.75">
      <c r="A825" s="72">
        <f>IF(ISNUMBER(SEARCH(ZAKL_DATA!$B$29,B825)),MAX($A$1:A824)+1,0)</f>
        <v>824.0</v>
      </c>
      <c r="B825" s="71" t="s">
        <v>331</v>
      </c>
      <c r="C825" s="102" t="s">
        <v>2156</v>
      </c>
      <c r="E825" t="str">
        <f>IFERROR(VLOOKUP(ROWS($E$2:E825),$A$2:$B$991,2,0),"")</f>
        <v>Činnosti podnikatelských a zaměstnavatelských organizací</v>
      </c>
      <c r="H825" s="103"/>
      <c r="I825" s="105"/>
    </row>
    <row r="826" spans="1:9" ht="12.75">
      <c r="A826" s="72">
        <f>IF(ISNUMBER(SEARCH(ZAKL_DATA!$B$29,B826)),MAX($A$1:A825)+1,0)</f>
        <v>825.0</v>
      </c>
      <c r="B826" s="71" t="s">
        <v>332</v>
      </c>
      <c r="C826" s="102" t="s">
        <v>2157</v>
      </c>
      <c r="E826" t="str">
        <f>IFERROR(VLOOKUP(ROWS($E$2:E826),$A$2:$B$991,2,0),"")</f>
        <v>Činnosti profesních organizací</v>
      </c>
      <c r="H826" s="103"/>
      <c r="I826" s="105"/>
    </row>
    <row r="827" spans="1:9" ht="12.75">
      <c r="A827" s="72">
        <f>IF(ISNUMBER(SEARCH(ZAKL_DATA!$B$29,B827)),MAX($A$1:A826)+1,0)</f>
        <v>826.0</v>
      </c>
      <c r="B827" s="71" t="s">
        <v>333</v>
      </c>
      <c r="C827" s="102" t="s">
        <v>2158</v>
      </c>
      <c r="E827" t="str">
        <f>IFERROR(VLOOKUP(ROWS($E$2:E827),$A$2:$B$991,2,0),"")</f>
        <v>Činnosti náboženských organizací</v>
      </c>
      <c r="H827" s="103"/>
      <c r="I827" s="105"/>
    </row>
    <row r="828" spans="1:9" ht="12.75">
      <c r="A828" s="72">
        <f>IF(ISNUMBER(SEARCH(ZAKL_DATA!$B$29,B828)),MAX($A$1:A827)+1,0)</f>
        <v>827.0</v>
      </c>
      <c r="B828" s="71" t="s">
        <v>334</v>
      </c>
      <c r="C828" s="102" t="s">
        <v>2159</v>
      </c>
      <c r="E828" t="str">
        <f>IFERROR(VLOOKUP(ROWS($E$2:E828),$A$2:$B$991,2,0),"")</f>
        <v>Činnosti politických stran a organizací</v>
      </c>
      <c r="H828" s="103"/>
      <c r="I828" s="105"/>
    </row>
    <row r="829" spans="1:9" ht="12.75">
      <c r="A829" s="72">
        <f>IF(ISNUMBER(SEARCH(ZAKL_DATA!$B$29,B829)),MAX($A$1:A828)+1,0)</f>
        <v>828.0</v>
      </c>
      <c r="B829" s="71" t="s">
        <v>335</v>
      </c>
      <c r="C829" s="102" t="s">
        <v>2160</v>
      </c>
      <c r="E829" t="str">
        <f>IFERROR(VLOOKUP(ROWS($E$2:E829),$A$2:$B$991,2,0),"")</f>
        <v>Činnosti ost.org.sdružujících osoby za účelem prosazování spol.zájmů j.n.</v>
      </c>
      <c r="H829" s="103"/>
      <c r="I829" s="105"/>
    </row>
    <row r="830" spans="1:9" ht="12.75">
      <c r="A830" s="72">
        <f>IF(ISNUMBER(SEARCH(ZAKL_DATA!$B$29,B830)),MAX($A$1:A829)+1,0)</f>
        <v>829.0</v>
      </c>
      <c r="B830" s="71" t="s">
        <v>336</v>
      </c>
      <c r="C830" s="102" t="s">
        <v>2161</v>
      </c>
      <c r="E830" t="str">
        <f>IFERROR(VLOOKUP(ROWS($E$2:E830),$A$2:$B$991,2,0),"")</f>
        <v>Opravy počítačů a periferních zařízení</v>
      </c>
      <c r="H830" s="103"/>
      <c r="I830" s="105"/>
    </row>
    <row r="831" spans="1:9" ht="12.75">
      <c r="A831" s="72">
        <f>IF(ISNUMBER(SEARCH(ZAKL_DATA!$B$29,B831)),MAX($A$1:A830)+1,0)</f>
        <v>830.0</v>
      </c>
      <c r="B831" s="71" t="s">
        <v>337</v>
      </c>
      <c r="C831" s="102" t="s">
        <v>2162</v>
      </c>
      <c r="E831" t="str">
        <f>IFERROR(VLOOKUP(ROWS($E$2:E831),$A$2:$B$991,2,0),"")</f>
        <v>Opravy komunikačních zařízení</v>
      </c>
      <c r="H831" s="103"/>
      <c r="I831" s="105"/>
    </row>
    <row r="832" spans="1:9" ht="12.75">
      <c r="A832" s="72">
        <f>IF(ISNUMBER(SEARCH(ZAKL_DATA!$B$29,B832)),MAX($A$1:A831)+1,0)</f>
        <v>831.0</v>
      </c>
      <c r="B832" s="71" t="s">
        <v>338</v>
      </c>
      <c r="C832" s="102" t="s">
        <v>2163</v>
      </c>
      <c r="E832" t="str">
        <f>IFERROR(VLOOKUP(ROWS($E$2:E832),$A$2:$B$991,2,0),"")</f>
        <v>Opravy spotřební elektroniky</v>
      </c>
      <c r="H832" s="103"/>
      <c r="I832" s="105"/>
    </row>
    <row r="833" spans="1:9" ht="12.75">
      <c r="A833" s="72">
        <f>IF(ISNUMBER(SEARCH(ZAKL_DATA!$B$29,B833)),MAX($A$1:A832)+1,0)</f>
        <v>832.0</v>
      </c>
      <c r="B833" s="71" t="s">
        <v>339</v>
      </c>
      <c r="C833" s="102" t="s">
        <v>2164</v>
      </c>
      <c r="E833" t="str">
        <f>IFERROR(VLOOKUP(ROWS($E$2:E833),$A$2:$B$991,2,0),"")</f>
        <v>Opravy přístrojů a zařízení převážně pro domácnost, dům a zahradu</v>
      </c>
      <c r="H833" s="103"/>
      <c r="I833" s="105"/>
    </row>
    <row r="834" spans="1:9" ht="12.75">
      <c r="A834" s="72">
        <f>IF(ISNUMBER(SEARCH(ZAKL_DATA!$B$29,B834)),MAX($A$1:A833)+1,0)</f>
        <v>833.0</v>
      </c>
      <c r="B834" s="71" t="s">
        <v>340</v>
      </c>
      <c r="C834" s="102" t="s">
        <v>2165</v>
      </c>
      <c r="E834" t="str">
        <f>IFERROR(VLOOKUP(ROWS($E$2:E834),$A$2:$B$991,2,0),"")</f>
        <v>Opravy obuvi a kožených výrobků</v>
      </c>
      <c r="H834" s="103"/>
      <c r="I834" s="105"/>
    </row>
    <row r="835" spans="1:9" ht="12.75">
      <c r="A835" s="72">
        <f>IF(ISNUMBER(SEARCH(ZAKL_DATA!$B$29,B835)),MAX($A$1:A834)+1,0)</f>
        <v>834.0</v>
      </c>
      <c r="B835" s="71" t="s">
        <v>341</v>
      </c>
      <c r="C835" s="102" t="s">
        <v>2166</v>
      </c>
      <c r="E835" t="str">
        <f>IFERROR(VLOOKUP(ROWS($E$2:E835),$A$2:$B$991,2,0),"")</f>
        <v>Opravy nábytku a bytového zařízení</v>
      </c>
      <c r="H835" s="103"/>
      <c r="I835" s="105"/>
    </row>
    <row r="836" spans="1:9" ht="12.75">
      <c r="A836" s="72">
        <f>IF(ISNUMBER(SEARCH(ZAKL_DATA!$B$29,B836)),MAX($A$1:A835)+1,0)</f>
        <v>835.0</v>
      </c>
      <c r="B836" s="71" t="s">
        <v>342</v>
      </c>
      <c r="C836" s="102" t="s">
        <v>2167</v>
      </c>
      <c r="E836" t="str">
        <f>IFERROR(VLOOKUP(ROWS($E$2:E836),$A$2:$B$991,2,0),"")</f>
        <v>Opravy hodin, hodinek a klenotnických výrobků</v>
      </c>
      <c r="H836" s="103"/>
      <c r="I836" s="105"/>
    </row>
    <row r="837" spans="1:9" ht="12.75">
      <c r="A837" s="72">
        <f>IF(ISNUMBER(SEARCH(ZAKL_DATA!$B$29,B837)),MAX($A$1:A836)+1,0)</f>
        <v>836.0</v>
      </c>
      <c r="B837" s="71" t="s">
        <v>343</v>
      </c>
      <c r="C837" s="102" t="s">
        <v>2168</v>
      </c>
      <c r="E837" t="str">
        <f>IFERROR(VLOOKUP(ROWS($E$2:E837),$A$2:$B$991,2,0),"")</f>
        <v>Opravy ostatních výrobků pro osobní potřebu a převážně pro domácnost</v>
      </c>
      <c r="H837" s="103"/>
      <c r="I837" s="105"/>
    </row>
    <row r="838" spans="1:9" ht="12.75">
      <c r="A838" s="72">
        <f>IF(ISNUMBER(SEARCH(ZAKL_DATA!$B$29,B838)),MAX($A$1:A837)+1,0)</f>
        <v>837.0</v>
      </c>
      <c r="B838" s="71" t="s">
        <v>344</v>
      </c>
      <c r="C838" s="102" t="s">
        <v>2169</v>
      </c>
      <c r="E838" t="str">
        <f>IFERROR(VLOOKUP(ROWS($E$2:E838),$A$2:$B$991,2,0),"")</f>
        <v>Praní a chemické čištění textilních a kožešinových výrobků</v>
      </c>
      <c r="H838" s="103"/>
      <c r="I838" s="105"/>
    </row>
    <row r="839" spans="1:9" ht="12.75">
      <c r="A839" s="72">
        <f>IF(ISNUMBER(SEARCH(ZAKL_DATA!$B$29,B839)),MAX($A$1:A838)+1,0)</f>
        <v>838.0</v>
      </c>
      <c r="B839" s="71" t="s">
        <v>345</v>
      </c>
      <c r="C839" s="102" t="s">
        <v>2170</v>
      </c>
      <c r="E839" t="str">
        <f>IFERROR(VLOOKUP(ROWS($E$2:E839),$A$2:$B$991,2,0),"")</f>
        <v>Kadeřnické, kosmetické a podobné činnosti</v>
      </c>
      <c r="H839" s="103"/>
      <c r="I839" s="105"/>
    </row>
    <row r="840" spans="1:9" ht="12.75">
      <c r="A840" s="72">
        <f>IF(ISNUMBER(SEARCH(ZAKL_DATA!$B$29,B840)),MAX($A$1:A839)+1,0)</f>
        <v>839.0</v>
      </c>
      <c r="B840" s="71" t="s">
        <v>346</v>
      </c>
      <c r="C840" s="102" t="s">
        <v>2171</v>
      </c>
      <c r="E840" t="str">
        <f>IFERROR(VLOOKUP(ROWS($E$2:E840),$A$2:$B$991,2,0),"")</f>
        <v>Pohřební a související činnosti</v>
      </c>
      <c r="H840" s="103"/>
      <c r="I840" s="105"/>
    </row>
    <row r="841" spans="1:9" ht="12.75">
      <c r="A841" s="72">
        <f>IF(ISNUMBER(SEARCH(ZAKL_DATA!$B$29,B841)),MAX($A$1:A840)+1,0)</f>
        <v>840.0</v>
      </c>
      <c r="B841" s="71" t="s">
        <v>347</v>
      </c>
      <c r="C841" s="102" t="s">
        <v>2172</v>
      </c>
      <c r="E841" t="str">
        <f>IFERROR(VLOOKUP(ROWS($E$2:E841),$A$2:$B$991,2,0),"")</f>
        <v>Činnosti pro osobní a fyzickou pohodu</v>
      </c>
      <c r="H841" s="103"/>
      <c r="I841" s="105"/>
    </row>
    <row r="842" spans="1:9" ht="12.75">
      <c r="A842" s="72">
        <f>IF(ISNUMBER(SEARCH(ZAKL_DATA!$B$29,B842)),MAX($A$1:A841)+1,0)</f>
        <v>841.0</v>
      </c>
      <c r="B842" s="71" t="s">
        <v>348</v>
      </c>
      <c r="C842" s="102" t="s">
        <v>2173</v>
      </c>
      <c r="E842" t="str">
        <f>IFERROR(VLOOKUP(ROWS($E$2:E842),$A$2:$B$991,2,0),"")</f>
        <v>Poskytování ostatních osobních služeb j. n.</v>
      </c>
      <c r="H842" s="103"/>
      <c r="I842" s="105"/>
    </row>
    <row r="843" spans="1:9" ht="12.75">
      <c r="A843" s="72">
        <f>IF(ISNUMBER(SEARCH(ZAKL_DATA!$B$29,B843)),MAX($A$1:A842)+1,0)</f>
        <v>842.0</v>
      </c>
      <c r="B843" s="71" t="s">
        <v>349</v>
      </c>
      <c r="C843" s="102" t="s">
        <v>1719</v>
      </c>
      <c r="E843" t="str">
        <f>IFERROR(VLOOKUP(ROWS($E$2:E843),$A$2:$B$991,2,0),"")</f>
        <v>Činnosti domácností produk.blíže neurčené výrobky pro vlastní potřebu</v>
      </c>
      <c r="H843" s="103"/>
      <c r="I843" s="105"/>
    </row>
    <row r="844" spans="1:9" ht="12.75">
      <c r="A844" s="72">
        <f>IF(ISNUMBER(SEARCH(ZAKL_DATA!$B$29,B844)),MAX($A$1:A843)+1,0)</f>
        <v>843.0</v>
      </c>
      <c r="B844" s="71" t="s">
        <v>366</v>
      </c>
      <c r="C844" s="102" t="s">
        <v>2174</v>
      </c>
      <c r="E844" t="str">
        <f>IFERROR(VLOOKUP(ROWS($E$2:E844),$A$2:$B$991,2,0),"")</f>
        <v>Výroba obuvi s usňovým svrškem</v>
      </c>
      <c r="H844" s="103"/>
      <c r="I844" s="105"/>
    </row>
    <row r="845" spans="1:9" ht="12.75">
      <c r="A845" s="72">
        <f>IF(ISNUMBER(SEARCH(ZAKL_DATA!$B$29,B845)),MAX($A$1:A844)+1,0)</f>
        <v>844.0</v>
      </c>
      <c r="B845" s="71" t="s">
        <v>367</v>
      </c>
      <c r="C845" s="102" t="s">
        <v>2175</v>
      </c>
      <c r="E845" t="str">
        <f>IFERROR(VLOOKUP(ROWS($E$2:E845),$A$2:$B$991,2,0),"")</f>
        <v>Výroba obuvi z ostatních materiálů</v>
      </c>
      <c r="H845" s="103"/>
      <c r="I845" s="105"/>
    </row>
    <row r="846" spans="1:9" ht="12.75">
      <c r="A846" s="72">
        <f>IF(ISNUMBER(SEARCH(ZAKL_DATA!$B$29,B846)),MAX($A$1:A845)+1,0)</f>
        <v>845.0</v>
      </c>
      <c r="B846" s="71" t="s">
        <v>368</v>
      </c>
      <c r="C846" s="102" t="s">
        <v>2176</v>
      </c>
      <c r="E846" t="str">
        <f>IFERROR(VLOOKUP(ROWS($E$2:E846),$A$2:$B$991,2,0),"")</f>
        <v>Výroba chemických buničin</v>
      </c>
      <c r="H846" s="103"/>
      <c r="I846" s="105"/>
    </row>
    <row r="847" spans="1:9" ht="12.75">
      <c r="A847" s="72">
        <f>IF(ISNUMBER(SEARCH(ZAKL_DATA!$B$29,B847)),MAX($A$1:A846)+1,0)</f>
        <v>846.0</v>
      </c>
      <c r="B847" s="71" t="s">
        <v>369</v>
      </c>
      <c r="C847" s="102" t="s">
        <v>2177</v>
      </c>
      <c r="E847" t="str">
        <f>IFERROR(VLOOKUP(ROWS($E$2:E847),$A$2:$B$991,2,0),"")</f>
        <v>Výroba mechanických vláknin</v>
      </c>
      <c r="H847" s="103"/>
      <c r="I847" s="105"/>
    </row>
    <row r="848" spans="1:9" ht="12.75">
      <c r="A848" s="72">
        <f>IF(ISNUMBER(SEARCH(ZAKL_DATA!$B$29,B848)),MAX($A$1:A847)+1,0)</f>
        <v>847.0</v>
      </c>
      <c r="B848" s="71" t="s">
        <v>370</v>
      </c>
      <c r="C848" s="102" t="s">
        <v>2178</v>
      </c>
      <c r="E848" t="str">
        <f>IFERROR(VLOOKUP(ROWS($E$2:E848),$A$2:$B$991,2,0),"")</f>
        <v>Výroba ostatních papírenských vláknin</v>
      </c>
      <c r="H848" s="103"/>
      <c r="I848" s="105"/>
    </row>
    <row r="849" spans="1:9" ht="12.75">
      <c r="A849" s="72">
        <f>IF(ISNUMBER(SEARCH(ZAKL_DATA!$B$29,B849)),MAX($A$1:A848)+1,0)</f>
        <v>848.0</v>
      </c>
      <c r="B849" s="71" t="s">
        <v>371</v>
      </c>
      <c r="C849" s="102" t="s">
        <v>2179</v>
      </c>
      <c r="E849" t="str">
        <f>IFERROR(VLOOKUP(ROWS($E$2:E849),$A$2:$B$991,2,0),"")</f>
        <v>Výroba bioet.(biolihu)pro pohon motorů a pro výr.směsí a komp.paliv</v>
      </c>
      <c r="H849" s="103"/>
      <c r="I849" s="105"/>
    </row>
    <row r="850" spans="1:9" ht="12.75">
      <c r="A850" s="72">
        <f>IF(ISNUMBER(SEARCH(ZAKL_DATA!$B$29,B850)),MAX($A$1:A849)+1,0)</f>
        <v>849.0</v>
      </c>
      <c r="B850" s="71" t="s">
        <v>372</v>
      </c>
      <c r="C850" s="102" t="s">
        <v>2180</v>
      </c>
      <c r="E850" t="str">
        <f>IFERROR(VLOOKUP(ROWS($E$2:E850),$A$2:$B$991,2,0),"")</f>
        <v>Výroba ostatních základních organických chemických látek</v>
      </c>
      <c r="H850" s="103"/>
      <c r="I850" s="105"/>
    </row>
    <row r="851" spans="1:9" ht="12.75">
      <c r="A851" s="72">
        <f>IF(ISNUMBER(SEARCH(ZAKL_DATA!$B$29,B851)),MAX($A$1:A850)+1,0)</f>
        <v>850.0</v>
      </c>
      <c r="B851" s="71" t="s">
        <v>373</v>
      </c>
      <c r="C851" s="102" t="s">
        <v>2181</v>
      </c>
      <c r="E851" t="str">
        <f>IFERROR(VLOOKUP(ROWS($E$2:E851),$A$2:$B$991,2,0),"")</f>
        <v>Výr.metylesterů a etylesterů mast.kys.pro pohon motorů a pro výr.sm.p.</v>
      </c>
      <c r="H851" s="103"/>
      <c r="I851" s="105"/>
    </row>
    <row r="852" spans="1:9" ht="12.75">
      <c r="A852" s="72">
        <f>IF(ISNUMBER(SEARCH(ZAKL_DATA!$B$29,B852)),MAX($A$1:A851)+1,0)</f>
        <v>851.0</v>
      </c>
      <c r="B852" s="71" t="s">
        <v>374</v>
      </c>
      <c r="C852" s="102" t="s">
        <v>2182</v>
      </c>
      <c r="E852" t="str">
        <f>IFERROR(VLOOKUP(ROWS($E$2:E852),$A$2:$B$991,2,0),"")</f>
        <v>Výroba jiných chemických výrobků j. n.</v>
      </c>
      <c r="H852" s="103"/>
      <c r="I852" s="105"/>
    </row>
    <row r="853" spans="1:9" ht="12.75">
      <c r="A853" s="72">
        <f>IF(ISNUMBER(SEARCH(ZAKL_DATA!$B$29,B853)),MAX($A$1:A852)+1,0)</f>
        <v>852.0</v>
      </c>
      <c r="B853" s="71" t="s">
        <v>375</v>
      </c>
      <c r="C853" s="102" t="s">
        <v>2183</v>
      </c>
      <c r="E853" t="str">
        <f>IFERROR(VLOOKUP(ROWS($E$2:E853),$A$2:$B$991,2,0),"")</f>
        <v>Výroba surového železa, oceli a feroslitin</v>
      </c>
      <c r="H853" s="103"/>
      <c r="I853" s="105"/>
    </row>
    <row r="854" spans="1:9" ht="12.75">
      <c r="A854" s="72">
        <f>IF(ISNUMBER(SEARCH(ZAKL_DATA!$B$29,B854)),MAX($A$1:A853)+1,0)</f>
        <v>853.0</v>
      </c>
      <c r="B854" s="71" t="s">
        <v>376</v>
      </c>
      <c r="C854" s="102" t="s">
        <v>2184</v>
      </c>
      <c r="E854" t="str">
        <f>IFERROR(VLOOKUP(ROWS($E$2:E854),$A$2:$B$991,2,0),"")</f>
        <v>Výroba plochých výrobků (kromě pásky za studena)</v>
      </c>
      <c r="H854" s="103"/>
      <c r="I854" s="105"/>
    </row>
    <row r="855" spans="1:9" ht="12.75">
      <c r="A855" s="72">
        <f>IF(ISNUMBER(SEARCH(ZAKL_DATA!$B$29,B855)),MAX($A$1:A854)+1,0)</f>
        <v>854.0</v>
      </c>
      <c r="B855" s="71" t="s">
        <v>377</v>
      </c>
      <c r="C855" s="102" t="s">
        <v>2185</v>
      </c>
      <c r="E855" t="str">
        <f>IFERROR(VLOOKUP(ROWS($E$2:E855),$A$2:$B$991,2,0),"")</f>
        <v>Tváření výrobků za tepla</v>
      </c>
      <c r="H855" s="103"/>
      <c r="I855" s="105"/>
    </row>
    <row r="856" spans="1:9" ht="12.75">
      <c r="A856" s="72">
        <f>IF(ISNUMBER(SEARCH(ZAKL_DATA!$B$29,B856)),MAX($A$1:A855)+1,0)</f>
        <v>855.0</v>
      </c>
      <c r="B856" s="71" t="s">
        <v>378</v>
      </c>
      <c r="C856" s="102" t="s">
        <v>2186</v>
      </c>
      <c r="E856" t="str">
        <f>IFERROR(VLOOKUP(ROWS($E$2:E856),$A$2:$B$991,2,0),"")</f>
        <v>Výroba odlitků z litiny s lupínkovým grafitem</v>
      </c>
      <c r="H856" s="103"/>
      <c r="I856" s="105"/>
    </row>
    <row r="857" spans="1:9" ht="12.75">
      <c r="A857" s="72">
        <f>IF(ISNUMBER(SEARCH(ZAKL_DATA!$B$29,B857)),MAX($A$1:A856)+1,0)</f>
        <v>856.0</v>
      </c>
      <c r="B857" s="71" t="s">
        <v>379</v>
      </c>
      <c r="C857" s="102" t="s">
        <v>2187</v>
      </c>
      <c r="E857" t="str">
        <f>IFERROR(VLOOKUP(ROWS($E$2:E857),$A$2:$B$991,2,0),"")</f>
        <v>Výroba odlitků z litiny s kuličkovým grafitem</v>
      </c>
      <c r="H857" s="103"/>
      <c r="I857" s="105"/>
    </row>
    <row r="858" spans="1:9" ht="12.75">
      <c r="A858" s="72">
        <f>IF(ISNUMBER(SEARCH(ZAKL_DATA!$B$29,B858)),MAX($A$1:A857)+1,0)</f>
        <v>857.0</v>
      </c>
      <c r="B858" s="71" t="s">
        <v>380</v>
      </c>
      <c r="C858" s="102" t="s">
        <v>2188</v>
      </c>
      <c r="E858" t="str">
        <f>IFERROR(VLOOKUP(ROWS($E$2:E858),$A$2:$B$991,2,0),"")</f>
        <v>Výroba ostatních odlitků z litiny</v>
      </c>
      <c r="H858" s="103"/>
      <c r="I858" s="105"/>
    </row>
    <row r="859" spans="1:9" ht="12.75">
      <c r="A859" s="72">
        <f>IF(ISNUMBER(SEARCH(ZAKL_DATA!$B$29,B859)),MAX($A$1:A858)+1,0)</f>
        <v>858.0</v>
      </c>
      <c r="B859" s="71" t="s">
        <v>381</v>
      </c>
      <c r="C859" s="102" t="s">
        <v>2189</v>
      </c>
      <c r="E859" t="str">
        <f>IFERROR(VLOOKUP(ROWS($E$2:E859),$A$2:$B$991,2,0),"")</f>
        <v>Výroba odlitků z uhlíkatých ocelí</v>
      </c>
      <c r="H859" s="103"/>
      <c r="I859" s="105"/>
    </row>
    <row r="860" spans="1:9" ht="12.75">
      <c r="A860" s="72">
        <f>IF(ISNUMBER(SEARCH(ZAKL_DATA!$B$29,B860)),MAX($A$1:A859)+1,0)</f>
        <v>859.0</v>
      </c>
      <c r="B860" s="71" t="s">
        <v>382</v>
      </c>
      <c r="C860" s="102" t="s">
        <v>2190</v>
      </c>
      <c r="E860" t="str">
        <f>IFERROR(VLOOKUP(ROWS($E$2:E860),$A$2:$B$991,2,0),"")</f>
        <v>Výroba odlitků z legovaných ocelí</v>
      </c>
      <c r="H860" s="103"/>
      <c r="I860" s="105"/>
    </row>
    <row r="861" spans="1:9" ht="12.75">
      <c r="A861" s="72">
        <f>IF(ISNUMBER(SEARCH(ZAKL_DATA!$B$29,B861)),MAX($A$1:A860)+1,0)</f>
        <v>860.0</v>
      </c>
      <c r="B861" s="71" t="s">
        <v>383</v>
      </c>
      <c r="C861" s="102" t="s">
        <v>2191</v>
      </c>
      <c r="E861" t="str">
        <f>IFERROR(VLOOKUP(ROWS($E$2:E861),$A$2:$B$991,2,0),"")</f>
        <v>Opravy a údržba kolejových vozidel</v>
      </c>
      <c r="H861" s="103"/>
      <c r="I861" s="105"/>
    </row>
    <row r="862" spans="1:9" ht="12.75">
      <c r="A862" s="72">
        <f>IF(ISNUMBER(SEARCH(ZAKL_DATA!$B$29,B862)),MAX($A$1:A861)+1,0)</f>
        <v>861.0</v>
      </c>
      <c r="B862" s="71" t="s">
        <v>384</v>
      </c>
      <c r="C862" s="102" t="s">
        <v>2192</v>
      </c>
      <c r="E862" t="str">
        <f>IFERROR(VLOOKUP(ROWS($E$2:E862),$A$2:$B$991,2,0),"")</f>
        <v>Opravy a údržba ostat.dopr.prostředků a zařízení j.n.kromě kolej.vozidel</v>
      </c>
      <c r="H862" s="103"/>
      <c r="I862" s="105"/>
    </row>
    <row r="863" spans="1:9" ht="12.75">
      <c r="A863" s="72">
        <f>IF(ISNUMBER(SEARCH(ZAKL_DATA!$B$29,B863)),MAX($A$1:A862)+1,0)</f>
        <v>862.0</v>
      </c>
      <c r="B863" s="71" t="s">
        <v>385</v>
      </c>
      <c r="C863" s="102" t="s">
        <v>1572</v>
      </c>
      <c r="E863" t="str">
        <f>IFERROR(VLOOKUP(ROWS($E$2:E863),$A$2:$B$991,2,0),"")</f>
        <v>Výroba a rozvod tepla a klimatizovaného vzduchu,výroba ledu</v>
      </c>
      <c r="H863" s="103"/>
      <c r="I863" s="105"/>
    </row>
    <row r="864" spans="1:9" ht="12.75">
      <c r="A864" s="72">
        <f>IF(ISNUMBER(SEARCH(ZAKL_DATA!$B$29,B864)),MAX($A$1:A863)+1,0)</f>
        <v>863.0</v>
      </c>
      <c r="B864" s="71" t="s">
        <v>386</v>
      </c>
      <c r="C864" s="102" t="s">
        <v>2193</v>
      </c>
      <c r="E864" t="str">
        <f>IFERROR(VLOOKUP(ROWS($E$2:E864),$A$2:$B$991,2,0),"")</f>
        <v>Výroba tepla</v>
      </c>
      <c r="H864" s="103"/>
      <c r="I864" s="105"/>
    </row>
    <row r="865" spans="1:9" ht="12.75">
      <c r="A865" s="72">
        <f>IF(ISNUMBER(SEARCH(ZAKL_DATA!$B$29,B865)),MAX($A$1:A864)+1,0)</f>
        <v>864.0</v>
      </c>
      <c r="B865" s="71" t="s">
        <v>387</v>
      </c>
      <c r="C865" s="102" t="s">
        <v>2194</v>
      </c>
      <c r="E865" t="str">
        <f>IFERROR(VLOOKUP(ROWS($E$2:E865),$A$2:$B$991,2,0),"")</f>
        <v>Rozvod tepla</v>
      </c>
      <c r="H865" s="103"/>
      <c r="I865" s="105"/>
    </row>
    <row r="866" spans="1:9" ht="12.75">
      <c r="A866" s="72">
        <f>IF(ISNUMBER(SEARCH(ZAKL_DATA!$B$29,B866)),MAX($A$1:A865)+1,0)</f>
        <v>865.0</v>
      </c>
      <c r="B866" s="71" t="s">
        <v>388</v>
      </c>
      <c r="C866" s="102" t="s">
        <v>2195</v>
      </c>
      <c r="E866" t="str">
        <f>IFERROR(VLOOKUP(ROWS($E$2:E866),$A$2:$B$991,2,0),"")</f>
        <v>Výroba klimatizovaného vzduchu</v>
      </c>
      <c r="H866" s="103"/>
      <c r="I866" s="105"/>
    </row>
    <row r="867" spans="1:9" ht="12.75">
      <c r="A867" s="72">
        <f>IF(ISNUMBER(SEARCH(ZAKL_DATA!$B$29,B867)),MAX($A$1:A866)+1,0)</f>
        <v>866.0</v>
      </c>
      <c r="B867" s="71" t="s">
        <v>389</v>
      </c>
      <c r="C867" s="102" t="s">
        <v>2196</v>
      </c>
      <c r="E867" t="str">
        <f>IFERROR(VLOOKUP(ROWS($E$2:E867),$A$2:$B$991,2,0),"")</f>
        <v>Rozvod klimatizovaného vzduchu</v>
      </c>
      <c r="H867" s="103"/>
      <c r="I867" s="105"/>
    </row>
    <row r="868" spans="1:9" ht="12.75">
      <c r="A868" s="72">
        <f>IF(ISNUMBER(SEARCH(ZAKL_DATA!$B$29,B868)),MAX($A$1:A867)+1,0)</f>
        <v>867.0</v>
      </c>
      <c r="B868" s="71" t="s">
        <v>390</v>
      </c>
      <c r="C868" s="102" t="s">
        <v>2197</v>
      </c>
      <c r="E868" t="str">
        <f>IFERROR(VLOOKUP(ROWS($E$2:E868),$A$2:$B$991,2,0),"")</f>
        <v>Výroba chladicí vody</v>
      </c>
      <c r="H868" s="103"/>
      <c r="I868" s="105"/>
    </row>
    <row r="869" spans="1:9" ht="12.75">
      <c r="A869" s="72">
        <f>IF(ISNUMBER(SEARCH(ZAKL_DATA!$B$29,B869)),MAX($A$1:A868)+1,0)</f>
        <v>868.0</v>
      </c>
      <c r="B869" s="71" t="s">
        <v>391</v>
      </c>
      <c r="C869" s="102" t="s">
        <v>2198</v>
      </c>
      <c r="E869" t="str">
        <f>IFERROR(VLOOKUP(ROWS($E$2:E869),$A$2:$B$991,2,0),"")</f>
        <v>Rozvod chladicí vody</v>
      </c>
      <c r="H869" s="103"/>
      <c r="I869" s="105"/>
    </row>
    <row r="870" spans="1:9" ht="12.75">
      <c r="A870" s="72">
        <f>IF(ISNUMBER(SEARCH(ZAKL_DATA!$B$29,B870)),MAX($A$1:A869)+1,0)</f>
        <v>869.0</v>
      </c>
      <c r="B870" s="71" t="s">
        <v>392</v>
      </c>
      <c r="C870" s="102" t="s">
        <v>2199</v>
      </c>
      <c r="E870" t="str">
        <f>IFERROR(VLOOKUP(ROWS($E$2:E870),$A$2:$B$991,2,0),"")</f>
        <v>Výroba ledu</v>
      </c>
      <c r="H870" s="103"/>
      <c r="I870" s="105"/>
    </row>
    <row r="871" spans="1:9" ht="12.75">
      <c r="A871" s="72">
        <f>IF(ISNUMBER(SEARCH(ZAKL_DATA!$B$29,B871)),MAX($A$1:A870)+1,0)</f>
        <v>870.0</v>
      </c>
      <c r="B871" s="71" t="s">
        <v>393</v>
      </c>
      <c r="C871" s="102" t="s">
        <v>2200</v>
      </c>
      <c r="E871" t="str">
        <f>IFERROR(VLOOKUP(ROWS($E$2:E871),$A$2:$B$991,2,0),"")</f>
        <v>Výstavba nebytových budov</v>
      </c>
      <c r="H871" s="103"/>
      <c r="I871" s="105"/>
    </row>
    <row r="872" spans="1:9" ht="12.75">
      <c r="A872" s="72">
        <f>IF(ISNUMBER(SEARCH(ZAKL_DATA!$B$29,B872)),MAX($A$1:A871)+1,0)</f>
        <v>871.0</v>
      </c>
      <c r="B872" s="71" t="s">
        <v>394</v>
      </c>
      <c r="C872" s="102" t="s">
        <v>2201</v>
      </c>
      <c r="E872" t="str">
        <f>IFERROR(VLOOKUP(ROWS($E$2:E872),$A$2:$B$991,2,0),"")</f>
        <v>Výstavba inženýrských sítí pro kapaliny</v>
      </c>
      <c r="H872" s="103"/>
      <c r="I872" s="105"/>
    </row>
    <row r="873" spans="1:9" ht="12.75">
      <c r="A873" s="72">
        <f>IF(ISNUMBER(SEARCH(ZAKL_DATA!$B$29,B873)),MAX($A$1:A872)+1,0)</f>
        <v>872.0</v>
      </c>
      <c r="B873" s="71" t="s">
        <v>395</v>
      </c>
      <c r="C873" s="102" t="s">
        <v>2202</v>
      </c>
      <c r="E873" t="str">
        <f>IFERROR(VLOOKUP(ROWS($E$2:E873),$A$2:$B$991,2,0),"")</f>
        <v>Výstavba inženýrských sítí pro plyny</v>
      </c>
      <c r="H873" s="103"/>
      <c r="I873" s="105"/>
    </row>
    <row r="874" spans="1:9" ht="12.75">
      <c r="A874" s="72">
        <f>IF(ISNUMBER(SEARCH(ZAKL_DATA!$B$29,B874)),MAX($A$1:A873)+1,0)</f>
        <v>873.0</v>
      </c>
      <c r="B874" s="71" t="s">
        <v>396</v>
      </c>
      <c r="C874" s="102" t="s">
        <v>2203</v>
      </c>
      <c r="E874" t="str">
        <f>IFERROR(VLOOKUP(ROWS($E$2:E874),$A$2:$B$991,2,0),"")</f>
        <v>Sklenářské práce</v>
      </c>
      <c r="H874" s="103"/>
      <c r="I874" s="105"/>
    </row>
    <row r="875" spans="1:9" ht="12.75">
      <c r="A875" s="72">
        <f>IF(ISNUMBER(SEARCH(ZAKL_DATA!$B$29,B875)),MAX($A$1:A874)+1,0)</f>
        <v>874.0</v>
      </c>
      <c r="B875" s="71" t="s">
        <v>397</v>
      </c>
      <c r="C875" s="102" t="s">
        <v>2204</v>
      </c>
      <c r="E875" t="str">
        <f>IFERROR(VLOOKUP(ROWS($E$2:E875),$A$2:$B$991,2,0),"")</f>
        <v>Malířské a natěračské práce</v>
      </c>
      <c r="H875" s="103"/>
      <c r="I875" s="105"/>
    </row>
    <row r="876" spans="1:9" ht="12.75">
      <c r="A876" s="72">
        <f>IF(ISNUMBER(SEARCH(ZAKL_DATA!$B$29,B876)),MAX($A$1:A875)+1,0)</f>
        <v>875.0</v>
      </c>
      <c r="B876" s="71" t="s">
        <v>398</v>
      </c>
      <c r="C876" s="102" t="s">
        <v>2205</v>
      </c>
      <c r="E876" t="str">
        <f>IFERROR(VLOOKUP(ROWS($E$2:E876),$A$2:$B$991,2,0),"")</f>
        <v>Montáž a demontáž lešení a bednění</v>
      </c>
      <c r="H876" s="103"/>
      <c r="I876" s="105"/>
    </row>
    <row r="877" spans="1:9" ht="12.75">
      <c r="A877" s="72">
        <f>IF(ISNUMBER(SEARCH(ZAKL_DATA!$B$29,B877)),MAX($A$1:A876)+1,0)</f>
        <v>876.0</v>
      </c>
      <c r="B877" s="71" t="s">
        <v>399</v>
      </c>
      <c r="C877" s="102" t="s">
        <v>2206</v>
      </c>
      <c r="E877" t="str">
        <f>IFERROR(VLOOKUP(ROWS($E$2:E877),$A$2:$B$991,2,0),"")</f>
        <v>Jiné specializované stavební činnosti j. n.</v>
      </c>
      <c r="H877" s="103"/>
      <c r="I877" s="105"/>
    </row>
    <row r="878" spans="1:9" ht="12.75">
      <c r="A878" s="72">
        <f>IF(ISNUMBER(SEARCH(ZAKL_DATA!$B$29,B878)),MAX($A$1:A877)+1,0)</f>
        <v>877.0</v>
      </c>
      <c r="B878" s="71" t="s">
        <v>400</v>
      </c>
      <c r="C878" s="102" t="s">
        <v>2207</v>
      </c>
      <c r="E878" t="str">
        <f>IFERROR(VLOOKUP(ROWS($E$2:E878),$A$2:$B$991,2,0),"")</f>
        <v>Zprostředkování velkoobchodu a velkoobchod v zastoupení s papír.výrobky</v>
      </c>
      <c r="H878" s="103"/>
      <c r="I878" s="105"/>
    </row>
    <row r="879" spans="1:9" ht="12.75">
      <c r="A879" s="72">
        <f>IF(ISNUMBER(SEARCH(ZAKL_DATA!$B$29,B879)),MAX($A$1:A878)+1,0)</f>
        <v>878.0</v>
      </c>
      <c r="B879" s="71" t="s">
        <v>401</v>
      </c>
      <c r="C879" s="102" t="s">
        <v>2208</v>
      </c>
      <c r="E879" t="str">
        <f>IFERROR(VLOOKUP(ROWS($E$2:E879),$A$2:$B$991,2,0),"")</f>
        <v>Zprostř.specializ.velkoobchodu a velkoobchod v zast.s ost.výrobky j.n.</v>
      </c>
      <c r="H879" s="103"/>
      <c r="I879" s="105"/>
    </row>
    <row r="880" spans="1:9" ht="12.75">
      <c r="A880" s="72">
        <f>IF(ISNUMBER(SEARCH(ZAKL_DATA!$B$29,B880)),MAX($A$1:A879)+1,0)</f>
        <v>879.0</v>
      </c>
      <c r="B880" s="71" t="s">
        <v>402</v>
      </c>
      <c r="C880" s="102" t="s">
        <v>2209</v>
      </c>
      <c r="E880" t="str">
        <f>IFERROR(VLOOKUP(ROWS($E$2:E880),$A$2:$B$991,2,0),"")</f>
        <v>Velkoobchod s oděvy</v>
      </c>
      <c r="H880" s="103"/>
      <c r="I880" s="105"/>
    </row>
    <row r="881" spans="1:9" ht="12.75">
      <c r="A881" s="72">
        <f>IF(ISNUMBER(SEARCH(ZAKL_DATA!$B$29,B881)),MAX($A$1:A880)+1,0)</f>
        <v>880.0</v>
      </c>
      <c r="B881" s="71" t="s">
        <v>403</v>
      </c>
      <c r="C881" s="102" t="s">
        <v>2210</v>
      </c>
      <c r="E881" t="str">
        <f>IFERROR(VLOOKUP(ROWS($E$2:E881),$A$2:$B$991,2,0),"")</f>
        <v>Velkoobchod s obuví</v>
      </c>
      <c r="H881" s="103"/>
      <c r="I881" s="105"/>
    </row>
    <row r="882" spans="1:9" ht="12.75">
      <c r="A882" s="72">
        <f>IF(ISNUMBER(SEARCH(ZAKL_DATA!$B$29,B882)),MAX($A$1:A881)+1,0)</f>
        <v>881.0</v>
      </c>
      <c r="B882" s="71" t="s">
        <v>404</v>
      </c>
      <c r="C882" s="102" t="s">
        <v>2211</v>
      </c>
      <c r="E882" t="str">
        <f>IFERROR(VLOOKUP(ROWS($E$2:E882),$A$2:$B$991,2,0),"")</f>
        <v>Velkoobchod s porcelánovými, keramickými a skleněnými výrobky</v>
      </c>
      <c r="H882" s="103"/>
      <c r="I882" s="105"/>
    </row>
    <row r="883" spans="1:9" ht="12.75">
      <c r="A883" s="72">
        <f>IF(ISNUMBER(SEARCH(ZAKL_DATA!$B$29,B883)),MAX($A$1:A882)+1,0)</f>
        <v>882.0</v>
      </c>
      <c r="B883" s="71" t="s">
        <v>405</v>
      </c>
      <c r="C883" s="102" t="s">
        <v>2212</v>
      </c>
      <c r="E883" t="str">
        <f>IFERROR(VLOOKUP(ROWS($E$2:E883),$A$2:$B$991,2,0),"")</f>
        <v>Velkoobchod s pracími a čisticími prostředky</v>
      </c>
      <c r="H883" s="103"/>
      <c r="I883" s="105"/>
    </row>
    <row r="884" spans="1:9" ht="12.75">
      <c r="A884" s="72">
        <f>IF(ISNUMBER(SEARCH(ZAKL_DATA!$B$29,B884)),MAX($A$1:A883)+1,0)</f>
        <v>883.0</v>
      </c>
      <c r="B884" s="71" t="s">
        <v>406</v>
      </c>
      <c r="C884" s="102" t="s">
        <v>2213</v>
      </c>
      <c r="E884" t="str">
        <f>IFERROR(VLOOKUP(ROWS($E$2:E884),$A$2:$B$991,2,0),"")</f>
        <v>Velkoobchod s pevnými palivy a příbuznými výrobky</v>
      </c>
      <c r="H884" s="103"/>
      <c r="I884" s="105"/>
    </row>
    <row r="885" spans="1:9" ht="12.75">
      <c r="A885" s="72">
        <f>IF(ISNUMBER(SEARCH(ZAKL_DATA!$B$29,B885)),MAX($A$1:A884)+1,0)</f>
        <v>884.0</v>
      </c>
      <c r="B885" s="71" t="s">
        <v>407</v>
      </c>
      <c r="C885" s="102" t="s">
        <v>2214</v>
      </c>
      <c r="E885" t="str">
        <f>IFERROR(VLOOKUP(ROWS($E$2:E885),$A$2:$B$991,2,0),"")</f>
        <v>Velkoobchod s kapalnými palivy a příbuznými výrobky</v>
      </c>
      <c r="H885" s="103"/>
      <c r="I885" s="105"/>
    </row>
    <row r="886" spans="1:9" ht="12.75">
      <c r="A886" s="72">
        <f>IF(ISNUMBER(SEARCH(ZAKL_DATA!$B$29,B886)),MAX($A$1:A885)+1,0)</f>
        <v>885.0</v>
      </c>
      <c r="B886" s="71" t="s">
        <v>408</v>
      </c>
      <c r="C886" s="102" t="s">
        <v>2215</v>
      </c>
      <c r="E886" t="str">
        <f>IFERROR(VLOOKUP(ROWS($E$2:E886),$A$2:$B$991,2,0),"")</f>
        <v>Velkoobchod s plynnými palivy a příbuznými výrobky</v>
      </c>
      <c r="H886" s="103"/>
      <c r="I886" s="105"/>
    </row>
    <row r="887" spans="1:9" ht="12.75">
      <c r="A887" s="72">
        <f>IF(ISNUMBER(SEARCH(ZAKL_DATA!$B$29,B887)),MAX($A$1:A886)+1,0)</f>
        <v>886.0</v>
      </c>
      <c r="B887" s="71" t="s">
        <v>409</v>
      </c>
      <c r="C887" s="102" t="s">
        <v>2216</v>
      </c>
      <c r="E887" t="str">
        <f>IFERROR(VLOOKUP(ROWS($E$2:E887),$A$2:$B$991,2,0),"")</f>
        <v>Velkoobchod s papírenskými meziprodukty</v>
      </c>
      <c r="H887" s="103"/>
      <c r="I887" s="105"/>
    </row>
    <row r="888" spans="1:9" ht="12.75">
      <c r="A888" s="72">
        <f>IF(ISNUMBER(SEARCH(ZAKL_DATA!$B$29,B888)),MAX($A$1:A887)+1,0)</f>
        <v>887.0</v>
      </c>
      <c r="B888" s="71" t="s">
        <v>410</v>
      </c>
      <c r="C888" s="102" t="s">
        <v>2217</v>
      </c>
      <c r="E888" t="str">
        <f>IFERROR(VLOOKUP(ROWS($E$2:E888),$A$2:$B$991,2,0),"")</f>
        <v>Velkoobchod s ostatními meziprodukty j. n.</v>
      </c>
      <c r="H888" s="103"/>
      <c r="I888" s="105"/>
    </row>
    <row r="889" spans="1:9" ht="12.75">
      <c r="A889" s="72">
        <f>IF(ISNUMBER(SEARCH(ZAKL_DATA!$B$29,B889)),MAX($A$1:A888)+1,0)</f>
        <v>888.0</v>
      </c>
      <c r="B889" s="71" t="s">
        <v>411</v>
      </c>
      <c r="C889" s="102" t="s">
        <v>2218</v>
      </c>
      <c r="E889" t="str">
        <f>IFERROR(VLOOKUP(ROWS($E$2:E889),$A$2:$B$991,2,0),"")</f>
        <v>Maloobchod s fotografickým a optickým zařízením a potřebami</v>
      </c>
      <c r="H889" s="103"/>
      <c r="I889" s="105"/>
    </row>
    <row r="890" spans="1:9" ht="12.75">
      <c r="A890" s="72">
        <f>IF(ISNUMBER(SEARCH(ZAKL_DATA!$B$29,B890)),MAX($A$1:A889)+1,0)</f>
        <v>889.0</v>
      </c>
      <c r="B890" s="71" t="s">
        <v>412</v>
      </c>
      <c r="C890" s="102" t="s">
        <v>2219</v>
      </c>
      <c r="E890" t="str">
        <f>IFERROR(VLOOKUP(ROWS($E$2:E890),$A$2:$B$991,2,0),"")</f>
        <v>Maloobchod s pevnými palivy</v>
      </c>
      <c r="H890" s="103"/>
      <c r="I890" s="105"/>
    </row>
    <row r="891" spans="1:9" ht="12.75">
      <c r="A891" s="72">
        <f>IF(ISNUMBER(SEARCH(ZAKL_DATA!$B$29,B891)),MAX($A$1:A890)+1,0)</f>
        <v>890.0</v>
      </c>
      <c r="B891" s="71" t="s">
        <v>413</v>
      </c>
      <c r="C891" s="102" t="s">
        <v>2220</v>
      </c>
      <c r="E891" t="str">
        <f>IFERROR(VLOOKUP(ROWS($E$2:E891),$A$2:$B$991,2,0),"")</f>
        <v>Maloobchod s kapalnými palivy (kromě pohonných hmot)</v>
      </c>
      <c r="H891" s="103"/>
      <c r="I891" s="105"/>
    </row>
    <row r="892" spans="1:9" ht="12.75">
      <c r="A892" s="72">
        <f>IF(ISNUMBER(SEARCH(ZAKL_DATA!$B$29,B892)),MAX($A$1:A891)+1,0)</f>
        <v>891.0</v>
      </c>
      <c r="B892" s="71" t="s">
        <v>414</v>
      </c>
      <c r="C892" s="102" t="s">
        <v>2221</v>
      </c>
      <c r="E892" t="str">
        <f>IFERROR(VLOOKUP(ROWS($E$2:E892),$A$2:$B$991,2,0),"")</f>
        <v>Maloobchod s plynnými palivy (kromě pohonných hmot)</v>
      </c>
      <c r="H892" s="103"/>
      <c r="I892" s="105"/>
    </row>
    <row r="893" spans="1:9" ht="12.75">
      <c r="A893" s="72">
        <f>IF(ISNUMBER(SEARCH(ZAKL_DATA!$B$29,B893)),MAX($A$1:A892)+1,0)</f>
        <v>892.0</v>
      </c>
      <c r="B893" s="71" t="s">
        <v>415</v>
      </c>
      <c r="C893" s="102" t="s">
        <v>2222</v>
      </c>
      <c r="E893" t="str">
        <f>IFERROR(VLOOKUP(ROWS($E$2:E893),$A$2:$B$991,2,0),"")</f>
        <v>Ostatní maloobchod s novým zbožím ve specializovaných prodejnách j. n.</v>
      </c>
      <c r="H893" s="103"/>
      <c r="I893" s="105"/>
    </row>
    <row r="894" spans="1:9" ht="12.75">
      <c r="A894" s="72">
        <f>IF(ISNUMBER(SEARCH(ZAKL_DATA!$B$29,B894)),MAX($A$1:A893)+1,0)</f>
        <v>893.0</v>
      </c>
      <c r="B894" s="71" t="s">
        <v>416</v>
      </c>
      <c r="C894" s="102" t="s">
        <v>2223</v>
      </c>
      <c r="E894" t="str">
        <f>IFERROR(VLOOKUP(ROWS($E$2:E894),$A$2:$B$991,2,0),"")</f>
        <v>Maloobchod prostřednictvím internetu</v>
      </c>
      <c r="H894" s="103"/>
      <c r="I894" s="105"/>
    </row>
    <row r="895" spans="1:9" ht="12.75">
      <c r="A895" s="72">
        <f>IF(ISNUMBER(SEARCH(ZAKL_DATA!$B$29,B895)),MAX($A$1:A894)+1,0)</f>
        <v>894.0</v>
      </c>
      <c r="B895" s="71" t="s">
        <v>417</v>
      </c>
      <c r="C895" s="102" t="s">
        <v>2224</v>
      </c>
      <c r="E895" t="str">
        <f>IFERROR(VLOOKUP(ROWS($E$2:E895),$A$2:$B$991,2,0),"")</f>
        <v>Maloobchod prostřednictvím zásilkové služby(jiný než prostř.internetu)</v>
      </c>
      <c r="H895" s="103"/>
      <c r="I895" s="105"/>
    </row>
    <row r="896" spans="1:9" ht="12.75">
      <c r="A896" s="72">
        <f>IF(ISNUMBER(SEARCH(ZAKL_DATA!$B$29,B896)),MAX($A$1:A895)+1,0)</f>
        <v>895.0</v>
      </c>
      <c r="B896" s="71" t="s">
        <v>418</v>
      </c>
      <c r="C896" s="102" t="s">
        <v>2225</v>
      </c>
      <c r="E896" t="str">
        <f>IFERROR(VLOOKUP(ROWS($E$2:E896),$A$2:$B$991,2,0),"")</f>
        <v>Meziměstská pravidelná pozemní osobní doprava</v>
      </c>
      <c r="H896" s="103"/>
      <c r="I896" s="105"/>
    </row>
    <row r="897" spans="1:9" ht="12.75">
      <c r="A897" s="72">
        <f>IF(ISNUMBER(SEARCH(ZAKL_DATA!$B$29,B897)),MAX($A$1:A896)+1,0)</f>
        <v>896.0</v>
      </c>
      <c r="B897" s="71" t="s">
        <v>419</v>
      </c>
      <c r="C897" s="102" t="s">
        <v>2226</v>
      </c>
      <c r="E897" t="str">
        <f>IFERROR(VLOOKUP(ROWS($E$2:E897),$A$2:$B$991,2,0),"")</f>
        <v>Osobní doprava lanovkou nebo vlekem</v>
      </c>
      <c r="H897" s="103"/>
      <c r="I897" s="105"/>
    </row>
    <row r="898" spans="1:9" ht="12.75">
      <c r="A898" s="72">
        <f>IF(ISNUMBER(SEARCH(ZAKL_DATA!$B$29,B898)),MAX($A$1:A897)+1,0)</f>
        <v>897.0</v>
      </c>
      <c r="B898" s="71" t="s">
        <v>420</v>
      </c>
      <c r="C898" s="102" t="s">
        <v>2227</v>
      </c>
      <c r="E898" t="str">
        <f>IFERROR(VLOOKUP(ROWS($E$2:E898),$A$2:$B$991,2,0),"")</f>
        <v>Nepravidelná pozemní osobní doprava</v>
      </c>
      <c r="H898" s="103"/>
      <c r="I898" s="105"/>
    </row>
    <row r="899" spans="1:9" ht="12.75">
      <c r="A899" s="72">
        <f>IF(ISNUMBER(SEARCH(ZAKL_DATA!$B$29,B899)),MAX($A$1:A898)+1,0)</f>
        <v>898.0</v>
      </c>
      <c r="B899" s="71" t="s">
        <v>421</v>
      </c>
      <c r="C899" s="102" t="s">
        <v>2228</v>
      </c>
      <c r="E899" t="str">
        <f>IFERROR(VLOOKUP(ROWS($E$2:E899),$A$2:$B$991,2,0),"")</f>
        <v>Jiná pozemní osobní doprava j. n.</v>
      </c>
      <c r="H899" s="103"/>
      <c r="I899" s="105"/>
    </row>
    <row r="900" spans="1:9" ht="12.75">
      <c r="A900" s="72">
        <f>IF(ISNUMBER(SEARCH(ZAKL_DATA!$B$29,B900)),MAX($A$1:A899)+1,0)</f>
        <v>899.0</v>
      </c>
      <c r="B900" s="71" t="s">
        <v>422</v>
      </c>
      <c r="C900" s="102" t="s">
        <v>2229</v>
      </c>
      <c r="E900" t="str">
        <f>IFERROR(VLOOKUP(ROWS($E$2:E900),$A$2:$B$991,2,0),"")</f>
        <v>Potrubní doprava ropovodem</v>
      </c>
      <c r="H900" s="103"/>
      <c r="I900" s="105"/>
    </row>
    <row r="901" spans="1:9" ht="12.75">
      <c r="A901" s="72">
        <f>IF(ISNUMBER(SEARCH(ZAKL_DATA!$B$29,B901)),MAX($A$1:A900)+1,0)</f>
        <v>900.0</v>
      </c>
      <c r="B901" s="71" t="s">
        <v>423</v>
      </c>
      <c r="C901" s="102" t="s">
        <v>2230</v>
      </c>
      <c r="E901" t="str">
        <f>IFERROR(VLOOKUP(ROWS($E$2:E901),$A$2:$B$991,2,0),"")</f>
        <v>Potrubní doprava plynovodem</v>
      </c>
      <c r="H901" s="103"/>
      <c r="I901" s="105"/>
    </row>
    <row r="902" spans="1:9" ht="12.75">
      <c r="A902" s="72">
        <f>IF(ISNUMBER(SEARCH(ZAKL_DATA!$B$29,B902)),MAX($A$1:A901)+1,0)</f>
        <v>901.0</v>
      </c>
      <c r="B902" s="71" t="s">
        <v>424</v>
      </c>
      <c r="C902" s="102" t="s">
        <v>2231</v>
      </c>
      <c r="E902" t="str">
        <f>IFERROR(VLOOKUP(ROWS($E$2:E902),$A$2:$B$991,2,0),"")</f>
        <v>Potrubní doprava ostatní</v>
      </c>
      <c r="H902" s="103"/>
      <c r="I902" s="105"/>
    </row>
    <row r="903" spans="1:9" ht="12.75">
      <c r="A903" s="72">
        <f>IF(ISNUMBER(SEARCH(ZAKL_DATA!$B$29,B903)),MAX($A$1:A902)+1,0)</f>
        <v>902.0</v>
      </c>
      <c r="B903" s="71" t="s">
        <v>425</v>
      </c>
      <c r="C903" s="102" t="s">
        <v>2232</v>
      </c>
      <c r="E903" t="str">
        <f>IFERROR(VLOOKUP(ROWS($E$2:E903),$A$2:$B$991,2,0),"")</f>
        <v>Vnitrostátní pravidelná letecká osobní doprava</v>
      </c>
      <c r="H903" s="103"/>
      <c r="I903" s="105"/>
    </row>
    <row r="904" spans="1:9" ht="12.75">
      <c r="A904" s="72">
        <f>IF(ISNUMBER(SEARCH(ZAKL_DATA!$B$29,B904)),MAX($A$1:A903)+1,0)</f>
        <v>903.0</v>
      </c>
      <c r="B904" s="71" t="s">
        <v>426</v>
      </c>
      <c r="C904" s="102" t="s">
        <v>2233</v>
      </c>
      <c r="E904" t="str">
        <f>IFERROR(VLOOKUP(ROWS($E$2:E904),$A$2:$B$991,2,0),"")</f>
        <v>Vnitrostátní nepravidelná letecká osobní doprava</v>
      </c>
      <c r="H904" s="103"/>
      <c r="I904" s="105"/>
    </row>
    <row r="905" spans="1:9" ht="12.75">
      <c r="A905" s="72">
        <f>IF(ISNUMBER(SEARCH(ZAKL_DATA!$B$29,B905)),MAX($A$1:A904)+1,0)</f>
        <v>904.0</v>
      </c>
      <c r="B905" s="71" t="s">
        <v>427</v>
      </c>
      <c r="C905" s="102" t="s">
        <v>2234</v>
      </c>
      <c r="E905" t="str">
        <f>IFERROR(VLOOKUP(ROWS($E$2:E905),$A$2:$B$991,2,0),"")</f>
        <v>Mezinárodní pravidelná letecká osobní doprava</v>
      </c>
      <c r="H905" s="103"/>
      <c r="I905" s="105"/>
    </row>
    <row r="906" spans="1:9" ht="12.75">
      <c r="A906" s="72">
        <f>IF(ISNUMBER(SEARCH(ZAKL_DATA!$B$29,B906)),MAX($A$1:A905)+1,0)</f>
        <v>905.0</v>
      </c>
      <c r="B906" s="71" t="s">
        <v>428</v>
      </c>
      <c r="C906" s="102" t="s">
        <v>2235</v>
      </c>
      <c r="E906" t="str">
        <f>IFERROR(VLOOKUP(ROWS($E$2:E906),$A$2:$B$991,2,0),"")</f>
        <v>Mezinárodní nepravidelná letecká osobní doprava</v>
      </c>
      <c r="H906" s="103"/>
      <c r="I906" s="105"/>
    </row>
    <row r="907" spans="1:9" ht="12.75">
      <c r="A907" s="72">
        <f>IF(ISNUMBER(SEARCH(ZAKL_DATA!$B$29,B907)),MAX($A$1:A906)+1,0)</f>
        <v>906.0</v>
      </c>
      <c r="B907" s="71" t="s">
        <v>429</v>
      </c>
      <c r="C907" s="102" t="s">
        <v>2236</v>
      </c>
      <c r="E907" t="str">
        <f>IFERROR(VLOOKUP(ROWS($E$2:E907),$A$2:$B$991,2,0),"")</f>
        <v>Ostatní letecká osobní doprava</v>
      </c>
      <c r="H907" s="103"/>
      <c r="I907" s="105"/>
    </row>
    <row r="908" spans="1:9" ht="12.75">
      <c r="A908" s="72">
        <f>IF(ISNUMBER(SEARCH(ZAKL_DATA!$B$29,B908)),MAX($A$1:A907)+1,0)</f>
        <v>907.0</v>
      </c>
      <c r="B908" s="71" t="s">
        <v>430</v>
      </c>
      <c r="C908" s="102" t="s">
        <v>2237</v>
      </c>
      <c r="E908" t="str">
        <f>IFERROR(VLOOKUP(ROWS($E$2:E908),$A$2:$B$991,2,0),"")</f>
        <v>Hotely</v>
      </c>
      <c r="H908" s="103"/>
      <c r="I908" s="105"/>
    </row>
    <row r="909" spans="1:9" ht="12.75">
      <c r="A909" s="72">
        <f>IF(ISNUMBER(SEARCH(ZAKL_DATA!$B$29,B909)),MAX($A$1:A908)+1,0)</f>
        <v>908.0</v>
      </c>
      <c r="B909" s="71" t="s">
        <v>431</v>
      </c>
      <c r="C909" s="102" t="s">
        <v>2238</v>
      </c>
      <c r="E909" t="str">
        <f>IFERROR(VLOOKUP(ROWS($E$2:E909),$A$2:$B$991,2,0),"")</f>
        <v>Motely, botely</v>
      </c>
      <c r="H909" s="103"/>
      <c r="I909" s="105"/>
    </row>
    <row r="910" spans="1:9" ht="12.75">
      <c r="A910" s="72">
        <f>IF(ISNUMBER(SEARCH(ZAKL_DATA!$B$29,B910)),MAX($A$1:A909)+1,0)</f>
        <v>909.0</v>
      </c>
      <c r="B910" s="71" t="s">
        <v>432</v>
      </c>
      <c r="C910" s="102" t="s">
        <v>2239</v>
      </c>
      <c r="E910" t="str">
        <f>IFERROR(VLOOKUP(ROWS($E$2:E910),$A$2:$B$991,2,0),"")</f>
        <v>Ostatní podobná ubytovací zařízení</v>
      </c>
      <c r="H910" s="103"/>
      <c r="I910" s="105"/>
    </row>
    <row r="911" spans="1:9" ht="12.75">
      <c r="A911" s="72">
        <f>IF(ISNUMBER(SEARCH(ZAKL_DATA!$B$29,B911)),MAX($A$1:A910)+1,0)</f>
        <v>910.0</v>
      </c>
      <c r="B911" s="71" t="s">
        <v>433</v>
      </c>
      <c r="C911" s="102" t="s">
        <v>2240</v>
      </c>
      <c r="E911" t="str">
        <f>IFERROR(VLOOKUP(ROWS($E$2:E911),$A$2:$B$991,2,0),"")</f>
        <v>Ubytování v zařízených pronájmech</v>
      </c>
      <c r="H911" s="103"/>
      <c r="I911" s="105"/>
    </row>
    <row r="912" spans="1:9" ht="12.75">
      <c r="A912" s="72">
        <f>IF(ISNUMBER(SEARCH(ZAKL_DATA!$B$29,B912)),MAX($A$1:A911)+1,0)</f>
        <v>911.0</v>
      </c>
      <c r="B912" s="71" t="s">
        <v>434</v>
      </c>
      <c r="C912" s="102" t="s">
        <v>2241</v>
      </c>
      <c r="E912" t="str">
        <f>IFERROR(VLOOKUP(ROWS($E$2:E912),$A$2:$B$991,2,0),"")</f>
        <v>Ubytování ve vysokoškolských kolejích, domovech mládeže</v>
      </c>
      <c r="H912" s="103"/>
      <c r="I912" s="105"/>
    </row>
    <row r="913" spans="1:9" ht="12.75">
      <c r="A913" s="72">
        <f>IF(ISNUMBER(SEARCH(ZAKL_DATA!$B$29,B913)),MAX($A$1:A912)+1,0)</f>
        <v>912.0</v>
      </c>
      <c r="B913" s="71" t="s">
        <v>435</v>
      </c>
      <c r="C913" s="102" t="s">
        <v>2242</v>
      </c>
      <c r="E913" t="str">
        <f>IFERROR(VLOOKUP(ROWS($E$2:E913),$A$2:$B$991,2,0),"")</f>
        <v>Ostatní ubytování j. n.</v>
      </c>
      <c r="H913" s="103"/>
      <c r="I913" s="105"/>
    </row>
    <row r="914" spans="1:9" ht="12.75">
      <c r="A914" s="72">
        <f>IF(ISNUMBER(SEARCH(ZAKL_DATA!$B$29,B914)),MAX($A$1:A913)+1,0)</f>
        <v>913.0</v>
      </c>
      <c r="B914" s="71" t="s">
        <v>436</v>
      </c>
      <c r="C914" s="102" t="s">
        <v>2243</v>
      </c>
      <c r="E914" t="str">
        <f>IFERROR(VLOOKUP(ROWS($E$2:E914),$A$2:$B$991,2,0),"")</f>
        <v>Stravování v závodních kuchyních</v>
      </c>
      <c r="H914" s="103"/>
      <c r="I914" s="105"/>
    </row>
    <row r="915" spans="1:9" ht="12.75">
      <c r="A915" s="72">
        <f>IF(ISNUMBER(SEARCH(ZAKL_DATA!$B$29,B915)),MAX($A$1:A914)+1,0)</f>
        <v>914.0</v>
      </c>
      <c r="B915" s="71" t="s">
        <v>437</v>
      </c>
      <c r="C915" s="102" t="s">
        <v>2244</v>
      </c>
      <c r="E915" t="str">
        <f>IFERROR(VLOOKUP(ROWS($E$2:E915),$A$2:$B$991,2,0),"")</f>
        <v>Stravování ve školních zařízeních, menzách</v>
      </c>
      <c r="H915" s="103"/>
      <c r="I915" s="105"/>
    </row>
    <row r="916" spans="1:9" ht="12.75">
      <c r="A916" s="72">
        <f>IF(ISNUMBER(SEARCH(ZAKL_DATA!$B$29,B916)),MAX($A$1:A915)+1,0)</f>
        <v>915.0</v>
      </c>
      <c r="B916" s="71" t="s">
        <v>438</v>
      </c>
      <c r="C916" s="102" t="s">
        <v>2245</v>
      </c>
      <c r="E916" t="str">
        <f>IFERROR(VLOOKUP(ROWS($E$2:E916),$A$2:$B$991,2,0),"")</f>
        <v>Poskytování jiných stravovacích služeb j. n.</v>
      </c>
      <c r="H916" s="103"/>
      <c r="I916" s="105"/>
    </row>
    <row r="917" spans="1:9" ht="12.75">
      <c r="A917" s="72">
        <f>IF(ISNUMBER(SEARCH(ZAKL_DATA!$B$29,B917)),MAX($A$1:A916)+1,0)</f>
        <v>916.0</v>
      </c>
      <c r="B917" s="71" t="s">
        <v>439</v>
      </c>
      <c r="C917" s="102" t="s">
        <v>2246</v>
      </c>
      <c r="E917" t="str">
        <f>IFERROR(VLOOKUP(ROWS($E$2:E917),$A$2:$B$991,2,0),"")</f>
        <v>Poskytování hlasových služeb přes pevnou telekomunikační síť</v>
      </c>
      <c r="H917" s="103"/>
      <c r="I917" s="105"/>
    </row>
    <row r="918" spans="1:9" ht="12.75">
      <c r="A918" s="72">
        <f>IF(ISNUMBER(SEARCH(ZAKL_DATA!$B$29,B918)),MAX($A$1:A917)+1,0)</f>
        <v>917.0</v>
      </c>
      <c r="B918" s="71" t="s">
        <v>440</v>
      </c>
      <c r="C918" s="102" t="s">
        <v>2247</v>
      </c>
      <c r="E918" t="str">
        <f>IFERROR(VLOOKUP(ROWS($E$2:E918),$A$2:$B$991,2,0),"")</f>
        <v>Pronájem pevné telekomunikační sítě</v>
      </c>
      <c r="H918" s="103"/>
      <c r="I918" s="105"/>
    </row>
    <row r="919" spans="1:9" ht="12.75">
      <c r="A919" s="72">
        <f>IF(ISNUMBER(SEARCH(ZAKL_DATA!$B$29,B919)),MAX($A$1:A918)+1,0)</f>
        <v>918.0</v>
      </c>
      <c r="B919" s="71" t="s">
        <v>441</v>
      </c>
      <c r="C919" s="102" t="s">
        <v>2248</v>
      </c>
      <c r="E919" t="str">
        <f>IFERROR(VLOOKUP(ROWS($E$2:E919),$A$2:$B$991,2,0),"")</f>
        <v>Přenos dat přes pevnou telekomunikační síť</v>
      </c>
      <c r="H919" s="103"/>
      <c r="I919" s="105"/>
    </row>
    <row r="920" spans="1:9" ht="12.75">
      <c r="A920" s="72">
        <f>IF(ISNUMBER(SEARCH(ZAKL_DATA!$B$29,B920)),MAX($A$1:A919)+1,0)</f>
        <v>919.0</v>
      </c>
      <c r="B920" s="71" t="s">
        <v>442</v>
      </c>
      <c r="C920" s="102" t="s">
        <v>2249</v>
      </c>
      <c r="E920" t="str">
        <f>IFERROR(VLOOKUP(ROWS($E$2:E920),$A$2:$B$991,2,0),"")</f>
        <v>Poskytování přístupu k internetu přes pevnou telekomunikační síť</v>
      </c>
      <c r="H920" s="103"/>
      <c r="I920" s="105"/>
    </row>
    <row r="921" spans="1:9" ht="12.75">
      <c r="A921" s="72">
        <f>IF(ISNUMBER(SEARCH(ZAKL_DATA!$B$29,B921)),MAX($A$1:A920)+1,0)</f>
        <v>920.0</v>
      </c>
      <c r="B921" s="71" t="s">
        <v>443</v>
      </c>
      <c r="C921" s="102" t="s">
        <v>2250</v>
      </c>
      <c r="E921" t="str">
        <f>IFERROR(VLOOKUP(ROWS($E$2:E921),$A$2:$B$991,2,0),"")</f>
        <v>Ostatní činnosti související s pevnou telekomunikační sítí</v>
      </c>
      <c r="H921" s="103"/>
      <c r="I921" s="105"/>
    </row>
    <row r="922" spans="1:9" ht="12.75">
      <c r="A922" s="72">
        <f>IF(ISNUMBER(SEARCH(ZAKL_DATA!$B$29,B922)),MAX($A$1:A921)+1,0)</f>
        <v>921.0</v>
      </c>
      <c r="B922" s="71" t="s">
        <v>444</v>
      </c>
      <c r="C922" s="102" t="s">
        <v>2251</v>
      </c>
      <c r="E922" t="str">
        <f>IFERROR(VLOOKUP(ROWS($E$2:E922),$A$2:$B$991,2,0),"")</f>
        <v>Poskytování hlasových služeb přes bezdrátovou telekomunikační síť</v>
      </c>
      <c r="H922" s="103"/>
      <c r="I922" s="105"/>
    </row>
    <row r="923" spans="1:9" ht="12.75">
      <c r="A923" s="72">
        <f>IF(ISNUMBER(SEARCH(ZAKL_DATA!$B$29,B923)),MAX($A$1:A922)+1,0)</f>
        <v>922.0</v>
      </c>
      <c r="B923" s="71" t="s">
        <v>445</v>
      </c>
      <c r="C923" s="102" t="s">
        <v>2252</v>
      </c>
      <c r="E923" t="str">
        <f>IFERROR(VLOOKUP(ROWS($E$2:E923),$A$2:$B$991,2,0),"")</f>
        <v>Pronájem bezdrátové telekomunikační sítě</v>
      </c>
      <c r="H923" s="103"/>
      <c r="I923" s="105"/>
    </row>
    <row r="924" spans="1:9" ht="12.75">
      <c r="A924" s="72">
        <f>IF(ISNUMBER(SEARCH(ZAKL_DATA!$B$29,B924)),MAX($A$1:A923)+1,0)</f>
        <v>923.0</v>
      </c>
      <c r="B924" s="71" t="s">
        <v>446</v>
      </c>
      <c r="C924" s="102" t="s">
        <v>2253</v>
      </c>
      <c r="E924" t="str">
        <f>IFERROR(VLOOKUP(ROWS($E$2:E924),$A$2:$B$991,2,0),"")</f>
        <v>Přenos dat přes bezdrátovou telekomunikační síť</v>
      </c>
      <c r="H924" s="103"/>
      <c r="I924" s="105"/>
    </row>
    <row r="925" spans="1:9" ht="12.75">
      <c r="A925" s="72">
        <f>IF(ISNUMBER(SEARCH(ZAKL_DATA!$B$29,B925)),MAX($A$1:A924)+1,0)</f>
        <v>924.0</v>
      </c>
      <c r="B925" s="71" t="s">
        <v>447</v>
      </c>
      <c r="C925" s="102" t="s">
        <v>2254</v>
      </c>
      <c r="E925" t="str">
        <f>IFERROR(VLOOKUP(ROWS($E$2:E925),$A$2:$B$991,2,0),"")</f>
        <v>Poskytování přístupu k internetu přes bezdrátovou telekomunikační síť</v>
      </c>
      <c r="H925" s="103"/>
      <c r="I925" s="105"/>
    </row>
    <row r="926" spans="1:9" ht="12.75">
      <c r="A926" s="72">
        <f>IF(ISNUMBER(SEARCH(ZAKL_DATA!$B$29,B926)),MAX($A$1:A925)+1,0)</f>
        <v>925.0</v>
      </c>
      <c r="B926" s="71" t="s">
        <v>448</v>
      </c>
      <c r="C926" s="102" t="s">
        <v>2255</v>
      </c>
      <c r="E926" t="str">
        <f>IFERROR(VLOOKUP(ROWS($E$2:E926),$A$2:$B$991,2,0),"")</f>
        <v>Ostatní činnosti související s bezdrátovou telekomunikační sítí</v>
      </c>
      <c r="H926" s="103"/>
      <c r="I926" s="105"/>
    </row>
    <row r="927" spans="1:9" ht="12.75">
      <c r="A927" s="72">
        <f>IF(ISNUMBER(SEARCH(ZAKL_DATA!$B$29,B927)),MAX($A$1:A926)+1,0)</f>
        <v>926.0</v>
      </c>
      <c r="B927" s="71" t="s">
        <v>449</v>
      </c>
      <c r="C927" s="102" t="s">
        <v>2256</v>
      </c>
      <c r="E927" t="str">
        <f>IFERROR(VLOOKUP(ROWS($E$2:E927),$A$2:$B$991,2,0),"")</f>
        <v>Poskytování úvěrů společnostmi, které nepřijímají vklady</v>
      </c>
      <c r="H927" s="103"/>
      <c r="I927" s="105"/>
    </row>
    <row r="928" spans="1:9" ht="12.75">
      <c r="A928" s="72">
        <f>IF(ISNUMBER(SEARCH(ZAKL_DATA!$B$29,B928)),MAX($A$1:A927)+1,0)</f>
        <v>927.0</v>
      </c>
      <c r="B928" s="71" t="s">
        <v>450</v>
      </c>
      <c r="C928" s="102" t="s">
        <v>2257</v>
      </c>
      <c r="E928" t="str">
        <f>IFERROR(VLOOKUP(ROWS($E$2:E928),$A$2:$B$991,2,0),"")</f>
        <v>Poskytování obchodních úvěrů</v>
      </c>
      <c r="H928" s="103"/>
      <c r="I928" s="105"/>
    </row>
    <row r="929" spans="1:9" ht="12.75">
      <c r="A929" s="72">
        <f>IF(ISNUMBER(SEARCH(ZAKL_DATA!$B$29,B929)),MAX($A$1:A928)+1,0)</f>
        <v>928.0</v>
      </c>
      <c r="B929" s="71" t="s">
        <v>451</v>
      </c>
      <c r="C929" s="102" t="s">
        <v>2258</v>
      </c>
      <c r="E929" t="str">
        <f>IFERROR(VLOOKUP(ROWS($E$2:E929),$A$2:$B$991,2,0),"")</f>
        <v>Činnosti zastaváren</v>
      </c>
      <c r="H929" s="103"/>
      <c r="I929" s="105"/>
    </row>
    <row r="930" spans="1:9" ht="12.75">
      <c r="A930" s="72">
        <f>IF(ISNUMBER(SEARCH(ZAKL_DATA!$B$29,B930)),MAX($A$1:A929)+1,0)</f>
        <v>929.0</v>
      </c>
      <c r="B930" s="71" t="s">
        <v>452</v>
      </c>
      <c r="C930" s="102" t="s">
        <v>2259</v>
      </c>
      <c r="E930" t="str">
        <f>IFERROR(VLOOKUP(ROWS($E$2:E930),$A$2:$B$991,2,0),"")</f>
        <v>Ostatní poskytování úvěrů j. n.</v>
      </c>
      <c r="H930" s="103"/>
      <c r="I930" s="105"/>
    </row>
    <row r="931" spans="1:9" ht="12.75">
      <c r="A931" s="72">
        <f>IF(ISNUMBER(SEARCH(ZAKL_DATA!$B$29,B931)),MAX($A$1:A930)+1,0)</f>
        <v>930.0</v>
      </c>
      <c r="B931" s="71" t="s">
        <v>453</v>
      </c>
      <c r="C931" s="102" t="s">
        <v>2260</v>
      </c>
      <c r="E931" t="str">
        <f>IFERROR(VLOOKUP(ROWS($E$2:E931),$A$2:$B$991,2,0),"")</f>
        <v>Faktoringové činnosti</v>
      </c>
      <c r="H931" s="103"/>
      <c r="I931" s="105"/>
    </row>
    <row r="932" spans="1:9" ht="12.75">
      <c r="A932" s="72">
        <f>IF(ISNUMBER(SEARCH(ZAKL_DATA!$B$29,B932)),MAX($A$1:A931)+1,0)</f>
        <v>931.0</v>
      </c>
      <c r="B932" s="71" t="s">
        <v>454</v>
      </c>
      <c r="C932" s="102" t="s">
        <v>2261</v>
      </c>
      <c r="E932" t="str">
        <f>IFERROR(VLOOKUP(ROWS($E$2:E932),$A$2:$B$991,2,0),"")</f>
        <v>Obchodování s cennými papíry na vlastní účet</v>
      </c>
      <c r="H932" s="103"/>
      <c r="I932" s="105"/>
    </row>
    <row r="933" spans="1:9" ht="12.75">
      <c r="A933" s="72">
        <f>IF(ISNUMBER(SEARCH(ZAKL_DATA!$B$29,B933)),MAX($A$1:A932)+1,0)</f>
        <v>932.0</v>
      </c>
      <c r="B933" s="71" t="s">
        <v>455</v>
      </c>
      <c r="C933" s="102" t="s">
        <v>2262</v>
      </c>
      <c r="E933" t="str">
        <f>IFERROR(VLOOKUP(ROWS($E$2:E933),$A$2:$B$991,2,0),"")</f>
        <v>Jiné finanční zprostředkování j. n.</v>
      </c>
      <c r="H933" s="103"/>
      <c r="I933" s="105"/>
    </row>
    <row r="934" spans="1:9" ht="12.75">
      <c r="A934" s="72">
        <f>IF(ISNUMBER(SEARCH(ZAKL_DATA!$B$29,B934)),MAX($A$1:A933)+1,0)</f>
        <v>933.0</v>
      </c>
      <c r="B934" s="71" t="s">
        <v>456</v>
      </c>
      <c r="C934" s="102" t="s">
        <v>2263</v>
      </c>
      <c r="E934" t="str">
        <f>IFERROR(VLOOKUP(ROWS($E$2:E934),$A$2:$B$991,2,0),"")</f>
        <v>Pronájem vlastních nebo pronajatých nemovitostí s bytovými prostory</v>
      </c>
      <c r="H934" s="103"/>
      <c r="I934" s="105"/>
    </row>
    <row r="935" spans="1:9" ht="12.75">
      <c r="A935" s="72">
        <f>IF(ISNUMBER(SEARCH(ZAKL_DATA!$B$29,B935)),MAX($A$1:A934)+1,0)</f>
        <v>934.0</v>
      </c>
      <c r="B935" s="71" t="s">
        <v>457</v>
      </c>
      <c r="C935" s="102" t="s">
        <v>2264</v>
      </c>
      <c r="E935" t="str">
        <f>IFERROR(VLOOKUP(ROWS($E$2:E935),$A$2:$B$991,2,0),"")</f>
        <v>Pronájem vlastních nebo pronajatých nemovitostí s nebytovými prostory</v>
      </c>
      <c r="H935" s="103"/>
      <c r="I935" s="105"/>
    </row>
    <row r="936" spans="1:9" ht="12.75">
      <c r="A936" s="72">
        <f>IF(ISNUMBER(SEARCH(ZAKL_DATA!$B$29,B936)),MAX($A$1:A935)+1,0)</f>
        <v>935.0</v>
      </c>
      <c r="B936" s="71" t="s">
        <v>458</v>
      </c>
      <c r="C936" s="102" t="s">
        <v>2265</v>
      </c>
      <c r="E936" t="str">
        <f>IFERROR(VLOOKUP(ROWS($E$2:E936),$A$2:$B$991,2,0),"")</f>
        <v>Správa vlastních nebo pronajatých nemovitostí s bytovými prostory</v>
      </c>
      <c r="H936" s="103"/>
      <c r="I936" s="105"/>
    </row>
    <row r="937" spans="1:9" ht="12.75">
      <c r="A937" s="72">
        <f>IF(ISNUMBER(SEARCH(ZAKL_DATA!$B$29,B937)),MAX($A$1:A936)+1,0)</f>
        <v>936.0</v>
      </c>
      <c r="B937" s="71" t="s">
        <v>459</v>
      </c>
      <c r="C937" s="102" t="s">
        <v>2266</v>
      </c>
      <c r="E937" t="str">
        <f>IFERROR(VLOOKUP(ROWS($E$2:E937),$A$2:$B$991,2,0),"")</f>
        <v>Správa vlastních nebo pronajatých nemovitostí s nebytovými prostory</v>
      </c>
      <c r="H937" s="103"/>
      <c r="I937" s="105"/>
    </row>
    <row r="938" spans="1:9" ht="12.75">
      <c r="A938" s="72">
        <f>IF(ISNUMBER(SEARCH(ZAKL_DATA!$B$29,B938)),MAX($A$1:A937)+1,0)</f>
        <v>937.0</v>
      </c>
      <c r="B938" s="71" t="s">
        <v>460</v>
      </c>
      <c r="C938" s="102" t="s">
        <v>2267</v>
      </c>
      <c r="E938" t="str">
        <f>IFERROR(VLOOKUP(ROWS($E$2:E938),$A$2:$B$991,2,0),"")</f>
        <v>Geologický průzkum</v>
      </c>
      <c r="H938" s="103"/>
      <c r="I938" s="105"/>
    </row>
    <row r="939" spans="1:9" ht="12.75">
      <c r="A939" s="72">
        <f>IF(ISNUMBER(SEARCH(ZAKL_DATA!$B$29,B939)),MAX($A$1:A938)+1,0)</f>
        <v>938.0</v>
      </c>
      <c r="B939" s="71" t="s">
        <v>461</v>
      </c>
      <c r="C939" s="102" t="s">
        <v>2268</v>
      </c>
      <c r="E939" t="str">
        <f>IFERROR(VLOOKUP(ROWS($E$2:E939),$A$2:$B$991,2,0),"")</f>
        <v>Zeměměřické a kartografické činnosti</v>
      </c>
      <c r="H939" s="103"/>
      <c r="I939" s="105"/>
    </row>
    <row r="940" spans="1:9" ht="12.75">
      <c r="A940" s="72">
        <f>IF(ISNUMBER(SEARCH(ZAKL_DATA!$B$29,B940)),MAX($A$1:A939)+1,0)</f>
        <v>939.0</v>
      </c>
      <c r="B940" s="71" t="s">
        <v>462</v>
      </c>
      <c r="C940" s="102" t="s">
        <v>2269</v>
      </c>
      <c r="E940" t="str">
        <f>IFERROR(VLOOKUP(ROWS($E$2:E940),$A$2:$B$991,2,0),"")</f>
        <v>Hydrometeorologické a meteorologické činnosti</v>
      </c>
      <c r="H940" s="103"/>
      <c r="I940" s="105"/>
    </row>
    <row r="941" spans="1:9" ht="12.75">
      <c r="A941" s="72">
        <f>IF(ISNUMBER(SEARCH(ZAKL_DATA!$B$29,B941)),MAX($A$1:A940)+1,0)</f>
        <v>940.0</v>
      </c>
      <c r="B941" s="71" t="s">
        <v>463</v>
      </c>
      <c r="C941" s="102" t="s">
        <v>2270</v>
      </c>
      <c r="E941" t="str">
        <f>IFERROR(VLOOKUP(ROWS($E$2:E941),$A$2:$B$991,2,0),"")</f>
        <v>Ostatní inženýrské činnosti a související technické poradenství j. n.</v>
      </c>
      <c r="H941" s="103"/>
      <c r="I941" s="105"/>
    </row>
    <row r="942" spans="1:9" ht="12.75">
      <c r="A942" s="72">
        <f>IF(ISNUMBER(SEARCH(ZAKL_DATA!$B$29,B942)),MAX($A$1:A941)+1,0)</f>
        <v>941.0</v>
      </c>
      <c r="B942" s="71" t="s">
        <v>464</v>
      </c>
      <c r="C942" s="102" t="s">
        <v>2271</v>
      </c>
      <c r="E942" t="str">
        <f>IFERROR(VLOOKUP(ROWS($E$2:E942),$A$2:$B$991,2,0),"")</f>
        <v>Zkoušky a analýzy vyhrazených technických zařízení</v>
      </c>
      <c r="H942" s="103"/>
      <c r="I942" s="105"/>
    </row>
    <row r="943" spans="1:9" ht="12.75">
      <c r="A943" s="72">
        <f>IF(ISNUMBER(SEARCH(ZAKL_DATA!$B$29,B943)),MAX($A$1:A942)+1,0)</f>
        <v>942.0</v>
      </c>
      <c r="B943" s="71" t="s">
        <v>465</v>
      </c>
      <c r="C943" s="102" t="s">
        <v>2272</v>
      </c>
      <c r="E943" t="str">
        <f>IFERROR(VLOOKUP(ROWS($E$2:E943),$A$2:$B$991,2,0),"")</f>
        <v>Ostatní technické zkouky a analýzy</v>
      </c>
      <c r="H943" s="103"/>
      <c r="I943" s="105"/>
    </row>
    <row r="944" spans="1:9" ht="12.75">
      <c r="A944" s="72">
        <f>IF(ISNUMBER(SEARCH(ZAKL_DATA!$B$29,B944)),MAX($A$1:A943)+1,0)</f>
        <v>943.0</v>
      </c>
      <c r="B944" s="71" t="s">
        <v>466</v>
      </c>
      <c r="C944" s="102" t="s">
        <v>2095</v>
      </c>
      <c r="E944" t="str">
        <f>IFERROR(VLOOKUP(ROWS($E$2:E944),$A$2:$B$991,2,0),"")</f>
        <v>Ostatní výzkum a vývoj v oblasti přírodních a technických věd</v>
      </c>
      <c r="H944" s="103"/>
      <c r="I944" s="105"/>
    </row>
    <row r="945" spans="1:9" ht="12.75">
      <c r="A945" s="72">
        <f>IF(ISNUMBER(SEARCH(ZAKL_DATA!$B$29,B945)),MAX($A$1:A944)+1,0)</f>
        <v>944.0</v>
      </c>
      <c r="B945" s="71" t="s">
        <v>467</v>
      </c>
      <c r="C945" s="102" t="s">
        <v>2273</v>
      </c>
      <c r="E945" t="str">
        <f>IFERROR(VLOOKUP(ROWS($E$2:E945),$A$2:$B$991,2,0),"")</f>
        <v>Výzkum a vývoj v oblasti lékařských věd</v>
      </c>
      <c r="H945" s="103"/>
      <c r="I945" s="105"/>
    </row>
    <row r="946" spans="1:9" ht="12.75">
      <c r="A946" s="72">
        <f>IF(ISNUMBER(SEARCH(ZAKL_DATA!$B$29,B946)),MAX($A$1:A945)+1,0)</f>
        <v>945.0</v>
      </c>
      <c r="B946" s="71" t="s">
        <v>468</v>
      </c>
      <c r="C946" s="102" t="s">
        <v>2274</v>
      </c>
      <c r="E946" t="str">
        <f>IFERROR(VLOOKUP(ROWS($E$2:E946),$A$2:$B$991,2,0),"")</f>
        <v>Výzkum a vývoj v oblasti technických věd</v>
      </c>
      <c r="H946" s="103"/>
      <c r="I946" s="105"/>
    </row>
    <row r="947" spans="1:9" ht="12.75">
      <c r="A947" s="72">
        <f>IF(ISNUMBER(SEARCH(ZAKL_DATA!$B$29,B947)),MAX($A$1:A946)+1,0)</f>
        <v>946.0</v>
      </c>
      <c r="B947" s="71" t="s">
        <v>469</v>
      </c>
      <c r="C947" s="102" t="s">
        <v>2275</v>
      </c>
      <c r="E947" t="str">
        <f>IFERROR(VLOOKUP(ROWS($E$2:E947),$A$2:$B$991,2,0),"")</f>
        <v>Výzkum a vývoj v oblasti jiných přírodních věd</v>
      </c>
      <c r="H947" s="103"/>
      <c r="I947" s="105"/>
    </row>
    <row r="948" spans="1:9" ht="12.75">
      <c r="A948" s="72">
        <f>IF(ISNUMBER(SEARCH(ZAKL_DATA!$B$29,B948)),MAX($A$1:A947)+1,0)</f>
        <v>947.0</v>
      </c>
      <c r="B948" s="71" t="s">
        <v>470</v>
      </c>
      <c r="C948" s="102" t="s">
        <v>1668</v>
      </c>
      <c r="E948" t="str">
        <f>IFERROR(VLOOKUP(ROWS($E$2:E948),$A$2:$B$991,2,0),"")</f>
        <v>Ostatní profesní,vědecké a technické činnosti j.n.</v>
      </c>
      <c r="H948" s="103"/>
      <c r="I948" s="105"/>
    </row>
    <row r="949" spans="1:9" ht="12.75">
      <c r="A949" s="72">
        <f>IF(ISNUMBER(SEARCH(ZAKL_DATA!$B$29,B949)),MAX($A$1:A948)+1,0)</f>
        <v>948.0</v>
      </c>
      <c r="B949" s="71" t="s">
        <v>471</v>
      </c>
      <c r="C949" s="102" t="s">
        <v>2276</v>
      </c>
      <c r="E949" t="str">
        <f>IFERROR(VLOOKUP(ROWS($E$2:E949),$A$2:$B$991,2,0),"")</f>
        <v>Poradenství v oblasti bezpečnosti a ochrany zdraví při práci</v>
      </c>
      <c r="H949" s="103"/>
      <c r="I949" s="105"/>
    </row>
    <row r="950" spans="1:9" ht="12.75">
      <c r="A950" s="72">
        <f>IF(ISNUMBER(SEARCH(ZAKL_DATA!$B$29,B950)),MAX($A$1:A949)+1,0)</f>
        <v>949.0</v>
      </c>
      <c r="B950" s="71" t="s">
        <v>472</v>
      </c>
      <c r="C950" s="102" t="s">
        <v>2277</v>
      </c>
      <c r="E950" t="str">
        <f>IFERROR(VLOOKUP(ROWS($E$2:E950),$A$2:$B$991,2,0),"")</f>
        <v>Poradenství v oblasti požární ochrany</v>
      </c>
      <c r="H950" s="103"/>
      <c r="I950" s="105"/>
    </row>
    <row r="951" spans="1:9" ht="12.75">
      <c r="A951" s="72">
        <f>IF(ISNUMBER(SEARCH(ZAKL_DATA!$B$29,B951)),MAX($A$1:A950)+1,0)</f>
        <v>950.0</v>
      </c>
      <c r="B951" s="71" t="s">
        <v>473</v>
      </c>
      <c r="C951" s="102" t="s">
        <v>2278</v>
      </c>
      <c r="E951" t="str">
        <f>IFERROR(VLOOKUP(ROWS($E$2:E951),$A$2:$B$991,2,0),"")</f>
        <v>Jiné profesní, vědecké a technické činnosti j. n.</v>
      </c>
      <c r="H951" s="103"/>
      <c r="I951" s="105"/>
    </row>
    <row r="952" spans="1:9" ht="12.75">
      <c r="A952" s="72">
        <f>IF(ISNUMBER(SEARCH(ZAKL_DATA!$B$29,B952)),MAX($A$1:A951)+1,0)</f>
        <v>951.0</v>
      </c>
      <c r="B952" s="71" t="s">
        <v>474</v>
      </c>
      <c r="C952" s="102" t="s">
        <v>2279</v>
      </c>
      <c r="E952" t="str">
        <f>IFERROR(VLOOKUP(ROWS($E$2:E952),$A$2:$B$991,2,0),"")</f>
        <v>Průvodcovské činnosti</v>
      </c>
      <c r="H952" s="103"/>
      <c r="I952" s="105"/>
    </row>
    <row r="953" spans="1:9" ht="12.75">
      <c r="A953" s="72">
        <f>IF(ISNUMBER(SEARCH(ZAKL_DATA!$B$29,B953)),MAX($A$1:A952)+1,0)</f>
        <v>952.0</v>
      </c>
      <c r="B953" s="71" t="s">
        <v>475</v>
      </c>
      <c r="C953" s="102" t="s">
        <v>2280</v>
      </c>
      <c r="E953" t="str">
        <f>IFERROR(VLOOKUP(ROWS($E$2:E953),$A$2:$B$991,2,0),"")</f>
        <v>Ostatní rezervační a související činnosti j. n.</v>
      </c>
      <c r="H953" s="103"/>
      <c r="I953" s="105"/>
    </row>
    <row r="954" spans="1:9" ht="12.75">
      <c r="A954" s="72">
        <f>IF(ISNUMBER(SEARCH(ZAKL_DATA!$B$29,B954)),MAX($A$1:A953)+1,0)</f>
        <v>953.0</v>
      </c>
      <c r="B954" s="71" t="s">
        <v>476</v>
      </c>
      <c r="C954" s="102" t="s">
        <v>2281</v>
      </c>
      <c r="E954" t="str">
        <f>IFERROR(VLOOKUP(ROWS($E$2:E954),$A$2:$B$991,2,0),"")</f>
        <v>Pomoc cizím zemím při katastrof.nebo v nouz.sit.přímo nebo prostř.mez.org.</v>
      </c>
      <c r="H954" s="103"/>
      <c r="I954" s="105"/>
    </row>
    <row r="955" spans="1:9" ht="12.75">
      <c r="A955" s="72">
        <f>IF(ISNUMBER(SEARCH(ZAKL_DATA!$B$29,B955)),MAX($A$1:A954)+1,0)</f>
        <v>954.0</v>
      </c>
      <c r="B955" s="71" t="s">
        <v>477</v>
      </c>
      <c r="C955" s="102" t="s">
        <v>2282</v>
      </c>
      <c r="E955" t="str">
        <f>IFERROR(VLOOKUP(ROWS($E$2:E955),$A$2:$B$991,2,0),"")</f>
        <v>Rozvíjení vzájemného přátelství a porozumění mezi národy</v>
      </c>
      <c r="H955" s="103"/>
      <c r="I955" s="105"/>
    </row>
    <row r="956" spans="1:9" ht="12.75">
      <c r="A956" s="72">
        <f>IF(ISNUMBER(SEARCH(ZAKL_DATA!$B$29,B956)),MAX($A$1:A955)+1,0)</f>
        <v>955.0</v>
      </c>
      <c r="B956" s="71" t="s">
        <v>478</v>
      </c>
      <c r="C956" s="102" t="s">
        <v>2283</v>
      </c>
      <c r="E956" t="str">
        <f>IFERROR(VLOOKUP(ROWS($E$2:E956),$A$2:$B$991,2,0),"")</f>
        <v>Ostatní činnosti v oblasti zahraničních věcí</v>
      </c>
      <c r="H956" s="103"/>
      <c r="I956" s="105"/>
    </row>
    <row r="957" spans="1:9" ht="12.75">
      <c r="A957" s="72">
        <f>IF(ISNUMBER(SEARCH(ZAKL_DATA!$B$29,B957)),MAX($A$1:A956)+1,0)</f>
        <v>956.0</v>
      </c>
      <c r="B957" s="71" t="s">
        <v>479</v>
      </c>
      <c r="C957" s="102" t="s">
        <v>2284</v>
      </c>
      <c r="E957" t="str">
        <f>IFERROR(VLOOKUP(ROWS($E$2:E957),$A$2:$B$991,2,0),"")</f>
        <v>Základní vzdělávání na druhém stupni základních škol</v>
      </c>
      <c r="H957" s="103"/>
      <c r="I957" s="105"/>
    </row>
    <row r="958" spans="1:9" ht="12.75">
      <c r="A958" s="72">
        <f>IF(ISNUMBER(SEARCH(ZAKL_DATA!$B$29,B958)),MAX($A$1:A957)+1,0)</f>
        <v>957.0</v>
      </c>
      <c r="B958" s="71" t="s">
        <v>480</v>
      </c>
      <c r="C958" s="102" t="s">
        <v>2285</v>
      </c>
      <c r="E958" t="str">
        <f>IFERROR(VLOOKUP(ROWS($E$2:E958),$A$2:$B$991,2,0),"")</f>
        <v>Střední všeobecné vzdělávání</v>
      </c>
      <c r="H958" s="103"/>
      <c r="I958" s="105"/>
    </row>
    <row r="959" spans="1:9" ht="12.75">
      <c r="A959" s="72">
        <f>IF(ISNUMBER(SEARCH(ZAKL_DATA!$B$29,B959)),MAX($A$1:A958)+1,0)</f>
        <v>958.0</v>
      </c>
      <c r="B959" s="71" t="s">
        <v>481</v>
      </c>
      <c r="C959" s="102" t="s">
        <v>2286</v>
      </c>
      <c r="E959" t="str">
        <f>IFERROR(VLOOKUP(ROWS($E$2:E959),$A$2:$B$991,2,0),"")</f>
        <v>Střední odborné vzdělávání na učilištích</v>
      </c>
      <c r="H959" s="103"/>
      <c r="I959" s="105"/>
    </row>
    <row r="960" spans="1:9" ht="12.75">
      <c r="A960" s="72">
        <f>IF(ISNUMBER(SEARCH(ZAKL_DATA!$B$29,B960)),MAX($A$1:A959)+1,0)</f>
        <v>959.0</v>
      </c>
      <c r="B960" s="71" t="s">
        <v>482</v>
      </c>
      <c r="C960" s="102" t="s">
        <v>2287</v>
      </c>
      <c r="E960" t="str">
        <f>IFERROR(VLOOKUP(ROWS($E$2:E960),$A$2:$B$991,2,0),"")</f>
        <v>Střední odborné vzdělávání na středních odborných školách</v>
      </c>
      <c r="H960" s="103"/>
      <c r="I960" s="105"/>
    </row>
    <row r="961" spans="1:9" ht="12.75">
      <c r="A961" s="72">
        <f>IF(ISNUMBER(SEARCH(ZAKL_DATA!$B$29,B961)),MAX($A$1:A960)+1,0)</f>
        <v>960.0</v>
      </c>
      <c r="B961" s="71" t="s">
        <v>483</v>
      </c>
      <c r="C961" s="102" t="s">
        <v>2288</v>
      </c>
      <c r="E961" t="str">
        <f>IFERROR(VLOOKUP(ROWS($E$2:E961),$A$2:$B$991,2,0),"")</f>
        <v>Činnosti autoškol</v>
      </c>
      <c r="H961" s="103"/>
      <c r="I961" s="105"/>
    </row>
    <row r="962" spans="1:9" ht="12.75">
      <c r="A962" s="72">
        <f>IF(ISNUMBER(SEARCH(ZAKL_DATA!$B$29,B962)),MAX($A$1:A961)+1,0)</f>
        <v>961.0</v>
      </c>
      <c r="B962" s="71" t="s">
        <v>484</v>
      </c>
      <c r="C962" s="102" t="s">
        <v>2289</v>
      </c>
      <c r="E962" t="str">
        <f>IFERROR(VLOOKUP(ROWS($E$2:E962),$A$2:$B$991,2,0),"")</f>
        <v>Činnosti leteckých škol</v>
      </c>
      <c r="H962" s="103"/>
      <c r="I962" s="105"/>
    </row>
    <row r="963" spans="1:9" ht="12.75">
      <c r="A963" s="72">
        <f>IF(ISNUMBER(SEARCH(ZAKL_DATA!$B$29,B963)),MAX($A$1:A962)+1,0)</f>
        <v>962.0</v>
      </c>
      <c r="B963" s="71" t="s">
        <v>485</v>
      </c>
      <c r="C963" s="102" t="s">
        <v>2290</v>
      </c>
      <c r="E963" t="str">
        <f>IFERROR(VLOOKUP(ROWS($E$2:E963),$A$2:$B$991,2,0),"")</f>
        <v>Činnosti ostatních škol řízení</v>
      </c>
      <c r="H963" s="103"/>
      <c r="I963" s="105"/>
    </row>
    <row r="964" spans="1:9" ht="12.75">
      <c r="A964" s="72">
        <f>IF(ISNUMBER(SEARCH(ZAKL_DATA!$B$29,B964)),MAX($A$1:A963)+1,0)</f>
        <v>963.0</v>
      </c>
      <c r="B964" s="71" t="s">
        <v>486</v>
      </c>
      <c r="C964" s="102" t="s">
        <v>2291</v>
      </c>
      <c r="E964" t="str">
        <f>IFERROR(VLOOKUP(ROWS($E$2:E964),$A$2:$B$991,2,0),"")</f>
        <v>Vzdělávání v jazykových školách</v>
      </c>
      <c r="H964" s="103"/>
      <c r="I964" s="105"/>
    </row>
    <row r="965" spans="1:9" ht="12.75">
      <c r="A965" s="72">
        <f>IF(ISNUMBER(SEARCH(ZAKL_DATA!$B$29,B965)),MAX($A$1:A964)+1,0)</f>
        <v>964.0</v>
      </c>
      <c r="B965" s="71" t="s">
        <v>487</v>
      </c>
      <c r="C965" s="102" t="s">
        <v>2292</v>
      </c>
      <c r="E965" t="str">
        <f>IFERROR(VLOOKUP(ROWS($E$2:E965),$A$2:$B$991,2,0),"")</f>
        <v>Environmentální vzdělávání</v>
      </c>
      <c r="H965" s="103"/>
      <c r="I965" s="105"/>
    </row>
    <row r="966" spans="1:9" ht="12.75">
      <c r="A966" s="72">
        <f>IF(ISNUMBER(SEARCH(ZAKL_DATA!$B$29,B966)),MAX($A$1:A965)+1,0)</f>
        <v>965.0</v>
      </c>
      <c r="B966" s="71" t="s">
        <v>488</v>
      </c>
      <c r="C966" s="102" t="s">
        <v>2293</v>
      </c>
      <c r="E966" t="str">
        <f>IFERROR(VLOOKUP(ROWS($E$2:E966),$A$2:$B$991,2,0),"")</f>
        <v>Inovační vzdělávání</v>
      </c>
      <c r="H966" s="103"/>
      <c r="I966" s="105"/>
    </row>
    <row r="967" spans="1:9" ht="12.75">
      <c r="A967" s="72">
        <f>IF(ISNUMBER(SEARCH(ZAKL_DATA!$B$29,B967)),MAX($A$1:A966)+1,0)</f>
        <v>966.0</v>
      </c>
      <c r="B967" s="71" t="s">
        <v>489</v>
      </c>
      <c r="C967" s="102" t="s">
        <v>2294</v>
      </c>
      <c r="E967" t="str">
        <f>IFERROR(VLOOKUP(ROWS($E$2:E967),$A$2:$B$991,2,0),"")</f>
        <v>Jiné vzdělávání j. n.</v>
      </c>
      <c r="H967" s="103"/>
      <c r="I967" s="105"/>
    </row>
    <row r="968" spans="1:9" ht="12.75">
      <c r="A968" s="72">
        <f>IF(ISNUMBER(SEARCH(ZAKL_DATA!$B$29,B968)),MAX($A$1:A967)+1,0)</f>
        <v>967.0</v>
      </c>
      <c r="B968" s="71" t="s">
        <v>490</v>
      </c>
      <c r="C968" s="102" t="s">
        <v>2295</v>
      </c>
      <c r="E968" t="str">
        <f>IFERROR(VLOOKUP(ROWS($E$2:E968),$A$2:$B$991,2,0),"")</f>
        <v>Činnosti související s ochranou veřejného zdraví</v>
      </c>
      <c r="H968" s="103"/>
      <c r="I968" s="105"/>
    </row>
    <row r="969" spans="1:9" ht="12.75">
      <c r="A969" s="72">
        <f>IF(ISNUMBER(SEARCH(ZAKL_DATA!$B$29,B969)),MAX($A$1:A968)+1,0)</f>
        <v>968.0</v>
      </c>
      <c r="B969" s="71" t="s">
        <v>491</v>
      </c>
      <c r="C969" s="102" t="s">
        <v>2296</v>
      </c>
      <c r="E969" t="str">
        <f>IFERROR(VLOOKUP(ROWS($E$2:E969),$A$2:$B$991,2,0),"")</f>
        <v>Ostatní činnosti související se zdravotní péčí j. n.</v>
      </c>
      <c r="H969" s="103"/>
      <c r="I969" s="105"/>
    </row>
    <row r="970" spans="1:9" ht="12.75">
      <c r="A970" s="72">
        <f>IF(ISNUMBER(SEARCH(ZAKL_DATA!$B$29,B970)),MAX($A$1:A969)+1,0)</f>
        <v>969.0</v>
      </c>
      <c r="B970" s="71" t="s">
        <v>492</v>
      </c>
      <c r="C970" s="102" t="s">
        <v>2297</v>
      </c>
      <c r="E970" t="str">
        <f>IFERROR(VLOOKUP(ROWS($E$2:E970),$A$2:$B$991,2,0),"")</f>
        <v>Sociální péče v zařízeních pro osoby s chronickým duševním onemocněním</v>
      </c>
      <c r="H970" s="103"/>
      <c r="I970" s="105"/>
    </row>
    <row r="971" spans="1:9" ht="12.75">
      <c r="A971" s="72">
        <f>IF(ISNUMBER(SEARCH(ZAKL_DATA!$B$29,B971)),MAX($A$1:A970)+1,0)</f>
        <v>970.0</v>
      </c>
      <c r="B971" s="71" t="s">
        <v>493</v>
      </c>
      <c r="C971" s="102" t="s">
        <v>2298</v>
      </c>
      <c r="E971" t="str">
        <f>IFERROR(VLOOKUP(ROWS($E$2:E971),$A$2:$B$991,2,0),"")</f>
        <v>Sociální péče v zařízeních pro osoby závislé na návykových látkách</v>
      </c>
      <c r="H971" s="103"/>
      <c r="I971" s="105"/>
    </row>
    <row r="972" spans="1:9" ht="12.75">
      <c r="A972" s="72">
        <f>IF(ISNUMBER(SEARCH(ZAKL_DATA!$B$29,B972)),MAX($A$1:A971)+1,0)</f>
        <v>971.0</v>
      </c>
      <c r="B972" s="71" t="s">
        <v>494</v>
      </c>
      <c r="C972" s="102" t="s">
        <v>2299</v>
      </c>
      <c r="E972" t="str">
        <f>IFERROR(VLOOKUP(ROWS($E$2:E972),$A$2:$B$991,2,0),"")</f>
        <v>Sociální péče v domovech pro seniory</v>
      </c>
      <c r="H972" s="103"/>
      <c r="I972" s="105"/>
    </row>
    <row r="973" spans="1:9" ht="12.75">
      <c r="A973" s="72">
        <f>IF(ISNUMBER(SEARCH(ZAKL_DATA!$B$29,B973)),MAX($A$1:A972)+1,0)</f>
        <v>972.0</v>
      </c>
      <c r="B973" s="71" t="s">
        <v>495</v>
      </c>
      <c r="C973" s="102" t="s">
        <v>2300</v>
      </c>
      <c r="E973" t="str">
        <f>IFERROR(VLOOKUP(ROWS($E$2:E973),$A$2:$B$991,2,0),"")</f>
        <v>Sociální péče v domovech pro osoby se zdravotním postižením</v>
      </c>
      <c r="H973" s="103"/>
      <c r="I973" s="105"/>
    </row>
    <row r="974" spans="1:9" ht="12.75">
      <c r="A974" s="72">
        <f>IF(ISNUMBER(SEARCH(ZAKL_DATA!$B$29,B974)),MAX($A$1:A973)+1,0)</f>
        <v>973.0</v>
      </c>
      <c r="B974" s="71" t="s">
        <v>496</v>
      </c>
      <c r="C974" s="102" t="s">
        <v>1706</v>
      </c>
      <c r="E974" t="str">
        <f>IFERROR(VLOOKUP(ROWS($E$2:E974),$A$2:$B$991,2,0),"")</f>
        <v>Mimoústavní sociální péče o seniory a zdravotně postižené osoby</v>
      </c>
      <c r="H974" s="103"/>
      <c r="I974" s="105"/>
    </row>
    <row r="975" spans="1:9" ht="12.75">
      <c r="A975" s="72">
        <f>IF(ISNUMBER(SEARCH(ZAKL_DATA!$B$29,B975)),MAX($A$1:A974)+1,0)</f>
        <v>974.0</v>
      </c>
      <c r="B975" s="71" t="s">
        <v>497</v>
      </c>
      <c r="C975" s="102" t="s">
        <v>2301</v>
      </c>
      <c r="E975" t="str">
        <f>IFERROR(VLOOKUP(ROWS($E$2:E975),$A$2:$B$991,2,0),"")</f>
        <v>Ambulantní nebo terénní sociální služby pro seniory</v>
      </c>
      <c r="H975" s="103"/>
      <c r="I975" s="105"/>
    </row>
    <row r="976" spans="1:9" ht="12.75">
      <c r="A976" s="72">
        <f>IF(ISNUMBER(SEARCH(ZAKL_DATA!$B$29,B976)),MAX($A$1:A975)+1,0)</f>
        <v>975.0</v>
      </c>
      <c r="B976" s="71" t="s">
        <v>498</v>
      </c>
      <c r="C976" s="102" t="s">
        <v>2302</v>
      </c>
      <c r="E976" t="str">
        <f>IFERROR(VLOOKUP(ROWS($E$2:E976),$A$2:$B$991,2,0),"")</f>
        <v>Ambulantní nebo terénní sociální služby pro osoby se zdrav.postižením</v>
      </c>
      <c r="H976" s="103"/>
      <c r="I976" s="105"/>
    </row>
    <row r="977" spans="1:9" ht="12.75">
      <c r="A977" s="72">
        <f>IF(ISNUMBER(SEARCH(ZAKL_DATA!$B$29,B977)),MAX($A$1:A976)+1,0)</f>
        <v>976.0</v>
      </c>
      <c r="B977" s="71" t="s">
        <v>499</v>
      </c>
      <c r="C977" s="102" t="s">
        <v>2303</v>
      </c>
      <c r="E977" t="str">
        <f>IFERROR(VLOOKUP(ROWS($E$2:E977),$A$2:$B$991,2,0),"")</f>
        <v>Sociální služby pro uprchlíky, oběti katastrof</v>
      </c>
      <c r="H977" s="103"/>
      <c r="I977" s="105"/>
    </row>
    <row r="978" spans="1:9" ht="12.75">
      <c r="A978" s="72">
        <f>IF(ISNUMBER(SEARCH(ZAKL_DATA!$B$29,B978)),MAX($A$1:A977)+1,0)</f>
        <v>977.0</v>
      </c>
      <c r="B978" s="71" t="s">
        <v>500</v>
      </c>
      <c r="C978" s="102" t="s">
        <v>2304</v>
      </c>
      <c r="E978" t="str">
        <f>IFERROR(VLOOKUP(ROWS($E$2:E978),$A$2:$B$991,2,0),"")</f>
        <v>Sociální prevence</v>
      </c>
      <c r="H978" s="103"/>
      <c r="I978" s="105"/>
    </row>
    <row r="979" spans="1:9" ht="12.75">
      <c r="A979" s="72">
        <f>IF(ISNUMBER(SEARCH(ZAKL_DATA!$B$29,B979)),MAX($A$1:A978)+1,0)</f>
        <v>978.0</v>
      </c>
      <c r="B979" s="71" t="s">
        <v>501</v>
      </c>
      <c r="C979" s="102" t="s">
        <v>2305</v>
      </c>
      <c r="E979" t="str">
        <f>IFERROR(VLOOKUP(ROWS($E$2:E979),$A$2:$B$991,2,0),"")</f>
        <v>Sociální rehabilitace</v>
      </c>
      <c r="H979" s="103"/>
      <c r="I979" s="105"/>
    </row>
    <row r="980" spans="1:9" ht="12.75">
      <c r="A980" s="72">
        <f>IF(ISNUMBER(SEARCH(ZAKL_DATA!$B$29,B980)),MAX($A$1:A979)+1,0)</f>
        <v>979.0</v>
      </c>
      <c r="B980" s="71" t="s">
        <v>502</v>
      </c>
      <c r="C980" s="102" t="s">
        <v>2306</v>
      </c>
      <c r="E980" t="str">
        <f>IFERROR(VLOOKUP(ROWS($E$2:E980),$A$2:$B$991,2,0),"")</f>
        <v>Jiné ambulantní nebo terénní sociální služby j. n.</v>
      </c>
      <c r="H980" s="103"/>
      <c r="I980" s="105"/>
    </row>
    <row r="981" spans="1:9" ht="12.75">
      <c r="A981" s="72">
        <f>IF(ISNUMBER(SEARCH(ZAKL_DATA!$B$29,B981)),MAX($A$1:A980)+1,0)</f>
        <v>980.0</v>
      </c>
      <c r="B981" s="71" t="s">
        <v>503</v>
      </c>
      <c r="C981" s="102" t="s">
        <v>2149</v>
      </c>
      <c r="E981" t="str">
        <f>IFERROR(VLOOKUP(ROWS($E$2:E981),$A$2:$B$991,2,0),"")</f>
        <v>Činnosti botanických a zoologických zahrad,přírod.rezervací a národ.parků</v>
      </c>
      <c r="H981" s="103"/>
      <c r="I981" s="105"/>
    </row>
    <row r="982" spans="1:9" ht="12.75">
      <c r="A982" s="72">
        <f>IF(ISNUMBER(SEARCH(ZAKL_DATA!$B$29,B982)),MAX($A$1:A981)+1,0)</f>
        <v>981.0</v>
      </c>
      <c r="B982" s="71" t="s">
        <v>504</v>
      </c>
      <c r="C982" s="102" t="s">
        <v>2307</v>
      </c>
      <c r="E982" t="str">
        <f>IFERROR(VLOOKUP(ROWS($E$2:E982),$A$2:$B$991,2,0),"")</f>
        <v>Činnosti botanických a zoologických zahrad</v>
      </c>
      <c r="H982" s="103"/>
      <c r="I982" s="105"/>
    </row>
    <row r="983" spans="1:9" ht="12.75">
      <c r="A983" s="72">
        <f>IF(ISNUMBER(SEARCH(ZAKL_DATA!$B$29,B983)),MAX($A$1:A982)+1,0)</f>
        <v>982.0</v>
      </c>
      <c r="B983" s="71" t="s">
        <v>505</v>
      </c>
      <c r="C983" s="102" t="s">
        <v>2308</v>
      </c>
      <c r="E983" t="str">
        <f>IFERROR(VLOOKUP(ROWS($E$2:E983),$A$2:$B$991,2,0),"")</f>
        <v>Činnosti přírodních rezervací a národních parků</v>
      </c>
      <c r="H983" s="103"/>
      <c r="I983" s="105"/>
    </row>
    <row r="984" spans="1:9" ht="12.75">
      <c r="A984" s="72">
        <f>IF(ISNUMBER(SEARCH(ZAKL_DATA!$B$29,B984)),MAX($A$1:A983)+1,0)</f>
        <v>983.0</v>
      </c>
      <c r="B984" s="71" t="s">
        <v>506</v>
      </c>
      <c r="C984" s="102" t="s">
        <v>2309</v>
      </c>
      <c r="E984" t="str">
        <f>IFERROR(VLOOKUP(ROWS($E$2:E984),$A$2:$B$991,2,0),"")</f>
        <v>Činnosti organizací dětí a mládeže</v>
      </c>
      <c r="H984" s="103"/>
      <c r="I984" s="105"/>
    </row>
    <row r="985" spans="1:9" ht="12.75">
      <c r="A985" s="72">
        <f>IF(ISNUMBER(SEARCH(ZAKL_DATA!$B$29,B985)),MAX($A$1:A984)+1,0)</f>
        <v>984.0</v>
      </c>
      <c r="B985" s="71" t="s">
        <v>507</v>
      </c>
      <c r="C985" s="102" t="s">
        <v>2310</v>
      </c>
      <c r="E985" t="str">
        <f>IFERROR(VLOOKUP(ROWS($E$2:E985),$A$2:$B$991,2,0),"")</f>
        <v>Činnosti organizací na podporu kulturní činnosti</v>
      </c>
      <c r="H985" s="103"/>
      <c r="I985" s="105"/>
    </row>
    <row r="986" spans="1:9" ht="12.75">
      <c r="A986" s="72">
        <f>IF(ISNUMBER(SEARCH(ZAKL_DATA!$B$29,B986)),MAX($A$1:A985)+1,0)</f>
        <v>985.0</v>
      </c>
      <c r="B986" s="71" t="s">
        <v>508</v>
      </c>
      <c r="C986" s="102" t="s">
        <v>2311</v>
      </c>
      <c r="E986" t="str">
        <f>IFERROR(VLOOKUP(ROWS($E$2:E986),$A$2:$B$991,2,0),"")</f>
        <v>Činnosti organizací na podporu rekreační a zájmové činnosti</v>
      </c>
      <c r="H986" s="103"/>
      <c r="I986" s="105"/>
    </row>
    <row r="987" spans="1:9" ht="12.75">
      <c r="A987" s="72">
        <f>IF(ISNUMBER(SEARCH(ZAKL_DATA!$B$29,B987)),MAX($A$1:A986)+1,0)</f>
        <v>986.0</v>
      </c>
      <c r="B987" s="71" t="s">
        <v>509</v>
      </c>
      <c r="C987" s="102" t="s">
        <v>2312</v>
      </c>
      <c r="E987" t="str">
        <f>IFERROR(VLOOKUP(ROWS($E$2:E987),$A$2:$B$991,2,0),"")</f>
        <v>Činnosti spotřebitelských organizací</v>
      </c>
      <c r="H987" s="103"/>
      <c r="I987" s="105"/>
    </row>
    <row r="988" spans="1:9" ht="12.75">
      <c r="A988" s="72">
        <f>IF(ISNUMBER(SEARCH(ZAKL_DATA!$B$29,B988)),MAX($A$1:A987)+1,0)</f>
        <v>987.0</v>
      </c>
      <c r="B988" s="71" t="s">
        <v>510</v>
      </c>
      <c r="C988" s="102" t="s">
        <v>2313</v>
      </c>
      <c r="E988" t="str">
        <f>IFERROR(VLOOKUP(ROWS($E$2:E988),$A$2:$B$991,2,0),"")</f>
        <v>Činnosti environmentálních a ekologických hnutí</v>
      </c>
      <c r="H988" s="103"/>
      <c r="I988" s="105"/>
    </row>
    <row r="989" spans="1:9" ht="12.75">
      <c r="A989" s="72">
        <f>IF(ISNUMBER(SEARCH(ZAKL_DATA!$B$29,B989)),MAX($A$1:A988)+1,0)</f>
        <v>988.0</v>
      </c>
      <c r="B989" s="71" t="s">
        <v>511</v>
      </c>
      <c r="C989" s="102" t="s">
        <v>2314</v>
      </c>
      <c r="E989" t="str">
        <f>IFERROR(VLOOKUP(ROWS($E$2:E989),$A$2:$B$991,2,0),"")</f>
        <v>Čin.org.na ochranu a zlepšení postavení etnických,menšin.a jiných spec.sk.</v>
      </c>
      <c r="H989" s="103"/>
      <c r="I989" s="105"/>
    </row>
    <row r="990" spans="1:9" ht="12.75">
      <c r="A990" s="72">
        <f>IF(ISNUMBER(SEARCH(ZAKL_DATA!$B$29,B990)),MAX($A$1:A989)+1,0)</f>
        <v>989.0</v>
      </c>
      <c r="B990" s="71" t="s">
        <v>512</v>
      </c>
      <c r="C990" s="102" t="s">
        <v>2315</v>
      </c>
      <c r="E990" t="str">
        <f>IFERROR(VLOOKUP(ROWS($E$2:E990),$A$2:$B$991,2,0),"")</f>
        <v>Činnosti občanských iniciativ, protestních hnutí</v>
      </c>
      <c r="H990" s="103"/>
      <c r="I990" s="105"/>
    </row>
    <row r="991" spans="1:9" ht="12.75">
      <c r="A991" s="82">
        <f>IF(ISNUMBER(SEARCH(ZAKL_DATA!$B$29,B991)),MAX($A$1:A990)+1,0)</f>
        <v>990.0</v>
      </c>
      <c r="B991" s="71" t="s">
        <v>513</v>
      </c>
      <c r="C991" s="102" t="s">
        <v>2316</v>
      </c>
      <c r="E991" t="str">
        <f>IFERROR(VLOOKUP(ROWS($E$2:E991),$A$2:$B$991,2,0),"")</f>
        <v>Činnosti ostatních organizací j. n.</v>
      </c>
      <c r="H991" s="103"/>
      <c r="I991" s="105"/>
    </row>
    <row r="992" spans="3:9" ht="15">
      <c r="C992"/>
      <c r="E992" t="str">
        <f>IFERROR(VLOOKUP(ROWS($E$2:E992),$A$2:$B$991,2,0),"")</f>
        <v/>
      </c>
      <c r="I992" s="104"/>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thickBot="1">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K253"/>
  <sheetViews>
    <sheetView workbookViewId="0" topLeftCell="A3">
      <selection pane="topLeft" activeCell="J2" sqref="J2"/>
    </sheetView>
  </sheetViews>
  <sheetFormatPr defaultRowHeight="12.75"/>
  <cols>
    <col min="2" max="2" width="22.428571428571427" bestFit="1" customWidth="1"/>
    <col min="3" max="3" width="7.285714285714286" customWidth="1"/>
    <col min="4" max="4" width="4.714285714285714" style="67" customWidth="1"/>
    <col min="5" max="5" width="38.142857142857146" customWidth="1"/>
    <col min="8" max="8" width="26.285714285714285" bestFit="1" customWidth="1"/>
    <col min="10" max="10" width="44.857142857142854" customWidth="1"/>
  </cols>
  <sheetData>
    <row r="1" ht="12.75" customHeight="1" thickBot="1"/>
    <row r="2" spans="2:10" ht="12.75" customHeight="1" thickBot="1">
      <c r="B2" s="62" t="s">
        <v>832</v>
      </c>
      <c r="C2" s="63"/>
      <c r="D2" s="74"/>
      <c r="E2" s="75" t="s">
        <v>829</v>
      </c>
      <c r="F2" s="79"/>
      <c r="G2" s="75">
        <f>COUNTIF(H3:H210,"?*")</f>
        <v>202.0</v>
      </c>
      <c r="H2" s="57"/>
      <c r="J2" s="176" t="s">
        <v>2430</v>
      </c>
    </row>
    <row r="3" spans="2:11" ht="12.75" customHeight="1">
      <c r="B3" s="56" t="s">
        <v>830</v>
      </c>
      <c r="C3" s="79">
        <v>451.0</v>
      </c>
      <c r="D3" s="76">
        <f>IF(ISNUMBER(SEARCH(ZAKL_DATA!$B$14,E3)),MAX($D$2:D2)+1,0)</f>
        <v>1.0</v>
      </c>
      <c r="E3" s="73" t="s">
        <v>615</v>
      </c>
      <c r="F3" s="80">
        <v>2001.0</v>
      </c>
      <c r="G3" s="82"/>
      <c r="H3" s="59" t="str">
        <f>IFERROR(VLOOKUP(ROWS($H$3:H3),$D$3:$E$204,2,0),"")</f>
        <v>PRAHA 1</v>
      </c>
      <c r="J3" s="177" t="s">
        <v>2431</v>
      </c>
      <c r="K3" s="178"/>
    </row>
    <row r="4" spans="2:11" ht="12.75" customHeight="1">
      <c r="B4" s="58" t="s">
        <v>627</v>
      </c>
      <c r="C4" s="84">
        <v>452.0</v>
      </c>
      <c r="D4" s="76">
        <f>IF(ISNUMBER(SEARCH(ZAKL_DATA!$B$14,E4)),MAX($D$2:D3)+1,0)</f>
        <v>2.0</v>
      </c>
      <c r="E4" s="73" t="s">
        <v>616</v>
      </c>
      <c r="F4" s="80">
        <v>2002.0</v>
      </c>
      <c r="G4" s="82"/>
      <c r="H4" s="59" t="str">
        <f>IFERROR(VLOOKUP(ROWS($H$3:H4),$D$3:$E$204,2,0),"")</f>
        <v>PRAHA 2</v>
      </c>
      <c r="J4" s="179" t="s">
        <v>2530</v>
      </c>
      <c r="K4" s="178"/>
    </row>
    <row r="5" spans="2:11" ht="12.75" customHeight="1">
      <c r="B5" s="58" t="s">
        <v>654</v>
      </c>
      <c r="C5" s="84">
        <v>453.0</v>
      </c>
      <c r="D5" s="76">
        <f>IF(ISNUMBER(SEARCH(ZAKL_DATA!$B$14,E5)),MAX($D$2:D4)+1,0)</f>
        <v>3.0</v>
      </c>
      <c r="E5" s="73" t="s">
        <v>617</v>
      </c>
      <c r="F5" s="80">
        <v>2003.0</v>
      </c>
      <c r="G5" s="82"/>
      <c r="H5" s="59" t="str">
        <f>IFERROR(VLOOKUP(ROWS($H$3:H5),$D$3:$E$204,2,0),"")</f>
        <v>PRAHA 3</v>
      </c>
      <c r="J5" s="179" t="s">
        <v>2531</v>
      </c>
      <c r="K5" s="178"/>
    </row>
    <row r="6" spans="2:11" ht="12.75" customHeight="1">
      <c r="B6" s="58" t="s">
        <v>672</v>
      </c>
      <c r="C6" s="84">
        <v>454.0</v>
      </c>
      <c r="D6" s="76">
        <f>IF(ISNUMBER(SEARCH(ZAKL_DATA!$B$14,E6)),MAX($D$2:D5)+1,0)</f>
        <v>4.0</v>
      </c>
      <c r="E6" s="73" t="s">
        <v>618</v>
      </c>
      <c r="F6" s="80">
        <v>2004.0</v>
      </c>
      <c r="G6" s="82"/>
      <c r="H6" s="59" t="str">
        <f>IFERROR(VLOOKUP(ROWS($H$3:H6),$D$3:$E$204,2,0),"")</f>
        <v>PRAHA 4</v>
      </c>
      <c r="J6" s="180" t="s">
        <v>2532</v>
      </c>
      <c r="K6" s="178"/>
    </row>
    <row r="7" spans="2:11" ht="12.75" customHeight="1">
      <c r="B7" s="58" t="s">
        <v>688</v>
      </c>
      <c r="C7" s="84">
        <v>455.0</v>
      </c>
      <c r="D7" s="76">
        <f>IF(ISNUMBER(SEARCH(ZAKL_DATA!$B$14,E7)),MAX($D$2:D6)+1,0)</f>
        <v>5.0</v>
      </c>
      <c r="E7" s="73" t="s">
        <v>619</v>
      </c>
      <c r="F7" s="80">
        <v>2005.0</v>
      </c>
      <c r="G7" s="82"/>
      <c r="H7" s="59" t="str">
        <f>IFERROR(VLOOKUP(ROWS($H$3:H7),$D$3:$E$204,2,0),"")</f>
        <v>PRAHA 5</v>
      </c>
      <c r="J7" s="180" t="s">
        <v>2533</v>
      </c>
      <c r="K7" s="178"/>
    </row>
    <row r="8" spans="2:11" ht="12.75" customHeight="1">
      <c r="B8" s="58" t="s">
        <v>696</v>
      </c>
      <c r="C8" s="84">
        <v>456.0</v>
      </c>
      <c r="D8" s="76">
        <f>IF(ISNUMBER(SEARCH(ZAKL_DATA!$B$14,E8)),MAX($D$2:D7)+1,0)</f>
        <v>6.0</v>
      </c>
      <c r="E8" s="73" t="s">
        <v>620</v>
      </c>
      <c r="F8" s="80">
        <v>2006.0</v>
      </c>
      <c r="G8" s="82"/>
      <c r="H8" s="59" t="str">
        <f>IFERROR(VLOOKUP(ROWS($H$3:H8),$D$3:$E$204,2,0),"")</f>
        <v>PRAHA 6</v>
      </c>
      <c r="J8" s="180" t="s">
        <v>2534</v>
      </c>
      <c r="K8" s="178"/>
    </row>
    <row r="9" spans="2:11" ht="12.75" customHeight="1">
      <c r="B9" s="58" t="s">
        <v>712</v>
      </c>
      <c r="C9" s="84">
        <v>457.0</v>
      </c>
      <c r="D9" s="76">
        <f>IF(ISNUMBER(SEARCH(ZAKL_DATA!$B$14,E9)),MAX($D$2:D8)+1,0)</f>
        <v>7.0</v>
      </c>
      <c r="E9" s="73" t="s">
        <v>621</v>
      </c>
      <c r="F9" s="80">
        <v>2007.0</v>
      </c>
      <c r="G9" s="82"/>
      <c r="H9" s="59" t="str">
        <f>IFERROR(VLOOKUP(ROWS($H$3:H9),$D$3:$E$204,2,0),"")</f>
        <v>PRAHA 7</v>
      </c>
      <c r="J9" s="180" t="s">
        <v>2535</v>
      </c>
      <c r="K9" s="178"/>
    </row>
    <row r="10" spans="2:11" ht="12.75" customHeight="1">
      <c r="B10" s="58" t="s">
        <v>723</v>
      </c>
      <c r="C10" s="84">
        <v>458.0</v>
      </c>
      <c r="D10" s="76">
        <f>IF(ISNUMBER(SEARCH(ZAKL_DATA!$B$14,E10)),MAX($D$2:D9)+1,0)</f>
        <v>8.0</v>
      </c>
      <c r="E10" s="73" t="s">
        <v>622</v>
      </c>
      <c r="F10" s="80">
        <v>2008.0</v>
      </c>
      <c r="G10" s="82"/>
      <c r="H10" s="59" t="str">
        <f>IFERROR(VLOOKUP(ROWS($H$3:H10),$D$3:$E$204,2,0),"")</f>
        <v>PRAHA 8</v>
      </c>
      <c r="J10" s="180" t="s">
        <v>2536</v>
      </c>
      <c r="K10" s="178"/>
    </row>
    <row r="11" spans="2:11" ht="12.75" customHeight="1">
      <c r="B11" s="58" t="s">
        <v>738</v>
      </c>
      <c r="C11" s="84">
        <v>459.0</v>
      </c>
      <c r="D11" s="76">
        <f>IF(ISNUMBER(SEARCH(ZAKL_DATA!$B$14,E11)),MAX($D$2:D10)+1,0)</f>
        <v>9.0</v>
      </c>
      <c r="E11" s="73" t="s">
        <v>623</v>
      </c>
      <c r="F11" s="80">
        <v>2009.0</v>
      </c>
      <c r="G11" s="82"/>
      <c r="H11" s="59" t="str">
        <f>IFERROR(VLOOKUP(ROWS($H$3:H11),$D$3:$E$204,2,0),"")</f>
        <v>PRAHA 9</v>
      </c>
      <c r="J11" s="180" t="s">
        <v>2537</v>
      </c>
      <c r="K11" s="178"/>
    </row>
    <row r="12" spans="2:11" ht="12.75" customHeight="1">
      <c r="B12" s="58" t="s">
        <v>750</v>
      </c>
      <c r="C12" s="68">
        <v>460.0</v>
      </c>
      <c r="D12" s="76">
        <f>IF(ISNUMBER(SEARCH(ZAKL_DATA!$B$14,E12)),MAX($D$2:D11)+1,0)</f>
        <v>10.0</v>
      </c>
      <c r="E12" s="73" t="s">
        <v>624</v>
      </c>
      <c r="F12" s="80">
        <v>2010.0</v>
      </c>
      <c r="G12" s="82"/>
      <c r="H12" s="59" t="str">
        <f>IFERROR(VLOOKUP(ROWS($H$3:H12),$D$3:$E$204,2,0),"")</f>
        <v>PRAHA 10</v>
      </c>
      <c r="J12" s="180" t="s">
        <v>2538</v>
      </c>
      <c r="K12" s="178"/>
    </row>
    <row r="13" spans="2:11" ht="12.75" customHeight="1">
      <c r="B13" s="58" t="s">
        <v>765</v>
      </c>
      <c r="C13" s="84">
        <v>461.0</v>
      </c>
      <c r="D13" s="76">
        <f>IF(ISNUMBER(SEARCH(ZAKL_DATA!$B$14,E13)),MAX($D$2:D12)+1,0)</f>
        <v>11.0</v>
      </c>
      <c r="E13" s="73" t="s">
        <v>625</v>
      </c>
      <c r="F13" s="80">
        <v>2011.0</v>
      </c>
      <c r="G13" s="82"/>
      <c r="H13" s="59" t="str">
        <f>IFERROR(VLOOKUP(ROWS($H$3:H13),$D$3:$E$204,2,0),"")</f>
        <v>PRAHA-JIŽNÍ MĚSTO</v>
      </c>
      <c r="J13" s="180" t="s">
        <v>2539</v>
      </c>
      <c r="K13" s="178"/>
    </row>
    <row r="14" spans="2:11" ht="12.75" customHeight="1">
      <c r="B14" s="58" t="s">
        <v>786</v>
      </c>
      <c r="C14" s="84">
        <v>462.0</v>
      </c>
      <c r="D14" s="76">
        <f>IF(ISNUMBER(SEARCH(ZAKL_DATA!$B$14,E14)),MAX($D$2:D13)+1,0)</f>
        <v>12.0</v>
      </c>
      <c r="E14" s="73" t="s">
        <v>626</v>
      </c>
      <c r="F14" s="80">
        <v>2012.0</v>
      </c>
      <c r="G14" s="82"/>
      <c r="H14" s="59" t="str">
        <f>IFERROR(VLOOKUP(ROWS($H$3:H14),$D$3:$E$204,2,0),"")</f>
        <v>PRAHA-MODŘANY</v>
      </c>
      <c r="J14" s="180" t="s">
        <v>2540</v>
      </c>
      <c r="K14" s="178"/>
    </row>
    <row r="15" spans="2:11" ht="12.75" customHeight="1">
      <c r="B15" s="58" t="s">
        <v>797</v>
      </c>
      <c r="C15" s="84">
        <v>463.0</v>
      </c>
      <c r="D15" s="76">
        <f>IF(ISNUMBER(SEARCH(ZAKL_DATA!$B$14,E15)),MAX($D$2:D14)+1,0)</f>
        <v>13.0</v>
      </c>
      <c r="E15" s="73" t="s">
        <v>628</v>
      </c>
      <c r="F15" s="80">
        <v>2101.0</v>
      </c>
      <c r="G15" s="82"/>
      <c r="H15" s="59" t="str">
        <f>IFERROR(VLOOKUP(ROWS($H$3:H15),$D$3:$E$204,2,0),"")</f>
        <v>PRAHA - VÝCHOD</v>
      </c>
      <c r="J15" s="180" t="s">
        <v>2541</v>
      </c>
      <c r="K15" s="178"/>
    </row>
    <row r="16" spans="2:11" ht="12.75" customHeight="1">
      <c r="B16" s="58" t="s">
        <v>816</v>
      </c>
      <c r="C16" s="84">
        <v>464.0</v>
      </c>
      <c r="D16" s="76">
        <f>IF(ISNUMBER(SEARCH(ZAKL_DATA!$B$14,E16)),MAX($D$2:D15)+1,0)</f>
        <v>14.0</v>
      </c>
      <c r="E16" s="73" t="s">
        <v>629</v>
      </c>
      <c r="F16" s="80">
        <v>2102.0</v>
      </c>
      <c r="G16" s="82"/>
      <c r="H16" s="59" t="str">
        <f>IFERROR(VLOOKUP(ROWS($H$3:H16),$D$3:$E$204,2,0),"")</f>
        <v>PRAHA ZÁPAD</v>
      </c>
      <c r="J16" s="180" t="s">
        <v>2542</v>
      </c>
      <c r="K16" s="178"/>
    </row>
    <row r="17" spans="2:11" ht="12.75" customHeight="1" thickBot="1">
      <c r="B17" s="60" t="s">
        <v>831</v>
      </c>
      <c r="C17" s="85">
        <v>13.0</v>
      </c>
      <c r="D17" s="76">
        <f>IF(ISNUMBER(SEARCH(ZAKL_DATA!$B$14,E17)),MAX($D$2:D16)+1,0)</f>
        <v>15.0</v>
      </c>
      <c r="E17" s="73" t="s">
        <v>630</v>
      </c>
      <c r="F17" s="80">
        <v>2103.0</v>
      </c>
      <c r="G17" s="82"/>
      <c r="H17" s="59" t="str">
        <f>IFERROR(VLOOKUP(ROWS($H$3:H17),$D$3:$E$204,2,0),"")</f>
        <v>BENEŠOV</v>
      </c>
      <c r="J17" s="180" t="s">
        <v>2543</v>
      </c>
      <c r="K17" s="178"/>
    </row>
    <row r="18" spans="4:11" ht="12.75" customHeight="1">
      <c r="D18" s="76">
        <f>IF(ISNUMBER(SEARCH(ZAKL_DATA!$B$14,E18)),MAX($D$2:D17)+1,0)</f>
        <v>16.0</v>
      </c>
      <c r="E18" s="73" t="s">
        <v>631</v>
      </c>
      <c r="F18" s="80">
        <v>2104.0</v>
      </c>
      <c r="G18" s="82"/>
      <c r="H18" s="59" t="str">
        <f>IFERROR(VLOOKUP(ROWS($H$3:H18),$D$3:$E$204,2,0),"")</f>
        <v>BEROUN</v>
      </c>
      <c r="J18" s="180" t="s">
        <v>2544</v>
      </c>
      <c r="K18" s="178"/>
    </row>
    <row r="19" spans="4:11" ht="12.75" customHeight="1">
      <c r="D19" s="76">
        <f>IF(ISNUMBER(SEARCH(ZAKL_DATA!$B$14,E19)),MAX($D$2:D18)+1,0)</f>
        <v>17.0</v>
      </c>
      <c r="E19" s="73" t="s">
        <v>632</v>
      </c>
      <c r="F19" s="80">
        <v>2105.0</v>
      </c>
      <c r="G19" s="82"/>
      <c r="H19" s="59" t="str">
        <f>IFERROR(VLOOKUP(ROWS($H$3:H19),$D$3:$E$204,2,0),"")</f>
        <v>BRANDÝS N.L. - ST.BOL.</v>
      </c>
      <c r="J19" s="180" t="s">
        <v>2545</v>
      </c>
      <c r="K19" s="178"/>
    </row>
    <row r="20" spans="4:11" ht="12.75" customHeight="1">
      <c r="D20" s="76">
        <f>IF(ISNUMBER(SEARCH(ZAKL_DATA!$B$14,E20)),MAX($D$2:D19)+1,0)</f>
        <v>18.0</v>
      </c>
      <c r="E20" s="73" t="s">
        <v>633</v>
      </c>
      <c r="F20" s="80">
        <v>2106.0</v>
      </c>
      <c r="G20" s="82"/>
      <c r="H20" s="59" t="str">
        <f>IFERROR(VLOOKUP(ROWS($H$3:H20),$D$3:$E$204,2,0),"")</f>
        <v>ČÁSLAV</v>
      </c>
      <c r="J20" s="180" t="s">
        <v>2546</v>
      </c>
      <c r="K20" s="178"/>
    </row>
    <row r="21" spans="4:11" ht="12.75" customHeight="1">
      <c r="D21" s="76">
        <f>IF(ISNUMBER(SEARCH(ZAKL_DATA!$B$14,E21)),MAX($D$2:D20)+1,0)</f>
        <v>19.0</v>
      </c>
      <c r="E21" s="73" t="s">
        <v>634</v>
      </c>
      <c r="F21" s="80">
        <v>2107.0</v>
      </c>
      <c r="G21" s="82"/>
      <c r="H21" s="59" t="str">
        <f>IFERROR(VLOOKUP(ROWS($H$3:H21),$D$3:$E$204,2,0),"")</f>
        <v>ČESKÝ BROD</v>
      </c>
      <c r="J21" s="180" t="s">
        <v>2547</v>
      </c>
      <c r="K21" s="178"/>
    </row>
    <row r="22" spans="4:11" ht="12.75" customHeight="1">
      <c r="D22" s="76">
        <f>IF(ISNUMBER(SEARCH(ZAKL_DATA!$B$14,E22)),MAX($D$2:D21)+1,0)</f>
        <v>20.0</v>
      </c>
      <c r="E22" s="73" t="s">
        <v>635</v>
      </c>
      <c r="F22" s="80">
        <v>2108.0</v>
      </c>
      <c r="G22" s="82"/>
      <c r="H22" s="59" t="str">
        <f>IFERROR(VLOOKUP(ROWS($H$3:H22),$D$3:$E$204,2,0),"")</f>
        <v>DOBŘÍŠ</v>
      </c>
      <c r="J22" s="180" t="s">
        <v>2548</v>
      </c>
      <c r="K22" s="178"/>
    </row>
    <row r="23" spans="4:11" ht="12.75" customHeight="1">
      <c r="D23" s="76">
        <f>IF(ISNUMBER(SEARCH(ZAKL_DATA!$B$14,E23)),MAX($D$2:D22)+1,0)</f>
        <v>21.0</v>
      </c>
      <c r="E23" s="73" t="s">
        <v>636</v>
      </c>
      <c r="F23" s="80">
        <v>2109.0</v>
      </c>
      <c r="G23" s="82"/>
      <c r="H23" s="59" t="str">
        <f>IFERROR(VLOOKUP(ROWS($H$3:H23),$D$3:$E$204,2,0),"")</f>
        <v>HOŘOVICE</v>
      </c>
      <c r="J23" s="180" t="s">
        <v>2549</v>
      </c>
      <c r="K23" s="178"/>
    </row>
    <row r="24" spans="4:11" ht="12.75" customHeight="1">
      <c r="D24" s="76">
        <f>IF(ISNUMBER(SEARCH(ZAKL_DATA!$B$14,E24)),MAX($D$2:D23)+1,0)</f>
        <v>22.0</v>
      </c>
      <c r="E24" s="73" t="s">
        <v>637</v>
      </c>
      <c r="F24" s="80">
        <v>2110.0</v>
      </c>
      <c r="G24" s="82"/>
      <c r="H24" s="59" t="str">
        <f>IFERROR(VLOOKUP(ROWS($H$3:H24),$D$3:$E$204,2,0),"")</f>
        <v>KLADNO</v>
      </c>
      <c r="J24" s="180" t="s">
        <v>2550</v>
      </c>
      <c r="K24" s="178"/>
    </row>
    <row r="25" spans="4:11" ht="12.75" customHeight="1">
      <c r="D25" s="76">
        <f>IF(ISNUMBER(SEARCH(ZAKL_DATA!$B$14,E25)),MAX($D$2:D24)+1,0)</f>
        <v>23.0</v>
      </c>
      <c r="E25" s="73" t="s">
        <v>638</v>
      </c>
      <c r="F25" s="80">
        <v>2111.0</v>
      </c>
      <c r="G25" s="82"/>
      <c r="H25" s="59" t="str">
        <f>IFERROR(VLOOKUP(ROWS($H$3:H25),$D$3:$E$204,2,0),"")</f>
        <v>KOLÍN</v>
      </c>
      <c r="J25" s="180" t="s">
        <v>2551</v>
      </c>
      <c r="K25" s="178"/>
    </row>
    <row r="26" spans="4:11" ht="12.75" customHeight="1">
      <c r="D26" s="76">
        <f>IF(ISNUMBER(SEARCH(ZAKL_DATA!$B$14,E26)),MAX($D$2:D25)+1,0)</f>
        <v>24.0</v>
      </c>
      <c r="E26" s="73" t="s">
        <v>639</v>
      </c>
      <c r="F26" s="80">
        <v>2112.0</v>
      </c>
      <c r="G26" s="82"/>
      <c r="H26" s="59" t="str">
        <f>IFERROR(VLOOKUP(ROWS($H$3:H26),$D$3:$E$204,2,0),"")</f>
        <v>KRALUPY NAD VLTAVOU</v>
      </c>
      <c r="J26" s="180" t="s">
        <v>2552</v>
      </c>
      <c r="K26" s="178"/>
    </row>
    <row r="27" spans="4:11" ht="12.75" customHeight="1">
      <c r="D27" s="76">
        <f>IF(ISNUMBER(SEARCH(ZAKL_DATA!$B$14,E27)),MAX($D$2:D26)+1,0)</f>
        <v>25.0</v>
      </c>
      <c r="E27" s="73" t="s">
        <v>640</v>
      </c>
      <c r="F27" s="80">
        <v>2113.0</v>
      </c>
      <c r="G27" s="82"/>
      <c r="H27" s="59" t="str">
        <f>IFERROR(VLOOKUP(ROWS($H$3:H27),$D$3:$E$204,2,0),"")</f>
        <v>KUTNÁ HORA</v>
      </c>
      <c r="J27" s="180" t="s">
        <v>2553</v>
      </c>
      <c r="K27" s="178"/>
    </row>
    <row r="28" spans="4:11" ht="12.75" customHeight="1">
      <c r="D28" s="76">
        <f>IF(ISNUMBER(SEARCH(ZAKL_DATA!$B$14,E28)),MAX($D$2:D27)+1,0)</f>
        <v>26.0</v>
      </c>
      <c r="E28" s="73" t="s">
        <v>641</v>
      </c>
      <c r="F28" s="80">
        <v>2114.0</v>
      </c>
      <c r="G28" s="82"/>
      <c r="H28" s="59" t="str">
        <f>IFERROR(VLOOKUP(ROWS($H$3:H28),$D$3:$E$204,2,0),"")</f>
        <v>MĚLNÍK</v>
      </c>
      <c r="J28" s="180" t="s">
        <v>2554</v>
      </c>
      <c r="K28" s="178"/>
    </row>
    <row r="29" spans="4:11" ht="12.75" customHeight="1">
      <c r="D29" s="76">
        <f>IF(ISNUMBER(SEARCH(ZAKL_DATA!$B$14,E29)),MAX($D$2:D28)+1,0)</f>
        <v>27.0</v>
      </c>
      <c r="E29" s="73" t="s">
        <v>642</v>
      </c>
      <c r="F29" s="80">
        <v>2115.0</v>
      </c>
      <c r="G29" s="82"/>
      <c r="H29" s="59" t="str">
        <f>IFERROR(VLOOKUP(ROWS($H$3:H29),$D$3:$E$204,2,0),"")</f>
        <v>MLADÁ BOLESLAV</v>
      </c>
      <c r="J29" s="180" t="s">
        <v>2555</v>
      </c>
      <c r="K29" s="178"/>
    </row>
    <row r="30" spans="4:11" ht="12.75" customHeight="1">
      <c r="D30" s="76">
        <f>IF(ISNUMBER(SEARCH(ZAKL_DATA!$B$14,E30)),MAX($D$2:D29)+1,0)</f>
        <v>28.0</v>
      </c>
      <c r="E30" s="73" t="s">
        <v>643</v>
      </c>
      <c r="F30" s="80">
        <v>2116.0</v>
      </c>
      <c r="G30" s="82"/>
      <c r="H30" s="59" t="str">
        <f>IFERROR(VLOOKUP(ROWS($H$3:H30),$D$3:$E$204,2,0),"")</f>
        <v>MNICHOVO HRADIŠTĚ</v>
      </c>
      <c r="J30" s="180" t="s">
        <v>2556</v>
      </c>
      <c r="K30" s="178"/>
    </row>
    <row r="31" spans="4:11" ht="12.75" customHeight="1">
      <c r="D31" s="76">
        <f>IF(ISNUMBER(SEARCH(ZAKL_DATA!$B$14,E31)),MAX($D$2:D30)+1,0)</f>
        <v>29.0</v>
      </c>
      <c r="E31" s="73" t="s">
        <v>644</v>
      </c>
      <c r="F31" s="80">
        <v>2117.0</v>
      </c>
      <c r="G31" s="82"/>
      <c r="H31" s="59" t="str">
        <f>IFERROR(VLOOKUP(ROWS($H$3:H31),$D$3:$E$204,2,0),"")</f>
        <v>NERATOVICE</v>
      </c>
      <c r="J31" s="180" t="s">
        <v>2557</v>
      </c>
      <c r="K31" s="178"/>
    </row>
    <row r="32" spans="4:11" ht="12.75" customHeight="1">
      <c r="D32" s="76">
        <f>IF(ISNUMBER(SEARCH(ZAKL_DATA!$B$14,E32)),MAX($D$2:D31)+1,0)</f>
        <v>30.0</v>
      </c>
      <c r="E32" s="73" t="s">
        <v>645</v>
      </c>
      <c r="F32" s="80">
        <v>2118.0</v>
      </c>
      <c r="G32" s="82"/>
      <c r="H32" s="59" t="str">
        <f>IFERROR(VLOOKUP(ROWS($H$3:H32),$D$3:$E$204,2,0),"")</f>
        <v>NYMBURK</v>
      </c>
      <c r="J32" s="180" t="s">
        <v>2558</v>
      </c>
      <c r="K32" s="178"/>
    </row>
    <row r="33" spans="4:11" ht="12.75" customHeight="1">
      <c r="D33" s="76">
        <f>IF(ISNUMBER(SEARCH(ZAKL_DATA!$B$14,E33)),MAX($D$2:D32)+1,0)</f>
        <v>31.0</v>
      </c>
      <c r="E33" s="73" t="s">
        <v>646</v>
      </c>
      <c r="F33" s="80">
        <v>2119.0</v>
      </c>
      <c r="G33" s="82"/>
      <c r="H33" s="59" t="str">
        <f>IFERROR(VLOOKUP(ROWS($H$3:H33),$D$3:$E$204,2,0),"")</f>
        <v>PODĚBRADY</v>
      </c>
      <c r="J33" s="180" t="s">
        <v>2559</v>
      </c>
      <c r="K33" s="178"/>
    </row>
    <row r="34" spans="4:11" ht="12.75" customHeight="1">
      <c r="D34" s="76">
        <f>IF(ISNUMBER(SEARCH(ZAKL_DATA!$B$14,E34)),MAX($D$2:D33)+1,0)</f>
        <v>32.0</v>
      </c>
      <c r="E34" s="73" t="s">
        <v>647</v>
      </c>
      <c r="F34" s="80">
        <v>2120.0</v>
      </c>
      <c r="G34" s="82"/>
      <c r="H34" s="59" t="str">
        <f>IFERROR(VLOOKUP(ROWS($H$3:H34),$D$3:$E$204,2,0),"")</f>
        <v>PŘÍBRAM</v>
      </c>
      <c r="J34" s="180" t="s">
        <v>2560</v>
      </c>
      <c r="K34" s="178"/>
    </row>
    <row r="35" spans="4:11" ht="12.75" customHeight="1">
      <c r="D35" s="76">
        <f>IF(ISNUMBER(SEARCH(ZAKL_DATA!$B$14,E35)),MAX($D$2:D34)+1,0)</f>
        <v>33.0</v>
      </c>
      <c r="E35" s="73" t="s">
        <v>648</v>
      </c>
      <c r="F35" s="80">
        <v>2121.0</v>
      </c>
      <c r="G35" s="82"/>
      <c r="H35" s="59" t="str">
        <f>IFERROR(VLOOKUP(ROWS($H$3:H35),$D$3:$E$204,2,0),"")</f>
        <v>RAKOVNÍK</v>
      </c>
      <c r="J35" s="180" t="s">
        <v>2561</v>
      </c>
      <c r="K35" s="178"/>
    </row>
    <row r="36" spans="4:11" ht="12.75" customHeight="1">
      <c r="D36" s="76">
        <f>IF(ISNUMBER(SEARCH(ZAKL_DATA!$B$14,E36)),MAX($D$2:D35)+1,0)</f>
        <v>34.0</v>
      </c>
      <c r="E36" s="73" t="s">
        <v>649</v>
      </c>
      <c r="F36" s="80">
        <v>2122.0</v>
      </c>
      <c r="G36" s="82"/>
      <c r="H36" s="59" t="str">
        <f>IFERROR(VLOOKUP(ROWS($H$3:H36),$D$3:$E$204,2,0),"")</f>
        <v>ŘÍČANY</v>
      </c>
      <c r="J36" s="180" t="s">
        <v>2562</v>
      </c>
      <c r="K36" s="178"/>
    </row>
    <row r="37" spans="4:11" ht="12.75" customHeight="1">
      <c r="D37" s="76">
        <f>IF(ISNUMBER(SEARCH(ZAKL_DATA!$B$14,E37)),MAX($D$2:D36)+1,0)</f>
        <v>35.0</v>
      </c>
      <c r="E37" s="73" t="s">
        <v>650</v>
      </c>
      <c r="F37" s="80">
        <v>2123.0</v>
      </c>
      <c r="G37" s="82"/>
      <c r="H37" s="59" t="str">
        <f>IFERROR(VLOOKUP(ROWS($H$3:H37),$D$3:$E$204,2,0),"")</f>
        <v>SEDLČANY</v>
      </c>
      <c r="J37" s="180" t="s">
        <v>2563</v>
      </c>
      <c r="K37" s="178"/>
    </row>
    <row r="38" spans="4:11" ht="12.75" customHeight="1">
      <c r="D38" s="76">
        <f>IF(ISNUMBER(SEARCH(ZAKL_DATA!$B$14,E38)),MAX($D$2:D37)+1,0)</f>
        <v>36.0</v>
      </c>
      <c r="E38" s="73" t="s">
        <v>651</v>
      </c>
      <c r="F38" s="80">
        <v>2124.0</v>
      </c>
      <c r="G38" s="82"/>
      <c r="H38" s="59" t="str">
        <f>IFERROR(VLOOKUP(ROWS($H$3:H38),$D$3:$E$204,2,0),"")</f>
        <v>SLANÝ</v>
      </c>
      <c r="J38" s="180" t="s">
        <v>2564</v>
      </c>
      <c r="K38" s="178"/>
    </row>
    <row r="39" spans="4:11" ht="12.75" customHeight="1">
      <c r="D39" s="76">
        <f>IF(ISNUMBER(SEARCH(ZAKL_DATA!$B$14,E39)),MAX($D$2:D38)+1,0)</f>
        <v>37.0</v>
      </c>
      <c r="E39" s="73" t="s">
        <v>652</v>
      </c>
      <c r="F39" s="80">
        <v>2125.0</v>
      </c>
      <c r="G39" s="82"/>
      <c r="H39" s="59" t="str">
        <f>IFERROR(VLOOKUP(ROWS($H$3:H39),$D$3:$E$204,2,0),"")</f>
        <v>VLAŠIM</v>
      </c>
      <c r="J39" s="180" t="s">
        <v>2565</v>
      </c>
      <c r="K39" s="178"/>
    </row>
    <row r="40" spans="4:11" ht="12.75" customHeight="1">
      <c r="D40" s="76">
        <f>IF(ISNUMBER(SEARCH(ZAKL_DATA!$B$14,E40)),MAX($D$2:D39)+1,0)</f>
        <v>38.0</v>
      </c>
      <c r="E40" s="73" t="s">
        <v>653</v>
      </c>
      <c r="F40" s="80">
        <v>2126.0</v>
      </c>
      <c r="G40" s="82"/>
      <c r="H40" s="59" t="str">
        <f>IFERROR(VLOOKUP(ROWS($H$3:H40),$D$3:$E$204,2,0),"")</f>
        <v>VOTICE</v>
      </c>
      <c r="J40" s="180" t="s">
        <v>2566</v>
      </c>
      <c r="K40" s="178"/>
    </row>
    <row r="41" spans="4:11" ht="12.75" customHeight="1">
      <c r="D41" s="76">
        <f>IF(ISNUMBER(SEARCH(ZAKL_DATA!$B$14,E41)),MAX($D$2:D40)+1,0)</f>
        <v>39.0</v>
      </c>
      <c r="E41" s="73" t="s">
        <v>655</v>
      </c>
      <c r="F41" s="80">
        <v>2201.0</v>
      </c>
      <c r="G41" s="82"/>
      <c r="H41" s="59" t="str">
        <f>IFERROR(VLOOKUP(ROWS($H$3:H41),$D$3:$E$204,2,0),"")</f>
        <v>ČESKÉ BUDĚJOVICE</v>
      </c>
      <c r="J41" s="180" t="s">
        <v>2567</v>
      </c>
      <c r="K41" s="178"/>
    </row>
    <row r="42" spans="4:11" ht="12.75" customHeight="1">
      <c r="D42" s="76">
        <f>IF(ISNUMBER(SEARCH(ZAKL_DATA!$B$14,E42)),MAX($D$2:D41)+1,0)</f>
        <v>40.0</v>
      </c>
      <c r="E42" s="73" t="s">
        <v>656</v>
      </c>
      <c r="F42" s="80">
        <v>2202.0</v>
      </c>
      <c r="G42" s="82"/>
      <c r="H42" s="59" t="str">
        <f>IFERROR(VLOOKUP(ROWS($H$3:H42),$D$3:$E$204,2,0),"")</f>
        <v>BLATNÁ</v>
      </c>
      <c r="J42" s="180" t="s">
        <v>2568</v>
      </c>
      <c r="K42" s="178"/>
    </row>
    <row r="43" spans="4:11" ht="12.75" customHeight="1">
      <c r="D43" s="76">
        <f>IF(ISNUMBER(SEARCH(ZAKL_DATA!$B$14,E43)),MAX($D$2:D42)+1,0)</f>
        <v>41.0</v>
      </c>
      <c r="E43" s="73" t="s">
        <v>657</v>
      </c>
      <c r="F43" s="80">
        <v>2203.0</v>
      </c>
      <c r="G43" s="82"/>
      <c r="H43" s="59" t="str">
        <f>IFERROR(VLOOKUP(ROWS($H$3:H43),$D$3:$E$204,2,0),"")</f>
        <v>ČESKÝ KRUMLOV</v>
      </c>
      <c r="J43" s="180" t="s">
        <v>2569</v>
      </c>
      <c r="K43" s="178"/>
    </row>
    <row r="44" spans="4:11" ht="12.75" customHeight="1">
      <c r="D44" s="76">
        <f>IF(ISNUMBER(SEARCH(ZAKL_DATA!$B$14,E44)),MAX($D$2:D43)+1,0)</f>
        <v>42.0</v>
      </c>
      <c r="E44" s="73" t="s">
        <v>658</v>
      </c>
      <c r="F44" s="80">
        <v>2204.0</v>
      </c>
      <c r="G44" s="82"/>
      <c r="H44" s="59" t="str">
        <f>IFERROR(VLOOKUP(ROWS($H$3:H44),$D$3:$E$204,2,0),"")</f>
        <v>DAČICE</v>
      </c>
      <c r="J44" s="180" t="s">
        <v>2570</v>
      </c>
      <c r="K44" s="178"/>
    </row>
    <row r="45" spans="4:11" ht="12.75" customHeight="1">
      <c r="D45" s="76">
        <f>IF(ISNUMBER(SEARCH(ZAKL_DATA!$B$14,E45)),MAX($D$2:D44)+1,0)</f>
        <v>43.0</v>
      </c>
      <c r="E45" s="73" t="s">
        <v>659</v>
      </c>
      <c r="F45" s="80">
        <v>2205.0</v>
      </c>
      <c r="G45" s="82"/>
      <c r="H45" s="59" t="str">
        <f>IFERROR(VLOOKUP(ROWS($H$3:H45),$D$3:$E$204,2,0),"")</f>
        <v>JINDŘICHŮV HRADEC</v>
      </c>
      <c r="J45" s="179" t="s">
        <v>2571</v>
      </c>
      <c r="K45" s="178"/>
    </row>
    <row r="46" spans="4:11" ht="12.75" customHeight="1">
      <c r="D46" s="76">
        <f>IF(ISNUMBER(SEARCH(ZAKL_DATA!$B$14,E46)),MAX($D$2:D45)+1,0)</f>
        <v>44.0</v>
      </c>
      <c r="E46" s="73" t="s">
        <v>660</v>
      </c>
      <c r="F46" s="80">
        <v>2206.0</v>
      </c>
      <c r="G46" s="82"/>
      <c r="H46" s="59" t="str">
        <f>IFERROR(VLOOKUP(ROWS($H$3:H46),$D$3:$E$204,2,0),"")</f>
        <v>KAPLICE</v>
      </c>
      <c r="J46" s="180" t="s">
        <v>2572</v>
      </c>
      <c r="K46" s="178"/>
    </row>
    <row r="47" spans="4:11" ht="12.75" customHeight="1">
      <c r="D47" s="76">
        <f>IF(ISNUMBER(SEARCH(ZAKL_DATA!$B$14,E47)),MAX($D$2:D46)+1,0)</f>
        <v>45.0</v>
      </c>
      <c r="E47" s="73" t="s">
        <v>661</v>
      </c>
      <c r="F47" s="80">
        <v>2207.0</v>
      </c>
      <c r="G47" s="82"/>
      <c r="H47" s="59" t="str">
        <f>IFERROR(VLOOKUP(ROWS($H$3:H47),$D$3:$E$204,2,0),"")</f>
        <v>MILEVSKO</v>
      </c>
      <c r="J47" s="180" t="s">
        <v>2573</v>
      </c>
      <c r="K47" s="178"/>
    </row>
    <row r="48" spans="4:11" ht="12.75" customHeight="1">
      <c r="D48" s="76">
        <f>IF(ISNUMBER(SEARCH(ZAKL_DATA!$B$14,E48)),MAX($D$2:D47)+1,0)</f>
        <v>46.0</v>
      </c>
      <c r="E48" s="73" t="s">
        <v>662</v>
      </c>
      <c r="F48" s="80">
        <v>2208.0</v>
      </c>
      <c r="G48" s="82"/>
      <c r="H48" s="59" t="str">
        <f>IFERROR(VLOOKUP(ROWS($H$3:H48),$D$3:$E$204,2,0),"")</f>
        <v>PÍSEK</v>
      </c>
      <c r="J48" s="180" t="s">
        <v>2574</v>
      </c>
      <c r="K48" s="178"/>
    </row>
    <row r="49" spans="4:11" ht="12.75" customHeight="1">
      <c r="D49" s="76">
        <f>IF(ISNUMBER(SEARCH(ZAKL_DATA!$B$14,E49)),MAX($D$2:D48)+1,0)</f>
        <v>47.0</v>
      </c>
      <c r="E49" s="73" t="s">
        <v>663</v>
      </c>
      <c r="F49" s="80">
        <v>2209.0</v>
      </c>
      <c r="G49" s="82"/>
      <c r="H49" s="59" t="str">
        <f>IFERROR(VLOOKUP(ROWS($H$3:H49),$D$3:$E$204,2,0),"")</f>
        <v>PRACHATICE</v>
      </c>
      <c r="J49" s="180" t="s">
        <v>2575</v>
      </c>
      <c r="K49" s="178"/>
    </row>
    <row r="50" spans="4:11" ht="12.75" customHeight="1">
      <c r="D50" s="76">
        <f>IF(ISNUMBER(SEARCH(ZAKL_DATA!$B$14,E50)),MAX($D$2:D49)+1,0)</f>
        <v>48.0</v>
      </c>
      <c r="E50" s="73" t="s">
        <v>664</v>
      </c>
      <c r="F50" s="80">
        <v>2210.0</v>
      </c>
      <c r="G50" s="82"/>
      <c r="H50" s="59" t="str">
        <f>IFERROR(VLOOKUP(ROWS($H$3:H50),$D$3:$E$204,2,0),"")</f>
        <v>SOBĚSLAV</v>
      </c>
      <c r="J50" s="180" t="s">
        <v>2576</v>
      </c>
      <c r="K50" s="178"/>
    </row>
    <row r="51" spans="4:11" ht="12.75" customHeight="1">
      <c r="D51" s="76">
        <f>IF(ISNUMBER(SEARCH(ZAKL_DATA!$B$14,E51)),MAX($D$2:D50)+1,0)</f>
        <v>49.0</v>
      </c>
      <c r="E51" s="73" t="s">
        <v>665</v>
      </c>
      <c r="F51" s="80">
        <v>2211.0</v>
      </c>
      <c r="G51" s="82"/>
      <c r="H51" s="59" t="str">
        <f>IFERROR(VLOOKUP(ROWS($H$3:H51),$D$3:$E$204,2,0),"")</f>
        <v>STRAKONICE</v>
      </c>
      <c r="J51" s="180" t="s">
        <v>2577</v>
      </c>
      <c r="K51" s="178"/>
    </row>
    <row r="52" spans="4:11" ht="12.75" customHeight="1">
      <c r="D52" s="76">
        <f>IF(ISNUMBER(SEARCH(ZAKL_DATA!$B$14,E52)),MAX($D$2:D51)+1,0)</f>
        <v>50.0</v>
      </c>
      <c r="E52" s="73" t="s">
        <v>666</v>
      </c>
      <c r="F52" s="80">
        <v>2212.0</v>
      </c>
      <c r="G52" s="82"/>
      <c r="H52" s="59" t="str">
        <f>IFERROR(VLOOKUP(ROWS($H$3:H52),$D$3:$E$204,2,0),"")</f>
        <v>TÁBOR</v>
      </c>
      <c r="J52" s="180" t="s">
        <v>2578</v>
      </c>
      <c r="K52" s="178"/>
    </row>
    <row r="53" spans="4:11" ht="12.75" customHeight="1">
      <c r="D53" s="76">
        <f>IF(ISNUMBER(SEARCH(ZAKL_DATA!$B$14,E53)),MAX($D$2:D52)+1,0)</f>
        <v>51.0</v>
      </c>
      <c r="E53" s="73" t="s">
        <v>667</v>
      </c>
      <c r="F53" s="80">
        <v>2213.0</v>
      </c>
      <c r="G53" s="82"/>
      <c r="H53" s="59" t="str">
        <f>IFERROR(VLOOKUP(ROWS($H$3:H53),$D$3:$E$204,2,0),"")</f>
        <v>TRHOVÉ SVINY</v>
      </c>
      <c r="J53" s="180" t="s">
        <v>2579</v>
      </c>
      <c r="K53" s="178"/>
    </row>
    <row r="54" spans="4:11" ht="12.75" customHeight="1">
      <c r="D54" s="76">
        <f>IF(ISNUMBER(SEARCH(ZAKL_DATA!$B$14,E54)),MAX($D$2:D53)+1,0)</f>
        <v>52.0</v>
      </c>
      <c r="E54" s="73" t="s">
        <v>668</v>
      </c>
      <c r="F54" s="80">
        <v>2214.0</v>
      </c>
      <c r="G54" s="82"/>
      <c r="H54" s="59" t="str">
        <f>IFERROR(VLOOKUP(ROWS($H$3:H54),$D$3:$E$204,2,0),"")</f>
        <v>TŘEBOŇ</v>
      </c>
      <c r="J54" s="180" t="s">
        <v>2580</v>
      </c>
      <c r="K54" s="178"/>
    </row>
    <row r="55" spans="4:11" ht="12.75" customHeight="1">
      <c r="D55" s="76">
        <f>IF(ISNUMBER(SEARCH(ZAKL_DATA!$B$14,E55)),MAX($D$2:D54)+1,0)</f>
        <v>53.0</v>
      </c>
      <c r="E55" s="73" t="s">
        <v>669</v>
      </c>
      <c r="F55" s="80">
        <v>2215.0</v>
      </c>
      <c r="G55" s="82"/>
      <c r="H55" s="59" t="str">
        <f>IFERROR(VLOOKUP(ROWS($H$3:H55),$D$3:$E$204,2,0),"")</f>
        <v>TÝN NAD VLTAVOU</v>
      </c>
      <c r="J55" s="180" t="s">
        <v>2581</v>
      </c>
      <c r="K55" s="178"/>
    </row>
    <row r="56" spans="4:11" ht="12.75" customHeight="1">
      <c r="D56" s="76">
        <f>IF(ISNUMBER(SEARCH(ZAKL_DATA!$B$14,E56)),MAX($D$2:D55)+1,0)</f>
        <v>54.0</v>
      </c>
      <c r="E56" s="73" t="s">
        <v>670</v>
      </c>
      <c r="F56" s="80">
        <v>2216.0</v>
      </c>
      <c r="G56" s="82"/>
      <c r="H56" s="59" t="str">
        <f>IFERROR(VLOOKUP(ROWS($H$3:H56),$D$3:$E$204,2,0),"")</f>
        <v>VIMPERK</v>
      </c>
      <c r="J56" s="180" t="s">
        <v>2582</v>
      </c>
      <c r="K56" s="178"/>
    </row>
    <row r="57" spans="4:11" ht="12.75" customHeight="1">
      <c r="D57" s="76">
        <f>IF(ISNUMBER(SEARCH(ZAKL_DATA!$B$14,E57)),MAX($D$2:D56)+1,0)</f>
        <v>55.0</v>
      </c>
      <c r="E57" s="73" t="s">
        <v>671</v>
      </c>
      <c r="F57" s="80">
        <v>2217.0</v>
      </c>
      <c r="G57" s="82"/>
      <c r="H57" s="59" t="str">
        <f>IFERROR(VLOOKUP(ROWS($H$3:H57),$D$3:$E$204,2,0),"")</f>
        <v>VODŇANY</v>
      </c>
      <c r="J57" s="180" t="s">
        <v>2583</v>
      </c>
      <c r="K57" s="178"/>
    </row>
    <row r="58" spans="4:11" ht="12.75" customHeight="1">
      <c r="D58" s="76">
        <f>IF(ISNUMBER(SEARCH(ZAKL_DATA!$B$14,E58)),MAX($D$2:D57)+1,0)</f>
        <v>56.0</v>
      </c>
      <c r="E58" s="73" t="s">
        <v>673</v>
      </c>
      <c r="F58" s="80">
        <v>2301.0</v>
      </c>
      <c r="G58" s="82"/>
      <c r="H58" s="59" t="str">
        <f>IFERROR(VLOOKUP(ROWS($H$3:H58),$D$3:$E$204,2,0),"")</f>
        <v>PLZEŇ</v>
      </c>
      <c r="J58" s="180" t="s">
        <v>2584</v>
      </c>
      <c r="K58" s="178"/>
    </row>
    <row r="59" spans="4:11" ht="12.75" customHeight="1">
      <c r="D59" s="76">
        <f>IF(ISNUMBER(SEARCH(ZAKL_DATA!$B$14,E59)),MAX($D$2:D58)+1,0)</f>
        <v>57.0</v>
      </c>
      <c r="E59" s="73" t="s">
        <v>674</v>
      </c>
      <c r="F59" s="80">
        <v>2302.0</v>
      </c>
      <c r="G59" s="82"/>
      <c r="H59" s="59" t="str">
        <f>IFERROR(VLOOKUP(ROWS($H$3:H59),$D$3:$E$204,2,0),"")</f>
        <v>PLZEŇ-SEVER</v>
      </c>
      <c r="J59" s="179" t="s">
        <v>2585</v>
      </c>
      <c r="K59" s="178"/>
    </row>
    <row r="60" spans="4:11" ht="12.75" customHeight="1">
      <c r="D60" s="76">
        <f>IF(ISNUMBER(SEARCH(ZAKL_DATA!$B$14,E60)),MAX($D$2:D59)+1,0)</f>
        <v>58.0</v>
      </c>
      <c r="E60" s="73" t="s">
        <v>675</v>
      </c>
      <c r="F60" s="80">
        <v>2303.0</v>
      </c>
      <c r="G60" s="82"/>
      <c r="H60" s="59" t="str">
        <f>IFERROR(VLOOKUP(ROWS($H$3:H60),$D$3:$E$204,2,0),"")</f>
        <v>PLZEŇ-JIH</v>
      </c>
      <c r="J60" s="180" t="s">
        <v>2586</v>
      </c>
      <c r="K60" s="178"/>
    </row>
    <row r="61" spans="4:11" ht="12.75" customHeight="1">
      <c r="D61" s="76">
        <f>IF(ISNUMBER(SEARCH(ZAKL_DATA!$B$14,E61)),MAX($D$2:D60)+1,0)</f>
        <v>59.0</v>
      </c>
      <c r="E61" s="73" t="s">
        <v>676</v>
      </c>
      <c r="F61" s="80">
        <v>2304.0</v>
      </c>
      <c r="G61" s="82"/>
      <c r="H61" s="59" t="str">
        <f>IFERROR(VLOOKUP(ROWS($H$3:H61),$D$3:$E$204,2,0),"")</f>
        <v>BLOVICE</v>
      </c>
      <c r="J61" s="180" t="s">
        <v>2587</v>
      </c>
      <c r="K61" s="178"/>
    </row>
    <row r="62" spans="4:11" ht="12.75" customHeight="1">
      <c r="D62" s="76">
        <f>IF(ISNUMBER(SEARCH(ZAKL_DATA!$B$14,E62)),MAX($D$2:D61)+1,0)</f>
        <v>60.0</v>
      </c>
      <c r="E62" s="73" t="s">
        <v>677</v>
      </c>
      <c r="F62" s="80">
        <v>2305.0</v>
      </c>
      <c r="G62" s="82"/>
      <c r="H62" s="59" t="str">
        <f>IFERROR(VLOOKUP(ROWS($H$3:H62),$D$3:$E$204,2,0),"")</f>
        <v>DOMAŽLICE</v>
      </c>
      <c r="J62" s="180" t="s">
        <v>2588</v>
      </c>
      <c r="K62" s="178"/>
    </row>
    <row r="63" spans="4:11" ht="12.75" customHeight="1">
      <c r="D63" s="76">
        <f>IF(ISNUMBER(SEARCH(ZAKL_DATA!$B$14,E63)),MAX($D$2:D62)+1,0)</f>
        <v>61.0</v>
      </c>
      <c r="E63" s="73" t="s">
        <v>678</v>
      </c>
      <c r="F63" s="80">
        <v>2306.0</v>
      </c>
      <c r="G63" s="82"/>
      <c r="H63" s="59" t="str">
        <f>IFERROR(VLOOKUP(ROWS($H$3:H63),$D$3:$E$204,2,0),"")</f>
        <v>HORAŽĎOVICE</v>
      </c>
      <c r="J63" s="180" t="s">
        <v>2589</v>
      </c>
      <c r="K63" s="178"/>
    </row>
    <row r="64" spans="4:11" ht="12.75" customHeight="1">
      <c r="D64" s="76">
        <f>IF(ISNUMBER(SEARCH(ZAKL_DATA!$B$14,E64)),MAX($D$2:D63)+1,0)</f>
        <v>62.0</v>
      </c>
      <c r="E64" s="73" t="s">
        <v>679</v>
      </c>
      <c r="F64" s="80">
        <v>2307.0</v>
      </c>
      <c r="G64" s="82"/>
      <c r="H64" s="59" t="str">
        <f>IFERROR(VLOOKUP(ROWS($H$3:H64),$D$3:$E$204,2,0),"")</f>
        <v>HORŠOVSKÝ TÝN</v>
      </c>
      <c r="J64" s="180" t="s">
        <v>2590</v>
      </c>
      <c r="K64" s="178"/>
    </row>
    <row r="65" spans="4:11" ht="12.75" customHeight="1">
      <c r="D65" s="76">
        <f>IF(ISNUMBER(SEARCH(ZAKL_DATA!$B$14,E65)),MAX($D$2:D64)+1,0)</f>
        <v>63.0</v>
      </c>
      <c r="E65" s="73" t="s">
        <v>680</v>
      </c>
      <c r="F65" s="80">
        <v>2308.0</v>
      </c>
      <c r="G65" s="82"/>
      <c r="H65" s="59" t="str">
        <f>IFERROR(VLOOKUP(ROWS($H$3:H65),$D$3:$E$204,2,0),"")</f>
        <v>KLATOVY</v>
      </c>
      <c r="J65" s="180" t="s">
        <v>2591</v>
      </c>
      <c r="K65" s="178"/>
    </row>
    <row r="66" spans="4:11" ht="12.75" customHeight="1">
      <c r="D66" s="76">
        <f>IF(ISNUMBER(SEARCH(ZAKL_DATA!$B$14,E66)),MAX($D$2:D65)+1,0)</f>
        <v>64.0</v>
      </c>
      <c r="E66" s="73" t="s">
        <v>681</v>
      </c>
      <c r="F66" s="80">
        <v>2309.0</v>
      </c>
      <c r="G66" s="82"/>
      <c r="H66" s="59" t="str">
        <f>IFERROR(VLOOKUP(ROWS($H$3:H66),$D$3:$E$204,2,0),"")</f>
        <v>KRALOVICE</v>
      </c>
      <c r="J66" s="180" t="s">
        <v>2592</v>
      </c>
      <c r="K66" s="178"/>
    </row>
    <row r="67" spans="4:11" ht="12.75" customHeight="1">
      <c r="D67" s="76">
        <f>IF(ISNUMBER(SEARCH(ZAKL_DATA!$B$14,E67)),MAX($D$2:D66)+1,0)</f>
        <v>65.0</v>
      </c>
      <c r="E67" s="73" t="s">
        <v>682</v>
      </c>
      <c r="F67" s="80">
        <v>2310.0</v>
      </c>
      <c r="G67" s="82"/>
      <c r="H67" s="59" t="str">
        <f>IFERROR(VLOOKUP(ROWS($H$3:H67),$D$3:$E$204,2,0),"")</f>
        <v>NEPOMUK</v>
      </c>
      <c r="J67" s="180" t="s">
        <v>2593</v>
      </c>
      <c r="K67" s="178"/>
    </row>
    <row r="68" spans="4:11" ht="12.75" customHeight="1">
      <c r="D68" s="76">
        <f>IF(ISNUMBER(SEARCH(ZAKL_DATA!$B$14,E68)),MAX($D$2:D67)+1,0)</f>
        <v>66.0</v>
      </c>
      <c r="E68" s="73" t="s">
        <v>683</v>
      </c>
      <c r="F68" s="80">
        <v>2311.0</v>
      </c>
      <c r="G68" s="82"/>
      <c r="H68" s="59" t="str">
        <f>IFERROR(VLOOKUP(ROWS($H$3:H68),$D$3:$E$204,2,0),"")</f>
        <v>PŘEŠTICE</v>
      </c>
      <c r="J68" s="180" t="s">
        <v>2594</v>
      </c>
      <c r="K68" s="178"/>
    </row>
    <row r="69" spans="4:11" ht="12.75" customHeight="1">
      <c r="D69" s="76">
        <f>IF(ISNUMBER(SEARCH(ZAKL_DATA!$B$14,E69)),MAX($D$2:D68)+1,0)</f>
        <v>67.0</v>
      </c>
      <c r="E69" s="73" t="s">
        <v>684</v>
      </c>
      <c r="F69" s="80">
        <v>2312.0</v>
      </c>
      <c r="G69" s="82"/>
      <c r="H69" s="59" t="str">
        <f>IFERROR(VLOOKUP(ROWS($H$3:H69),$D$3:$E$204,2,0),"")</f>
        <v>ROKYCANY</v>
      </c>
      <c r="J69" s="180" t="s">
        <v>2595</v>
      </c>
      <c r="K69" s="178"/>
    </row>
    <row r="70" spans="4:11" ht="12.75" customHeight="1">
      <c r="D70" s="76">
        <f>IF(ISNUMBER(SEARCH(ZAKL_DATA!$B$14,E70)),MAX($D$2:D69)+1,0)</f>
        <v>68.0</v>
      </c>
      <c r="E70" s="73" t="s">
        <v>685</v>
      </c>
      <c r="F70" s="80">
        <v>2313.0</v>
      </c>
      <c r="G70" s="82"/>
      <c r="H70" s="59" t="str">
        <f>IFERROR(VLOOKUP(ROWS($H$3:H70),$D$3:$E$204,2,0),"")</f>
        <v>TACHOV</v>
      </c>
      <c r="J70" s="180" t="s">
        <v>2596</v>
      </c>
      <c r="K70" s="178"/>
    </row>
    <row r="71" spans="4:11" ht="12.75" customHeight="1">
      <c r="D71" s="76">
        <f>IF(ISNUMBER(SEARCH(ZAKL_DATA!$B$14,E71)),MAX($D$2:D70)+1,0)</f>
        <v>69.0</v>
      </c>
      <c r="E71" s="73" t="s">
        <v>686</v>
      </c>
      <c r="F71" s="80">
        <v>2314.0</v>
      </c>
      <c r="G71" s="82"/>
      <c r="H71" s="59" t="str">
        <f>IFERROR(VLOOKUP(ROWS($H$3:H71),$D$3:$E$204,2,0),"")</f>
        <v>STŘÍBRO</v>
      </c>
      <c r="J71" s="180" t="s">
        <v>2597</v>
      </c>
      <c r="K71" s="178"/>
    </row>
    <row r="72" spans="4:11" ht="12.75" customHeight="1">
      <c r="D72" s="76">
        <f>IF(ISNUMBER(SEARCH(ZAKL_DATA!$B$14,E72)),MAX($D$2:D71)+1,0)</f>
        <v>70.0</v>
      </c>
      <c r="E72" s="73" t="s">
        <v>687</v>
      </c>
      <c r="F72" s="80">
        <v>2315.0</v>
      </c>
      <c r="G72" s="82"/>
      <c r="H72" s="59" t="str">
        <f>IFERROR(VLOOKUP(ROWS($H$3:H72),$D$3:$E$204,2,0),"")</f>
        <v>SUŠICE</v>
      </c>
      <c r="J72" s="180" t="s">
        <v>2598</v>
      </c>
      <c r="K72" s="178"/>
    </row>
    <row r="73" spans="4:11" ht="12.75" customHeight="1">
      <c r="D73" s="76">
        <f>IF(ISNUMBER(SEARCH(ZAKL_DATA!$B$14,E73)),MAX($D$2:D72)+1,0)</f>
        <v>71.0</v>
      </c>
      <c r="E73" s="73" t="s">
        <v>689</v>
      </c>
      <c r="F73" s="80">
        <v>2401.0</v>
      </c>
      <c r="G73" s="82"/>
      <c r="H73" s="59" t="str">
        <f>IFERROR(VLOOKUP(ROWS($H$3:H73),$D$3:$E$204,2,0),"")</f>
        <v>KARLOVY VARY</v>
      </c>
      <c r="J73" s="180" t="s">
        <v>2599</v>
      </c>
      <c r="K73" s="178"/>
    </row>
    <row r="74" spans="4:11" ht="12.75" customHeight="1">
      <c r="D74" s="76">
        <f>IF(ISNUMBER(SEARCH(ZAKL_DATA!$B$14,E74)),MAX($D$2:D73)+1,0)</f>
        <v>72.0</v>
      </c>
      <c r="E74" s="73" t="s">
        <v>690</v>
      </c>
      <c r="F74" s="80">
        <v>2402.0</v>
      </c>
      <c r="G74" s="82"/>
      <c r="H74" s="59" t="str">
        <f>IFERROR(VLOOKUP(ROWS($H$3:H74),$D$3:$E$204,2,0),"")</f>
        <v>AŠ</v>
      </c>
      <c r="J74" s="180" t="s">
        <v>2600</v>
      </c>
      <c r="K74" s="178"/>
    </row>
    <row r="75" spans="4:11" ht="12.75" customHeight="1">
      <c r="D75" s="76">
        <f>IF(ISNUMBER(SEARCH(ZAKL_DATA!$B$14,E75)),MAX($D$2:D74)+1,0)</f>
        <v>73.0</v>
      </c>
      <c r="E75" s="73" t="s">
        <v>691</v>
      </c>
      <c r="F75" s="80">
        <v>2403.0</v>
      </c>
      <c r="G75" s="82"/>
      <c r="H75" s="59" t="str">
        <f>IFERROR(VLOOKUP(ROWS($H$3:H75),$D$3:$E$204,2,0),"")</f>
        <v>CHEB</v>
      </c>
      <c r="J75" s="180" t="s">
        <v>2601</v>
      </c>
      <c r="K75" s="178"/>
    </row>
    <row r="76" spans="4:11" ht="12.75" customHeight="1">
      <c r="D76" s="76">
        <f>IF(ISNUMBER(SEARCH(ZAKL_DATA!$B$14,E76)),MAX($D$2:D75)+1,0)</f>
        <v>74.0</v>
      </c>
      <c r="E76" s="73" t="s">
        <v>692</v>
      </c>
      <c r="F76" s="80">
        <v>2404.0</v>
      </c>
      <c r="G76" s="82"/>
      <c r="H76" s="59" t="str">
        <f>IFERROR(VLOOKUP(ROWS($H$3:H76),$D$3:$E$204,2,0),"")</f>
        <v>KRASLICE</v>
      </c>
      <c r="J76" s="180" t="s">
        <v>2602</v>
      </c>
      <c r="K76" s="178"/>
    </row>
    <row r="77" spans="4:11" ht="12.75" customHeight="1">
      <c r="D77" s="76">
        <f>IF(ISNUMBER(SEARCH(ZAKL_DATA!$B$14,E77)),MAX($D$2:D76)+1,0)</f>
        <v>75.0</v>
      </c>
      <c r="E77" s="73" t="s">
        <v>693</v>
      </c>
      <c r="F77" s="80">
        <v>2405.0</v>
      </c>
      <c r="G77" s="82"/>
      <c r="H77" s="59" t="str">
        <f>IFERROR(VLOOKUP(ROWS($H$3:H77),$D$3:$E$204,2,0),"")</f>
        <v>MARIÁNSKÉ LÁZNĚ</v>
      </c>
      <c r="J77" s="180" t="s">
        <v>2603</v>
      </c>
      <c r="K77" s="178"/>
    </row>
    <row r="78" spans="4:11" ht="12.75" customHeight="1">
      <c r="D78" s="76">
        <f>IF(ISNUMBER(SEARCH(ZAKL_DATA!$B$14,E78)),MAX($D$2:D77)+1,0)</f>
        <v>76.0</v>
      </c>
      <c r="E78" s="73" t="s">
        <v>694</v>
      </c>
      <c r="F78" s="80">
        <v>2406.0</v>
      </c>
      <c r="G78" s="82"/>
      <c r="H78" s="59" t="str">
        <f>IFERROR(VLOOKUP(ROWS($H$3:H78),$D$3:$E$204,2,0),"")</f>
        <v>OSTROV NAD OHŘÍ</v>
      </c>
      <c r="J78" s="180" t="s">
        <v>2604</v>
      </c>
      <c r="K78" s="178"/>
    </row>
    <row r="79" spans="4:11" ht="12.75" customHeight="1">
      <c r="D79" s="76">
        <f>IF(ISNUMBER(SEARCH(ZAKL_DATA!$B$14,E79)),MAX($D$2:D78)+1,0)</f>
        <v>77.0</v>
      </c>
      <c r="E79" s="73" t="s">
        <v>695</v>
      </c>
      <c r="F79" s="80">
        <v>2407.0</v>
      </c>
      <c r="G79" s="82"/>
      <c r="H79" s="59" t="str">
        <f>IFERROR(VLOOKUP(ROWS($H$3:H79),$D$3:$E$204,2,0),"")</f>
        <v>SOKOLOV</v>
      </c>
      <c r="J79" s="180" t="s">
        <v>2605</v>
      </c>
      <c r="K79" s="178"/>
    </row>
    <row r="80" spans="4:11" ht="12.75" customHeight="1">
      <c r="D80" s="76">
        <f>IF(ISNUMBER(SEARCH(ZAKL_DATA!$B$14,E80)),MAX($D$2:D79)+1,0)</f>
        <v>78.0</v>
      </c>
      <c r="E80" s="73" t="s">
        <v>697</v>
      </c>
      <c r="F80" s="80">
        <v>2501.0</v>
      </c>
      <c r="G80" s="82"/>
      <c r="H80" s="59" t="str">
        <f>IFERROR(VLOOKUP(ROWS($H$3:H80),$D$3:$E$204,2,0),"")</f>
        <v>ÚSTÍ NAD LABEM</v>
      </c>
      <c r="J80" s="180" t="s">
        <v>2606</v>
      </c>
      <c r="K80" s="178"/>
    </row>
    <row r="81" spans="4:11" ht="12.75" customHeight="1">
      <c r="D81" s="76">
        <f>IF(ISNUMBER(SEARCH(ZAKL_DATA!$B$14,E81)),MAX($D$2:D80)+1,0)</f>
        <v>79.0</v>
      </c>
      <c r="E81" s="73" t="s">
        <v>698</v>
      </c>
      <c r="F81" s="80">
        <v>2502.0</v>
      </c>
      <c r="G81" s="82"/>
      <c r="H81" s="59" t="str">
        <f>IFERROR(VLOOKUP(ROWS($H$3:H81),$D$3:$E$204,2,0),"")</f>
        <v>BÍLINA</v>
      </c>
      <c r="J81" s="180" t="s">
        <v>2607</v>
      </c>
      <c r="K81" s="178"/>
    </row>
    <row r="82" spans="4:11" ht="12.75" customHeight="1">
      <c r="D82" s="76">
        <f>IF(ISNUMBER(SEARCH(ZAKL_DATA!$B$14,E82)),MAX($D$2:D81)+1,0)</f>
        <v>80.0</v>
      </c>
      <c r="E82" s="73" t="s">
        <v>699</v>
      </c>
      <c r="F82" s="80">
        <v>2503.0</v>
      </c>
      <c r="G82" s="82"/>
      <c r="H82" s="59" t="str">
        <f>IFERROR(VLOOKUP(ROWS($H$3:H82),$D$3:$E$204,2,0),"")</f>
        <v>DĚČÍN</v>
      </c>
      <c r="J82" s="180" t="s">
        <v>2608</v>
      </c>
      <c r="K82" s="178"/>
    </row>
    <row r="83" spans="4:11" ht="12.75" customHeight="1">
      <c r="D83" s="76">
        <f>IF(ISNUMBER(SEARCH(ZAKL_DATA!$B$14,E83)),MAX($D$2:D82)+1,0)</f>
        <v>81.0</v>
      </c>
      <c r="E83" s="73" t="s">
        <v>700</v>
      </c>
      <c r="F83" s="80">
        <v>2504.0</v>
      </c>
      <c r="G83" s="82"/>
      <c r="H83" s="59" t="str">
        <f>IFERROR(VLOOKUP(ROWS($H$3:H83),$D$3:$E$204,2,0),"")</f>
        <v>CHOMUTOV</v>
      </c>
      <c r="J83" s="180" t="s">
        <v>2609</v>
      </c>
      <c r="K83" s="178"/>
    </row>
    <row r="84" spans="4:11" ht="12.75" customHeight="1">
      <c r="D84" s="76">
        <f>IF(ISNUMBER(SEARCH(ZAKL_DATA!$B$14,E84)),MAX($D$2:D83)+1,0)</f>
        <v>82.0</v>
      </c>
      <c r="E84" s="73" t="s">
        <v>701</v>
      </c>
      <c r="F84" s="80">
        <v>2505.0</v>
      </c>
      <c r="G84" s="82"/>
      <c r="H84" s="59" t="str">
        <f>IFERROR(VLOOKUP(ROWS($H$3:H84),$D$3:$E$204,2,0),"")</f>
        <v>KADAŇ</v>
      </c>
      <c r="J84" s="181" t="s">
        <v>2610</v>
      </c>
      <c r="K84" s="182"/>
    </row>
    <row r="85" spans="4:11" ht="12.75" customHeight="1">
      <c r="D85" s="76">
        <f>IF(ISNUMBER(SEARCH(ZAKL_DATA!$B$14,E85)),MAX($D$2:D84)+1,0)</f>
        <v>83.0</v>
      </c>
      <c r="E85" s="73" t="s">
        <v>702</v>
      </c>
      <c r="F85" s="80">
        <v>2506.0</v>
      </c>
      <c r="G85" s="82"/>
      <c r="H85" s="59" t="str">
        <f>IFERROR(VLOOKUP(ROWS($H$3:H85),$D$3:$E$204,2,0),"")</f>
        <v>LIBOCHOVICE</v>
      </c>
      <c r="J85" s="180" t="s">
        <v>2611</v>
      </c>
      <c r="K85" s="178"/>
    </row>
    <row r="86" spans="4:11" ht="12.75" customHeight="1">
      <c r="D86" s="76">
        <f>IF(ISNUMBER(SEARCH(ZAKL_DATA!$B$14,E86)),MAX($D$2:D85)+1,0)</f>
        <v>84.0</v>
      </c>
      <c r="E86" s="73" t="s">
        <v>703</v>
      </c>
      <c r="F86" s="80">
        <v>2507.0</v>
      </c>
      <c r="G86" s="82"/>
      <c r="H86" s="59" t="str">
        <f>IFERROR(VLOOKUP(ROWS($H$3:H86),$D$3:$E$204,2,0),"")</f>
        <v>LITOMĚŘICE</v>
      </c>
      <c r="J86" s="180" t="s">
        <v>2612</v>
      </c>
      <c r="K86" s="178"/>
    </row>
    <row r="87" spans="4:11" ht="12.75" customHeight="1">
      <c r="D87" s="76">
        <f>IF(ISNUMBER(SEARCH(ZAKL_DATA!$B$14,E87)),MAX($D$2:D86)+1,0)</f>
        <v>85.0</v>
      </c>
      <c r="E87" s="73" t="s">
        <v>704</v>
      </c>
      <c r="F87" s="80">
        <v>2508.0</v>
      </c>
      <c r="G87" s="82"/>
      <c r="H87" s="59" t="str">
        <f>IFERROR(VLOOKUP(ROWS($H$3:H87),$D$3:$E$204,2,0),"")</f>
        <v>LITVÍNOV</v>
      </c>
      <c r="J87" s="180" t="s">
        <v>2613</v>
      </c>
      <c r="K87" s="178"/>
    </row>
    <row r="88" spans="4:11" ht="12.75" customHeight="1">
      <c r="D88" s="76">
        <f>IF(ISNUMBER(SEARCH(ZAKL_DATA!$B$14,E88)),MAX($D$2:D87)+1,0)</f>
        <v>86.0</v>
      </c>
      <c r="E88" s="73" t="s">
        <v>705</v>
      </c>
      <c r="F88" s="80">
        <v>2509.0</v>
      </c>
      <c r="G88" s="82"/>
      <c r="H88" s="59" t="str">
        <f>IFERROR(VLOOKUP(ROWS($H$3:H88),$D$3:$E$204,2,0),"")</f>
        <v>LOUNY</v>
      </c>
      <c r="J88" s="180" t="s">
        <v>2614</v>
      </c>
      <c r="K88" s="178"/>
    </row>
    <row r="89" spans="4:11" ht="12.75" customHeight="1">
      <c r="D89" s="76">
        <f>IF(ISNUMBER(SEARCH(ZAKL_DATA!$B$14,E89)),MAX($D$2:D88)+1,0)</f>
        <v>87.0</v>
      </c>
      <c r="E89" s="73" t="s">
        <v>706</v>
      </c>
      <c r="F89" s="80">
        <v>2510.0</v>
      </c>
      <c r="G89" s="82"/>
      <c r="H89" s="59" t="str">
        <f>IFERROR(VLOOKUP(ROWS($H$3:H89),$D$3:$E$204,2,0),"")</f>
        <v>MOST</v>
      </c>
      <c r="J89" s="180" t="s">
        <v>2615</v>
      </c>
      <c r="K89" s="178"/>
    </row>
    <row r="90" spans="4:11" ht="12.75" customHeight="1">
      <c r="D90" s="76">
        <f>IF(ISNUMBER(SEARCH(ZAKL_DATA!$B$14,E90)),MAX($D$2:D89)+1,0)</f>
        <v>88.0</v>
      </c>
      <c r="E90" s="73" t="s">
        <v>707</v>
      </c>
      <c r="F90" s="80">
        <v>2511.0</v>
      </c>
      <c r="G90" s="82"/>
      <c r="H90" s="59" t="str">
        <f>IFERROR(VLOOKUP(ROWS($H$3:H90),$D$3:$E$204,2,0),"")</f>
        <v>PODBOŘANY</v>
      </c>
      <c r="J90" s="180" t="s">
        <v>2616</v>
      </c>
      <c r="K90" s="178"/>
    </row>
    <row r="91" spans="4:11" ht="12.75" customHeight="1">
      <c r="D91" s="76">
        <f>IF(ISNUMBER(SEARCH(ZAKL_DATA!$B$14,E91)),MAX($D$2:D90)+1,0)</f>
        <v>89.0</v>
      </c>
      <c r="E91" s="73" t="s">
        <v>708</v>
      </c>
      <c r="F91" s="80">
        <v>2512.0</v>
      </c>
      <c r="G91" s="82"/>
      <c r="H91" s="59" t="str">
        <f>IFERROR(VLOOKUP(ROWS($H$3:H91),$D$3:$E$204,2,0),"")</f>
        <v>ROUDNICE NAD LABEM</v>
      </c>
      <c r="J91" s="180" t="s">
        <v>2617</v>
      </c>
      <c r="K91" s="178"/>
    </row>
    <row r="92" spans="4:11" ht="12.75" customHeight="1">
      <c r="D92" s="76">
        <f>IF(ISNUMBER(SEARCH(ZAKL_DATA!$B$14,E92)),MAX($D$2:D91)+1,0)</f>
        <v>90.0</v>
      </c>
      <c r="E92" s="73" t="s">
        <v>709</v>
      </c>
      <c r="F92" s="80">
        <v>2513.0</v>
      </c>
      <c r="G92" s="82"/>
      <c r="H92" s="59" t="str">
        <f>IFERROR(VLOOKUP(ROWS($H$3:H92),$D$3:$E$204,2,0),"")</f>
        <v>RUMBURK</v>
      </c>
      <c r="J92" s="180" t="s">
        <v>2618</v>
      </c>
      <c r="K92" s="178"/>
    </row>
    <row r="93" spans="4:11" ht="12.75" customHeight="1">
      <c r="D93" s="76">
        <f>IF(ISNUMBER(SEARCH(ZAKL_DATA!$B$14,E93)),MAX($D$2:D92)+1,0)</f>
        <v>91.0</v>
      </c>
      <c r="E93" s="73" t="s">
        <v>710</v>
      </c>
      <c r="F93" s="80">
        <v>2514.0</v>
      </c>
      <c r="G93" s="82"/>
      <c r="H93" s="59" t="str">
        <f>IFERROR(VLOOKUP(ROWS($H$3:H93),$D$3:$E$204,2,0),"")</f>
        <v>TEPLICE</v>
      </c>
      <c r="J93" s="180" t="s">
        <v>2619</v>
      </c>
      <c r="K93" s="178"/>
    </row>
    <row r="94" spans="4:11" ht="12.75" customHeight="1">
      <c r="D94" s="76">
        <f>IF(ISNUMBER(SEARCH(ZAKL_DATA!$B$14,E94)),MAX($D$2:D93)+1,0)</f>
        <v>92.0</v>
      </c>
      <c r="E94" s="73" t="s">
        <v>711</v>
      </c>
      <c r="F94" s="80">
        <v>2515.0</v>
      </c>
      <c r="G94" s="82"/>
      <c r="H94" s="59" t="str">
        <f>IFERROR(VLOOKUP(ROWS($H$3:H94),$D$3:$E$204,2,0),"")</f>
        <v>ŽATEC</v>
      </c>
      <c r="J94" s="180" t="s">
        <v>2620</v>
      </c>
      <c r="K94" s="178"/>
    </row>
    <row r="95" spans="4:11" ht="12.75" customHeight="1">
      <c r="D95" s="76">
        <f>IF(ISNUMBER(SEARCH(ZAKL_DATA!$B$14,E95)),MAX($D$2:D94)+1,0)</f>
        <v>93.0</v>
      </c>
      <c r="E95" s="73" t="s">
        <v>713</v>
      </c>
      <c r="F95" s="80">
        <v>2601.0</v>
      </c>
      <c r="G95" s="82"/>
      <c r="H95" s="59" t="str">
        <f>IFERROR(VLOOKUP(ROWS($H$3:H95),$D$3:$E$204,2,0),"")</f>
        <v>LIBEREC</v>
      </c>
      <c r="J95" s="180" t="s">
        <v>2621</v>
      </c>
      <c r="K95" s="178"/>
    </row>
    <row r="96" spans="4:11" ht="12.75" customHeight="1">
      <c r="D96" s="76">
        <f>IF(ISNUMBER(SEARCH(ZAKL_DATA!$B$14,E96)),MAX($D$2:D95)+1,0)</f>
        <v>94.0</v>
      </c>
      <c r="E96" s="73" t="s">
        <v>714</v>
      </c>
      <c r="F96" s="80">
        <v>2602.0</v>
      </c>
      <c r="G96" s="82"/>
      <c r="H96" s="59" t="str">
        <f>IFERROR(VLOOKUP(ROWS($H$3:H96),$D$3:$E$204,2,0),"")</f>
        <v>ČESKÁ LÍPA</v>
      </c>
      <c r="J96" s="180" t="s">
        <v>2622</v>
      </c>
      <c r="K96" s="178"/>
    </row>
    <row r="97" spans="4:11" ht="12.75" customHeight="1">
      <c r="D97" s="76">
        <f>IF(ISNUMBER(SEARCH(ZAKL_DATA!$B$14,E97)),MAX($D$2:D96)+1,0)</f>
        <v>95.0</v>
      </c>
      <c r="E97" s="73" t="s">
        <v>715</v>
      </c>
      <c r="F97" s="80">
        <v>2603.0</v>
      </c>
      <c r="G97" s="82"/>
      <c r="H97" s="59" t="str">
        <f>IFERROR(VLOOKUP(ROWS($H$3:H97),$D$3:$E$204,2,0),"")</f>
        <v>FRÝDLANT</v>
      </c>
      <c r="J97" s="180" t="s">
        <v>2623</v>
      </c>
      <c r="K97" s="178"/>
    </row>
    <row r="98" spans="4:11" ht="12.75" customHeight="1">
      <c r="D98" s="76">
        <f>IF(ISNUMBER(SEARCH(ZAKL_DATA!$B$14,E98)),MAX($D$2:D97)+1,0)</f>
        <v>96.0</v>
      </c>
      <c r="E98" s="73" t="s">
        <v>716</v>
      </c>
      <c r="F98" s="80">
        <v>2604.0</v>
      </c>
      <c r="G98" s="82"/>
      <c r="H98" s="59" t="str">
        <f>IFERROR(VLOOKUP(ROWS($H$3:H98),$D$3:$E$204,2,0),"")</f>
        <v>JABLONEC NAD NISOU</v>
      </c>
      <c r="J98" s="180" t="s">
        <v>2624</v>
      </c>
      <c r="K98" s="178"/>
    </row>
    <row r="99" spans="4:11" ht="12.75" customHeight="1">
      <c r="D99" s="76">
        <f>IF(ISNUMBER(SEARCH(ZAKL_DATA!$B$14,E99)),MAX($D$2:D98)+1,0)</f>
        <v>97.0</v>
      </c>
      <c r="E99" s="73" t="s">
        <v>717</v>
      </c>
      <c r="F99" s="80">
        <v>2605.0</v>
      </c>
      <c r="G99" s="82"/>
      <c r="H99" s="59" t="str">
        <f>IFERROR(VLOOKUP(ROWS($H$3:H99),$D$3:$E$204,2,0),"")</f>
        <v>JILEMNICE</v>
      </c>
      <c r="J99" s="180" t="s">
        <v>2625</v>
      </c>
      <c r="K99" s="178"/>
    </row>
    <row r="100" spans="4:11" ht="12.75" customHeight="1">
      <c r="D100" s="76">
        <f>IF(ISNUMBER(SEARCH(ZAKL_DATA!$B$14,E100)),MAX($D$2:D99)+1,0)</f>
        <v>98.0</v>
      </c>
      <c r="E100" s="73" t="s">
        <v>718</v>
      </c>
      <c r="F100" s="80">
        <v>2606.0</v>
      </c>
      <c r="G100" s="82"/>
      <c r="H100" s="59" t="str">
        <f>IFERROR(VLOOKUP(ROWS($H$3:H100),$D$3:$E$204,2,0),"")</f>
        <v>NOVÝ BOR</v>
      </c>
      <c r="J100" s="180" t="s">
        <v>2626</v>
      </c>
      <c r="K100" s="178"/>
    </row>
    <row r="101" spans="4:11" ht="12.75" customHeight="1">
      <c r="D101" s="76">
        <f>IF(ISNUMBER(SEARCH(ZAKL_DATA!$B$14,E101)),MAX($D$2:D100)+1,0)</f>
        <v>99.0</v>
      </c>
      <c r="E101" s="73" t="s">
        <v>719</v>
      </c>
      <c r="F101" s="80">
        <v>2607.0</v>
      </c>
      <c r="G101" s="82"/>
      <c r="H101" s="59" t="str">
        <f>IFERROR(VLOOKUP(ROWS($H$3:H101),$D$3:$E$204,2,0),"")</f>
        <v>SEMILY</v>
      </c>
      <c r="J101" s="180" t="s">
        <v>2627</v>
      </c>
      <c r="K101" s="178"/>
    </row>
    <row r="102" spans="4:11" ht="12.75" customHeight="1">
      <c r="D102" s="76">
        <f>IF(ISNUMBER(SEARCH(ZAKL_DATA!$B$14,E102)),MAX($D$2:D101)+1,0)</f>
        <v>100.0</v>
      </c>
      <c r="E102" s="73" t="s">
        <v>720</v>
      </c>
      <c r="F102" s="80">
        <v>2608.0</v>
      </c>
      <c r="G102" s="82"/>
      <c r="H102" s="59" t="str">
        <f>IFERROR(VLOOKUP(ROWS($H$3:H102),$D$3:$E$204,2,0),"")</f>
        <v>TANVALD</v>
      </c>
      <c r="J102" s="180" t="s">
        <v>2628</v>
      </c>
      <c r="K102" s="178"/>
    </row>
    <row r="103" spans="4:11" ht="12.75" customHeight="1">
      <c r="D103" s="76">
        <f>IF(ISNUMBER(SEARCH(ZAKL_DATA!$B$14,E103)),MAX($D$2:D102)+1,0)</f>
        <v>101.0</v>
      </c>
      <c r="E103" s="73" t="s">
        <v>721</v>
      </c>
      <c r="F103" s="80">
        <v>2609.0</v>
      </c>
      <c r="G103" s="82"/>
      <c r="H103" s="59" t="str">
        <f>IFERROR(VLOOKUP(ROWS($H$3:H103),$D$3:$E$204,2,0),"")</f>
        <v>TURNOV</v>
      </c>
      <c r="J103" s="180" t="s">
        <v>2629</v>
      </c>
      <c r="K103" s="178"/>
    </row>
    <row r="104" spans="4:11" ht="12.75" customHeight="1">
      <c r="D104" s="76">
        <f>IF(ISNUMBER(SEARCH(ZAKL_DATA!$B$14,E104)),MAX($D$2:D103)+1,0)</f>
        <v>102.0</v>
      </c>
      <c r="E104" s="73" t="s">
        <v>722</v>
      </c>
      <c r="F104" s="80">
        <v>2610.0</v>
      </c>
      <c r="G104" s="82"/>
      <c r="H104" s="59" t="str">
        <f>IFERROR(VLOOKUP(ROWS($H$3:H104),$D$3:$E$204,2,0),"")</f>
        <v>ŽELEZNÝ BROD</v>
      </c>
      <c r="J104" s="180" t="s">
        <v>2630</v>
      </c>
      <c r="K104" s="178"/>
    </row>
    <row r="105" spans="4:11" ht="12.75" customHeight="1">
      <c r="D105" s="76">
        <f>IF(ISNUMBER(SEARCH(ZAKL_DATA!$B$14,E105)),MAX($D$2:D104)+1,0)</f>
        <v>103.0</v>
      </c>
      <c r="E105" s="73" t="s">
        <v>724</v>
      </c>
      <c r="F105" s="80">
        <v>2701.0</v>
      </c>
      <c r="G105" s="82"/>
      <c r="H105" s="59" t="str">
        <f>IFERROR(VLOOKUP(ROWS($H$3:H105),$D$3:$E$204,2,0),"")</f>
        <v>HRADEC KRÁLOVÉ</v>
      </c>
      <c r="J105" s="180" t="s">
        <v>2631</v>
      </c>
      <c r="K105" s="178"/>
    </row>
    <row r="106" spans="4:11" ht="12.75" customHeight="1">
      <c r="D106" s="76">
        <f>IF(ISNUMBER(SEARCH(ZAKL_DATA!$B$14,E106)),MAX($D$2:D105)+1,0)</f>
        <v>104.0</v>
      </c>
      <c r="E106" s="73" t="s">
        <v>725</v>
      </c>
      <c r="F106" s="80">
        <v>2702.0</v>
      </c>
      <c r="G106" s="82"/>
      <c r="H106" s="59" t="str">
        <f>IFERROR(VLOOKUP(ROWS($H$3:H106),$D$3:$E$204,2,0),"")</f>
        <v>BROUMOV</v>
      </c>
      <c r="J106" s="180" t="s">
        <v>2632</v>
      </c>
      <c r="K106" s="178"/>
    </row>
    <row r="107" spans="4:11" ht="12.75" customHeight="1">
      <c r="D107" s="76">
        <f>IF(ISNUMBER(SEARCH(ZAKL_DATA!$B$14,E107)),MAX($D$2:D106)+1,0)</f>
        <v>105.0</v>
      </c>
      <c r="E107" s="73" t="s">
        <v>726</v>
      </c>
      <c r="F107" s="80">
        <v>2703.0</v>
      </c>
      <c r="G107" s="82"/>
      <c r="H107" s="59" t="str">
        <f>IFERROR(VLOOKUP(ROWS($H$3:H107),$D$3:$E$204,2,0),"")</f>
        <v>DOBRUŠKA</v>
      </c>
      <c r="J107" s="180" t="s">
        <v>2633</v>
      </c>
      <c r="K107" s="178"/>
    </row>
    <row r="108" spans="4:11" ht="12.75" customHeight="1">
      <c r="D108" s="76">
        <f>IF(ISNUMBER(SEARCH(ZAKL_DATA!$B$14,E108)),MAX($D$2:D107)+1,0)</f>
        <v>106.0</v>
      </c>
      <c r="E108" s="73" t="s">
        <v>727</v>
      </c>
      <c r="F108" s="80">
        <v>2704.0</v>
      </c>
      <c r="G108" s="82"/>
      <c r="H108" s="59" t="str">
        <f>IFERROR(VLOOKUP(ROWS($H$3:H108),$D$3:$E$204,2,0),"")</f>
        <v>DVŮR KRÁLOVÉ</v>
      </c>
      <c r="J108" s="180" t="s">
        <v>2634</v>
      </c>
      <c r="K108" s="178"/>
    </row>
    <row r="109" spans="4:11" ht="12.75" customHeight="1">
      <c r="D109" s="76">
        <f>IF(ISNUMBER(SEARCH(ZAKL_DATA!$B$14,E109)),MAX($D$2:D108)+1,0)</f>
        <v>107.0</v>
      </c>
      <c r="E109" s="73" t="s">
        <v>728</v>
      </c>
      <c r="F109" s="80">
        <v>2705.0</v>
      </c>
      <c r="G109" s="82"/>
      <c r="H109" s="59" t="str">
        <f>IFERROR(VLOOKUP(ROWS($H$3:H109),$D$3:$E$204,2,0),"")</f>
        <v>HOŘICE</v>
      </c>
      <c r="J109" s="180" t="s">
        <v>2635</v>
      </c>
      <c r="K109" s="178"/>
    </row>
    <row r="110" spans="4:11" ht="12.75" customHeight="1">
      <c r="D110" s="76">
        <f>IF(ISNUMBER(SEARCH(ZAKL_DATA!$B$14,E110)),MAX($D$2:D109)+1,0)</f>
        <v>108.0</v>
      </c>
      <c r="E110" s="73" t="s">
        <v>729</v>
      </c>
      <c r="F110" s="80">
        <v>2706.0</v>
      </c>
      <c r="G110" s="82"/>
      <c r="H110" s="59" t="str">
        <f>IFERROR(VLOOKUP(ROWS($H$3:H110),$D$3:$E$204,2,0),"")</f>
        <v>JAROMĚŘ</v>
      </c>
      <c r="J110" s="180" t="s">
        <v>2636</v>
      </c>
      <c r="K110" s="178"/>
    </row>
    <row r="111" spans="4:11" ht="12.75" customHeight="1">
      <c r="D111" s="76">
        <f>IF(ISNUMBER(SEARCH(ZAKL_DATA!$B$14,E111)),MAX($D$2:D110)+1,0)</f>
        <v>109.0</v>
      </c>
      <c r="E111" s="73" t="s">
        <v>730</v>
      </c>
      <c r="F111" s="80">
        <v>2707.0</v>
      </c>
      <c r="G111" s="82"/>
      <c r="H111" s="59" t="str">
        <f>IFERROR(VLOOKUP(ROWS($H$3:H111),$D$3:$E$204,2,0),"")</f>
        <v>JIČÍN</v>
      </c>
      <c r="J111" s="180" t="s">
        <v>2637</v>
      </c>
      <c r="K111" s="178"/>
    </row>
    <row r="112" spans="4:11" ht="12.75" customHeight="1">
      <c r="D112" s="76">
        <f>IF(ISNUMBER(SEARCH(ZAKL_DATA!$B$14,E112)),MAX($D$2:D111)+1,0)</f>
        <v>110.0</v>
      </c>
      <c r="E112" s="73" t="s">
        <v>731</v>
      </c>
      <c r="F112" s="80">
        <v>2708.0</v>
      </c>
      <c r="G112" s="82"/>
      <c r="H112" s="59" t="str">
        <f>IFERROR(VLOOKUP(ROWS($H$3:H112),$D$3:$E$204,2,0),"")</f>
        <v>KOSTELEC NAD ORLICÍ</v>
      </c>
      <c r="J112" s="180" t="s">
        <v>2638</v>
      </c>
      <c r="K112" s="178"/>
    </row>
    <row r="113" spans="4:11" ht="12.75" customHeight="1">
      <c r="D113" s="76">
        <f>IF(ISNUMBER(SEARCH(ZAKL_DATA!$B$14,E113)),MAX($D$2:D112)+1,0)</f>
        <v>111.0</v>
      </c>
      <c r="E113" s="73" t="s">
        <v>732</v>
      </c>
      <c r="F113" s="80">
        <v>2709.0</v>
      </c>
      <c r="G113" s="82"/>
      <c r="H113" s="59" t="str">
        <f>IFERROR(VLOOKUP(ROWS($H$3:H113),$D$3:$E$204,2,0),"")</f>
        <v>NÁCHOD</v>
      </c>
      <c r="J113" s="180" t="s">
        <v>2639</v>
      </c>
      <c r="K113" s="178"/>
    </row>
    <row r="114" spans="4:11" ht="12.75" customHeight="1">
      <c r="D114" s="76">
        <f>IF(ISNUMBER(SEARCH(ZAKL_DATA!$B$14,E114)),MAX($D$2:D113)+1,0)</f>
        <v>112.0</v>
      </c>
      <c r="E114" s="73" t="s">
        <v>733</v>
      </c>
      <c r="F114" s="80">
        <v>2710.0</v>
      </c>
      <c r="G114" s="82"/>
      <c r="H114" s="59" t="str">
        <f>IFERROR(VLOOKUP(ROWS($H$3:H114),$D$3:$E$204,2,0),"")</f>
        <v>NOVÁ PAKA</v>
      </c>
      <c r="J114" s="180" t="s">
        <v>2640</v>
      </c>
      <c r="K114" s="178"/>
    </row>
    <row r="115" spans="4:11" ht="12.75" customHeight="1">
      <c r="D115" s="76">
        <f>IF(ISNUMBER(SEARCH(ZAKL_DATA!$B$14,E115)),MAX($D$2:D114)+1,0)</f>
        <v>113.0</v>
      </c>
      <c r="E115" s="73" t="s">
        <v>734</v>
      </c>
      <c r="F115" s="80">
        <v>2711.0</v>
      </c>
      <c r="G115" s="82"/>
      <c r="H115" s="59" t="str">
        <f>IFERROR(VLOOKUP(ROWS($H$3:H115),$D$3:$E$204,2,0),"")</f>
        <v>NOVÝ BYDŽOV</v>
      </c>
      <c r="J115" s="180" t="s">
        <v>2641</v>
      </c>
      <c r="K115" s="178"/>
    </row>
    <row r="116" spans="4:11" ht="12.75" customHeight="1">
      <c r="D116" s="76">
        <f>IF(ISNUMBER(SEARCH(ZAKL_DATA!$B$14,E116)),MAX($D$2:D115)+1,0)</f>
        <v>114.0</v>
      </c>
      <c r="E116" s="73" t="s">
        <v>735</v>
      </c>
      <c r="F116" s="80">
        <v>2712.0</v>
      </c>
      <c r="G116" s="82"/>
      <c r="H116" s="59" t="str">
        <f>IFERROR(VLOOKUP(ROWS($H$3:H116),$D$3:$E$204,2,0),"")</f>
        <v>RYCHNOV NAD KNĚŽ.</v>
      </c>
      <c r="J116" s="180" t="s">
        <v>2642</v>
      </c>
      <c r="K116" s="178"/>
    </row>
    <row r="117" spans="4:11" ht="12.75" customHeight="1">
      <c r="D117" s="76">
        <f>IF(ISNUMBER(SEARCH(ZAKL_DATA!$B$14,E117)),MAX($D$2:D116)+1,0)</f>
        <v>115.0</v>
      </c>
      <c r="E117" s="73" t="s">
        <v>736</v>
      </c>
      <c r="F117" s="80">
        <v>2713.0</v>
      </c>
      <c r="G117" s="82"/>
      <c r="H117" s="59" t="str">
        <f>IFERROR(VLOOKUP(ROWS($H$3:H117),$D$3:$E$204,2,0),"")</f>
        <v>TRUTNOV</v>
      </c>
      <c r="J117" s="180" t="s">
        <v>2643</v>
      </c>
      <c r="K117" s="178"/>
    </row>
    <row r="118" spans="4:11" ht="12.75" customHeight="1">
      <c r="D118" s="76">
        <f>IF(ISNUMBER(SEARCH(ZAKL_DATA!$B$14,E118)),MAX($D$2:D117)+1,0)</f>
        <v>116.0</v>
      </c>
      <c r="E118" s="73" t="s">
        <v>737</v>
      </c>
      <c r="F118" s="80">
        <v>2714.0</v>
      </c>
      <c r="G118" s="82"/>
      <c r="H118" s="59" t="str">
        <f>IFERROR(VLOOKUP(ROWS($H$3:H118),$D$3:$E$204,2,0),"")</f>
        <v>VRCHLABÍ</v>
      </c>
      <c r="J118" s="180" t="s">
        <v>2644</v>
      </c>
      <c r="K118" s="178"/>
    </row>
    <row r="119" spans="4:11" ht="12.75" customHeight="1">
      <c r="D119" s="76">
        <f>IF(ISNUMBER(SEARCH(ZAKL_DATA!$B$14,E119)),MAX($D$2:D118)+1,0)</f>
        <v>117.0</v>
      </c>
      <c r="E119" s="73" t="s">
        <v>739</v>
      </c>
      <c r="F119" s="80">
        <v>2801.0</v>
      </c>
      <c r="G119" s="82"/>
      <c r="H119" s="59" t="str">
        <f>IFERROR(VLOOKUP(ROWS($H$3:H119),$D$3:$E$204,2,0),"")</f>
        <v>PARDUBICE</v>
      </c>
      <c r="J119" s="180" t="s">
        <v>2645</v>
      </c>
      <c r="K119" s="178"/>
    </row>
    <row r="120" spans="4:11" ht="12.75" customHeight="1">
      <c r="D120" s="76">
        <f>IF(ISNUMBER(SEARCH(ZAKL_DATA!$B$14,E120)),MAX($D$2:D119)+1,0)</f>
        <v>118.0</v>
      </c>
      <c r="E120" s="73" t="s">
        <v>740</v>
      </c>
      <c r="F120" s="80">
        <v>2802.0</v>
      </c>
      <c r="G120" s="82"/>
      <c r="H120" s="59" t="str">
        <f>IFERROR(VLOOKUP(ROWS($H$3:H120),$D$3:$E$204,2,0),"")</f>
        <v>HLINSKO</v>
      </c>
      <c r="J120" s="180" t="s">
        <v>2646</v>
      </c>
      <c r="K120" s="178"/>
    </row>
    <row r="121" spans="4:11" ht="12.75" customHeight="1">
      <c r="D121" s="76">
        <f>IF(ISNUMBER(SEARCH(ZAKL_DATA!$B$14,E121)),MAX($D$2:D120)+1,0)</f>
        <v>119.0</v>
      </c>
      <c r="E121" s="73" t="s">
        <v>741</v>
      </c>
      <c r="F121" s="80">
        <v>2803.0</v>
      </c>
      <c r="G121" s="82"/>
      <c r="H121" s="59" t="str">
        <f>IFERROR(VLOOKUP(ROWS($H$3:H121),$D$3:$E$204,2,0),"")</f>
        <v>HOLICE</v>
      </c>
      <c r="J121" s="180" t="s">
        <v>2647</v>
      </c>
      <c r="K121" s="178"/>
    </row>
    <row r="122" spans="4:11" ht="12.75" customHeight="1">
      <c r="D122" s="76">
        <f>IF(ISNUMBER(SEARCH(ZAKL_DATA!$B$14,E122)),MAX($D$2:D121)+1,0)</f>
        <v>120.0</v>
      </c>
      <c r="E122" s="73" t="s">
        <v>742</v>
      </c>
      <c r="F122" s="80">
        <v>2804.0</v>
      </c>
      <c r="G122" s="82"/>
      <c r="H122" s="59" t="str">
        <f>IFERROR(VLOOKUP(ROWS($H$3:H122),$D$3:$E$204,2,0),"")</f>
        <v>CHRUDIM</v>
      </c>
      <c r="J122" s="180" t="s">
        <v>2648</v>
      </c>
      <c r="K122" s="178"/>
    </row>
    <row r="123" spans="4:11" ht="12.75" customHeight="1">
      <c r="D123" s="76">
        <f>IF(ISNUMBER(SEARCH(ZAKL_DATA!$B$14,E123)),MAX($D$2:D122)+1,0)</f>
        <v>121.0</v>
      </c>
      <c r="E123" s="73" t="s">
        <v>743</v>
      </c>
      <c r="F123" s="80">
        <v>2805.0</v>
      </c>
      <c r="G123" s="82"/>
      <c r="H123" s="59" t="str">
        <f>IFERROR(VLOOKUP(ROWS($H$3:H123),$D$3:$E$204,2,0),"")</f>
        <v>LITOMYŠL</v>
      </c>
      <c r="J123" s="180" t="s">
        <v>2649</v>
      </c>
      <c r="K123" s="178"/>
    </row>
    <row r="124" spans="4:11" ht="12.75" customHeight="1">
      <c r="D124" s="76">
        <f>IF(ISNUMBER(SEARCH(ZAKL_DATA!$B$14,E124)),MAX($D$2:D123)+1,0)</f>
        <v>122.0</v>
      </c>
      <c r="E124" s="73" t="s">
        <v>744</v>
      </c>
      <c r="F124" s="80">
        <v>2806.0</v>
      </c>
      <c r="G124" s="82"/>
      <c r="H124" s="59" t="str">
        <f>IFERROR(VLOOKUP(ROWS($H$3:H124),$D$3:$E$204,2,0),"")</f>
        <v>MORAVSKÁ TŘEBOVÁ</v>
      </c>
      <c r="J124" s="183" t="s">
        <v>2650</v>
      </c>
      <c r="K124" s="184"/>
    </row>
    <row r="125" spans="4:11" ht="12.75" customHeight="1">
      <c r="D125" s="76">
        <f>IF(ISNUMBER(SEARCH(ZAKL_DATA!$B$14,E125)),MAX($D$2:D124)+1,0)</f>
        <v>123.0</v>
      </c>
      <c r="E125" s="73" t="s">
        <v>745</v>
      </c>
      <c r="F125" s="80">
        <v>2807.0</v>
      </c>
      <c r="G125" s="82"/>
      <c r="H125" s="59" t="str">
        <f>IFERROR(VLOOKUP(ROWS($H$3:H125),$D$3:$E$204,2,0),"")</f>
        <v>PŘELOUČ</v>
      </c>
      <c r="J125" s="180" t="s">
        <v>2651</v>
      </c>
      <c r="K125" s="178"/>
    </row>
    <row r="126" spans="4:11" ht="12.75" customHeight="1">
      <c r="D126" s="76">
        <f>IF(ISNUMBER(SEARCH(ZAKL_DATA!$B$14,E126)),MAX($D$2:D125)+1,0)</f>
        <v>124.0</v>
      </c>
      <c r="E126" s="73" t="s">
        <v>746</v>
      </c>
      <c r="F126" s="80">
        <v>2808.0</v>
      </c>
      <c r="G126" s="82"/>
      <c r="H126" s="59" t="str">
        <f>IFERROR(VLOOKUP(ROWS($H$3:H126),$D$3:$E$204,2,0),"")</f>
        <v>SVITAVY</v>
      </c>
      <c r="J126" s="180" t="s">
        <v>2652</v>
      </c>
      <c r="K126" s="178"/>
    </row>
    <row r="127" spans="4:11" ht="12.75" customHeight="1">
      <c r="D127" s="76">
        <f>IF(ISNUMBER(SEARCH(ZAKL_DATA!$B$14,E127)),MAX($D$2:D126)+1,0)</f>
        <v>125.0</v>
      </c>
      <c r="E127" s="73" t="s">
        <v>747</v>
      </c>
      <c r="F127" s="80">
        <v>2809.0</v>
      </c>
      <c r="G127" s="82"/>
      <c r="H127" s="59" t="str">
        <f>IFERROR(VLOOKUP(ROWS($H$3:H127),$D$3:$E$204,2,0),"")</f>
        <v>ÚSTÍ NAD ORLICÍ</v>
      </c>
      <c r="J127" s="180" t="s">
        <v>2653</v>
      </c>
      <c r="K127" s="178"/>
    </row>
    <row r="128" spans="4:11" ht="12.75" customHeight="1">
      <c r="D128" s="76">
        <f>IF(ISNUMBER(SEARCH(ZAKL_DATA!$B$14,E128)),MAX($D$2:D127)+1,0)</f>
        <v>126.0</v>
      </c>
      <c r="E128" s="73" t="s">
        <v>748</v>
      </c>
      <c r="F128" s="80">
        <v>2810.0</v>
      </c>
      <c r="G128" s="82"/>
      <c r="H128" s="59" t="str">
        <f>IFERROR(VLOOKUP(ROWS($H$3:H128),$D$3:$E$204,2,0),"")</f>
        <v>VYSOKÉ MÝTO</v>
      </c>
      <c r="J128" s="180" t="s">
        <v>2654</v>
      </c>
      <c r="K128" s="178"/>
    </row>
    <row r="129" spans="4:11" ht="12.75" customHeight="1">
      <c r="D129" s="76">
        <f>IF(ISNUMBER(SEARCH(ZAKL_DATA!$B$14,E129)),MAX($D$2:D128)+1,0)</f>
        <v>127.0</v>
      </c>
      <c r="E129" s="73" t="s">
        <v>749</v>
      </c>
      <c r="F129" s="80">
        <v>2811.0</v>
      </c>
      <c r="G129" s="82"/>
      <c r="H129" s="59" t="str">
        <f>IFERROR(VLOOKUP(ROWS($H$3:H129),$D$3:$E$204,2,0),"")</f>
        <v>ŽAMBERK</v>
      </c>
      <c r="J129" s="180" t="s">
        <v>2655</v>
      </c>
      <c r="K129" s="178"/>
    </row>
    <row r="130" spans="4:11" ht="12.75" customHeight="1">
      <c r="D130" s="76">
        <f>IF(ISNUMBER(SEARCH(ZAKL_DATA!$B$14,E130)),MAX($D$2:D129)+1,0)</f>
        <v>128.0</v>
      </c>
      <c r="E130" s="73" t="s">
        <v>751</v>
      </c>
      <c r="F130" s="80">
        <v>2901.0</v>
      </c>
      <c r="G130" s="82"/>
      <c r="H130" s="59" t="str">
        <f>IFERROR(VLOOKUP(ROWS($H$3:H130),$D$3:$E$204,2,0),"")</f>
        <v>JIHLAVA</v>
      </c>
      <c r="J130" s="180" t="s">
        <v>2656</v>
      </c>
      <c r="K130" s="178"/>
    </row>
    <row r="131" spans="4:11" ht="12.75" customHeight="1">
      <c r="D131" s="76">
        <f>IF(ISNUMBER(SEARCH(ZAKL_DATA!$B$14,E131)),MAX($D$2:D130)+1,0)</f>
        <v>129.0</v>
      </c>
      <c r="E131" s="73" t="s">
        <v>752</v>
      </c>
      <c r="F131" s="80">
        <v>2902.0</v>
      </c>
      <c r="G131" s="82"/>
      <c r="H131" s="59" t="str">
        <f>IFERROR(VLOOKUP(ROWS($H$3:H131),$D$3:$E$204,2,0),"")</f>
        <v>BYSTŘICE NAD PERN.</v>
      </c>
      <c r="J131" s="180" t="s">
        <v>2657</v>
      </c>
      <c r="K131" s="178"/>
    </row>
    <row r="132" spans="4:11" ht="12.75" customHeight="1">
      <c r="D132" s="76">
        <f>IF(ISNUMBER(SEARCH(ZAKL_DATA!$B$14,E132)),MAX($D$2:D131)+1,0)</f>
        <v>130.0</v>
      </c>
      <c r="E132" s="73" t="s">
        <v>753</v>
      </c>
      <c r="F132" s="80">
        <v>2903.0</v>
      </c>
      <c r="G132" s="82"/>
      <c r="H132" s="59" t="str">
        <f>IFERROR(VLOOKUP(ROWS($H$3:H132),$D$3:$E$204,2,0),"")</f>
        <v>HAVLÍČKŮV BROD</v>
      </c>
      <c r="J132" s="180" t="s">
        <v>2658</v>
      </c>
      <c r="K132" s="178"/>
    </row>
    <row r="133" spans="4:11" ht="12.75" customHeight="1">
      <c r="D133" s="76">
        <f>IF(ISNUMBER(SEARCH(ZAKL_DATA!$B$14,E133)),MAX($D$2:D132)+1,0)</f>
        <v>131.0</v>
      </c>
      <c r="E133" s="73" t="s">
        <v>754</v>
      </c>
      <c r="F133" s="80">
        <v>2904.0</v>
      </c>
      <c r="G133" s="82"/>
      <c r="H133" s="59" t="str">
        <f>IFERROR(VLOOKUP(ROWS($H$3:H133),$D$3:$E$204,2,0),"")</f>
        <v>HUMPOLEC</v>
      </c>
      <c r="J133" s="181" t="s">
        <v>2659</v>
      </c>
      <c r="K133" s="182"/>
    </row>
    <row r="134" spans="4:11" ht="12.75" customHeight="1">
      <c r="D134" s="76">
        <f>IF(ISNUMBER(SEARCH(ZAKL_DATA!$B$14,E134)),MAX($D$2:D133)+1,0)</f>
        <v>132.0</v>
      </c>
      <c r="E134" s="73" t="s">
        <v>755</v>
      </c>
      <c r="F134" s="80">
        <v>2905.0</v>
      </c>
      <c r="G134" s="82"/>
      <c r="H134" s="59" t="str">
        <f>IFERROR(VLOOKUP(ROWS($H$3:H134),$D$3:$E$204,2,0),"")</f>
        <v>CHOTĚBOŘ</v>
      </c>
      <c r="J134" s="180" t="s">
        <v>2660</v>
      </c>
      <c r="K134" s="178"/>
    </row>
    <row r="135" spans="4:11" ht="12.75" customHeight="1">
      <c r="D135" s="76">
        <f>IF(ISNUMBER(SEARCH(ZAKL_DATA!$B$14,E135)),MAX($D$2:D134)+1,0)</f>
        <v>133.0</v>
      </c>
      <c r="E135" s="73" t="s">
        <v>756</v>
      </c>
      <c r="F135" s="80">
        <v>2906.0</v>
      </c>
      <c r="G135" s="82"/>
      <c r="H135" s="59" t="str">
        <f>IFERROR(VLOOKUP(ROWS($H$3:H135),$D$3:$E$204,2,0),"")</f>
        <v>LEDEČ NAD SÁZAVOU</v>
      </c>
      <c r="J135" s="179" t="s">
        <v>2661</v>
      </c>
      <c r="K135" s="178"/>
    </row>
    <row r="136" spans="4:11" ht="12.75" customHeight="1">
      <c r="D136" s="76">
        <f>IF(ISNUMBER(SEARCH(ZAKL_DATA!$B$14,E136)),MAX($D$2:D135)+1,0)</f>
        <v>134.0</v>
      </c>
      <c r="E136" s="73" t="s">
        <v>757</v>
      </c>
      <c r="F136" s="80">
        <v>2907.0</v>
      </c>
      <c r="G136" s="82"/>
      <c r="H136" s="59" t="str">
        <f>IFERROR(VLOOKUP(ROWS($H$3:H136),$D$3:$E$204,2,0),"")</f>
        <v>MORAVSKÉ BUDĚJOVICE</v>
      </c>
      <c r="J136" s="180" t="s">
        <v>2662</v>
      </c>
      <c r="K136" s="178"/>
    </row>
    <row r="137" spans="4:11" ht="12.75" customHeight="1">
      <c r="D137" s="76">
        <f>IF(ISNUMBER(SEARCH(ZAKL_DATA!$B$14,E137)),MAX($D$2:D136)+1,0)</f>
        <v>135.0</v>
      </c>
      <c r="E137" s="73" t="s">
        <v>758</v>
      </c>
      <c r="F137" s="80">
        <v>2908.0</v>
      </c>
      <c r="G137" s="82"/>
      <c r="H137" s="59" t="str">
        <f>IFERROR(VLOOKUP(ROWS($H$3:H137),$D$3:$E$204,2,0),"")</f>
        <v>NÁMĚŠŤ NAD OSLAVOU</v>
      </c>
      <c r="J137" s="180" t="s">
        <v>2663</v>
      </c>
      <c r="K137" s="178"/>
    </row>
    <row r="138" spans="4:11" ht="12.75" customHeight="1">
      <c r="D138" s="76">
        <f>IF(ISNUMBER(SEARCH(ZAKL_DATA!$B$14,E138)),MAX($D$2:D137)+1,0)</f>
        <v>136.0</v>
      </c>
      <c r="E138" s="73" t="s">
        <v>759</v>
      </c>
      <c r="F138" s="80">
        <v>2909.0</v>
      </c>
      <c r="G138" s="82"/>
      <c r="H138" s="59" t="str">
        <f>IFERROR(VLOOKUP(ROWS($H$3:H138),$D$3:$E$204,2,0),"")</f>
        <v>PACOV</v>
      </c>
      <c r="J138" s="180" t="s">
        <v>2664</v>
      </c>
      <c r="K138" s="178"/>
    </row>
    <row r="139" spans="4:11" ht="12.75" customHeight="1">
      <c r="D139" s="76">
        <f>IF(ISNUMBER(SEARCH(ZAKL_DATA!$B$14,E139)),MAX($D$2:D138)+1,0)</f>
        <v>137.0</v>
      </c>
      <c r="E139" s="73" t="s">
        <v>760</v>
      </c>
      <c r="F139" s="80">
        <v>2910.0</v>
      </c>
      <c r="G139" s="82"/>
      <c r="H139" s="59" t="str">
        <f>IFERROR(VLOOKUP(ROWS($H$3:H139),$D$3:$E$204,2,0),"")</f>
        <v>PELHŘIMOV</v>
      </c>
      <c r="J139" s="180" t="s">
        <v>2665</v>
      </c>
      <c r="K139" s="178"/>
    </row>
    <row r="140" spans="4:11" ht="12.75" customHeight="1">
      <c r="D140" s="76">
        <f>IF(ISNUMBER(SEARCH(ZAKL_DATA!$B$14,E140)),MAX($D$2:D139)+1,0)</f>
        <v>138.0</v>
      </c>
      <c r="E140" s="73" t="s">
        <v>761</v>
      </c>
      <c r="F140" s="80">
        <v>2911.0</v>
      </c>
      <c r="G140" s="82"/>
      <c r="H140" s="59" t="str">
        <f>IFERROR(VLOOKUP(ROWS($H$3:H140),$D$3:$E$204,2,0),"")</f>
        <v>TELČ</v>
      </c>
      <c r="J140" s="180" t="s">
        <v>2666</v>
      </c>
      <c r="K140" s="178"/>
    </row>
    <row r="141" spans="4:11" ht="12.75" customHeight="1">
      <c r="D141" s="76">
        <f>IF(ISNUMBER(SEARCH(ZAKL_DATA!$B$14,E141)),MAX($D$2:D140)+1,0)</f>
        <v>139.0</v>
      </c>
      <c r="E141" s="73" t="s">
        <v>762</v>
      </c>
      <c r="F141" s="80">
        <v>2912.0</v>
      </c>
      <c r="G141" s="82"/>
      <c r="H141" s="59" t="str">
        <f>IFERROR(VLOOKUP(ROWS($H$3:H141),$D$3:$E$204,2,0),"")</f>
        <v>TŘEBÍČ</v>
      </c>
      <c r="J141" s="180" t="s">
        <v>2667</v>
      </c>
      <c r="K141" s="178"/>
    </row>
    <row r="142" spans="4:11" ht="12.75" customHeight="1">
      <c r="D142" s="76">
        <f>IF(ISNUMBER(SEARCH(ZAKL_DATA!$B$14,E142)),MAX($D$2:D141)+1,0)</f>
        <v>140.0</v>
      </c>
      <c r="E142" s="73" t="s">
        <v>763</v>
      </c>
      <c r="F142" s="80">
        <v>2913.0</v>
      </c>
      <c r="G142" s="82"/>
      <c r="H142" s="59" t="str">
        <f>IFERROR(VLOOKUP(ROWS($H$3:H142),$D$3:$E$204,2,0),"")</f>
        <v>VELKÉ MEZIŘÍČÍ</v>
      </c>
      <c r="J142" s="180" t="s">
        <v>2668</v>
      </c>
      <c r="K142" s="178"/>
    </row>
    <row r="143" spans="4:11" ht="12.75" customHeight="1">
      <c r="D143" s="76">
        <f>IF(ISNUMBER(SEARCH(ZAKL_DATA!$B$14,E143)),MAX($D$2:D142)+1,0)</f>
        <v>141.0</v>
      </c>
      <c r="E143" s="73" t="s">
        <v>764</v>
      </c>
      <c r="F143" s="80">
        <v>2914.0</v>
      </c>
      <c r="G143" s="82"/>
      <c r="H143" s="59" t="str">
        <f>IFERROR(VLOOKUP(ROWS($H$3:H143),$D$3:$E$204,2,0),"")</f>
        <v>ŽĎÁR NAD SÁZAVOU</v>
      </c>
      <c r="J143" s="180" t="s">
        <v>2669</v>
      </c>
      <c r="K143" s="178"/>
    </row>
    <row r="144" spans="4:11" ht="12.75" customHeight="1">
      <c r="D144" s="76">
        <f>IF(ISNUMBER(SEARCH(ZAKL_DATA!$B$14,E144)),MAX($D$2:D143)+1,0)</f>
        <v>142.0</v>
      </c>
      <c r="E144" s="73" t="s">
        <v>766</v>
      </c>
      <c r="F144" s="80">
        <v>3001.0</v>
      </c>
      <c r="G144" s="82"/>
      <c r="H144" s="59" t="str">
        <f>IFERROR(VLOOKUP(ROWS($H$3:H144),$D$3:$E$204,2,0),"")</f>
        <v>BRNO I</v>
      </c>
      <c r="J144" s="180" t="s">
        <v>2670</v>
      </c>
      <c r="K144" s="178"/>
    </row>
    <row r="145" spans="4:11" ht="12.75" customHeight="1">
      <c r="D145" s="76">
        <f>IF(ISNUMBER(SEARCH(ZAKL_DATA!$B$14,E145)),MAX($D$2:D144)+1,0)</f>
        <v>143.0</v>
      </c>
      <c r="E145" s="73" t="s">
        <v>767</v>
      </c>
      <c r="F145" s="80">
        <v>3002.0</v>
      </c>
      <c r="G145" s="82"/>
      <c r="H145" s="59" t="str">
        <f>IFERROR(VLOOKUP(ROWS($H$3:H145),$D$3:$E$204,2,0),"")</f>
        <v>BRNO II</v>
      </c>
      <c r="J145" s="180" t="s">
        <v>2671</v>
      </c>
      <c r="K145" s="178"/>
    </row>
    <row r="146" spans="4:11" ht="12.75" customHeight="1">
      <c r="D146" s="76">
        <f>IF(ISNUMBER(SEARCH(ZAKL_DATA!$B$14,E146)),MAX($D$2:D145)+1,0)</f>
        <v>144.0</v>
      </c>
      <c r="E146" s="73" t="s">
        <v>768</v>
      </c>
      <c r="F146" s="80">
        <v>3003.0</v>
      </c>
      <c r="G146" s="82"/>
      <c r="H146" s="59" t="str">
        <f>IFERROR(VLOOKUP(ROWS($H$3:H146),$D$3:$E$204,2,0),"")</f>
        <v>BRNO III</v>
      </c>
      <c r="J146" s="180" t="s">
        <v>2672</v>
      </c>
      <c r="K146" s="178"/>
    </row>
    <row r="147" spans="4:11" ht="12.75" customHeight="1">
      <c r="D147" s="76">
        <f>IF(ISNUMBER(SEARCH(ZAKL_DATA!$B$14,E147)),MAX($D$2:D146)+1,0)</f>
        <v>145.0</v>
      </c>
      <c r="E147" s="73" t="s">
        <v>769</v>
      </c>
      <c r="F147" s="80">
        <v>3004.0</v>
      </c>
      <c r="G147" s="82"/>
      <c r="H147" s="59" t="str">
        <f>IFERROR(VLOOKUP(ROWS($H$3:H147),$D$3:$E$204,2,0),"")</f>
        <v>BRNO IV</v>
      </c>
      <c r="J147" s="180" t="s">
        <v>2673</v>
      </c>
      <c r="K147" s="178"/>
    </row>
    <row r="148" spans="4:11" ht="12.75" customHeight="1">
      <c r="D148" s="76">
        <f>IF(ISNUMBER(SEARCH(ZAKL_DATA!$B$14,E148)),MAX($D$2:D147)+1,0)</f>
        <v>146.0</v>
      </c>
      <c r="E148" s="73" t="s">
        <v>770</v>
      </c>
      <c r="F148" s="80">
        <v>3005.0</v>
      </c>
      <c r="G148" s="82"/>
      <c r="H148" s="59" t="str">
        <f>IFERROR(VLOOKUP(ROWS($H$3:H148),$D$3:$E$204,2,0),"")</f>
        <v>BRNO VENKOV</v>
      </c>
      <c r="J148" s="180" t="s">
        <v>2674</v>
      </c>
      <c r="K148" s="178"/>
    </row>
    <row r="149" spans="4:11" ht="12.75" customHeight="1">
      <c r="D149" s="76">
        <f>IF(ISNUMBER(SEARCH(ZAKL_DATA!$B$14,E149)),MAX($D$2:D148)+1,0)</f>
        <v>147.0</v>
      </c>
      <c r="E149" s="73" t="s">
        <v>771</v>
      </c>
      <c r="F149" s="80">
        <v>3006.0</v>
      </c>
      <c r="G149" s="82"/>
      <c r="H149" s="59" t="str">
        <f>IFERROR(VLOOKUP(ROWS($H$3:H149),$D$3:$E$204,2,0),"")</f>
        <v>BLANSKO</v>
      </c>
      <c r="J149" s="180" t="s">
        <v>2675</v>
      </c>
      <c r="K149" s="178"/>
    </row>
    <row r="150" spans="4:11" ht="12.75" customHeight="1">
      <c r="D150" s="76">
        <f>IF(ISNUMBER(SEARCH(ZAKL_DATA!$B$14,E150)),MAX($D$2:D149)+1,0)</f>
        <v>148.0</v>
      </c>
      <c r="E150" s="73" t="s">
        <v>772</v>
      </c>
      <c r="F150" s="80">
        <v>3007.0</v>
      </c>
      <c r="G150" s="82"/>
      <c r="H150" s="59" t="str">
        <f>IFERROR(VLOOKUP(ROWS($H$3:H150),$D$3:$E$204,2,0),"")</f>
        <v>BOSKOVICE</v>
      </c>
      <c r="J150" s="180" t="s">
        <v>2676</v>
      </c>
      <c r="K150" s="178"/>
    </row>
    <row r="151" spans="4:11" ht="12.75" customHeight="1">
      <c r="D151" s="76">
        <f>IF(ISNUMBER(SEARCH(ZAKL_DATA!$B$14,E151)),MAX($D$2:D150)+1,0)</f>
        <v>149.0</v>
      </c>
      <c r="E151" s="73" t="s">
        <v>773</v>
      </c>
      <c r="F151" s="80">
        <v>3008.0</v>
      </c>
      <c r="G151" s="82"/>
      <c r="H151" s="59" t="str">
        <f>IFERROR(VLOOKUP(ROWS($H$3:H151),$D$3:$E$204,2,0),"")</f>
        <v>BŘECLAV</v>
      </c>
      <c r="J151" s="180" t="s">
        <v>2677</v>
      </c>
      <c r="K151" s="178"/>
    </row>
    <row r="152" spans="4:11" ht="12.75" customHeight="1">
      <c r="D152" s="76">
        <f>IF(ISNUMBER(SEARCH(ZAKL_DATA!$B$14,E152)),MAX($D$2:D151)+1,0)</f>
        <v>150.0</v>
      </c>
      <c r="E152" s="73" t="s">
        <v>774</v>
      </c>
      <c r="F152" s="80">
        <v>3009.0</v>
      </c>
      <c r="G152" s="82"/>
      <c r="H152" s="59" t="str">
        <f>IFERROR(VLOOKUP(ROWS($H$3:H152),$D$3:$E$204,2,0),"")</f>
        <v>BUČOVICE</v>
      </c>
      <c r="J152" s="180" t="s">
        <v>2678</v>
      </c>
      <c r="K152" s="178"/>
    </row>
    <row r="153" spans="4:11" ht="12.75" customHeight="1">
      <c r="D153" s="76">
        <f>IF(ISNUMBER(SEARCH(ZAKL_DATA!$B$14,E153)),MAX($D$2:D152)+1,0)</f>
        <v>151.0</v>
      </c>
      <c r="E153" s="73" t="s">
        <v>775</v>
      </c>
      <c r="F153" s="80">
        <v>3010.0</v>
      </c>
      <c r="G153" s="82"/>
      <c r="H153" s="59" t="str">
        <f>IFERROR(VLOOKUP(ROWS($H$3:H153),$D$3:$E$204,2,0),"")</f>
        <v>HODONÍN</v>
      </c>
      <c r="J153" s="180" t="s">
        <v>2679</v>
      </c>
      <c r="K153" s="178"/>
    </row>
    <row r="154" spans="4:11" ht="12.75" customHeight="1">
      <c r="D154" s="76">
        <f>IF(ISNUMBER(SEARCH(ZAKL_DATA!$B$14,E154)),MAX($D$2:D153)+1,0)</f>
        <v>152.0</v>
      </c>
      <c r="E154" s="73" t="s">
        <v>776</v>
      </c>
      <c r="F154" s="80">
        <v>3011.0</v>
      </c>
      <c r="G154" s="82"/>
      <c r="H154" s="59" t="str">
        <f>IFERROR(VLOOKUP(ROWS($H$3:H154),$D$3:$E$204,2,0),"")</f>
        <v>HUSTOPEČE</v>
      </c>
      <c r="J154" s="180" t="s">
        <v>2680</v>
      </c>
      <c r="K154" s="178"/>
    </row>
    <row r="155" spans="4:11" ht="12.75" customHeight="1">
      <c r="D155" s="76">
        <f>IF(ISNUMBER(SEARCH(ZAKL_DATA!$B$14,E155)),MAX($D$2:D154)+1,0)</f>
        <v>153.0</v>
      </c>
      <c r="E155" s="73" t="s">
        <v>777</v>
      </c>
      <c r="F155" s="80">
        <v>3012.0</v>
      </c>
      <c r="G155" s="82"/>
      <c r="H155" s="59" t="str">
        <f>IFERROR(VLOOKUP(ROWS($H$3:H155),$D$3:$E$204,2,0),"")</f>
        <v>IVANČICE</v>
      </c>
      <c r="J155" s="180" t="s">
        <v>2681</v>
      </c>
      <c r="K155" s="178"/>
    </row>
    <row r="156" spans="4:11" ht="12.75" customHeight="1">
      <c r="D156" s="76">
        <f>IF(ISNUMBER(SEARCH(ZAKL_DATA!$B$14,E156)),MAX($D$2:D155)+1,0)</f>
        <v>154.0</v>
      </c>
      <c r="E156" s="73" t="s">
        <v>778</v>
      </c>
      <c r="F156" s="80">
        <v>3013.0</v>
      </c>
      <c r="G156" s="82"/>
      <c r="H156" s="59" t="str">
        <f>IFERROR(VLOOKUP(ROWS($H$3:H156),$D$3:$E$204,2,0),"")</f>
        <v>KYJOV</v>
      </c>
      <c r="J156" s="180" t="s">
        <v>2682</v>
      </c>
      <c r="K156" s="178"/>
    </row>
    <row r="157" spans="4:11" ht="12.75" customHeight="1">
      <c r="D157" s="76">
        <f>IF(ISNUMBER(SEARCH(ZAKL_DATA!$B$14,E157)),MAX($D$2:D156)+1,0)</f>
        <v>155.0</v>
      </c>
      <c r="E157" s="73" t="s">
        <v>779</v>
      </c>
      <c r="F157" s="80">
        <v>3014.0</v>
      </c>
      <c r="G157" s="82"/>
      <c r="H157" s="59" t="str">
        <f>IFERROR(VLOOKUP(ROWS($H$3:H157),$D$3:$E$204,2,0),"")</f>
        <v>MIKULOV</v>
      </c>
      <c r="J157" s="180" t="s">
        <v>2683</v>
      </c>
      <c r="K157" s="178"/>
    </row>
    <row r="158" spans="4:11" ht="12.75" customHeight="1">
      <c r="D158" s="76">
        <f>IF(ISNUMBER(SEARCH(ZAKL_DATA!$B$14,E158)),MAX($D$2:D157)+1,0)</f>
        <v>156.0</v>
      </c>
      <c r="E158" s="73" t="s">
        <v>780</v>
      </c>
      <c r="F158" s="80">
        <v>3015.0</v>
      </c>
      <c r="G158" s="82"/>
      <c r="H158" s="59" t="str">
        <f>IFERROR(VLOOKUP(ROWS($H$3:H158),$D$3:$E$204,2,0),"")</f>
        <v>MORAVSKÝ KRUMLOV</v>
      </c>
      <c r="J158" s="180" t="s">
        <v>2684</v>
      </c>
      <c r="K158" s="178"/>
    </row>
    <row r="159" spans="4:11" ht="12.75" customHeight="1">
      <c r="D159" s="76">
        <f>IF(ISNUMBER(SEARCH(ZAKL_DATA!$B$14,E159)),MAX($D$2:D158)+1,0)</f>
        <v>157.0</v>
      </c>
      <c r="E159" s="73" t="s">
        <v>781</v>
      </c>
      <c r="F159" s="80">
        <v>3016.0</v>
      </c>
      <c r="G159" s="82"/>
      <c r="H159" s="59" t="str">
        <f>IFERROR(VLOOKUP(ROWS($H$3:H159),$D$3:$E$204,2,0),"")</f>
        <v>SLAVKOV U BRNA</v>
      </c>
      <c r="J159" s="180" t="s">
        <v>2685</v>
      </c>
      <c r="K159" s="178"/>
    </row>
    <row r="160" spans="4:11" ht="12.75" customHeight="1">
      <c r="D160" s="76">
        <f>IF(ISNUMBER(SEARCH(ZAKL_DATA!$B$14,E160)),MAX($D$2:D159)+1,0)</f>
        <v>158.0</v>
      </c>
      <c r="E160" s="73" t="s">
        <v>782</v>
      </c>
      <c r="F160" s="80">
        <v>3017.0</v>
      </c>
      <c r="G160" s="82"/>
      <c r="H160" s="59" t="str">
        <f>IFERROR(VLOOKUP(ROWS($H$3:H160),$D$3:$E$204,2,0),"")</f>
        <v>TIŠNOV</v>
      </c>
      <c r="J160" s="180" t="s">
        <v>2686</v>
      </c>
      <c r="K160" s="178"/>
    </row>
    <row r="161" spans="4:11" ht="12.75" customHeight="1">
      <c r="D161" s="76">
        <f>IF(ISNUMBER(SEARCH(ZAKL_DATA!$B$14,E161)),MAX($D$2:D160)+1,0)</f>
        <v>159.0</v>
      </c>
      <c r="E161" s="73" t="s">
        <v>783</v>
      </c>
      <c r="F161" s="80">
        <v>3018.0</v>
      </c>
      <c r="G161" s="82"/>
      <c r="H161" s="59" t="str">
        <f>IFERROR(VLOOKUP(ROWS($H$3:H161),$D$3:$E$204,2,0),"")</f>
        <v>VESELÍ NAD MORAVOU</v>
      </c>
      <c r="J161" s="179" t="s">
        <v>2687</v>
      </c>
      <c r="K161" s="178"/>
    </row>
    <row r="162" spans="4:11" ht="12.75" customHeight="1">
      <c r="D162" s="76">
        <f>IF(ISNUMBER(SEARCH(ZAKL_DATA!$B$14,E162)),MAX($D$2:D161)+1,0)</f>
        <v>160.0</v>
      </c>
      <c r="E162" s="73" t="s">
        <v>784</v>
      </c>
      <c r="F162" s="80">
        <v>3019.0</v>
      </c>
      <c r="G162" s="82"/>
      <c r="H162" s="59" t="str">
        <f>IFERROR(VLOOKUP(ROWS($H$3:H162),$D$3:$E$204,2,0),"")</f>
        <v>VYŠKOV</v>
      </c>
      <c r="J162" s="180" t="s">
        <v>2688</v>
      </c>
      <c r="K162" s="178"/>
    </row>
    <row r="163" spans="4:11" ht="12.75" customHeight="1">
      <c r="D163" s="76">
        <f>IF(ISNUMBER(SEARCH(ZAKL_DATA!$B$14,E163)),MAX($D$2:D162)+1,0)</f>
        <v>161.0</v>
      </c>
      <c r="E163" s="73" t="s">
        <v>785</v>
      </c>
      <c r="F163" s="80">
        <v>3020.0</v>
      </c>
      <c r="G163" s="82"/>
      <c r="H163" s="59" t="str">
        <f>IFERROR(VLOOKUP(ROWS($H$3:H163),$D$3:$E$204,2,0),"")</f>
        <v>ZNOJMO</v>
      </c>
      <c r="J163" s="180" t="s">
        <v>2689</v>
      </c>
      <c r="K163" s="178"/>
    </row>
    <row r="164" spans="4:11" ht="12.75" customHeight="1">
      <c r="D164" s="76">
        <f>IF(ISNUMBER(SEARCH(ZAKL_DATA!$B$14,E164)),MAX($D$2:D163)+1,0)</f>
        <v>162.0</v>
      </c>
      <c r="E164" s="73" t="s">
        <v>787</v>
      </c>
      <c r="F164" s="80">
        <v>3101.0</v>
      </c>
      <c r="G164" s="82"/>
      <c r="H164" s="59" t="str">
        <f>IFERROR(VLOOKUP(ROWS($H$3:H164),$D$3:$E$204,2,0),"")</f>
        <v>OLOMOUC</v>
      </c>
      <c r="J164" s="180" t="s">
        <v>2690</v>
      </c>
      <c r="K164" s="178"/>
    </row>
    <row r="165" spans="4:11" ht="12.75" customHeight="1">
      <c r="D165" s="76">
        <f>IF(ISNUMBER(SEARCH(ZAKL_DATA!$B$14,E165)),MAX($D$2:D164)+1,0)</f>
        <v>163.0</v>
      </c>
      <c r="E165" s="73" t="s">
        <v>788</v>
      </c>
      <c r="F165" s="80">
        <v>3102.0</v>
      </c>
      <c r="G165" s="82"/>
      <c r="H165" s="59" t="str">
        <f>IFERROR(VLOOKUP(ROWS($H$3:H165),$D$3:$E$204,2,0),"")</f>
        <v>HRANICE</v>
      </c>
      <c r="J165" s="179" t="s">
        <v>2691</v>
      </c>
      <c r="K165" s="178"/>
    </row>
    <row r="166" spans="4:11" ht="12.75" customHeight="1">
      <c r="D166" s="76">
        <f>IF(ISNUMBER(SEARCH(ZAKL_DATA!$B$14,E166)),MAX($D$2:D165)+1,0)</f>
        <v>164.0</v>
      </c>
      <c r="E166" s="73" t="s">
        <v>789</v>
      </c>
      <c r="F166" s="80">
        <v>3103.0</v>
      </c>
      <c r="G166" s="82"/>
      <c r="H166" s="59" t="str">
        <f>IFERROR(VLOOKUP(ROWS($H$3:H166),$D$3:$E$204,2,0),"")</f>
        <v>JESENÍK</v>
      </c>
      <c r="J166" s="180" t="s">
        <v>2692</v>
      </c>
      <c r="K166" s="178"/>
    </row>
    <row r="167" spans="4:11" ht="12.75" customHeight="1">
      <c r="D167" s="76">
        <f>IF(ISNUMBER(SEARCH(ZAKL_DATA!$B$14,E167)),MAX($D$2:D166)+1,0)</f>
        <v>165.0</v>
      </c>
      <c r="E167" s="73" t="s">
        <v>790</v>
      </c>
      <c r="F167" s="80">
        <v>3104.0</v>
      </c>
      <c r="G167" s="82"/>
      <c r="H167" s="59" t="str">
        <f>IFERROR(VLOOKUP(ROWS($H$3:H167),$D$3:$E$204,2,0),"")</f>
        <v>KONICE</v>
      </c>
      <c r="J167" s="180" t="s">
        <v>2693</v>
      </c>
      <c r="K167" s="178"/>
    </row>
    <row r="168" spans="4:11" ht="12.75" customHeight="1">
      <c r="D168" s="76">
        <f>IF(ISNUMBER(SEARCH(ZAKL_DATA!$B$14,E168)),MAX($D$2:D167)+1,0)</f>
        <v>166.0</v>
      </c>
      <c r="E168" s="73" t="s">
        <v>791</v>
      </c>
      <c r="F168" s="80">
        <v>3105.0</v>
      </c>
      <c r="G168" s="82"/>
      <c r="H168" s="59" t="str">
        <f>IFERROR(VLOOKUP(ROWS($H$3:H168),$D$3:$E$204,2,0),"")</f>
        <v>LITOVEL</v>
      </c>
      <c r="J168" s="180" t="s">
        <v>2694</v>
      </c>
      <c r="K168" s="178"/>
    </row>
    <row r="169" spans="4:11" ht="12.75" customHeight="1">
      <c r="D169" s="76">
        <f>IF(ISNUMBER(SEARCH(ZAKL_DATA!$B$14,E169)),MAX($D$2:D168)+1,0)</f>
        <v>167.0</v>
      </c>
      <c r="E169" s="73" t="s">
        <v>792</v>
      </c>
      <c r="F169" s="80">
        <v>3106.0</v>
      </c>
      <c r="G169" s="82"/>
      <c r="H169" s="59" t="str">
        <f>IFERROR(VLOOKUP(ROWS($H$3:H169),$D$3:$E$204,2,0),"")</f>
        <v>PROSTĚJOV</v>
      </c>
      <c r="J169" s="180" t="s">
        <v>2695</v>
      </c>
      <c r="K169" s="178"/>
    </row>
    <row r="170" spans="4:11" ht="12.75" customHeight="1">
      <c r="D170" s="76">
        <f>IF(ISNUMBER(SEARCH(ZAKL_DATA!$B$14,E170)),MAX($D$2:D169)+1,0)</f>
        <v>168.0</v>
      </c>
      <c r="E170" s="73" t="s">
        <v>793</v>
      </c>
      <c r="F170" s="80">
        <v>3107.0</v>
      </c>
      <c r="G170" s="82"/>
      <c r="H170" s="59" t="str">
        <f>IFERROR(VLOOKUP(ROWS($H$3:H170),$D$3:$E$204,2,0),"")</f>
        <v>PŘEROV</v>
      </c>
      <c r="J170" s="180" t="s">
        <v>2696</v>
      </c>
      <c r="K170" s="178"/>
    </row>
    <row r="171" spans="4:11" ht="12.75" customHeight="1">
      <c r="D171" s="76">
        <f>IF(ISNUMBER(SEARCH(ZAKL_DATA!$B$14,E171)),MAX($D$2:D170)+1,0)</f>
        <v>169.0</v>
      </c>
      <c r="E171" s="73" t="s">
        <v>794</v>
      </c>
      <c r="F171" s="80">
        <v>3108.0</v>
      </c>
      <c r="G171" s="82"/>
      <c r="H171" s="59" t="str">
        <f>IFERROR(VLOOKUP(ROWS($H$3:H171),$D$3:$E$204,2,0),"")</f>
        <v>ŠTERNBERK</v>
      </c>
      <c r="J171" s="180" t="s">
        <v>2697</v>
      </c>
      <c r="K171" s="178"/>
    </row>
    <row r="172" spans="4:11" ht="12.75" customHeight="1">
      <c r="D172" s="76">
        <f>IF(ISNUMBER(SEARCH(ZAKL_DATA!$B$14,E172)),MAX($D$2:D171)+1,0)</f>
        <v>170.0</v>
      </c>
      <c r="E172" s="73" t="s">
        <v>795</v>
      </c>
      <c r="F172" s="80">
        <v>3109.0</v>
      </c>
      <c r="G172" s="82"/>
      <c r="H172" s="59" t="str">
        <f>IFERROR(VLOOKUP(ROWS($H$3:H172),$D$3:$E$204,2,0),"")</f>
        <v>ŠUMPERK</v>
      </c>
      <c r="J172" s="180" t="s">
        <v>2698</v>
      </c>
      <c r="K172" s="178"/>
    </row>
    <row r="173" spans="4:11" ht="12.75" customHeight="1">
      <c r="D173" s="76">
        <f>IF(ISNUMBER(SEARCH(ZAKL_DATA!$B$14,E173)),MAX($D$2:D172)+1,0)</f>
        <v>171.0</v>
      </c>
      <c r="E173" s="73" t="s">
        <v>796</v>
      </c>
      <c r="F173" s="80">
        <v>3110.0</v>
      </c>
      <c r="G173" s="82"/>
      <c r="H173" s="59" t="str">
        <f>IFERROR(VLOOKUP(ROWS($H$3:H173),$D$3:$E$204,2,0),"")</f>
        <v>ZÁBŘEH</v>
      </c>
      <c r="J173" s="180" t="s">
        <v>2699</v>
      </c>
      <c r="K173" s="178"/>
    </row>
    <row r="174" spans="4:11" ht="12.75" customHeight="1">
      <c r="D174" s="76">
        <f>IF(ISNUMBER(SEARCH(ZAKL_DATA!$B$14,E174)),MAX($D$2:D173)+1,0)</f>
        <v>172.0</v>
      </c>
      <c r="E174" s="73" t="s">
        <v>798</v>
      </c>
      <c r="F174" s="80">
        <v>3201.0</v>
      </c>
      <c r="G174" s="82"/>
      <c r="H174" s="59" t="str">
        <f>IFERROR(VLOOKUP(ROWS($H$3:H174),$D$3:$E$204,2,0),"")</f>
        <v>OSTRAVA I</v>
      </c>
      <c r="J174" s="180" t="s">
        <v>2700</v>
      </c>
      <c r="K174" s="178"/>
    </row>
    <row r="175" spans="4:11" ht="12.75" customHeight="1">
      <c r="D175" s="76">
        <f>IF(ISNUMBER(SEARCH(ZAKL_DATA!$B$14,E175)),MAX($D$2:D174)+1,0)</f>
        <v>173.0</v>
      </c>
      <c r="E175" s="73" t="s">
        <v>799</v>
      </c>
      <c r="F175" s="80">
        <v>3202.0</v>
      </c>
      <c r="G175" s="82"/>
      <c r="H175" s="59" t="str">
        <f>IFERROR(VLOOKUP(ROWS($H$3:H175),$D$3:$E$204,2,0),"")</f>
        <v>OSTRAVA II</v>
      </c>
      <c r="J175" s="180" t="s">
        <v>2701</v>
      </c>
      <c r="K175" s="178"/>
    </row>
    <row r="176" spans="4:11" ht="12.75" customHeight="1">
      <c r="D176" s="76">
        <f>IF(ISNUMBER(SEARCH(ZAKL_DATA!$B$14,E176)),MAX($D$2:D175)+1,0)</f>
        <v>174.0</v>
      </c>
      <c r="E176" s="73" t="s">
        <v>800</v>
      </c>
      <c r="F176" s="80">
        <v>3203.0</v>
      </c>
      <c r="G176" s="82"/>
      <c r="H176" s="59" t="str">
        <f>IFERROR(VLOOKUP(ROWS($H$3:H176),$D$3:$E$204,2,0),"")</f>
        <v>OSTRAVA III</v>
      </c>
      <c r="J176" s="180" t="s">
        <v>2702</v>
      </c>
      <c r="K176" s="178"/>
    </row>
    <row r="177" spans="4:11" ht="12.75" customHeight="1">
      <c r="D177" s="76">
        <f>IF(ISNUMBER(SEARCH(ZAKL_DATA!$B$14,E177)),MAX($D$2:D176)+1,0)</f>
        <v>175.0</v>
      </c>
      <c r="E177" s="73" t="s">
        <v>801</v>
      </c>
      <c r="F177" s="80">
        <v>3204.0</v>
      </c>
      <c r="G177" s="82"/>
      <c r="H177" s="59" t="str">
        <f>IFERROR(VLOOKUP(ROWS($H$3:H177),$D$3:$E$204,2,0),"")</f>
        <v>BOHUMÍN</v>
      </c>
      <c r="J177" s="180" t="s">
        <v>2703</v>
      </c>
      <c r="K177" s="178"/>
    </row>
    <row r="178" spans="4:11" ht="12.75" customHeight="1">
      <c r="D178" s="76">
        <f>IF(ISNUMBER(SEARCH(ZAKL_DATA!$B$14,E178)),MAX($D$2:D177)+1,0)</f>
        <v>176.0</v>
      </c>
      <c r="E178" s="73" t="s">
        <v>802</v>
      </c>
      <c r="F178" s="80">
        <v>3205.0</v>
      </c>
      <c r="G178" s="82"/>
      <c r="H178" s="59" t="str">
        <f>IFERROR(VLOOKUP(ROWS($H$3:H178),$D$3:$E$204,2,0),"")</f>
        <v>BRUNTÁL</v>
      </c>
      <c r="J178" s="180" t="s">
        <v>2704</v>
      </c>
      <c r="K178" s="178"/>
    </row>
    <row r="179" spans="4:11" ht="12.75" customHeight="1">
      <c r="D179" s="76">
        <f>IF(ISNUMBER(SEARCH(ZAKL_DATA!$B$14,E179)),MAX($D$2:D178)+1,0)</f>
        <v>177.0</v>
      </c>
      <c r="E179" s="73" t="s">
        <v>803</v>
      </c>
      <c r="F179" s="80">
        <v>3206.0</v>
      </c>
      <c r="G179" s="82"/>
      <c r="H179" s="59" t="str">
        <f>IFERROR(VLOOKUP(ROWS($H$3:H179),$D$3:$E$204,2,0),"")</f>
        <v>ČESKÝ TĚŠÍN</v>
      </c>
      <c r="J179" s="180" t="s">
        <v>2705</v>
      </c>
      <c r="K179" s="178"/>
    </row>
    <row r="180" spans="4:11" ht="12.75" customHeight="1">
      <c r="D180" s="76">
        <f>IF(ISNUMBER(SEARCH(ZAKL_DATA!$B$14,E180)),MAX($D$2:D179)+1,0)</f>
        <v>178.0</v>
      </c>
      <c r="E180" s="73" t="s">
        <v>804</v>
      </c>
      <c r="F180" s="80">
        <v>3207.0</v>
      </c>
      <c r="G180" s="82"/>
      <c r="H180" s="59" t="str">
        <f>IFERROR(VLOOKUP(ROWS($H$3:H180),$D$3:$E$204,2,0),"")</f>
        <v>FRÝDEK-MÍSTEK</v>
      </c>
      <c r="J180" s="180" t="s">
        <v>2706</v>
      </c>
      <c r="K180" s="178"/>
    </row>
    <row r="181" spans="4:11" ht="12.75" customHeight="1">
      <c r="D181" s="76">
        <f>IF(ISNUMBER(SEARCH(ZAKL_DATA!$B$14,E181)),MAX($D$2:D180)+1,0)</f>
        <v>179.0</v>
      </c>
      <c r="E181" s="73" t="s">
        <v>805</v>
      </c>
      <c r="F181" s="80">
        <v>3208.0</v>
      </c>
      <c r="G181" s="82"/>
      <c r="H181" s="59" t="str">
        <f>IFERROR(VLOOKUP(ROWS($H$3:H181),$D$3:$E$204,2,0),"")</f>
        <v>FRÝDLANT NAD OSTRAV.</v>
      </c>
      <c r="J181" s="180" t="s">
        <v>2707</v>
      </c>
      <c r="K181" s="178"/>
    </row>
    <row r="182" spans="4:11" ht="12.75" customHeight="1">
      <c r="D182" s="76">
        <f>IF(ISNUMBER(SEARCH(ZAKL_DATA!$B$14,E182)),MAX($D$2:D181)+1,0)</f>
        <v>180.0</v>
      </c>
      <c r="E182" s="73" t="s">
        <v>806</v>
      </c>
      <c r="F182" s="80">
        <v>3209.0</v>
      </c>
      <c r="G182" s="82"/>
      <c r="H182" s="59" t="str">
        <f>IFERROR(VLOOKUP(ROWS($H$3:H182),$D$3:$E$204,2,0),"")</f>
        <v>FULNEK</v>
      </c>
      <c r="J182" s="180" t="s">
        <v>2708</v>
      </c>
      <c r="K182" s="178"/>
    </row>
    <row r="183" spans="4:11" ht="12.75" customHeight="1">
      <c r="D183" s="76">
        <f>IF(ISNUMBER(SEARCH(ZAKL_DATA!$B$14,E183)),MAX($D$2:D182)+1,0)</f>
        <v>181.0</v>
      </c>
      <c r="E183" s="73" t="s">
        <v>807</v>
      </c>
      <c r="F183" s="80">
        <v>3210.0</v>
      </c>
      <c r="G183" s="82"/>
      <c r="H183" s="59" t="str">
        <f>IFERROR(VLOOKUP(ROWS($H$3:H183),$D$3:$E$204,2,0),"")</f>
        <v>HAVÍŘOV</v>
      </c>
      <c r="J183" s="180" t="s">
        <v>2709</v>
      </c>
      <c r="K183" s="178"/>
    </row>
    <row r="184" spans="4:11" ht="12.75" customHeight="1">
      <c r="D184" s="76">
        <f>IF(ISNUMBER(SEARCH(ZAKL_DATA!$B$14,E184)),MAX($D$2:D183)+1,0)</f>
        <v>182.0</v>
      </c>
      <c r="E184" s="73" t="s">
        <v>808</v>
      </c>
      <c r="F184" s="80">
        <v>3211.0</v>
      </c>
      <c r="G184" s="82"/>
      <c r="H184" s="59" t="str">
        <f>IFERROR(VLOOKUP(ROWS($H$3:H184),$D$3:$E$204,2,0),"")</f>
        <v>HLUČÍN</v>
      </c>
      <c r="J184" s="180" t="s">
        <v>2710</v>
      </c>
      <c r="K184" s="178"/>
    </row>
    <row r="185" spans="4:11" ht="12.75" customHeight="1">
      <c r="D185" s="76">
        <f>IF(ISNUMBER(SEARCH(ZAKL_DATA!$B$14,E185)),MAX($D$2:D184)+1,0)</f>
        <v>183.0</v>
      </c>
      <c r="E185" s="73" t="s">
        <v>809</v>
      </c>
      <c r="F185" s="80">
        <v>3212.0</v>
      </c>
      <c r="G185" s="82"/>
      <c r="H185" s="59" t="str">
        <f>IFERROR(VLOOKUP(ROWS($H$3:H185),$D$3:$E$204,2,0),"")</f>
        <v>KARVINÁ</v>
      </c>
      <c r="J185" s="180" t="s">
        <v>2711</v>
      </c>
      <c r="K185" s="178"/>
    </row>
    <row r="186" spans="4:11" ht="12.75" customHeight="1">
      <c r="D186" s="76">
        <f>IF(ISNUMBER(SEARCH(ZAKL_DATA!$B$14,E186)),MAX($D$2:D185)+1,0)</f>
        <v>184.0</v>
      </c>
      <c r="E186" s="73" t="s">
        <v>810</v>
      </c>
      <c r="F186" s="80">
        <v>3213.0</v>
      </c>
      <c r="G186" s="82"/>
      <c r="H186" s="59" t="str">
        <f>IFERROR(VLOOKUP(ROWS($H$3:H186),$D$3:$E$204,2,0),"")</f>
        <v>KOPŘIVNICE</v>
      </c>
      <c r="J186" s="180" t="s">
        <v>2712</v>
      </c>
      <c r="K186" s="178"/>
    </row>
    <row r="187" spans="4:11" ht="12.75" customHeight="1">
      <c r="D187" s="76">
        <f>IF(ISNUMBER(SEARCH(ZAKL_DATA!$B$14,E187)),MAX($D$2:D186)+1,0)</f>
        <v>185.0</v>
      </c>
      <c r="E187" s="73" t="s">
        <v>811</v>
      </c>
      <c r="F187" s="80">
        <v>3214.0</v>
      </c>
      <c r="G187" s="82"/>
      <c r="H187" s="59" t="str">
        <f>IFERROR(VLOOKUP(ROWS($H$3:H187),$D$3:$E$204,2,0),"")</f>
        <v>KRNOV</v>
      </c>
      <c r="J187" s="180" t="s">
        <v>2713</v>
      </c>
      <c r="K187" s="178"/>
    </row>
    <row r="188" spans="4:11" ht="12.75" customHeight="1">
      <c r="D188" s="76">
        <f>IF(ISNUMBER(SEARCH(ZAKL_DATA!$B$14,E188)),MAX($D$2:D187)+1,0)</f>
        <v>186.0</v>
      </c>
      <c r="E188" s="73" t="s">
        <v>812</v>
      </c>
      <c r="F188" s="80">
        <v>3215.0</v>
      </c>
      <c r="G188" s="82"/>
      <c r="H188" s="59" t="str">
        <f>IFERROR(VLOOKUP(ROWS($H$3:H188),$D$3:$E$204,2,0),"")</f>
        <v>NOVÝ JIČÍN</v>
      </c>
      <c r="J188" s="180" t="s">
        <v>2714</v>
      </c>
      <c r="K188" s="178"/>
    </row>
    <row r="189" spans="4:11" ht="12.75" customHeight="1">
      <c r="D189" s="76">
        <f>IF(ISNUMBER(SEARCH(ZAKL_DATA!$B$14,E189)),MAX($D$2:D188)+1,0)</f>
        <v>187.0</v>
      </c>
      <c r="E189" s="73" t="s">
        <v>813</v>
      </c>
      <c r="F189" s="80">
        <v>3216.0</v>
      </c>
      <c r="G189" s="82"/>
      <c r="H189" s="59" t="str">
        <f>IFERROR(VLOOKUP(ROWS($H$3:H189),$D$3:$E$204,2,0),"")</f>
        <v>OPAVA</v>
      </c>
      <c r="J189" s="180" t="s">
        <v>2715</v>
      </c>
      <c r="K189" s="178"/>
    </row>
    <row r="190" spans="4:11" ht="12.75" customHeight="1">
      <c r="D190" s="76">
        <f>IF(ISNUMBER(SEARCH(ZAKL_DATA!$B$14,E190)),MAX($D$2:D189)+1,0)</f>
        <v>188.0</v>
      </c>
      <c r="E190" s="73" t="s">
        <v>814</v>
      </c>
      <c r="F190" s="80">
        <v>3217.0</v>
      </c>
      <c r="G190" s="82"/>
      <c r="H190" s="59" t="str">
        <f>IFERROR(VLOOKUP(ROWS($H$3:H190),$D$3:$E$204,2,0),"")</f>
        <v>ORLOVÁ</v>
      </c>
      <c r="J190" s="180" t="s">
        <v>2716</v>
      </c>
      <c r="K190" s="178"/>
    </row>
    <row r="191" spans="4:11" ht="12.75" customHeight="1">
      <c r="D191" s="76">
        <f>IF(ISNUMBER(SEARCH(ZAKL_DATA!$B$14,E191)),MAX($D$2:D190)+1,0)</f>
        <v>189.0</v>
      </c>
      <c r="E191" s="73" t="s">
        <v>815</v>
      </c>
      <c r="F191" s="80">
        <v>3218.0</v>
      </c>
      <c r="G191" s="82"/>
      <c r="H191" s="59" t="str">
        <f>IFERROR(VLOOKUP(ROWS($H$3:H191),$D$3:$E$204,2,0),"")</f>
        <v>TŘINEC</v>
      </c>
      <c r="J191" s="180" t="s">
        <v>2717</v>
      </c>
      <c r="K191" s="178"/>
    </row>
    <row r="192" spans="4:11" ht="12.75" customHeight="1">
      <c r="D192" s="76">
        <f>IF(ISNUMBER(SEARCH(ZAKL_DATA!$B$14,E192)),MAX($D$2:D191)+1,0)</f>
        <v>190.0</v>
      </c>
      <c r="E192" s="73" t="s">
        <v>817</v>
      </c>
      <c r="F192" s="80">
        <v>3301.0</v>
      </c>
      <c r="G192" s="82"/>
      <c r="H192" s="59" t="str">
        <f>IFERROR(VLOOKUP(ROWS($H$3:H192),$D$3:$E$204,2,0),"")</f>
        <v>ZLÍN</v>
      </c>
      <c r="J192" s="180" t="s">
        <v>2718</v>
      </c>
      <c r="K192" s="178"/>
    </row>
    <row r="193" spans="4:11" ht="12.75" customHeight="1">
      <c r="D193" s="76">
        <f>IF(ISNUMBER(SEARCH(ZAKL_DATA!$B$14,E193)),MAX($D$2:D192)+1,0)</f>
        <v>191.0</v>
      </c>
      <c r="E193" s="73" t="s">
        <v>818</v>
      </c>
      <c r="F193" s="80">
        <v>3302.0</v>
      </c>
      <c r="G193" s="82"/>
      <c r="H193" s="59" t="str">
        <f>IFERROR(VLOOKUP(ROWS($H$3:H193),$D$3:$E$204,2,0),"")</f>
        <v>BYSTŘICE POD HOSTÝNEM</v>
      </c>
      <c r="J193" s="180" t="s">
        <v>2719</v>
      </c>
      <c r="K193" s="178"/>
    </row>
    <row r="194" spans="4:11" ht="12.75" customHeight="1">
      <c r="D194" s="76">
        <f>IF(ISNUMBER(SEARCH(ZAKL_DATA!$B$14,E194)),MAX($D$2:D193)+1,0)</f>
        <v>192.0</v>
      </c>
      <c r="E194" s="73" t="s">
        <v>819</v>
      </c>
      <c r="F194" s="80">
        <v>3303.0</v>
      </c>
      <c r="G194" s="82"/>
      <c r="H194" s="59" t="str">
        <f>IFERROR(VLOOKUP(ROWS($H$3:H194),$D$3:$E$204,2,0),"")</f>
        <v>HOLEŠOV</v>
      </c>
      <c r="J194" s="180" t="s">
        <v>2720</v>
      </c>
      <c r="K194" s="178"/>
    </row>
    <row r="195" spans="4:11" ht="12.75" customHeight="1">
      <c r="D195" s="76">
        <f>IF(ISNUMBER(SEARCH(ZAKL_DATA!$B$14,E195)),MAX($D$2:D194)+1,0)</f>
        <v>193.0</v>
      </c>
      <c r="E195" s="73" t="s">
        <v>820</v>
      </c>
      <c r="F195" s="80">
        <v>3304.0</v>
      </c>
      <c r="G195" s="82"/>
      <c r="H195" s="59" t="str">
        <f>IFERROR(VLOOKUP(ROWS($H$3:H195),$D$3:$E$204,2,0),"")</f>
        <v>KROMĚŘÍŽ</v>
      </c>
      <c r="J195" s="180" t="s">
        <v>2721</v>
      </c>
      <c r="K195" s="178"/>
    </row>
    <row r="196" spans="4:11" ht="12.75" customHeight="1">
      <c r="D196" s="76">
        <f>IF(ISNUMBER(SEARCH(ZAKL_DATA!$B$14,E196)),MAX($D$2:D195)+1,0)</f>
        <v>194.0</v>
      </c>
      <c r="E196" s="73" t="s">
        <v>821</v>
      </c>
      <c r="F196" s="80">
        <v>3305.0</v>
      </c>
      <c r="G196" s="82"/>
      <c r="H196" s="59" t="str">
        <f>IFERROR(VLOOKUP(ROWS($H$3:H196),$D$3:$E$204,2,0),"")</f>
        <v>LUHAČOVICE</v>
      </c>
      <c r="J196" s="180" t="s">
        <v>2722</v>
      </c>
      <c r="K196" s="178"/>
    </row>
    <row r="197" spans="4:11" ht="12.75" customHeight="1">
      <c r="D197" s="76">
        <f>IF(ISNUMBER(SEARCH(ZAKL_DATA!$B$14,E197)),MAX($D$2:D196)+1,0)</f>
        <v>195.0</v>
      </c>
      <c r="E197" s="73" t="s">
        <v>822</v>
      </c>
      <c r="F197" s="80">
        <v>3306.0</v>
      </c>
      <c r="G197" s="82"/>
      <c r="H197" s="59" t="str">
        <f>IFERROR(VLOOKUP(ROWS($H$3:H197),$D$3:$E$204,2,0),"")</f>
        <v>OTROKOVICE</v>
      </c>
      <c r="J197" s="180" t="s">
        <v>2723</v>
      </c>
      <c r="K197" s="178"/>
    </row>
    <row r="198" spans="4:11" ht="12.75" customHeight="1">
      <c r="D198" s="76">
        <f>IF(ISNUMBER(SEARCH(ZAKL_DATA!$B$14,E198)),MAX($D$2:D197)+1,0)</f>
        <v>196.0</v>
      </c>
      <c r="E198" s="73" t="s">
        <v>823</v>
      </c>
      <c r="F198" s="80">
        <v>3307.0</v>
      </c>
      <c r="G198" s="82"/>
      <c r="H198" s="59" t="str">
        <f>IFERROR(VLOOKUP(ROWS($H$3:H198),$D$3:$E$204,2,0),"")</f>
        <v>ROŽNOV POD RADH.</v>
      </c>
      <c r="J198" s="180" t="s">
        <v>2724</v>
      </c>
      <c r="K198" s="178"/>
    </row>
    <row r="199" spans="4:11" ht="12.75" customHeight="1">
      <c r="D199" s="76">
        <f>IF(ISNUMBER(SEARCH(ZAKL_DATA!$B$14,E199)),MAX($D$2:D198)+1,0)</f>
        <v>197.0</v>
      </c>
      <c r="E199" s="73" t="s">
        <v>824</v>
      </c>
      <c r="F199" s="80">
        <v>3308.0</v>
      </c>
      <c r="G199" s="82"/>
      <c r="H199" s="59" t="str">
        <f>IFERROR(VLOOKUP(ROWS($H$3:H199),$D$3:$E$204,2,0),"")</f>
        <v>UHERSKÝ BROD</v>
      </c>
      <c r="J199" s="180" t="s">
        <v>2725</v>
      </c>
      <c r="K199" s="178"/>
    </row>
    <row r="200" spans="4:11" ht="12.75" customHeight="1">
      <c r="D200" s="76">
        <f>IF(ISNUMBER(SEARCH(ZAKL_DATA!$B$14,E200)),MAX($D$2:D199)+1,0)</f>
        <v>198.0</v>
      </c>
      <c r="E200" s="73" t="s">
        <v>825</v>
      </c>
      <c r="F200" s="80">
        <v>3309.0</v>
      </c>
      <c r="G200" s="82"/>
      <c r="H200" s="59" t="str">
        <f>IFERROR(VLOOKUP(ROWS($H$3:H200),$D$3:$E$204,2,0),"")</f>
        <v>UHERSKÉ HRADIŠTĚ</v>
      </c>
      <c r="J200" s="180" t="s">
        <v>2726</v>
      </c>
      <c r="K200" s="178"/>
    </row>
    <row r="201" spans="4:11" ht="12.75" customHeight="1">
      <c r="D201" s="76">
        <f>IF(ISNUMBER(SEARCH(ZAKL_DATA!$B$14,E201)),MAX($D$2:D200)+1,0)</f>
        <v>199.0</v>
      </c>
      <c r="E201" s="73" t="s">
        <v>826</v>
      </c>
      <c r="F201" s="80">
        <v>3310.0</v>
      </c>
      <c r="G201" s="82"/>
      <c r="H201" s="59" t="str">
        <f>IFERROR(VLOOKUP(ROWS($H$3:H201),$D$3:$E$204,2,0),"")</f>
        <v>VALAŠSKÉ MEZIŘÍČÍ</v>
      </c>
      <c r="J201" s="180" t="s">
        <v>2727</v>
      </c>
      <c r="K201" s="178"/>
    </row>
    <row r="202" spans="4:11" ht="12.75" customHeight="1">
      <c r="D202" s="76">
        <f>IF(ISNUMBER(SEARCH(ZAKL_DATA!$B$14,E202)),MAX($D$2:D201)+1,0)</f>
        <v>200.0</v>
      </c>
      <c r="E202" s="73" t="s">
        <v>827</v>
      </c>
      <c r="F202" s="80">
        <v>3311.0</v>
      </c>
      <c r="G202" s="82"/>
      <c r="H202" s="59" t="str">
        <f>IFERROR(VLOOKUP(ROWS($H$3:H202),$D$3:$E$204,2,0),"")</f>
        <v>VALAŠSKÉ KLOBOUKY</v>
      </c>
      <c r="J202" s="180" t="s">
        <v>2728</v>
      </c>
      <c r="K202" s="178"/>
    </row>
    <row r="203" spans="4:11" ht="12.75" customHeight="1">
      <c r="D203" s="76">
        <f>IF(ISNUMBER(SEARCH(ZAKL_DATA!$B$14,E203)),MAX($D$2:D202)+1,0)</f>
        <v>201.0</v>
      </c>
      <c r="E203" s="73" t="s">
        <v>828</v>
      </c>
      <c r="F203" s="80">
        <v>3312.0</v>
      </c>
      <c r="G203" s="82"/>
      <c r="H203" s="59" t="str">
        <f>IFERROR(VLOOKUP(ROWS($H$3:H203),$D$3:$E$204,2,0),"")</f>
        <v>VSETÍN</v>
      </c>
      <c r="J203" s="180" t="s">
        <v>2729</v>
      </c>
      <c r="K203" s="178"/>
    </row>
    <row r="204" spans="4:11" ht="12.75" customHeight="1" thickBot="1">
      <c r="D204" s="77">
        <f>IF(ISNUMBER(SEARCH(ZAKL_DATA!$B$14,E204)),MAX($D$2:D203)+1,0)</f>
        <v>202.0</v>
      </c>
      <c r="E204" s="78" t="s">
        <v>831</v>
      </c>
      <c r="F204" s="81">
        <v>4000.0</v>
      </c>
      <c r="G204" s="83"/>
      <c r="H204" s="61" t="str">
        <f>IFERROR(VLOOKUP(ROWS($H$3:H204),$D$3:$E$204,2,0),"")</f>
        <v>SPECIALIZOVANÝ</v>
      </c>
      <c r="J204" s="180" t="s">
        <v>2730</v>
      </c>
      <c r="K204" s="178"/>
    </row>
    <row r="205" spans="8:11" ht="12.75" customHeight="1">
      <c r="H205" t="str">
        <f>IFERROR(VLOOKUP(ROWS($H$3:H205),$D$2:$E$204,2,0),"")</f>
        <v/>
      </c>
      <c r="J205" s="180" t="s">
        <v>2731</v>
      </c>
      <c r="K205" s="178"/>
    </row>
    <row r="206" spans="10:11" ht="12.75" customHeight="1">
      <c r="J206" s="180" t="s">
        <v>2732</v>
      </c>
      <c r="K206" s="178"/>
    </row>
    <row r="207" spans="10:11" ht="12.75" customHeight="1">
      <c r="J207" s="180" t="s">
        <v>2733</v>
      </c>
      <c r="K207" s="178"/>
    </row>
    <row r="208" spans="10:11" ht="12.75" customHeight="1">
      <c r="J208" s="180" t="s">
        <v>2734</v>
      </c>
      <c r="K208" s="178"/>
    </row>
    <row r="209" spans="10:11" ht="12.75" customHeight="1">
      <c r="J209" s="180" t="s">
        <v>2735</v>
      </c>
      <c r="K209" s="178"/>
    </row>
    <row r="210" spans="10:11" ht="12.75" customHeight="1">
      <c r="J210" s="180" t="s">
        <v>2736</v>
      </c>
      <c r="K210" s="178"/>
    </row>
    <row r="211" spans="10:11" ht="12.75" customHeight="1">
      <c r="J211" s="180" t="s">
        <v>2737</v>
      </c>
      <c r="K211" s="178"/>
    </row>
    <row r="212" spans="10:11" ht="12.75" customHeight="1">
      <c r="J212" s="179" t="s">
        <v>2738</v>
      </c>
      <c r="K212" s="178"/>
    </row>
    <row r="213" spans="10:11" ht="12.75" customHeight="1">
      <c r="J213" s="180" t="s">
        <v>2739</v>
      </c>
      <c r="K213" s="178"/>
    </row>
    <row r="214" spans="10:11" ht="12.75" customHeight="1">
      <c r="J214" s="179" t="s">
        <v>2740</v>
      </c>
      <c r="K214" s="178"/>
    </row>
    <row r="215" spans="10:11" ht="12.75" customHeight="1">
      <c r="J215" s="179" t="s">
        <v>2741</v>
      </c>
      <c r="K215" s="178"/>
    </row>
    <row r="216" spans="10:11" ht="12.75" customHeight="1">
      <c r="J216" s="180" t="s">
        <v>2742</v>
      </c>
      <c r="K216" s="178"/>
    </row>
    <row r="217" spans="10:11" ht="12.75" customHeight="1">
      <c r="J217" s="180" t="s">
        <v>2743</v>
      </c>
      <c r="K217" s="178"/>
    </row>
    <row r="218" spans="10:11" ht="12.75" customHeight="1">
      <c r="J218" s="180" t="s">
        <v>2744</v>
      </c>
      <c r="K218" s="178"/>
    </row>
    <row r="219" spans="10:11" ht="12.75" customHeight="1">
      <c r="J219" s="180" t="s">
        <v>2745</v>
      </c>
      <c r="K219" s="178"/>
    </row>
    <row r="220" spans="10:11" ht="12.75" customHeight="1">
      <c r="J220" s="180" t="s">
        <v>2746</v>
      </c>
      <c r="K220" s="178"/>
    </row>
    <row r="221" spans="10:11" ht="12.75" customHeight="1">
      <c r="J221" s="180" t="s">
        <v>2747</v>
      </c>
      <c r="K221" s="178"/>
    </row>
    <row r="222" spans="10:11" ht="12.75" customHeight="1">
      <c r="J222" s="179" t="s">
        <v>2748</v>
      </c>
      <c r="K222" s="178"/>
    </row>
    <row r="223" spans="10:11" ht="12.75" customHeight="1">
      <c r="J223" s="180" t="s">
        <v>2749</v>
      </c>
      <c r="K223" s="178"/>
    </row>
    <row r="224" spans="10:11" ht="12.75" customHeight="1">
      <c r="J224" s="180" t="s">
        <v>2750</v>
      </c>
      <c r="K224" s="178"/>
    </row>
    <row r="225" spans="10:11" ht="12.75" customHeight="1">
      <c r="J225" s="180" t="s">
        <v>2751</v>
      </c>
      <c r="K225" s="178"/>
    </row>
    <row r="226" spans="10:11" ht="12.75" customHeight="1">
      <c r="J226" s="180" t="s">
        <v>2752</v>
      </c>
      <c r="K226" s="178"/>
    </row>
    <row r="227" spans="10:11" ht="12.75" customHeight="1">
      <c r="J227" s="180" t="s">
        <v>2753</v>
      </c>
      <c r="K227" s="178"/>
    </row>
    <row r="228" spans="10:11" ht="12.75" customHeight="1">
      <c r="J228" s="180" t="s">
        <v>2754</v>
      </c>
      <c r="K228" s="178"/>
    </row>
    <row r="229" spans="10:11" ht="12.75" customHeight="1">
      <c r="J229" s="180" t="s">
        <v>2755</v>
      </c>
      <c r="K229" s="178"/>
    </row>
    <row r="230" spans="10:11" ht="12.75" customHeight="1">
      <c r="J230" s="180" t="s">
        <v>2756</v>
      </c>
      <c r="K230" s="178"/>
    </row>
    <row r="231" spans="10:11" ht="12.75" customHeight="1">
      <c r="J231" s="180" t="s">
        <v>2757</v>
      </c>
      <c r="K231" s="178"/>
    </row>
    <row r="232" spans="10:11" ht="12.75" customHeight="1">
      <c r="J232" s="180" t="s">
        <v>2758</v>
      </c>
      <c r="K232" s="178"/>
    </row>
    <row r="233" spans="10:11" ht="12.75" customHeight="1">
      <c r="J233" s="180" t="s">
        <v>2759</v>
      </c>
      <c r="K233" s="178"/>
    </row>
    <row r="234" spans="10:11" ht="12.75" customHeight="1">
      <c r="J234" s="180" t="s">
        <v>2760</v>
      </c>
      <c r="K234" s="178"/>
    </row>
    <row r="235" spans="10:11" ht="12.75" customHeight="1">
      <c r="J235" s="180" t="s">
        <v>2761</v>
      </c>
      <c r="K235" s="178"/>
    </row>
    <row r="236" spans="10:11" ht="12.75" customHeight="1">
      <c r="J236" s="180" t="s">
        <v>2762</v>
      </c>
      <c r="K236" s="178"/>
    </row>
    <row r="237" spans="10:11" ht="12.75" customHeight="1">
      <c r="J237" s="179" t="s">
        <v>2434</v>
      </c>
      <c r="K237" s="178"/>
    </row>
    <row r="238" spans="10:11" ht="12.75" customHeight="1">
      <c r="J238" s="180" t="s">
        <v>2432</v>
      </c>
      <c r="K238" s="178"/>
    </row>
    <row r="239" spans="10:11" ht="12.75" customHeight="1">
      <c r="J239" s="180" t="s">
        <v>2763</v>
      </c>
      <c r="K239" s="178"/>
    </row>
    <row r="240" spans="10:11" ht="12.75" customHeight="1">
      <c r="J240" s="180" t="s">
        <v>2764</v>
      </c>
      <c r="K240" s="178"/>
    </row>
    <row r="241" spans="10:11" ht="12.75" customHeight="1">
      <c r="J241" s="180" t="s">
        <v>2765</v>
      </c>
      <c r="K241" s="178"/>
    </row>
    <row r="242" spans="10:11" ht="12.75" customHeight="1">
      <c r="J242" s="180" t="s">
        <v>2766</v>
      </c>
      <c r="K242" s="178"/>
    </row>
    <row r="243" spans="10:11" ht="12.75" customHeight="1">
      <c r="J243" s="180" t="s">
        <v>2767</v>
      </c>
      <c r="K243" s="178"/>
    </row>
    <row r="244" spans="10:11" ht="12.75" customHeight="1">
      <c r="J244" s="180" t="s">
        <v>2433</v>
      </c>
      <c r="K244" s="178"/>
    </row>
    <row r="245" spans="10:11" ht="12.75" customHeight="1">
      <c r="J245" s="180" t="s">
        <v>2768</v>
      </c>
      <c r="K245" s="178"/>
    </row>
    <row r="246" spans="10:11" ht="12.75" customHeight="1">
      <c r="J246" s="180" t="s">
        <v>2769</v>
      </c>
      <c r="K246" s="178"/>
    </row>
    <row r="247" spans="10:11" ht="12.75" customHeight="1">
      <c r="J247" s="180" t="s">
        <v>2770</v>
      </c>
      <c r="K247" s="178"/>
    </row>
    <row r="248" spans="10:11" ht="12.75" customHeight="1">
      <c r="J248" s="180" t="s">
        <v>2771</v>
      </c>
      <c r="K248" s="178"/>
    </row>
    <row r="249" spans="10:11" ht="12.75" customHeight="1">
      <c r="J249" s="180" t="s">
        <v>2772</v>
      </c>
      <c r="K249" s="178"/>
    </row>
    <row r="250" spans="10:11" ht="12.75" customHeight="1">
      <c r="J250" s="180" t="s">
        <v>2773</v>
      </c>
      <c r="K250" s="178"/>
    </row>
    <row r="251" spans="10:11" ht="12.75" customHeight="1">
      <c r="J251" s="180" t="s">
        <v>2774</v>
      </c>
      <c r="K251" s="178"/>
    </row>
    <row r="252" spans="10:11" ht="12.75" customHeight="1">
      <c r="J252" s="180" t="s">
        <v>2775</v>
      </c>
      <c r="K252" s="178"/>
    </row>
    <row r="253" spans="10:11" ht="12.75" customHeight="1" thickBot="1">
      <c r="J253" s="185"/>
      <c r="K253" s="178"/>
    </row>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B17" sqref="B17"/>
    </sheetView>
  </sheetViews>
  <sheetFormatPr defaultRowHeight="12.75"/>
  <cols>
    <col min="1" max="1" width="28.142857142857142" style="48" customWidth="1"/>
    <col min="2" max="2" width="65.71428571428571" style="48" customWidth="1"/>
    <col min="3" max="3" width="3" style="48" customWidth="1"/>
    <col min="4" max="4" width="65.71428571428571" style="48" customWidth="1"/>
    <col min="5" max="5" width="28.285714285714285" style="48" customWidth="1"/>
    <col min="6" max="37" width="9.142857142857142" style="49"/>
  </cols>
  <sheetData>
    <row r="1" spans="1:37" s="4" customFormat="1" ht="18">
      <c r="A1" s="282" t="s">
        <v>554</v>
      </c>
      <c r="B1" s="283"/>
      <c r="C1" s="283"/>
      <c r="D1" s="283"/>
      <c r="E1" s="283"/>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4" customFormat="1" ht="18">
      <c r="A2" s="10"/>
      <c r="B2" s="12" t="s">
        <v>555</v>
      </c>
      <c r="C2" s="13"/>
      <c r="D2" s="55" t="s">
        <v>1335</v>
      </c>
      <c r="E2" s="1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4" customFormat="1" ht="15.95" customHeight="1">
      <c r="A3" s="15"/>
      <c r="B3" s="16" t="s">
        <v>556</v>
      </c>
      <c r="C3" s="17"/>
      <c r="D3" s="16" t="s">
        <v>557</v>
      </c>
      <c r="E3" s="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s="4" customFormat="1" ht="15.95" customHeight="1">
      <c r="A4" s="18" t="s">
        <v>518</v>
      </c>
      <c r="B4" s="110"/>
      <c r="C4" s="19"/>
      <c r="D4" s="284"/>
      <c r="E4" s="17" t="s">
        <v>558</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s="4" customFormat="1" ht="15.95" customHeight="1">
      <c r="A5" s="18" t="s">
        <v>517</v>
      </c>
      <c r="B5" s="20"/>
      <c r="C5" s="21"/>
      <c r="D5" s="285"/>
      <c r="E5" s="17"/>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s="4" customFormat="1" ht="15.95" customHeight="1">
      <c r="A6" s="18" t="s">
        <v>559</v>
      </c>
      <c r="B6" s="20"/>
      <c r="C6" s="21"/>
      <c r="D6" s="285"/>
      <c r="E6" s="17"/>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4" customFormat="1" ht="15.95" customHeight="1">
      <c r="A7" s="18" t="s">
        <v>560</v>
      </c>
      <c r="B7" s="20"/>
      <c r="C7" s="21"/>
      <c r="D7" s="22"/>
      <c r="E7" s="17" t="s">
        <v>561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s="4" customFormat="1" ht="15.95" customHeight="1">
      <c r="A8" s="18" t="s">
        <v>562</v>
      </c>
      <c r="B8" s="23"/>
      <c r="C8" s="21"/>
      <c r="D8" s="22"/>
      <c r="E8" s="17"/>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s="4" customFormat="1" ht="15.95" customHeight="1">
      <c r="A9" s="18" t="s">
        <v>563</v>
      </c>
      <c r="B9" s="24"/>
      <c r="C9" s="21"/>
      <c r="D9" s="22"/>
      <c r="E9" s="17"/>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4" customFormat="1" ht="15.95" customHeight="1">
      <c r="A10" s="18" t="s">
        <v>564</v>
      </c>
      <c r="B10" s="24"/>
      <c r="C10" s="21"/>
      <c r="D10" s="25"/>
      <c r="E10" s="17" t="s">
        <v>564</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4" customFormat="1" ht="15.95" customHeight="1">
      <c r="A11" s="18" t="s">
        <v>565</v>
      </c>
      <c r="B11" s="24"/>
      <c r="C11" s="21"/>
      <c r="D11" s="22"/>
      <c r="E11" s="17"/>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s="4" customFormat="1" ht="15.95" customHeight="1">
      <c r="A12" s="18"/>
      <c r="B12" s="286" t="s">
        <v>566</v>
      </c>
      <c r="C12" s="287"/>
      <c r="D12" s="288"/>
      <c r="E12" s="17"/>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s="4" customFormat="1" ht="15.95" customHeight="1">
      <c r="A13" s="90" t="s">
        <v>607</v>
      </c>
      <c r="B13" s="26"/>
      <c r="C13" s="27"/>
      <c r="D13" s="28"/>
      <c r="E13" s="29" t="s">
        <v>567</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s="4" customFormat="1" ht="15.95" customHeight="1">
      <c r="A14" s="90" t="s">
        <v>608</v>
      </c>
      <c r="B14" s="26"/>
      <c r="C14" s="21"/>
      <c r="D14" s="28"/>
      <c r="E14" s="17" t="s">
        <v>568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s="4" customFormat="1" ht="15.95" customHeight="1">
      <c r="A15" s="31" t="s">
        <v>569</v>
      </c>
      <c r="B15" s="26"/>
      <c r="C15" s="21"/>
      <c r="D15" s="28"/>
      <c r="E15" s="17" t="s">
        <v>570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s="4" customFormat="1" ht="15.95" customHeight="1">
      <c r="A16" s="18" t="s">
        <v>571</v>
      </c>
      <c r="B16" s="26"/>
      <c r="C16" s="21"/>
      <c r="D16" s="28"/>
      <c r="E16" s="17" t="s">
        <v>560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s="4" customFormat="1" ht="15.95" customHeight="1">
      <c r="A17" s="18" t="s">
        <v>572</v>
      </c>
      <c r="B17" s="32"/>
      <c r="C17" s="21"/>
      <c r="D17" s="28"/>
      <c r="E17" s="17" t="s">
        <v>573</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s="4" customFormat="1" ht="15.95" customHeight="1">
      <c r="A18" s="18" t="s">
        <v>574</v>
      </c>
      <c r="B18" s="26"/>
      <c r="C18" s="21"/>
      <c r="D18" s="28"/>
      <c r="E18" s="17"/>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s="4" customFormat="1" ht="15.95" customHeight="1">
      <c r="A19" s="18" t="s">
        <v>575</v>
      </c>
      <c r="B19" s="32"/>
      <c r="C19" s="27"/>
      <c r="D19" s="28"/>
      <c r="E19" s="29" t="s">
        <v>576</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s="4" customFormat="1" ht="15.95" customHeight="1">
      <c r="A20" s="18" t="s">
        <v>577</v>
      </c>
      <c r="B20" s="26"/>
      <c r="C20" s="21"/>
      <c r="D20" s="28"/>
      <c r="E20" s="17" t="s">
        <v>568</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s="4" customFormat="1" ht="15.95" customHeight="1">
      <c r="A21" s="18" t="s">
        <v>578</v>
      </c>
      <c r="B21" s="26"/>
      <c r="C21" s="21"/>
      <c r="D21" s="28"/>
      <c r="E21" s="17" t="s">
        <v>570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s="4" customFormat="1" ht="15.95" customHeight="1">
      <c r="A22" s="18"/>
      <c r="B22" s="26"/>
      <c r="C22" s="21"/>
      <c r="D22" s="28"/>
      <c r="E22" s="17" t="s">
        <v>560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s="4" customFormat="1" ht="15.95" customHeight="1">
      <c r="A23" s="31" t="s">
        <v>579</v>
      </c>
      <c r="B23" s="26"/>
      <c r="C23" s="21"/>
      <c r="D23" s="33"/>
      <c r="E23" s="17" t="s">
        <v>580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s="4" customFormat="1" ht="15.95" customHeight="1">
      <c r="A24" s="18"/>
      <c r="B24" s="26"/>
      <c r="C24" s="21"/>
      <c r="D24" s="28"/>
      <c r="E24" s="17" t="s">
        <v>581</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s="4" customFormat="1" ht="15.95" customHeight="1">
      <c r="A25" s="18" t="s">
        <v>580</v>
      </c>
      <c r="B25" s="34"/>
      <c r="C25" s="21"/>
      <c r="D25" s="35"/>
      <c r="E25" s="17" t="s">
        <v>572</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s="4" customFormat="1" ht="15.95" customHeight="1">
      <c r="A26" s="18" t="s">
        <v>582</v>
      </c>
      <c r="B26" s="34"/>
      <c r="C26" s="21"/>
      <c r="D26" s="28"/>
      <c r="E26" s="17" t="s">
        <v>574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s="4" customFormat="1" ht="15.95" customHeight="1">
      <c r="A27" s="18" t="s">
        <v>583</v>
      </c>
      <c r="B27" s="64"/>
      <c r="C27" s="21"/>
      <c r="D27" s="36"/>
      <c r="E27" s="17" t="s">
        <v>575</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s="4" customFormat="1" ht="15.95" customHeight="1">
      <c r="A28" s="18" t="s">
        <v>2317</v>
      </c>
      <c r="B28" s="26"/>
      <c r="C28" s="21"/>
      <c r="D28" s="28"/>
      <c r="E28" s="17"/>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s="4" customFormat="1" ht="15.95" customHeight="1">
      <c r="A29" s="158" t="s">
        <v>584</v>
      </c>
      <c r="B29" s="289"/>
      <c r="C29" s="27"/>
      <c r="D29" s="28"/>
      <c r="E29" s="29" t="s">
        <v>526</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s="4" customFormat="1" ht="15.95" customHeight="1">
      <c r="A30" s="158"/>
      <c r="B30" s="289"/>
      <c r="C30" s="21"/>
      <c r="D30" s="28"/>
      <c r="E30" s="17" t="s">
        <v>568</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s="4" customFormat="1" ht="15.95" customHeight="1">
      <c r="A31" s="31" t="s">
        <v>585</v>
      </c>
      <c r="B31" s="26"/>
      <c r="C31" s="21"/>
      <c r="D31" s="28"/>
      <c r="E31" s="17" t="s">
        <v>570</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s="4" customFormat="1" ht="15.95" customHeight="1">
      <c r="A32" s="18" t="s">
        <v>586</v>
      </c>
      <c r="B32" s="32"/>
      <c r="C32" s="21"/>
      <c r="D32" s="28"/>
      <c r="E32" s="17" t="s">
        <v>560</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s="4" customFormat="1" ht="15.95" customHeight="1">
      <c r="A33" s="18" t="s">
        <v>587</v>
      </c>
      <c r="B33" s="32"/>
      <c r="C33" s="21"/>
      <c r="D33" s="33"/>
      <c r="E33" s="17" t="s">
        <v>580</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s="4" customFormat="1" ht="15.95" customHeight="1">
      <c r="A34" s="18" t="s">
        <v>588</v>
      </c>
      <c r="B34" s="26"/>
      <c r="C34" s="21"/>
      <c r="D34" s="33"/>
      <c r="E34" s="17" t="s">
        <v>589</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s="4" customFormat="1" ht="15.95" customHeight="1">
      <c r="A35" s="18"/>
      <c r="B35" s="26"/>
      <c r="C35" s="21"/>
      <c r="D35" s="37"/>
      <c r="E35" s="17" t="s">
        <v>583</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s="4" customFormat="1" ht="15.95" customHeight="1">
      <c r="A36" s="18"/>
      <c r="B36" s="38"/>
      <c r="C36" s="39"/>
      <c r="D36" s="40"/>
      <c r="E36" s="17"/>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s="4" customFormat="1" ht="12.75">
      <c r="A37" s="290" t="s">
        <v>590</v>
      </c>
      <c r="B37" s="283"/>
      <c r="C37" s="283"/>
      <c r="D37" s="283"/>
      <c r="E37" s="28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4" customFormat="1" ht="12.75">
      <c r="A38" s="41"/>
      <c r="B38" s="42" t="s">
        <v>593</v>
      </c>
      <c r="C38" s="17"/>
      <c r="D38" s="291" t="s">
        <v>592</v>
      </c>
      <c r="E38" s="292"/>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s="4" customFormat="1" ht="12.75">
      <c r="A39" s="43"/>
      <c r="B39" s="44" t="s">
        <v>591</v>
      </c>
      <c r="C39" s="17"/>
      <c r="D39" s="45" t="s">
        <v>594</v>
      </c>
      <c r="E39" s="17"/>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s="4" customFormat="1" ht="12.75">
      <c r="A40" s="46"/>
      <c r="B40" s="47" t="s">
        <v>595</v>
      </c>
      <c r="C40" s="17"/>
      <c r="D40" s="17"/>
      <c r="E40" s="17"/>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s="4" customFormat="1" ht="12.75">
      <c r="A41" s="281" t="s">
        <v>529</v>
      </c>
      <c r="B41" s="281"/>
      <c r="C41" s="281"/>
      <c r="D41" s="281"/>
      <c r="E41" s="30"/>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3" spans="1:1" s="49" customFormat="1" ht="12.75">
      <c r="A43" s="50"/>
    </row>
    <row r="44" spans="1:5" s="49" customFormat="1" ht="12.75">
      <c r="A44" s="280"/>
      <c r="B44" s="269"/>
      <c r="C44" s="269"/>
      <c r="D44" s="269"/>
      <c r="E44" s="269"/>
    </row>
    <row r="45" s="49" customFormat="1" ht="12.75"/>
    <row r="46" s="49" customFormat="1" ht="12.75"/>
    <row r="47" s="49" customFormat="1" ht="12.75"/>
    <row r="48" s="49" customFormat="1" ht="12.75"/>
    <row r="49" s="49" customFormat="1" ht="12.75"/>
    <row r="50" s="49" customFormat="1" ht="12.75"/>
    <row r="51" s="49" customFormat="1" ht="12.75"/>
    <row r="52" spans="1:1" s="49" customFormat="1" ht="12.75">
      <c r="A52" s="50"/>
    </row>
    <row r="53" s="49" customFormat="1" ht="12.75"/>
    <row r="54" s="49" customFormat="1" ht="12.75"/>
    <row r="55" s="49" customFormat="1" ht="12.75"/>
    <row r="56" s="49" customFormat="1" ht="12.75"/>
    <row r="57" s="49" customFormat="1" ht="12.75"/>
    <row r="58" s="49" customFormat="1" ht="12.75"/>
    <row r="59" s="49" customFormat="1" ht="12.75"/>
    <row r="60" s="49" customFormat="1" ht="12.75"/>
    <row r="61" s="49" customFormat="1" ht="12.75"/>
    <row r="62" s="49" customFormat="1" ht="12.75"/>
    <row r="63" s="49" customFormat="1" ht="12.75"/>
    <row r="64" s="49" customFormat="1" ht="12.75"/>
    <row r="65" s="49" customFormat="1" ht="12.75"/>
    <row r="66" s="49" customFormat="1" ht="12.75"/>
    <row r="67" s="49" customFormat="1" ht="12.75"/>
    <row r="68" s="49" customFormat="1" ht="12.75"/>
    <row r="69" s="49" customFormat="1" ht="12.75"/>
    <row r="70" s="49" customFormat="1" ht="12.75"/>
    <row r="71" s="49" customFormat="1" ht="12.75"/>
    <row r="72" s="49" customFormat="1" ht="12.75"/>
    <row r="73" s="49" customFormat="1" ht="12.75"/>
    <row r="74" s="49" customFormat="1" ht="12.75"/>
    <row r="75" s="49" customFormat="1" ht="12.75"/>
    <row r="76" s="49" customFormat="1" ht="12.75"/>
    <row r="77" s="49" customFormat="1" ht="12.75"/>
    <row r="78" s="49" customFormat="1" ht="12.75"/>
    <row r="79" s="49" customFormat="1" ht="12.75"/>
    <row r="80" s="49" customFormat="1" ht="12.75"/>
    <row r="81" s="49" customFormat="1" ht="12.75"/>
    <row r="82" s="49" customFormat="1" ht="12.75"/>
    <row r="83" s="49" customFormat="1" ht="12.75"/>
    <row r="84" s="49" customFormat="1" ht="12.75"/>
    <row r="85" s="49" customFormat="1" ht="12.75"/>
    <row r="86" s="49" customFormat="1" ht="12.75"/>
    <row r="87" s="49" customFormat="1" ht="12.75"/>
    <row r="88" s="49" customFormat="1" ht="12.75"/>
    <row r="89" s="49" customFormat="1" ht="12.75"/>
    <row r="90" s="49" customFormat="1" ht="12.75"/>
    <row r="91" s="49" customFormat="1" ht="12.75"/>
    <row r="92" s="49" customFormat="1" ht="12.75"/>
    <row r="93" s="49" customFormat="1" ht="12.75"/>
    <row r="94" s="49" customFormat="1" ht="12.75"/>
    <row r="95" s="49" customFormat="1" ht="12.75"/>
    <row r="96" s="49" customFormat="1" ht="12.75"/>
    <row r="97" s="49" customFormat="1" ht="12.75"/>
    <row r="98" s="49" customFormat="1" ht="12.75"/>
    <row r="99" s="49" customFormat="1" ht="12.75"/>
    <row r="100" s="49" customFormat="1" ht="12.75"/>
    <row r="101" s="49" customFormat="1" ht="12.75"/>
    <row r="102" s="49" customFormat="1" ht="12.75"/>
    <row r="103" s="49" customFormat="1" ht="12.75"/>
    <row r="104" s="49" customFormat="1" ht="12.75"/>
    <row r="105" s="49" customFormat="1" ht="12.75"/>
    <row r="106" s="49" customFormat="1" ht="12.75"/>
    <row r="107" s="49" customFormat="1" ht="12.75"/>
    <row r="108" s="49" customFormat="1" ht="12.75"/>
    <row r="109" s="49" customFormat="1" ht="12.75"/>
    <row r="110" s="49" customFormat="1" ht="12.75"/>
    <row r="111" s="49" customFormat="1" ht="12.75"/>
    <row r="112" s="49" customFormat="1" ht="12.75"/>
    <row r="113" s="49" customFormat="1" ht="12.75"/>
    <row r="114" s="49" customFormat="1" ht="12.75"/>
    <row r="115" s="49" customFormat="1" ht="12.75"/>
    <row r="116" s="49" customFormat="1" ht="12.75"/>
    <row r="117" s="49" customFormat="1" ht="12.75"/>
    <row r="118" s="49" customFormat="1" ht="12.75"/>
    <row r="119" s="49" customFormat="1" ht="12.75"/>
    <row r="120" s="49" customFormat="1" ht="12.75"/>
    <row r="121" s="49" customFormat="1" ht="12.75"/>
    <row r="122" s="49" customFormat="1" ht="12.75"/>
    <row r="123" s="49" customFormat="1" ht="12.75"/>
    <row r="124" s="49" customFormat="1" ht="12.75"/>
    <row r="125" s="49" customFormat="1" ht="12.75"/>
    <row r="126" s="49" customFormat="1" ht="12.75"/>
    <row r="127" s="49" customFormat="1" ht="12.75"/>
    <row r="128" s="49" customFormat="1" ht="12.75"/>
    <row r="129" s="49" customFormat="1" ht="12.75"/>
    <row r="130" s="49" customFormat="1" ht="12.75"/>
    <row r="131" s="49" customFormat="1" ht="12.75"/>
    <row r="132" s="49" customFormat="1" ht="12.75"/>
    <row r="133" s="49" customFormat="1" ht="12.75"/>
    <row r="134" s="49" customFormat="1" ht="12.75"/>
    <row r="135" s="49" customFormat="1" ht="12.75"/>
    <row r="136" s="49" customFormat="1" ht="12.75"/>
    <row r="137" s="49" customFormat="1" ht="12.75"/>
    <row r="138" s="49" customFormat="1" ht="12.75"/>
    <row r="139" s="49" customFormat="1" ht="12.75"/>
    <row r="140" s="49" customFormat="1" ht="12.75"/>
    <row r="141" s="49" customFormat="1" ht="12.75"/>
    <row r="142" s="49" customFormat="1" ht="12.75"/>
    <row r="143" s="49" customFormat="1" ht="12.75"/>
    <row r="144" s="49" customFormat="1" ht="12.75"/>
    <row r="145" s="49" customFormat="1" ht="12.75"/>
    <row r="146" s="49" customFormat="1" ht="12.75"/>
    <row r="147" s="49" customFormat="1" ht="12.75"/>
    <row r="148" s="49" customFormat="1" ht="12.75"/>
    <row r="149" s="49" customFormat="1" ht="12.75"/>
    <row r="150" s="49" customFormat="1" ht="12.75"/>
    <row r="151" s="49" customFormat="1" ht="12.75"/>
    <row r="152" s="49" customFormat="1" ht="12.75"/>
    <row r="153" s="49" customFormat="1" ht="12.75"/>
    <row r="154" s="49" customFormat="1" ht="12.75"/>
    <row r="155" s="49" customFormat="1" ht="12.75"/>
    <row r="156" s="49" customFormat="1" ht="12.75"/>
    <row r="157" s="49" customFormat="1" ht="12.75"/>
    <row r="158" s="49" customFormat="1" ht="12.75"/>
    <row r="159" s="49" customFormat="1" ht="12.75"/>
    <row r="160" s="49" customFormat="1" ht="12.75"/>
    <row r="161" s="49" customFormat="1" ht="12.75"/>
    <row r="162" s="49" customFormat="1" ht="12.75"/>
    <row r="163" s="49" customFormat="1" ht="12.75"/>
    <row r="164" s="49" customFormat="1" ht="12.75"/>
    <row r="165" s="49" customFormat="1" ht="12.75"/>
    <row r="166" s="49" customFormat="1" ht="12.75"/>
    <row r="167" s="49" customFormat="1" ht="12.75"/>
    <row r="168" s="49" customFormat="1" ht="12.75"/>
    <row r="169" s="49" customFormat="1" ht="12.75"/>
    <row r="170" s="49" customFormat="1" ht="12.75"/>
    <row r="171" s="49" customFormat="1" ht="12.75"/>
    <row r="172" s="49" customFormat="1" ht="12.75"/>
    <row r="173" s="49" customFormat="1" ht="12.75"/>
    <row r="174" s="49" customFormat="1" ht="12.75"/>
    <row r="175" s="49" customFormat="1" ht="12.75"/>
    <row r="176" s="49" customFormat="1" ht="12.75"/>
    <row r="177" s="49" customFormat="1" ht="12.75"/>
    <row r="178" s="49" customFormat="1" ht="12.75"/>
    <row r="179" s="49" customFormat="1" ht="12.75"/>
    <row r="180" s="49" customFormat="1" ht="12.75"/>
    <row r="181" s="49" customFormat="1" ht="12.75"/>
    <row r="182" s="49" customFormat="1" ht="12.75"/>
    <row r="183" s="49" customFormat="1" ht="12.75"/>
    <row r="184" s="49" customFormat="1" ht="12.75"/>
    <row r="185" s="49" customFormat="1" ht="12.75"/>
    <row r="186" s="49" customFormat="1" ht="12.75"/>
    <row r="187" s="49" customFormat="1" ht="12.75"/>
    <row r="188" s="49" customFormat="1" ht="12.75"/>
    <row r="189" s="49" customFormat="1" ht="12.75"/>
    <row r="190" s="49" customFormat="1" ht="12.75"/>
    <row r="191" s="49" customFormat="1" ht="12.75"/>
    <row r="192" s="49" customFormat="1" ht="12.75"/>
    <row r="193" s="49" customFormat="1" ht="12.75"/>
    <row r="194" s="49" customFormat="1" ht="12.75"/>
    <row r="195" s="49" customFormat="1" ht="12.75"/>
    <row r="196" s="49" customFormat="1" ht="12.75"/>
    <row r="197" s="49" customFormat="1" ht="12.75"/>
    <row r="198" s="49" customFormat="1" ht="12.75"/>
    <row r="199" s="49" customFormat="1" ht="12.75"/>
    <row r="200" s="49" customFormat="1" ht="12.75"/>
    <row r="201" s="49" customFormat="1" ht="12.75"/>
    <row r="202" s="49" customFormat="1" ht="12.75"/>
    <row r="203" s="49" customFormat="1" ht="12.75"/>
    <row r="204" s="49" customFormat="1" ht="12.75"/>
    <row r="205" s="49" customFormat="1" ht="12.75"/>
    <row r="206" s="49" customFormat="1" ht="12.75"/>
    <row r="207" s="49" customFormat="1" ht="12.75"/>
    <row r="208" s="49" customFormat="1" ht="12.75"/>
    <row r="209" s="49" customFormat="1" ht="12.75"/>
    <row r="210" s="49" customFormat="1" ht="12.75"/>
    <row r="211" s="49" customFormat="1" ht="12.75"/>
    <row r="212" s="49" customFormat="1" ht="12.75"/>
    <row r="213" s="49" customFormat="1" ht="12.75"/>
    <row r="214" s="49" customFormat="1" ht="12.75"/>
    <row r="215" s="49" customFormat="1" ht="12.75"/>
    <row r="216" s="49" customFormat="1" ht="12.75"/>
    <row r="217" spans="1:5" s="49" customFormat="1" ht="12.75">
      <c r="A217" s="48"/>
      <c r="B217" s="48"/>
      <c r="C217" s="48"/>
      <c r="D217" s="48"/>
      <c r="E217" s="48"/>
    </row>
  </sheetData>
  <sheetProtection algorithmName="SHA-512" hashValue="9JahqNmdpXLYPv0V1p/JOSx7DhXAnlx3IVA6wTyPTRqpfd04Vfd+T7byd5BHEgPiTffhT3I/BgX/CDvjUdaDvg==" saltValue="sf5+pHvnKZg65Ba2Eh3tZQ==" spinCount="100000" sheet="1" objects="1" scenarios="1"/>
  <mergeCells count="8">
    <mergeCell ref="A44:E44"/>
    <mergeCell ref="A41:D41"/>
    <mergeCell ref="A1:E1"/>
    <mergeCell ref="D4:D6"/>
    <mergeCell ref="B12:D12"/>
    <mergeCell ref="B29:B30"/>
    <mergeCell ref="A37:E37"/>
    <mergeCell ref="D38:E38"/>
  </mergeCells>
  <dataValidations count="4">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3937007874015748" header="0.5118110236220472" footer="0.5118110236220472"/>
  <pageSetup orientation="landscape" paperSize="9" scale="77" r:id="rId3"/>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C1" sqref="C1"/>
    </sheetView>
  </sheetViews>
  <sheetFormatPr defaultRowHeight="12.75"/>
  <cols>
    <col min="1" max="1" width="4" customWidth="1"/>
    <col min="2" max="2" width="100.71428571428571" customWidth="1"/>
    <col min="3" max="42" width="9.142857142857142" style="91"/>
  </cols>
  <sheetData>
    <row r="1" spans="1:2" ht="18">
      <c r="A1" s="293" t="s">
        <v>2512</v>
      </c>
      <c r="B1" s="269"/>
    </row>
    <row r="2" spans="1:2" ht="12.75">
      <c r="A2" s="92"/>
      <c r="B2" s="92"/>
    </row>
    <row r="3" spans="1:2" ht="30">
      <c r="A3" s="93" t="s">
        <v>1324</v>
      </c>
      <c r="B3" s="94" t="s">
        <v>2487</v>
      </c>
    </row>
    <row r="4" spans="1:2" ht="29.25">
      <c r="A4" s="93" t="s">
        <v>1321</v>
      </c>
      <c r="B4" s="95" t="s">
        <v>2328</v>
      </c>
    </row>
    <row r="5" spans="1:2" ht="29.25">
      <c r="A5" s="93" t="s">
        <v>1325</v>
      </c>
      <c r="B5" s="95" t="s">
        <v>2513</v>
      </c>
    </row>
    <row r="6" spans="1:2" ht="15">
      <c r="A6" s="93"/>
      <c r="B6" s="96" t="s">
        <v>1322</v>
      </c>
    </row>
    <row r="7" spans="1:2" ht="15">
      <c r="A7" s="93"/>
      <c r="B7" s="96" t="s">
        <v>1323</v>
      </c>
    </row>
    <row r="8" spans="1:2" ht="86.25">
      <c r="A8" s="93"/>
      <c r="B8" s="95" t="s">
        <v>2418</v>
      </c>
    </row>
    <row r="9" spans="1:2" ht="58.5">
      <c r="A9" s="93" t="s">
        <v>1326</v>
      </c>
      <c r="B9" s="95" t="s">
        <v>2485</v>
      </c>
    </row>
    <row r="10" spans="1:2" ht="29.25">
      <c r="A10" s="93" t="s">
        <v>2320</v>
      </c>
      <c r="B10" s="106" t="s">
        <v>2514</v>
      </c>
    </row>
    <row r="11" spans="1:2" ht="59.25">
      <c r="A11" s="93" t="s">
        <v>1329</v>
      </c>
      <c r="B11" s="95" t="s">
        <v>2329</v>
      </c>
    </row>
    <row r="12" spans="1:2" ht="15">
      <c r="A12" s="93" t="s">
        <v>2321</v>
      </c>
      <c r="B12" s="95" t="s">
        <v>2318</v>
      </c>
    </row>
    <row r="13" spans="1:2" ht="15">
      <c r="A13" s="93"/>
      <c r="B13" s="97" t="s">
        <v>1327</v>
      </c>
    </row>
    <row r="14" spans="1:2" ht="42.75">
      <c r="A14" s="93"/>
      <c r="B14" s="98" t="s">
        <v>1328</v>
      </c>
    </row>
    <row r="15" spans="1:2" ht="14.25">
      <c r="A15" s="93" t="s">
        <v>2419</v>
      </c>
      <c r="B15" s="98" t="s">
        <v>1330</v>
      </c>
    </row>
    <row r="16" spans="1:2" ht="14.25">
      <c r="A16" s="93"/>
      <c r="B16" s="98" t="s">
        <v>1331</v>
      </c>
    </row>
    <row r="17" spans="1:2" ht="28.5">
      <c r="A17" s="93"/>
      <c r="B17" s="98" t="s">
        <v>2420</v>
      </c>
    </row>
    <row r="18" spans="1:2" ht="12.75">
      <c r="A18" s="92"/>
      <c r="B18" s="92"/>
    </row>
    <row r="19" spans="1:2" ht="15.75">
      <c r="A19" s="92"/>
      <c r="B19" s="99" t="s">
        <v>1332</v>
      </c>
    </row>
    <row r="20" spans="1:2" ht="14.25">
      <c r="A20" s="92"/>
      <c r="B20" s="100" t="s">
        <v>1334</v>
      </c>
    </row>
    <row r="21" spans="1:2" ht="14.25">
      <c r="A21" s="92"/>
      <c r="B21" s="100" t="s">
        <v>1333</v>
      </c>
    </row>
    <row r="22" s="91" customFormat="1" ht="12.75"/>
    <row r="23" s="91" customFormat="1" ht="12.75"/>
    <row r="24" s="91" customFormat="1" ht="12.75"/>
    <row r="25" s="91" customFormat="1" ht="12.75"/>
    <row r="26" s="91" customFormat="1" ht="12.75"/>
    <row r="27" s="91" customFormat="1" ht="12.75"/>
    <row r="28" s="91" customFormat="1" ht="12.75"/>
    <row r="29" s="91" customFormat="1" ht="12.75"/>
    <row r="30" s="91" customFormat="1" ht="12.75"/>
    <row r="31" s="91" customFormat="1" ht="12.75"/>
    <row r="32" s="91" customFormat="1" ht="12.75"/>
    <row r="33" s="91" customFormat="1" ht="12.75"/>
    <row r="34" s="91" customFormat="1" ht="12.75"/>
    <row r="35" s="91" customFormat="1" ht="12.75"/>
    <row r="36" s="91" customFormat="1" ht="12.75"/>
    <row r="37" s="91" customFormat="1" ht="12.75"/>
    <row r="38" s="91" customFormat="1" ht="12.75"/>
    <row r="39" s="91" customFormat="1" ht="12.75"/>
    <row r="40" s="91" customFormat="1" ht="12.75"/>
    <row r="41" s="91" customFormat="1" ht="12.75"/>
    <row r="42" s="91" customFormat="1" ht="12.75"/>
    <row r="43" s="91" customFormat="1" ht="12.75"/>
    <row r="44" s="91" customFormat="1" ht="12.75"/>
    <row r="45" s="91" customFormat="1" ht="12.75"/>
    <row r="46" s="91" customFormat="1" ht="12.75"/>
    <row r="47" s="91" customFormat="1" ht="12.75"/>
    <row r="48" s="91" customFormat="1" ht="12.75"/>
    <row r="49" s="91" customFormat="1" ht="12.75"/>
    <row r="50" s="91" customFormat="1" ht="12.75"/>
    <row r="51" s="91" customFormat="1" ht="12.75"/>
    <row r="52" s="91" customFormat="1" ht="12.75"/>
    <row r="53" s="91" customFormat="1" ht="12.75"/>
    <row r="54" s="91" customFormat="1" ht="12.75"/>
    <row r="55" s="91" customFormat="1" ht="12.75"/>
    <row r="56" s="91" customFormat="1" ht="12.75"/>
    <row r="57" s="91" customFormat="1" ht="12.75"/>
    <row r="58" s="91" customFormat="1" ht="12.75"/>
    <row r="59" s="91" customFormat="1" ht="12.75"/>
    <row r="60" s="91" customFormat="1" ht="12.75"/>
    <row r="61" s="91" customFormat="1" ht="12.75"/>
    <row r="62" s="91" customFormat="1" ht="12.75"/>
    <row r="63" s="91" customFormat="1" ht="12.75"/>
    <row r="64" s="91" customFormat="1" ht="12.75"/>
    <row r="65" s="91" customFormat="1" ht="12.75"/>
    <row r="66" s="91" customFormat="1" ht="12.75"/>
    <row r="67" s="91" customFormat="1" ht="12.75"/>
    <row r="68" s="91" customFormat="1" ht="12.75"/>
    <row r="69" s="91" customFormat="1" ht="12.75"/>
    <row r="70" s="91" customFormat="1" ht="12.75"/>
    <row r="71" s="91" customFormat="1" ht="12.75"/>
    <row r="72" s="91" customFormat="1" ht="12.75"/>
    <row r="73" s="91" customFormat="1" ht="12.75"/>
    <row r="74" s="91" customFormat="1" ht="12.75"/>
    <row r="75" s="91" customFormat="1" ht="12.75"/>
    <row r="76" s="91" customFormat="1" ht="12.75"/>
    <row r="77" s="91" customFormat="1" ht="12.75"/>
    <row r="78" s="91" customFormat="1" ht="12.75"/>
    <row r="79" s="91" customFormat="1" ht="12.75"/>
    <row r="80" s="91" customFormat="1" ht="12.75"/>
    <row r="81" s="91" customFormat="1" ht="12.75"/>
    <row r="82" s="91" customFormat="1" ht="12.75"/>
    <row r="83" s="91" customFormat="1" ht="12.75"/>
    <row r="84" s="91" customFormat="1" ht="12.75"/>
    <row r="85" s="91" customFormat="1" ht="12.75"/>
    <row r="86" s="91" customFormat="1" ht="12.75"/>
    <row r="87" s="91" customFormat="1" ht="12.75"/>
    <row r="88" s="91" customFormat="1" ht="12.75"/>
    <row r="89" s="91" customFormat="1" ht="12.75"/>
    <row r="90" s="91" customFormat="1" ht="12.75"/>
    <row r="91" s="91" customFormat="1" ht="12.75"/>
    <row r="92" s="91" customFormat="1" ht="12.75"/>
    <row r="93" s="91" customFormat="1" ht="12.75"/>
    <row r="94" s="91" customFormat="1" ht="12.75"/>
    <row r="95" s="91" customFormat="1" ht="12.75"/>
    <row r="96" s="91" customFormat="1" ht="12.75"/>
    <row r="97" s="91" customFormat="1" ht="12.75"/>
    <row r="98" s="91" customFormat="1" ht="12.75"/>
    <row r="99" s="91" customFormat="1" ht="12.75"/>
    <row r="100" s="91" customFormat="1" ht="12.75"/>
    <row r="101" s="91" customFormat="1" ht="12.75"/>
    <row r="102" s="91" customFormat="1" ht="12.75"/>
    <row r="103" s="91" customFormat="1" ht="12.75"/>
    <row r="104" s="91" customFormat="1" ht="12.75"/>
    <row r="105" s="91" customFormat="1" ht="12.75"/>
    <row r="106" s="91" customFormat="1" ht="12.75"/>
    <row r="107" s="91" customFormat="1" ht="12.75"/>
    <row r="108" s="91" customFormat="1" ht="12.75"/>
    <row r="109" s="91" customFormat="1" ht="12.75"/>
    <row r="110" s="91" customFormat="1" ht="12.75"/>
    <row r="111" s="91" customFormat="1" ht="12.75"/>
    <row r="112" s="91" customFormat="1" ht="12.75"/>
    <row r="113" s="91" customFormat="1" ht="12.75"/>
    <row r="114" s="91" customFormat="1" ht="12.75"/>
    <row r="115" s="91" customFormat="1" ht="12.75"/>
    <row r="116" s="91" customFormat="1" ht="12.75"/>
    <row r="117" s="91" customFormat="1" ht="12.75"/>
    <row r="118" s="91" customFormat="1" ht="12.75"/>
    <row r="119" s="91" customFormat="1" ht="12.75"/>
    <row r="120" s="91" customFormat="1" ht="12.75"/>
    <row r="121" s="91" customFormat="1" ht="12.75"/>
    <row r="122" s="91" customFormat="1" ht="12.75"/>
    <row r="123" s="91" customFormat="1" ht="12.75"/>
    <row r="124" s="91" customFormat="1" ht="12.75"/>
    <row r="125" s="91" customFormat="1" ht="12.75"/>
    <row r="126" s="91" customFormat="1" ht="12.75"/>
    <row r="127" s="91" customFormat="1" ht="12.75"/>
    <row r="128" s="91" customFormat="1" ht="12.75"/>
    <row r="129" s="91" customFormat="1" ht="12.75"/>
    <row r="130" s="91" customFormat="1" ht="12.75"/>
    <row r="131" s="91" customFormat="1" ht="12.75"/>
    <row r="132" s="91" customFormat="1" ht="12.75"/>
    <row r="133" s="91" customFormat="1" ht="12.75"/>
    <row r="134" s="91" customFormat="1" ht="12.75"/>
    <row r="135" s="91" customFormat="1" ht="12.75"/>
    <row r="136" s="91" customFormat="1" ht="12.75"/>
    <row r="137" s="91" customFormat="1" ht="12.75"/>
    <row r="138" s="91" customFormat="1" ht="12.75"/>
    <row r="139" s="91" customFormat="1" ht="12.75"/>
    <row r="140" s="91" customFormat="1" ht="12.75"/>
    <row r="141" s="91" customFormat="1" ht="12.75"/>
    <row r="142" s="91" customFormat="1" ht="12.75"/>
    <row r="143" s="91" customFormat="1" ht="12.75"/>
    <row r="144" s="91" customFormat="1" ht="12.75"/>
    <row r="145" s="91" customFormat="1" ht="12.75"/>
    <row r="146" s="91" customFormat="1" ht="12.75"/>
    <row r="147" s="91" customFormat="1" ht="12.75"/>
    <row r="148" s="91" customFormat="1" ht="12.75"/>
    <row r="149" s="91" customFormat="1" ht="12.75"/>
    <row r="150" s="91" customFormat="1" ht="12.75"/>
    <row r="151" s="91" customFormat="1" ht="12.75"/>
    <row r="152" s="91" customFormat="1" ht="12.75"/>
    <row r="153" s="91" customFormat="1" ht="12.75"/>
    <row r="154" s="91" customFormat="1" ht="12.75"/>
    <row r="155" s="91" customFormat="1" ht="12.75"/>
    <row r="156" s="91" customFormat="1" ht="12.75"/>
    <row r="157" s="91" customFormat="1" ht="12.75"/>
    <row r="158" s="91" customFormat="1" ht="12.75"/>
    <row r="159" s="91" customFormat="1" ht="12.75"/>
    <row r="160" s="91" customFormat="1" ht="12.75"/>
    <row r="161" s="91" customFormat="1" ht="12.75"/>
    <row r="162" s="91" customFormat="1" ht="12.75"/>
    <row r="163" s="91" customFormat="1" ht="12.75"/>
    <row r="164" s="91" customFormat="1" ht="12.75"/>
    <row r="165" s="91" customFormat="1" ht="12.75"/>
    <row r="166" s="91" customFormat="1" ht="12.75"/>
    <row r="167" s="91" customFormat="1" ht="12.75"/>
    <row r="168" s="91" customFormat="1" ht="12.75"/>
    <row r="169" s="91" customFormat="1" ht="12.75"/>
    <row r="170" s="91" customFormat="1" ht="12.75"/>
    <row r="171" s="91" customFormat="1" ht="12.75"/>
    <row r="172" s="91" customFormat="1" ht="12.75"/>
    <row r="173" s="91" customFormat="1" ht="12.75"/>
    <row r="174" s="91" customFormat="1" ht="12.75"/>
    <row r="175" s="91" customFormat="1" ht="12.75"/>
    <row r="176" s="91" customFormat="1" ht="12.75"/>
    <row r="177" s="91" customFormat="1" ht="12.75"/>
    <row r="178" s="91" customFormat="1" ht="12.75"/>
    <row r="179" s="91" customFormat="1" ht="12.75"/>
    <row r="180" s="91" customFormat="1" ht="12.75"/>
    <row r="181" s="91" customFormat="1" ht="12.75"/>
    <row r="182" s="91" customFormat="1" ht="12.75"/>
    <row r="183" s="91" customFormat="1" ht="12.75"/>
    <row r="184" s="91" customFormat="1" ht="12.75"/>
    <row r="185" s="91" customFormat="1" ht="12.75"/>
    <row r="186" s="91" customFormat="1" ht="12.75"/>
    <row r="187" s="91" customFormat="1" ht="12.75"/>
    <row r="188" s="91" customFormat="1" ht="12.75"/>
    <row r="189" s="91" customFormat="1" ht="12.75"/>
    <row r="190" s="91" customFormat="1" ht="12.75"/>
    <row r="191" s="91" customFormat="1" ht="12.75"/>
    <row r="192" s="91" customFormat="1" ht="12.75"/>
    <row r="193" s="91" customFormat="1" ht="12.75"/>
    <row r="194" s="91" customFormat="1" ht="12.75"/>
    <row r="195" s="91" customFormat="1" ht="12.75"/>
    <row r="196" s="91" customFormat="1" ht="12.75"/>
    <row r="197" s="91" customFormat="1" ht="12.75"/>
    <row r="198" s="91" customFormat="1" ht="12.75"/>
    <row r="199" s="91" customFormat="1" ht="12.75"/>
    <row r="200" s="91" customFormat="1" ht="12.75"/>
    <row r="201" s="91" customFormat="1" ht="12.75"/>
    <row r="202" s="91" customFormat="1" ht="12.75"/>
    <row r="203" s="91" customFormat="1" ht="12.75"/>
    <row r="204" s="91" customFormat="1" ht="12.75"/>
    <row r="205" s="91" customFormat="1" ht="12.75"/>
    <row r="206" s="91" customFormat="1" ht="12.75"/>
    <row r="207" s="91" customFormat="1" ht="12.75"/>
    <row r="208" s="91" customFormat="1" ht="12.75"/>
    <row r="209" s="91" customFormat="1" ht="12.75"/>
    <row r="210" s="91" customFormat="1" ht="12.75"/>
    <row r="211" s="91" customFormat="1" ht="12.75"/>
    <row r="212" s="91" customFormat="1" ht="12.75"/>
    <row r="213" s="91" customFormat="1" ht="12.75"/>
    <row r="214" s="91" customFormat="1" ht="12.75"/>
    <row r="215" s="91" customFormat="1" ht="12.75"/>
    <row r="216" s="91" customFormat="1" ht="12.75"/>
    <row r="217" s="91" customFormat="1" ht="12.75"/>
    <row r="218" s="91" customFormat="1" ht="12.75"/>
    <row r="219" s="91" customFormat="1" ht="12.75"/>
    <row r="220" s="91" customFormat="1" ht="12.75"/>
    <row r="221" s="91" customFormat="1" ht="12.75"/>
    <row r="222" s="91" customFormat="1" ht="12.75"/>
    <row r="223" s="91" customFormat="1" ht="12.75"/>
    <row r="224" s="91" customFormat="1" ht="12.75"/>
    <row r="225" s="91" customFormat="1" ht="12.75"/>
    <row r="226" s="91" customFormat="1" ht="12.75"/>
    <row r="227" s="91" customFormat="1" ht="12.75"/>
    <row r="228" s="91" customFormat="1" ht="12.75"/>
    <row r="229" s="91" customFormat="1" ht="12.75"/>
    <row r="230" s="91" customFormat="1" ht="12.75"/>
    <row r="231" s="91" customFormat="1" ht="12.75"/>
    <row r="232" s="91" customFormat="1" ht="12.75"/>
    <row r="233" s="91" customFormat="1" ht="12.75"/>
    <row r="234" s="91" customFormat="1" ht="12.75"/>
    <row r="235" s="91" customFormat="1" ht="12.75"/>
    <row r="236" s="91" customFormat="1" ht="12.75"/>
    <row r="237" s="91" customFormat="1" ht="12.75"/>
    <row r="238" s="91" customFormat="1" ht="12.75"/>
  </sheetData>
  <sheetProtection algorithmName="SHA-512" hashValue="0BEsHLHe6CZXwRl9yR7V4QBEtQUQZ1AB2QjqFYM7nTTeuH9PimN9Feges7h5gEOtML/yToAA9nHlnA3MclVVzg==" saltValue="1qRs6eJo7zg+ZgGRAtgeJQ==" spinCount="100000" sheet="1" objects="1" scenarios="1"/>
  <mergeCells count="1">
    <mergeCell ref="A1:B1"/>
  </mergeCells>
  <hyperlinks>
    <hyperlink ref="B13"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A1:R213"/>
  <sheetViews>
    <sheetView showZeros="0" workbookViewId="0" topLeftCell="A1">
      <selection pane="topLeft" activeCell="A2" sqref="A2:G2"/>
    </sheetView>
  </sheetViews>
  <sheetFormatPr defaultColWidth="9.144285714285713" defaultRowHeight="12.75"/>
  <cols>
    <col min="1" max="1" width="10.285714285714286" style="1" customWidth="1"/>
    <col min="2" max="3" width="3.7142857142857144" style="1" customWidth="1"/>
    <col min="4" max="4" width="10.285714285714286" style="1" customWidth="1"/>
    <col min="5" max="6" width="3.7142857142857144" style="1" customWidth="1"/>
    <col min="7" max="7" width="10.285714285714286" style="1" customWidth="1"/>
    <col min="8" max="8" width="3.7142857142857144" style="1" customWidth="1"/>
    <col min="9" max="9" width="4.428571428571429" style="1" customWidth="1"/>
    <col min="10" max="10" width="10.285714285714286" style="1" customWidth="1"/>
    <col min="11" max="11" width="7.428571428571429" style="1" customWidth="1"/>
    <col min="12" max="12" width="3.7142857142857144" style="1" customWidth="1"/>
    <col min="13" max="13" width="10.285714285714286" style="1" customWidth="1"/>
    <col min="14" max="14" width="10.857142857142858" style="1" customWidth="1"/>
    <col min="15" max="15" width="5.714285714285714" style="1" customWidth="1"/>
    <col min="16" max="16" width="10.285714285714286" style="1" customWidth="1"/>
    <col min="17" max="17" width="9.142857142857142" style="1"/>
    <col min="18" max="18" width="11.285714285714286" style="1" bestFit="1" customWidth="1"/>
    <col min="19" max="16384" width="9.142857142857142" style="1"/>
  </cols>
  <sheetData>
    <row r="1" spans="1:17" ht="12" customHeight="1">
      <c r="A1" s="294" t="s">
        <v>2524</v>
      </c>
      <c r="B1" s="295"/>
      <c r="C1" s="295"/>
      <c r="D1" s="295"/>
      <c r="E1" s="295"/>
      <c r="F1" s="295"/>
      <c r="G1" s="295"/>
      <c r="H1" s="296"/>
      <c r="I1" s="296"/>
      <c r="J1" s="296"/>
      <c r="K1" s="296"/>
      <c r="L1" s="296"/>
      <c r="M1" s="296"/>
      <c r="N1" s="296"/>
      <c r="O1" s="296"/>
      <c r="P1" s="297"/>
      <c r="Q1" s="189"/>
    </row>
    <row r="2" spans="1:17" ht="18" customHeight="1">
      <c r="A2" s="298">
        <f>+ZAKL_DATA!B13</f>
        <v>0.0</v>
      </c>
      <c r="B2" s="299"/>
      <c r="C2" s="299"/>
      <c r="D2" s="299"/>
      <c r="E2" s="299"/>
      <c r="F2" s="299"/>
      <c r="G2" s="300"/>
      <c r="H2" s="301"/>
      <c r="I2" s="301"/>
      <c r="J2" s="302"/>
      <c r="K2" s="303" t="s">
        <v>2441</v>
      </c>
      <c r="L2" s="304"/>
      <c r="M2" s="304"/>
      <c r="N2" s="304"/>
      <c r="O2" s="304"/>
      <c r="P2" s="305"/>
      <c r="Q2" s="189"/>
    </row>
    <row r="3" spans="1:17" ht="12" customHeight="1">
      <c r="A3" s="313" t="s">
        <v>609</v>
      </c>
      <c r="B3" s="314"/>
      <c r="C3" s="314"/>
      <c r="D3" s="314"/>
      <c r="E3" s="314"/>
      <c r="F3" s="314"/>
      <c r="G3" s="314"/>
      <c r="H3" s="301"/>
      <c r="I3" s="301"/>
      <c r="J3" s="302"/>
      <c r="K3" s="306"/>
      <c r="L3" s="307"/>
      <c r="M3" s="307"/>
      <c r="N3" s="307"/>
      <c r="O3" s="307"/>
      <c r="P3" s="308"/>
      <c r="Q3" s="189"/>
    </row>
    <row r="4" spans="1:17" ht="18" customHeight="1">
      <c r="A4" s="298">
        <f>+ZAKL_DATA!B14</f>
        <v>0.0</v>
      </c>
      <c r="B4" s="299"/>
      <c r="C4" s="299"/>
      <c r="D4" s="299"/>
      <c r="E4" s="299"/>
      <c r="F4" s="299"/>
      <c r="G4" s="300"/>
      <c r="H4" s="301"/>
      <c r="I4" s="301"/>
      <c r="J4" s="302"/>
      <c r="K4" s="306"/>
      <c r="L4" s="307"/>
      <c r="M4" s="307"/>
      <c r="N4" s="307"/>
      <c r="O4" s="307"/>
      <c r="P4" s="308"/>
      <c r="Q4" s="189"/>
    </row>
    <row r="5" spans="1:17" ht="12" customHeight="1">
      <c r="A5" s="313" t="s">
        <v>514</v>
      </c>
      <c r="B5" s="314"/>
      <c r="C5" s="314"/>
      <c r="D5" s="314"/>
      <c r="E5" s="314"/>
      <c r="F5" s="314"/>
      <c r="G5" s="314"/>
      <c r="H5" s="301"/>
      <c r="I5" s="301"/>
      <c r="J5" s="302"/>
      <c r="K5" s="309"/>
      <c r="L5" s="307"/>
      <c r="M5" s="307"/>
      <c r="N5" s="307"/>
      <c r="O5" s="307"/>
      <c r="P5" s="308"/>
      <c r="Q5" s="189"/>
    </row>
    <row r="6" spans="1:17" ht="18" customHeight="1">
      <c r="A6" s="326" t="str">
        <f>+ZAKL_DATA!D2</f>
        <v>CZ</v>
      </c>
      <c r="B6" s="327"/>
      <c r="C6" s="327"/>
      <c r="D6" s="327"/>
      <c r="E6" s="327"/>
      <c r="F6" s="327"/>
      <c r="G6" s="328"/>
      <c r="H6" s="301"/>
      <c r="I6" s="301"/>
      <c r="J6" s="302"/>
      <c r="K6" s="309"/>
      <c r="L6" s="307"/>
      <c r="M6" s="307"/>
      <c r="N6" s="307"/>
      <c r="O6" s="307"/>
      <c r="P6" s="308"/>
      <c r="Q6" s="189"/>
    </row>
    <row r="7" spans="1:17" ht="3" customHeight="1">
      <c r="A7" s="191"/>
      <c r="B7" s="190"/>
      <c r="C7" s="190"/>
      <c r="D7" s="190"/>
      <c r="E7" s="190"/>
      <c r="F7" s="190"/>
      <c r="G7" s="190"/>
      <c r="H7" s="190"/>
      <c r="I7" s="190"/>
      <c r="J7" s="190"/>
      <c r="K7" s="309"/>
      <c r="L7" s="307"/>
      <c r="M7" s="307"/>
      <c r="N7" s="307"/>
      <c r="O7" s="307"/>
      <c r="P7" s="308"/>
      <c r="Q7" s="189"/>
    </row>
    <row r="8" spans="1:18" ht="15" customHeight="1">
      <c r="A8" s="219" t="s">
        <v>519</v>
      </c>
      <c r="B8" s="220" t="s">
        <v>525</v>
      </c>
      <c r="C8" s="217"/>
      <c r="D8" s="221" t="s">
        <v>2459</v>
      </c>
      <c r="E8" s="220"/>
      <c r="F8" s="217"/>
      <c r="G8" s="221" t="s">
        <v>520</v>
      </c>
      <c r="H8" s="220"/>
      <c r="I8" s="301"/>
      <c r="J8" s="307"/>
      <c r="K8" s="309"/>
      <c r="L8" s="307"/>
      <c r="M8" s="307"/>
      <c r="N8" s="307"/>
      <c r="O8" s="307"/>
      <c r="P8" s="308"/>
      <c r="R8" s="1" t="str">
        <f>IF(AND(OR(EXACT("X",B8),EXACT("x",B8)),OR(EXACT("X",E8),EXACT("x",E8))),"CHYBA - Přiznání může být buď řádné, nebo dodatečné, nikoli obojí zároveň!"," ")</f>
        <v xml:space="preserve"> </v>
      </c>
    </row>
    <row r="9" spans="1:16" ht="3" customHeight="1">
      <c r="A9" s="315"/>
      <c r="B9" s="329"/>
      <c r="C9" s="329"/>
      <c r="D9" s="329"/>
      <c r="E9" s="329"/>
      <c r="F9" s="329"/>
      <c r="G9" s="329"/>
      <c r="H9" s="329"/>
      <c r="I9" s="307"/>
      <c r="J9" s="307"/>
      <c r="K9" s="309"/>
      <c r="L9" s="307"/>
      <c r="M9" s="307"/>
      <c r="N9" s="307"/>
      <c r="O9" s="307"/>
      <c r="P9" s="308"/>
    </row>
    <row r="10" spans="1:16" ht="24.75" customHeight="1">
      <c r="A10" s="330" t="s">
        <v>2449</v>
      </c>
      <c r="B10" s="331"/>
      <c r="C10" s="331"/>
      <c r="D10" s="331"/>
      <c r="E10" s="314"/>
      <c r="F10" s="332"/>
      <c r="G10" s="333"/>
      <c r="H10" s="333"/>
      <c r="I10" s="334"/>
      <c r="J10" s="193"/>
      <c r="K10" s="310"/>
      <c r="L10" s="311"/>
      <c r="M10" s="311"/>
      <c r="N10" s="311"/>
      <c r="O10" s="311"/>
      <c r="P10" s="312"/>
    </row>
    <row r="11" spans="1:16" ht="5.1" customHeight="1">
      <c r="A11" s="315"/>
      <c r="B11" s="307"/>
      <c r="C11" s="307"/>
      <c r="D11" s="307"/>
      <c r="E11" s="307"/>
      <c r="F11" s="307"/>
      <c r="G11" s="307"/>
      <c r="H11" s="307"/>
      <c r="I11" s="307"/>
      <c r="J11" s="307"/>
      <c r="K11" s="307"/>
      <c r="L11" s="307"/>
      <c r="M11" s="307"/>
      <c r="N11" s="307"/>
      <c r="O11" s="307"/>
      <c r="P11" s="308"/>
    </row>
    <row r="12" spans="1:16" s="218" customFormat="1" ht="18" customHeight="1">
      <c r="A12" s="454" t="s">
        <v>2331</v>
      </c>
      <c r="B12" s="420"/>
      <c r="C12" s="455"/>
      <c r="D12" s="452"/>
      <c r="E12" s="400"/>
      <c r="F12" s="453"/>
      <c r="G12" s="456" t="s">
        <v>2436</v>
      </c>
      <c r="H12" s="457"/>
      <c r="I12" s="457"/>
      <c r="J12" s="457"/>
      <c r="K12" s="452"/>
      <c r="L12" s="400"/>
      <c r="M12" s="400"/>
      <c r="N12" s="400"/>
      <c r="O12" s="400"/>
      <c r="P12" s="401"/>
    </row>
    <row r="13" spans="1:16" ht="24.95" customHeight="1">
      <c r="A13" s="316"/>
      <c r="B13" s="317"/>
      <c r="C13" s="317"/>
      <c r="D13" s="317"/>
      <c r="E13" s="317"/>
      <c r="F13" s="317"/>
      <c r="G13" s="317"/>
      <c r="H13" s="318"/>
      <c r="I13" s="318"/>
      <c r="J13" s="318"/>
      <c r="K13" s="318"/>
      <c r="L13" s="318"/>
      <c r="M13" s="318"/>
      <c r="N13" s="318"/>
      <c r="O13" s="318"/>
      <c r="P13" s="319"/>
    </row>
    <row r="14" spans="1:16" ht="24.95" customHeight="1">
      <c r="A14" s="316" t="s">
        <v>2450</v>
      </c>
      <c r="B14" s="317"/>
      <c r="C14" s="317"/>
      <c r="D14" s="317"/>
      <c r="E14" s="317"/>
      <c r="F14" s="317"/>
      <c r="G14" s="317"/>
      <c r="H14" s="318"/>
      <c r="I14" s="318"/>
      <c r="J14" s="318"/>
      <c r="K14" s="318"/>
      <c r="L14" s="318"/>
      <c r="M14" s="318"/>
      <c r="N14" s="318"/>
      <c r="O14" s="318"/>
      <c r="P14" s="319"/>
    </row>
    <row r="15" spans="1:16" ht="36" customHeight="1">
      <c r="A15" s="320" t="s">
        <v>2474</v>
      </c>
      <c r="B15" s="321"/>
      <c r="C15" s="321"/>
      <c r="D15" s="321"/>
      <c r="E15" s="321"/>
      <c r="F15" s="321"/>
      <c r="G15" s="321"/>
      <c r="H15" s="322"/>
      <c r="I15" s="322"/>
      <c r="J15" s="322"/>
      <c r="K15" s="322"/>
      <c r="L15" s="322"/>
      <c r="M15" s="322"/>
      <c r="N15" s="322"/>
      <c r="O15" s="322"/>
      <c r="P15" s="323"/>
    </row>
    <row r="16" spans="1:16" ht="5.1" customHeight="1">
      <c r="A16" s="324"/>
      <c r="B16" s="325"/>
      <c r="C16" s="325"/>
      <c r="D16" s="325"/>
      <c r="E16" s="325"/>
      <c r="F16" s="325"/>
      <c r="G16" s="325"/>
      <c r="H16" s="318"/>
      <c r="I16" s="318"/>
      <c r="J16" s="318"/>
      <c r="K16" s="318"/>
      <c r="L16" s="318"/>
      <c r="M16" s="318"/>
      <c r="N16" s="318"/>
      <c r="O16" s="318"/>
      <c r="P16" s="319"/>
    </row>
    <row r="17" spans="1:18" ht="18" customHeight="1">
      <c r="A17" s="336" t="s">
        <v>2475</v>
      </c>
      <c r="B17" s="337"/>
      <c r="C17" s="337"/>
      <c r="D17" s="337"/>
      <c r="E17" s="337"/>
      <c r="F17" s="337"/>
      <c r="G17" s="337"/>
      <c r="H17" s="337"/>
      <c r="I17" s="337"/>
      <c r="J17" s="194">
        <v>1.0</v>
      </c>
      <c r="K17" s="325" t="s">
        <v>515</v>
      </c>
      <c r="L17" s="338"/>
      <c r="M17" s="194"/>
      <c r="N17" s="187" t="s">
        <v>516</v>
      </c>
      <c r="O17" s="339">
        <v>2017.0</v>
      </c>
      <c r="P17" s="340"/>
      <c r="R17" s="1" t="str">
        <f>+IF((J17&gt;12),"CHYBA-Měsíční zdaňovací období musí mít hodnotu mezi 1 a 12 !"," ")</f>
        <v xml:space="preserve"> </v>
      </c>
    </row>
    <row r="18" spans="1:16" ht="5.1" customHeight="1">
      <c r="A18" s="324"/>
      <c r="B18" s="325"/>
      <c r="C18" s="325"/>
      <c r="D18" s="325"/>
      <c r="E18" s="325"/>
      <c r="F18" s="325"/>
      <c r="G18" s="325"/>
      <c r="H18" s="318"/>
      <c r="I18" s="318"/>
      <c r="J18" s="318"/>
      <c r="K18" s="318"/>
      <c r="L18" s="318"/>
      <c r="M18" s="318"/>
      <c r="N18" s="318"/>
      <c r="O18" s="318"/>
      <c r="P18" s="319"/>
    </row>
    <row r="19" spans="1:18" ht="18" customHeight="1">
      <c r="A19" s="336" t="s">
        <v>2476</v>
      </c>
      <c r="B19" s="337"/>
      <c r="C19" s="337"/>
      <c r="D19" s="337"/>
      <c r="E19" s="337"/>
      <c r="F19" s="337"/>
      <c r="G19" s="337"/>
      <c r="H19" s="337"/>
      <c r="I19" s="337"/>
      <c r="J19" s="195"/>
      <c r="K19" s="337" t="s">
        <v>2332</v>
      </c>
      <c r="L19" s="341"/>
      <c r="M19" s="195"/>
      <c r="N19" s="342"/>
      <c r="O19" s="343"/>
      <c r="P19" s="344"/>
      <c r="R19" s="1" t="str">
        <f>+IF((M17&gt;4),"CHYBA-Čtvrtletní zdaňovací období musí mít hodnotu mezi 1 a 4 !"," ")</f>
        <v xml:space="preserve"> </v>
      </c>
    </row>
    <row r="20" spans="1:16" ht="5.1" customHeight="1">
      <c r="A20" s="196"/>
      <c r="B20" s="197"/>
      <c r="C20" s="197"/>
      <c r="D20" s="197"/>
      <c r="E20" s="197"/>
      <c r="F20" s="197"/>
      <c r="G20" s="197"/>
      <c r="H20" s="192"/>
      <c r="I20" s="192"/>
      <c r="J20" s="192"/>
      <c r="K20" s="192"/>
      <c r="L20" s="192"/>
      <c r="M20" s="192"/>
      <c r="N20" s="192"/>
      <c r="O20" s="192"/>
      <c r="P20" s="198"/>
    </row>
    <row r="21" spans="1:16" ht="15" customHeight="1">
      <c r="A21" s="335" t="s">
        <v>2477</v>
      </c>
      <c r="B21" s="307"/>
      <c r="C21" s="307"/>
      <c r="D21" s="307"/>
      <c r="E21" s="307"/>
      <c r="F21" s="307"/>
      <c r="G21" s="307"/>
      <c r="H21" s="307"/>
      <c r="I21" s="307"/>
      <c r="J21" s="307"/>
      <c r="K21" s="307"/>
      <c r="L21" s="307"/>
      <c r="M21" s="307"/>
      <c r="N21" s="307"/>
      <c r="O21" s="307"/>
      <c r="P21" s="308"/>
    </row>
    <row r="22" spans="1:16" ht="18" customHeight="1">
      <c r="A22" s="345">
        <f>+ZAKL_DATA!D4</f>
        <v>0.0</v>
      </c>
      <c r="B22" s="346"/>
      <c r="C22" s="346"/>
      <c r="D22" s="346"/>
      <c r="E22" s="346"/>
      <c r="F22" s="346"/>
      <c r="G22" s="346"/>
      <c r="H22" s="346"/>
      <c r="I22" s="346"/>
      <c r="J22" s="346"/>
      <c r="K22" s="346"/>
      <c r="L22" s="347"/>
      <c r="M22" s="347"/>
      <c r="N22" s="347"/>
      <c r="O22" s="347"/>
      <c r="P22" s="348"/>
    </row>
    <row r="23" spans="1:16" ht="9" customHeight="1">
      <c r="A23" s="349"/>
      <c r="B23" s="350"/>
      <c r="C23" s="350"/>
      <c r="D23" s="350"/>
      <c r="E23" s="350"/>
      <c r="F23" s="350"/>
      <c r="G23" s="350"/>
      <c r="H23" s="350"/>
      <c r="I23" s="350"/>
      <c r="J23" s="350"/>
      <c r="K23" s="350"/>
      <c r="L23" s="350"/>
      <c r="M23" s="350"/>
      <c r="N23" s="350"/>
      <c r="O23" s="350"/>
      <c r="P23" s="351"/>
    </row>
    <row r="24" spans="1:16" ht="18" customHeight="1">
      <c r="A24" s="352"/>
      <c r="B24" s="353"/>
      <c r="C24" s="353"/>
      <c r="D24" s="353"/>
      <c r="E24" s="353"/>
      <c r="F24" s="353"/>
      <c r="G24" s="353"/>
      <c r="H24" s="353"/>
      <c r="I24" s="353"/>
      <c r="J24" s="353"/>
      <c r="K24" s="354"/>
      <c r="L24" s="222"/>
      <c r="M24" s="355">
        <f>+ZAKL_DATA!D7</f>
        <v>0.0</v>
      </c>
      <c r="N24" s="353"/>
      <c r="O24" s="353"/>
      <c r="P24" s="356"/>
    </row>
    <row r="25" spans="1:16" ht="5.1" customHeight="1">
      <c r="A25" s="335"/>
      <c r="B25" s="307"/>
      <c r="C25" s="307"/>
      <c r="D25" s="307"/>
      <c r="E25" s="307"/>
      <c r="F25" s="307"/>
      <c r="G25" s="307"/>
      <c r="H25" s="307"/>
      <c r="I25" s="307"/>
      <c r="J25" s="307"/>
      <c r="K25" s="307"/>
      <c r="L25" s="307"/>
      <c r="M25" s="307"/>
      <c r="N25" s="307"/>
      <c r="O25" s="307"/>
      <c r="P25" s="308"/>
    </row>
    <row r="26" spans="1:16" s="2" customFormat="1" ht="15" customHeight="1">
      <c r="A26" s="362" t="s">
        <v>2478</v>
      </c>
      <c r="B26" s="363"/>
      <c r="C26" s="363"/>
      <c r="D26" s="363"/>
      <c r="E26" s="363"/>
      <c r="F26" s="363"/>
      <c r="G26" s="363"/>
      <c r="H26" s="363"/>
      <c r="I26" s="363"/>
      <c r="J26" s="363" t="s">
        <v>518</v>
      </c>
      <c r="K26" s="363"/>
      <c r="L26" s="363"/>
      <c r="M26" s="363"/>
      <c r="N26" s="363"/>
      <c r="O26" s="363" t="s">
        <v>2442</v>
      </c>
      <c r="P26" s="364"/>
    </row>
    <row r="27" spans="1:16" ht="18" customHeight="1">
      <c r="A27" s="345">
        <f>+ZAKL_DATA!B5</f>
        <v>0.0</v>
      </c>
      <c r="B27" s="365"/>
      <c r="C27" s="365"/>
      <c r="D27" s="365"/>
      <c r="E27" s="365"/>
      <c r="F27" s="365"/>
      <c r="G27" s="366"/>
      <c r="H27" s="367"/>
      <c r="I27" s="368"/>
      <c r="J27" s="369">
        <f>+ZAKL_DATA!B4</f>
        <v>0.0</v>
      </c>
      <c r="K27" s="365"/>
      <c r="L27" s="365"/>
      <c r="M27" s="366"/>
      <c r="N27" s="223"/>
      <c r="O27" s="370">
        <f>+ZAKL_DATA!B7</f>
        <v>0.0</v>
      </c>
      <c r="P27" s="371"/>
    </row>
    <row r="28" spans="1:16" ht="5.1" customHeight="1">
      <c r="A28" s="357" t="s">
        <v>2479</v>
      </c>
      <c r="B28" s="307"/>
      <c r="C28" s="307"/>
      <c r="D28" s="307"/>
      <c r="E28" s="307"/>
      <c r="F28" s="307"/>
      <c r="G28" s="307"/>
      <c r="H28" s="307"/>
      <c r="I28" s="307"/>
      <c r="J28" s="307"/>
      <c r="K28" s="307"/>
      <c r="L28" s="307"/>
      <c r="M28" s="307"/>
      <c r="N28" s="307"/>
      <c r="O28" s="307"/>
      <c r="P28" s="308"/>
    </row>
    <row r="29" spans="1:16" ht="15" customHeight="1">
      <c r="A29" s="358"/>
      <c r="B29" s="307"/>
      <c r="C29" s="307"/>
      <c r="D29" s="307"/>
      <c r="E29" s="307"/>
      <c r="F29" s="307"/>
      <c r="G29" s="307"/>
      <c r="H29" s="307"/>
      <c r="I29" s="307"/>
      <c r="J29" s="307"/>
      <c r="K29" s="307"/>
      <c r="L29" s="307"/>
      <c r="M29" s="307"/>
      <c r="N29" s="307"/>
      <c r="O29" s="307"/>
      <c r="P29" s="308"/>
    </row>
    <row r="30" spans="1:16" s="2" customFormat="1" ht="15" customHeight="1">
      <c r="A30" s="372" t="s">
        <v>2443</v>
      </c>
      <c r="B30" s="379"/>
      <c r="C30" s="379"/>
      <c r="D30" s="379"/>
      <c r="E30" s="379"/>
      <c r="F30" s="379"/>
      <c r="G30" s="379"/>
      <c r="H30" s="379"/>
      <c r="I30" s="307"/>
      <c r="J30" s="307"/>
      <c r="K30" s="307"/>
      <c r="L30" s="307"/>
      <c r="M30" s="307"/>
      <c r="N30" s="186"/>
      <c r="O30" s="458" t="s">
        <v>2444</v>
      </c>
      <c r="P30" s="459"/>
    </row>
    <row r="31" spans="1:16" ht="18" customHeight="1">
      <c r="A31" s="345">
        <f>+ZAKL_DATA!B18</f>
        <v>0.0</v>
      </c>
      <c r="B31" s="359"/>
      <c r="C31" s="359"/>
      <c r="D31" s="359"/>
      <c r="E31" s="359"/>
      <c r="F31" s="359"/>
      <c r="G31" s="359"/>
      <c r="H31" s="359"/>
      <c r="I31" s="360"/>
      <c r="J31" s="360"/>
      <c r="K31" s="360"/>
      <c r="L31" s="360"/>
      <c r="M31" s="361"/>
      <c r="N31" s="223"/>
      <c r="O31" s="460">
        <f>+ZAKL_DATA!B19</f>
        <v>0.0</v>
      </c>
      <c r="P31" s="461"/>
    </row>
    <row r="32" spans="1:16" ht="15" customHeight="1">
      <c r="A32" s="372" t="s">
        <v>2451</v>
      </c>
      <c r="B32" s="307"/>
      <c r="C32" s="307"/>
      <c r="D32" s="307"/>
      <c r="E32" s="307"/>
      <c r="F32" s="307"/>
      <c r="G32" s="307"/>
      <c r="H32" s="307"/>
      <c r="I32" s="307"/>
      <c r="J32" s="307"/>
      <c r="K32" s="307"/>
      <c r="L32" s="186"/>
      <c r="M32" s="199"/>
      <c r="N32" s="373" t="s">
        <v>2452</v>
      </c>
      <c r="O32" s="373"/>
      <c r="P32" s="374"/>
    </row>
    <row r="33" spans="1:16" ht="18" customHeight="1">
      <c r="A33" s="345">
        <f>+ZAKL_DATA!B16</f>
        <v>0.0</v>
      </c>
      <c r="B33" s="365"/>
      <c r="C33" s="365"/>
      <c r="D33" s="365"/>
      <c r="E33" s="365"/>
      <c r="F33" s="365"/>
      <c r="G33" s="365"/>
      <c r="H33" s="365"/>
      <c r="I33" s="365"/>
      <c r="J33" s="365"/>
      <c r="K33" s="365"/>
      <c r="L33" s="375"/>
      <c r="M33" s="224"/>
      <c r="N33" s="376">
        <f>+ZAKL_DATA!B17</f>
        <v>0.0</v>
      </c>
      <c r="O33" s="377"/>
      <c r="P33" s="378"/>
    </row>
    <row r="34" spans="1:16" ht="15" customHeight="1">
      <c r="A34" s="372" t="s">
        <v>2453</v>
      </c>
      <c r="B34" s="307"/>
      <c r="C34" s="307"/>
      <c r="D34" s="307"/>
      <c r="E34" s="307"/>
      <c r="F34" s="307"/>
      <c r="G34" s="307"/>
      <c r="H34" s="307"/>
      <c r="I34" s="307"/>
      <c r="J34" s="307"/>
      <c r="K34" s="307"/>
      <c r="L34" s="186"/>
      <c r="M34" s="379" t="s">
        <v>2454</v>
      </c>
      <c r="N34" s="379"/>
      <c r="O34" s="379"/>
      <c r="P34" s="380"/>
    </row>
    <row r="35" spans="1:16" ht="18" customHeight="1">
      <c r="A35" s="381">
        <f>+ZAKL_DATA!B20</f>
        <v>0.0</v>
      </c>
      <c r="B35" s="382"/>
      <c r="C35" s="382"/>
      <c r="D35" s="382"/>
      <c r="E35" s="382"/>
      <c r="F35" s="382"/>
      <c r="G35" s="382"/>
      <c r="H35" s="382"/>
      <c r="I35" s="382"/>
      <c r="J35" s="382"/>
      <c r="K35" s="383"/>
      <c r="L35" s="224"/>
      <c r="M35" s="384">
        <f>+ZAKL_DATA!B25</f>
        <v>0.0</v>
      </c>
      <c r="N35" s="385"/>
      <c r="O35" s="385"/>
      <c r="P35" s="386"/>
    </row>
    <row r="36" spans="1:16" ht="15" customHeight="1">
      <c r="A36" s="393" t="s">
        <v>2455</v>
      </c>
      <c r="B36" s="394"/>
      <c r="C36" s="394"/>
      <c r="D36" s="394"/>
      <c r="E36" s="395"/>
      <c r="F36" s="395"/>
      <c r="G36" s="397" t="s">
        <v>2456</v>
      </c>
      <c r="H36" s="398"/>
      <c r="I36" s="398"/>
      <c r="J36" s="398"/>
      <c r="K36" s="398"/>
      <c r="L36" s="398"/>
      <c r="M36" s="398"/>
      <c r="N36" s="398"/>
      <c r="O36" s="398"/>
      <c r="P36" s="399"/>
    </row>
    <row r="37" spans="1:16" ht="18" customHeight="1">
      <c r="A37" s="298">
        <f>ZAKL_DATA!B28</f>
        <v>0.0</v>
      </c>
      <c r="B37" s="392"/>
      <c r="C37" s="392"/>
      <c r="D37" s="354"/>
      <c r="E37" s="396"/>
      <c r="F37" s="396"/>
      <c r="G37" s="355">
        <f>ZAKL_DATA!B27</f>
        <v>0.0</v>
      </c>
      <c r="H37" s="400"/>
      <c r="I37" s="400"/>
      <c r="J37" s="400"/>
      <c r="K37" s="400"/>
      <c r="L37" s="400"/>
      <c r="M37" s="400"/>
      <c r="N37" s="400"/>
      <c r="O37" s="400"/>
      <c r="P37" s="401"/>
    </row>
    <row r="38" spans="1:16" ht="5.1" customHeight="1" thickBot="1">
      <c r="A38" s="387"/>
      <c r="B38" s="388"/>
      <c r="C38" s="388"/>
      <c r="D38" s="388"/>
      <c r="E38" s="388"/>
      <c r="F38" s="388"/>
      <c r="G38" s="388"/>
      <c r="H38" s="388"/>
      <c r="I38" s="388"/>
      <c r="J38" s="388"/>
      <c r="K38" s="388"/>
      <c r="L38" s="388"/>
      <c r="M38" s="388"/>
      <c r="N38" s="388"/>
      <c r="O38" s="388"/>
      <c r="P38" s="389"/>
    </row>
    <row r="39" spans="1:16" ht="15.75">
      <c r="A39" s="390"/>
      <c r="B39" s="391"/>
      <c r="C39" s="391"/>
      <c r="D39" s="391"/>
      <c r="E39" s="391"/>
      <c r="F39" s="391"/>
      <c r="G39" s="391"/>
      <c r="H39" s="296"/>
      <c r="I39" s="296"/>
      <c r="J39" s="296"/>
      <c r="K39" s="296"/>
      <c r="L39" s="296"/>
      <c r="M39" s="296"/>
      <c r="N39" s="296"/>
      <c r="O39" s="296"/>
      <c r="P39" s="297"/>
    </row>
    <row r="40" spans="1:16" ht="24.95" customHeight="1" thickBot="1">
      <c r="A40" s="404" t="s">
        <v>2457</v>
      </c>
      <c r="B40" s="405"/>
      <c r="C40" s="405"/>
      <c r="D40" s="405"/>
      <c r="E40" s="405"/>
      <c r="F40" s="405"/>
      <c r="G40" s="405"/>
      <c r="H40" s="406"/>
      <c r="I40" s="406"/>
      <c r="J40" s="406"/>
      <c r="K40" s="406"/>
      <c r="L40" s="406"/>
      <c r="M40" s="406"/>
      <c r="N40" s="406"/>
      <c r="O40" s="406"/>
      <c r="P40" s="407"/>
    </row>
    <row r="41" spans="1:16" ht="12.95" customHeight="1">
      <c r="A41" s="408" t="s">
        <v>2480</v>
      </c>
      <c r="B41" s="409"/>
      <c r="C41" s="409"/>
      <c r="D41" s="409"/>
      <c r="E41" s="410" t="s">
        <v>2481</v>
      </c>
      <c r="F41" s="410"/>
      <c r="G41" s="410"/>
      <c r="H41" s="409"/>
      <c r="I41" s="409"/>
      <c r="J41" s="409"/>
      <c r="K41" s="409"/>
      <c r="L41" s="409"/>
      <c r="M41" s="409"/>
      <c r="N41" s="409"/>
      <c r="O41" s="409"/>
      <c r="P41" s="411"/>
    </row>
    <row r="42" spans="1:16" ht="15" customHeight="1">
      <c r="A42" s="108"/>
      <c r="B42" s="66"/>
      <c r="C42" s="66"/>
      <c r="D42" s="66"/>
      <c r="E42" s="412"/>
      <c r="F42" s="413"/>
      <c r="G42" s="66"/>
      <c r="H42" s="66"/>
      <c r="I42" s="66"/>
      <c r="J42" s="66"/>
      <c r="K42" s="66"/>
      <c r="L42" s="66"/>
      <c r="M42" s="66"/>
      <c r="N42" s="66"/>
      <c r="O42" s="66"/>
      <c r="P42" s="200"/>
    </row>
    <row r="43" spans="1:16" ht="12.95" customHeight="1">
      <c r="A43" s="414" t="s">
        <v>2482</v>
      </c>
      <c r="B43" s="307"/>
      <c r="C43" s="307"/>
      <c r="D43" s="307"/>
      <c r="E43" s="307"/>
      <c r="F43" s="307"/>
      <c r="G43" s="307"/>
      <c r="H43" s="307"/>
      <c r="I43" s="307"/>
      <c r="J43" s="307"/>
      <c r="K43" s="307"/>
      <c r="L43" s="307"/>
      <c r="M43" s="307"/>
      <c r="N43" s="307"/>
      <c r="O43" s="307"/>
      <c r="P43" s="308"/>
    </row>
    <row r="44" spans="1:16" ht="18" customHeight="1">
      <c r="A44" s="345" t="str">
        <f>+CONCATENATE(ZAKL_DATA!D20," ",ZAKL_DATA!D21," ",ZAKL_DATA!D22)</f>
        <v xml:space="preserve">  </v>
      </c>
      <c r="B44" s="365"/>
      <c r="C44" s="365"/>
      <c r="D44" s="365"/>
      <c r="E44" s="365"/>
      <c r="F44" s="365"/>
      <c r="G44" s="365"/>
      <c r="H44" s="365"/>
      <c r="I44" s="365"/>
      <c r="J44" s="365"/>
      <c r="K44" s="365"/>
      <c r="L44" s="415"/>
      <c r="M44" s="415"/>
      <c r="N44" s="415"/>
      <c r="O44" s="415"/>
      <c r="P44" s="416"/>
    </row>
    <row r="45" spans="1:16" ht="12.95" customHeight="1">
      <c r="A45" s="414" t="s">
        <v>596</v>
      </c>
      <c r="B45" s="307"/>
      <c r="C45" s="307"/>
      <c r="D45" s="307"/>
      <c r="E45" s="307"/>
      <c r="F45" s="307"/>
      <c r="G45" s="307"/>
      <c r="H45" s="307"/>
      <c r="I45" s="307"/>
      <c r="J45" s="307"/>
      <c r="K45" s="307"/>
      <c r="L45" s="307"/>
      <c r="M45" s="307"/>
      <c r="N45" s="307"/>
      <c r="O45" s="307"/>
      <c r="P45" s="308"/>
    </row>
    <row r="46" spans="1:16" ht="18" customHeight="1">
      <c r="A46" s="345"/>
      <c r="B46" s="365"/>
      <c r="C46" s="365"/>
      <c r="D46" s="365"/>
      <c r="E46" s="365"/>
      <c r="F46" s="365"/>
      <c r="G46" s="365"/>
      <c r="H46" s="365"/>
      <c r="I46" s="365"/>
      <c r="J46" s="365"/>
      <c r="K46" s="365"/>
      <c r="L46" s="415"/>
      <c r="M46" s="415"/>
      <c r="N46" s="415"/>
      <c r="O46" s="415"/>
      <c r="P46" s="416"/>
    </row>
    <row r="47" spans="1:16" ht="12.95" customHeight="1">
      <c r="A47" s="417" t="s">
        <v>2483</v>
      </c>
      <c r="B47" s="418"/>
      <c r="C47" s="418"/>
      <c r="D47" s="418"/>
      <c r="E47" s="418"/>
      <c r="F47" s="418"/>
      <c r="G47" s="419"/>
      <c r="H47" s="420"/>
      <c r="I47" s="420"/>
      <c r="J47" s="420"/>
      <c r="K47" s="420"/>
      <c r="L47" s="420"/>
      <c r="M47" s="420"/>
      <c r="N47" s="420"/>
      <c r="O47" s="420"/>
      <c r="P47" s="421"/>
    </row>
    <row r="48" spans="1:16" ht="12.95" customHeight="1">
      <c r="A48" s="417" t="s">
        <v>2484</v>
      </c>
      <c r="B48" s="418"/>
      <c r="C48" s="418"/>
      <c r="D48" s="418"/>
      <c r="E48" s="418"/>
      <c r="F48" s="418"/>
      <c r="G48" s="419"/>
      <c r="H48" s="420"/>
      <c r="I48" s="420"/>
      <c r="J48" s="420"/>
      <c r="K48" s="420"/>
      <c r="L48" s="420"/>
      <c r="M48" s="420"/>
      <c r="N48" s="420"/>
      <c r="O48" s="420"/>
      <c r="P48" s="421"/>
    </row>
    <row r="49" spans="1:16" ht="12.95" customHeight="1">
      <c r="A49" s="422" t="s">
        <v>597</v>
      </c>
      <c r="B49" s="418"/>
      <c r="C49" s="418"/>
      <c r="D49" s="418"/>
      <c r="E49" s="418"/>
      <c r="F49" s="418"/>
      <c r="G49" s="419"/>
      <c r="H49" s="420"/>
      <c r="I49" s="420"/>
      <c r="J49" s="420"/>
      <c r="K49" s="420"/>
      <c r="L49" s="420"/>
      <c r="M49" s="420"/>
      <c r="N49" s="420"/>
      <c r="O49" s="420"/>
      <c r="P49" s="421"/>
    </row>
    <row r="50" spans="1:16" ht="18" customHeight="1">
      <c r="A50" s="352" t="str">
        <f>+CONCATENATE(ZAKL_DATA!D14," ",ZAKL_DATA!D15," ",ZAKL_DATA!D16," - ",ZAKL_DATA!D17)</f>
        <v xml:space="preserve">   - </v>
      </c>
      <c r="B50" s="353"/>
      <c r="C50" s="353"/>
      <c r="D50" s="353"/>
      <c r="E50" s="353"/>
      <c r="F50" s="353"/>
      <c r="G50" s="353"/>
      <c r="H50" s="353"/>
      <c r="I50" s="353"/>
      <c r="J50" s="353"/>
      <c r="K50" s="353"/>
      <c r="L50" s="402"/>
      <c r="M50" s="402"/>
      <c r="N50" s="402"/>
      <c r="O50" s="402"/>
      <c r="P50" s="403"/>
    </row>
    <row r="51" spans="1:16" ht="4.5" customHeight="1" thickBot="1">
      <c r="A51" s="439"/>
      <c r="B51" s="440"/>
      <c r="C51" s="440"/>
      <c r="D51" s="440"/>
      <c r="E51" s="440"/>
      <c r="F51" s="440"/>
      <c r="G51" s="440"/>
      <c r="H51" s="440"/>
      <c r="I51" s="440"/>
      <c r="J51" s="440"/>
      <c r="K51" s="440"/>
      <c r="L51" s="440"/>
      <c r="M51" s="440"/>
      <c r="N51" s="440"/>
      <c r="O51" s="440"/>
      <c r="P51" s="441"/>
    </row>
    <row r="52" spans="1:16" ht="4.5" customHeight="1" thickBot="1">
      <c r="A52" s="442"/>
      <c r="B52" s="296"/>
      <c r="C52" s="296"/>
      <c r="D52" s="296"/>
      <c r="E52" s="296"/>
      <c r="F52" s="296"/>
      <c r="G52" s="296"/>
      <c r="H52" s="296"/>
      <c r="I52" s="296"/>
      <c r="J52" s="296"/>
      <c r="K52" s="296"/>
      <c r="L52" s="296"/>
      <c r="M52" s="296"/>
      <c r="N52" s="296"/>
      <c r="O52" s="296"/>
      <c r="P52" s="297"/>
    </row>
    <row r="53" spans="1:16" ht="15" customHeight="1">
      <c r="A53" s="443" t="s">
        <v>2445</v>
      </c>
      <c r="B53" s="444"/>
      <c r="C53" s="444"/>
      <c r="D53" s="444"/>
      <c r="E53" s="444"/>
      <c r="F53" s="444"/>
      <c r="G53" s="444"/>
      <c r="H53" s="444"/>
      <c r="I53" s="444"/>
      <c r="J53" s="444"/>
      <c r="K53" s="444"/>
      <c r="L53" s="444"/>
      <c r="M53" s="444"/>
      <c r="N53" s="444"/>
      <c r="O53" s="444"/>
      <c r="P53" s="445"/>
    </row>
    <row r="54" spans="1:16" ht="24" customHeight="1">
      <c r="A54" s="313" t="s">
        <v>2446</v>
      </c>
      <c r="B54" s="307"/>
      <c r="C54" s="307"/>
      <c r="D54" s="307"/>
      <c r="E54" s="446" t="s">
        <v>2447</v>
      </c>
      <c r="F54" s="446"/>
      <c r="G54" s="446"/>
      <c r="H54" s="446"/>
      <c r="I54" s="446"/>
      <c r="J54" s="446"/>
      <c r="K54" s="446"/>
      <c r="L54" s="201"/>
      <c r="M54" s="447" t="s">
        <v>2448</v>
      </c>
      <c r="N54" s="447"/>
      <c r="O54" s="447"/>
      <c r="P54" s="448"/>
    </row>
    <row r="55" spans="1:16" ht="14.1" customHeight="1">
      <c r="A55" s="470">
        <f ca="1">+TODAY()</f>
        <v>43033.0</v>
      </c>
      <c r="B55" s="471"/>
      <c r="C55" s="472"/>
      <c r="D55" s="202"/>
      <c r="E55" s="423"/>
      <c r="F55" s="424"/>
      <c r="G55" s="424"/>
      <c r="H55" s="424"/>
      <c r="I55" s="424"/>
      <c r="J55" s="424"/>
      <c r="K55" s="473"/>
      <c r="L55" s="476"/>
      <c r="M55" s="423"/>
      <c r="N55" s="424"/>
      <c r="O55" s="424"/>
      <c r="P55" s="425"/>
    </row>
    <row r="56" spans="1:16" ht="18" customHeight="1">
      <c r="A56" s="432"/>
      <c r="B56" s="433"/>
      <c r="C56" s="434"/>
      <c r="D56" s="434"/>
      <c r="E56" s="426"/>
      <c r="F56" s="427"/>
      <c r="G56" s="427"/>
      <c r="H56" s="427"/>
      <c r="I56" s="427"/>
      <c r="J56" s="427"/>
      <c r="K56" s="474"/>
      <c r="L56" s="476"/>
      <c r="M56" s="426"/>
      <c r="N56" s="427"/>
      <c r="O56" s="427"/>
      <c r="P56" s="428"/>
    </row>
    <row r="57" spans="1:16" ht="14.1" customHeight="1">
      <c r="A57" s="435"/>
      <c r="B57" s="434"/>
      <c r="C57" s="434"/>
      <c r="D57" s="434"/>
      <c r="E57" s="429"/>
      <c r="F57" s="430"/>
      <c r="G57" s="430"/>
      <c r="H57" s="430"/>
      <c r="I57" s="430"/>
      <c r="J57" s="430"/>
      <c r="K57" s="475"/>
      <c r="L57" s="476"/>
      <c r="M57" s="429"/>
      <c r="N57" s="430"/>
      <c r="O57" s="430"/>
      <c r="P57" s="431"/>
    </row>
    <row r="58" spans="1:16" ht="5.1" customHeight="1" thickBot="1">
      <c r="A58" s="436"/>
      <c r="B58" s="437"/>
      <c r="C58" s="437"/>
      <c r="D58" s="437"/>
      <c r="E58" s="437"/>
      <c r="F58" s="437"/>
      <c r="G58" s="437"/>
      <c r="H58" s="437"/>
      <c r="I58" s="437"/>
      <c r="J58" s="437"/>
      <c r="K58" s="437"/>
      <c r="L58" s="437"/>
      <c r="M58" s="437"/>
      <c r="N58" s="437"/>
      <c r="O58" s="437"/>
      <c r="P58" s="438"/>
    </row>
    <row r="59" spans="1:16" ht="5.1" customHeight="1">
      <c r="A59" s="191"/>
      <c r="B59" s="190"/>
      <c r="C59" s="190"/>
      <c r="D59" s="190"/>
      <c r="E59" s="190"/>
      <c r="F59" s="190"/>
      <c r="G59" s="190"/>
      <c r="H59" s="190"/>
      <c r="I59" s="190"/>
      <c r="J59" s="190"/>
      <c r="K59" s="190"/>
      <c r="L59" s="190"/>
      <c r="M59" s="190"/>
      <c r="N59" s="190"/>
      <c r="O59" s="190"/>
      <c r="P59" s="203"/>
    </row>
    <row r="60" spans="1:16" ht="15" customHeight="1">
      <c r="A60" s="462" t="s">
        <v>2458</v>
      </c>
      <c r="B60" s="420"/>
      <c r="C60" s="420"/>
      <c r="D60" s="463" t="str">
        <f>+CONCATENATE(ZAKL_DATA!D31," ",ZAKL_DATA!D30," ",ZAKL_DATA!D32)</f>
        <v xml:space="preserve">  </v>
      </c>
      <c r="E60" s="464"/>
      <c r="F60" s="464"/>
      <c r="G60" s="464"/>
      <c r="H60" s="464"/>
      <c r="I60" s="464"/>
      <c r="J60" s="464"/>
      <c r="K60" s="464"/>
      <c r="L60" s="465"/>
      <c r="M60" s="225" t="s">
        <v>527</v>
      </c>
      <c r="N60" s="466">
        <f>+ZAKL_DATA!D33</f>
        <v>0.0</v>
      </c>
      <c r="O60" s="385"/>
      <c r="P60" s="386"/>
    </row>
    <row r="61" spans="1:16" ht="12.75">
      <c r="A61" s="467" t="s">
        <v>529</v>
      </c>
      <c r="B61" s="468"/>
      <c r="C61" s="468"/>
      <c r="D61" s="468"/>
      <c r="E61" s="468"/>
      <c r="F61" s="468"/>
      <c r="G61" s="468"/>
      <c r="H61" s="468"/>
      <c r="I61" s="468"/>
      <c r="J61" s="468"/>
      <c r="K61" s="468"/>
      <c r="L61" s="468"/>
      <c r="M61" s="468"/>
      <c r="N61" s="468"/>
      <c r="O61" s="468"/>
      <c r="P61" s="469"/>
    </row>
    <row r="62" spans="1:16" ht="9.95" customHeight="1" thickBot="1">
      <c r="A62" s="449">
        <v>1.0</v>
      </c>
      <c r="B62" s="450"/>
      <c r="C62" s="450"/>
      <c r="D62" s="450"/>
      <c r="E62" s="450"/>
      <c r="F62" s="450"/>
      <c r="G62" s="450"/>
      <c r="H62" s="450"/>
      <c r="I62" s="450"/>
      <c r="J62" s="450"/>
      <c r="K62" s="450"/>
      <c r="L62" s="450"/>
      <c r="M62" s="450"/>
      <c r="N62" s="450"/>
      <c r="O62" s="450"/>
      <c r="P62" s="451"/>
    </row>
    <row r="64" ht="12.6" customHeight="1"/>
    <row r="213" spans="1:1" ht="12.75">
      <c r="A213" s="3"/>
    </row>
  </sheetData>
  <sheetProtection password="EF65" sheet="1" objects="1" scenarios="1"/>
  <mergeCells count="90">
    <mergeCell ref="A62:P62"/>
    <mergeCell ref="D12:F12"/>
    <mergeCell ref="A12:C12"/>
    <mergeCell ref="G12:J12"/>
    <mergeCell ref="K12:P12"/>
    <mergeCell ref="A13:P13"/>
    <mergeCell ref="O30:P30"/>
    <mergeCell ref="O31:P31"/>
    <mergeCell ref="A30:M30"/>
    <mergeCell ref="A60:C60"/>
    <mergeCell ref="D60:L60"/>
    <mergeCell ref="N60:P60"/>
    <mergeCell ref="A61:P61"/>
    <mergeCell ref="A55:C55"/>
    <mergeCell ref="E55:K57"/>
    <mergeCell ref="L55:L57"/>
    <mergeCell ref="M55:P57"/>
    <mergeCell ref="A56:D57"/>
    <mergeCell ref="A58:P58"/>
    <mergeCell ref="A51:P51"/>
    <mergeCell ref="A52:P52"/>
    <mergeCell ref="A53:P53"/>
    <mergeCell ref="A54:D54"/>
    <mergeCell ref="E54:K54"/>
    <mergeCell ref="M54:P54"/>
    <mergeCell ref="A50:P50"/>
    <mergeCell ref="A40:P40"/>
    <mergeCell ref="A41:D41"/>
    <mergeCell ref="E41:P41"/>
    <mergeCell ref="E42:F42"/>
    <mergeCell ref="A43:P43"/>
    <mergeCell ref="A44:P44"/>
    <mergeCell ref="A45:P45"/>
    <mergeCell ref="A46:P46"/>
    <mergeCell ref="A47:P47"/>
    <mergeCell ref="A48:P48"/>
    <mergeCell ref="A49:P49"/>
    <mergeCell ref="A35:K35"/>
    <mergeCell ref="M35:P35"/>
    <mergeCell ref="A38:P38"/>
    <mergeCell ref="A39:P39"/>
    <mergeCell ref="A37:D37"/>
    <mergeCell ref="A36:D36"/>
    <mergeCell ref="E36:F37"/>
    <mergeCell ref="G36:P36"/>
    <mergeCell ref="G37:P37"/>
    <mergeCell ref="A32:K32"/>
    <mergeCell ref="N32:P32"/>
    <mergeCell ref="A33:L33"/>
    <mergeCell ref="N33:P33"/>
    <mergeCell ref="A34:K34"/>
    <mergeCell ref="M34:P34"/>
    <mergeCell ref="A28:P29"/>
    <mergeCell ref="A31:M31"/>
    <mergeCell ref="A26:I26"/>
    <mergeCell ref="J26:N26"/>
    <mergeCell ref="O26:P26"/>
    <mergeCell ref="A27:G27"/>
    <mergeCell ref="H27:I27"/>
    <mergeCell ref="J27:M27"/>
    <mergeCell ref="O27:P27"/>
    <mergeCell ref="A25:P25"/>
    <mergeCell ref="A17:I17"/>
    <mergeCell ref="K17:L17"/>
    <mergeCell ref="O17:P17"/>
    <mergeCell ref="A18:P18"/>
    <mergeCell ref="A19:I19"/>
    <mergeCell ref="K19:L19"/>
    <mergeCell ref="N19:P19"/>
    <mergeCell ref="A21:P21"/>
    <mergeCell ref="A22:P22"/>
    <mergeCell ref="A23:P23"/>
    <mergeCell ref="A24:K24"/>
    <mergeCell ref="M24:P24"/>
    <mergeCell ref="A11:P11"/>
    <mergeCell ref="A14:P14"/>
    <mergeCell ref="A15:P15"/>
    <mergeCell ref="A16:P16"/>
    <mergeCell ref="A6:G6"/>
    <mergeCell ref="I8:J9"/>
    <mergeCell ref="A9:H9"/>
    <mergeCell ref="A10:E10"/>
    <mergeCell ref="F10:I10"/>
    <mergeCell ref="A1:P1"/>
    <mergeCell ref="A2:G2"/>
    <mergeCell ref="H2:J6"/>
    <mergeCell ref="K2:P10"/>
    <mergeCell ref="A3:G3"/>
    <mergeCell ref="A4:G4"/>
    <mergeCell ref="A5:G5"/>
  </mergeCells>
  <conditionalFormatting sqref="J17">
    <cfRule type="cellIs" priority="2" dxfId="66" operator="greaterThan">
      <formula>12</formula>
    </cfRule>
  </conditionalFormatting>
  <conditionalFormatting sqref="M17">
    <cfRule type="cellIs" priority="1" dxfId="66" operator="greaterThan">
      <formula>4</formula>
    </cfRule>
  </conditionalFormatting>
  <dataValidations count="1">
    <dataValidation type="list" allowBlank="1" showInputMessage="1" showErrorMessage="1" errorTitle="Není v seznamu" sqref="K12:P12">
      <formula1>rychl_odp</formula1>
    </dataValidation>
  </dataValidation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8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pageSetUpPr fitToPage="1"/>
  </sheetPr>
  <dimension ref="A1:F329"/>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10" sqref="B10"/>
    </sheetView>
  </sheetViews>
  <sheetFormatPr defaultColWidth="9.144285714285713" defaultRowHeight="12.75"/>
  <cols>
    <col min="1" max="1" width="18.142857142857142" style="4" customWidth="1"/>
    <col min="2" max="2" width="18" style="4" customWidth="1"/>
    <col min="3" max="3" width="26.714285714285715" style="4" customWidth="1"/>
    <col min="4" max="4" width="17.714285714285715" style="109" customWidth="1"/>
    <col min="5" max="5" width="20.714285714285715" style="4" customWidth="1"/>
    <col min="6" max="6" width="23.571428571428573" style="4" customWidth="1"/>
    <col min="7" max="59" width="9.142857142857142" style="119"/>
    <col min="60" max="16384" width="9.142857142857142" style="4"/>
  </cols>
  <sheetData>
    <row r="1" spans="1:6" ht="15" customHeight="1">
      <c r="A1" s="477" t="s">
        <v>2460</v>
      </c>
      <c r="B1" s="478"/>
      <c r="C1" s="478"/>
      <c r="D1" s="478"/>
      <c r="E1" s="478"/>
      <c r="F1" s="478"/>
    </row>
    <row r="2" spans="1:6" ht="15" customHeight="1">
      <c r="A2" s="479" t="s">
        <v>2333</v>
      </c>
      <c r="B2" s="478"/>
      <c r="C2" s="478"/>
      <c r="D2" s="478"/>
      <c r="E2" s="478"/>
      <c r="F2" s="478"/>
    </row>
    <row r="3" spans="1:6" ht="15" customHeight="1">
      <c r="A3" s="479"/>
      <c r="B3" s="478"/>
      <c r="C3" s="478"/>
      <c r="D3" s="478"/>
      <c r="E3" s="478"/>
      <c r="F3" s="478"/>
    </row>
    <row r="4" spans="1:6" ht="15" customHeight="1">
      <c r="A4" s="480" t="s">
        <v>2337</v>
      </c>
      <c r="B4" s="478"/>
      <c r="C4" s="478"/>
      <c r="D4" s="478"/>
      <c r="E4" s="114">
        <f>+ROUND(SUM(E8:E17),2)</f>
        <v>0.0</v>
      </c>
      <c r="F4" s="112"/>
    </row>
    <row r="5" spans="1:6" ht="15" customHeight="1" thickBot="1">
      <c r="A5" s="481"/>
      <c r="B5" s="482"/>
      <c r="C5" s="482"/>
      <c r="D5" s="482"/>
      <c r="E5" s="482"/>
      <c r="F5" s="482"/>
    </row>
    <row r="6" spans="1:6" ht="15" customHeight="1">
      <c r="A6" s="204" t="s">
        <v>523</v>
      </c>
      <c r="B6" s="205" t="s">
        <v>2334</v>
      </c>
      <c r="C6" s="205" t="s">
        <v>2364</v>
      </c>
      <c r="D6" s="205" t="s">
        <v>2335</v>
      </c>
      <c r="E6" s="205" t="s">
        <v>521</v>
      </c>
      <c r="F6" s="206" t="s">
        <v>2336</v>
      </c>
    </row>
    <row r="7" spans="1:6" ht="15" customHeight="1" thickBot="1">
      <c r="A7" s="162" t="s">
        <v>2403</v>
      </c>
      <c r="B7" s="163" t="s">
        <v>2404</v>
      </c>
      <c r="C7" s="163" t="s">
        <v>2405</v>
      </c>
      <c r="D7" s="163" t="s">
        <v>2406</v>
      </c>
      <c r="E7" s="163" t="s">
        <v>2407</v>
      </c>
      <c r="F7" s="164" t="s">
        <v>2408</v>
      </c>
    </row>
    <row r="8" spans="1:6" ht="15" customHeight="1" thickTop="1">
      <c r="A8" s="159">
        <v>1.0</v>
      </c>
      <c r="B8" s="230"/>
      <c r="C8" s="230"/>
      <c r="D8" s="228"/>
      <c r="E8" s="229"/>
      <c r="F8" s="240"/>
    </row>
    <row r="9" spans="1:6" ht="15" customHeight="1">
      <c r="A9" s="160">
        <v>2.0</v>
      </c>
      <c r="B9" s="234"/>
      <c r="C9" s="234"/>
      <c r="D9" s="232"/>
      <c r="E9" s="233"/>
      <c r="F9" s="241"/>
    </row>
    <row r="10" spans="1:6" ht="15" customHeight="1">
      <c r="A10" s="160">
        <v>3.0</v>
      </c>
      <c r="B10" s="234"/>
      <c r="C10" s="234"/>
      <c r="D10" s="232"/>
      <c r="E10" s="233"/>
      <c r="F10" s="241"/>
    </row>
    <row r="11" spans="1:6" ht="15" customHeight="1">
      <c r="A11" s="160">
        <v>4.0</v>
      </c>
      <c r="B11" s="234"/>
      <c r="C11" s="234"/>
      <c r="D11" s="232"/>
      <c r="E11" s="233"/>
      <c r="F11" s="241"/>
    </row>
    <row r="12" spans="1:6" ht="15" customHeight="1">
      <c r="A12" s="160">
        <v>5.0</v>
      </c>
      <c r="B12" s="234"/>
      <c r="C12" s="234"/>
      <c r="D12" s="232"/>
      <c r="E12" s="233"/>
      <c r="F12" s="241"/>
    </row>
    <row r="13" spans="1:6" ht="15" customHeight="1">
      <c r="A13" s="160">
        <v>6.0</v>
      </c>
      <c r="B13" s="234"/>
      <c r="C13" s="234"/>
      <c r="D13" s="232"/>
      <c r="E13" s="233"/>
      <c r="F13" s="241"/>
    </row>
    <row r="14" spans="1:6" ht="15" customHeight="1">
      <c r="A14" s="160">
        <v>7.0</v>
      </c>
      <c r="B14" s="234"/>
      <c r="C14" s="234"/>
      <c r="D14" s="232"/>
      <c r="E14" s="233"/>
      <c r="F14" s="241"/>
    </row>
    <row r="15" spans="1:6" ht="15" customHeight="1">
      <c r="A15" s="160">
        <v>8.0</v>
      </c>
      <c r="B15" s="234"/>
      <c r="C15" s="234"/>
      <c r="D15" s="232"/>
      <c r="E15" s="233"/>
      <c r="F15" s="241"/>
    </row>
    <row r="16" spans="1:6" ht="15" customHeight="1">
      <c r="A16" s="160">
        <v>9.0</v>
      </c>
      <c r="B16" s="234"/>
      <c r="C16" s="234"/>
      <c r="D16" s="232"/>
      <c r="E16" s="233"/>
      <c r="F16" s="241"/>
    </row>
    <row r="17" spans="1:6" ht="15" customHeight="1">
      <c r="A17" s="161">
        <v>10.0</v>
      </c>
      <c r="B17" s="238"/>
      <c r="C17" s="238"/>
      <c r="D17" s="236"/>
      <c r="E17" s="237"/>
      <c r="F17" s="242"/>
    </row>
    <row r="18" spans="1:4" s="119" customFormat="1" ht="12.75">
      <c r="A18" s="118"/>
      <c r="C18" s="120"/>
      <c r="D18" s="118"/>
    </row>
    <row r="19" spans="1:4" s="119" customFormat="1" ht="12.75">
      <c r="A19" s="118"/>
      <c r="C19" s="120"/>
      <c r="D19" s="118"/>
    </row>
    <row r="20" spans="1:4" s="119" customFormat="1" ht="12.75">
      <c r="A20" s="118"/>
      <c r="C20" s="120"/>
      <c r="D20" s="118"/>
    </row>
    <row r="21" spans="1:4" s="119" customFormat="1" ht="12.75">
      <c r="A21" s="118"/>
      <c r="C21" s="120"/>
      <c r="D21" s="118"/>
    </row>
    <row r="22" spans="1:4" s="119" customFormat="1" ht="12.75">
      <c r="A22" s="118"/>
      <c r="C22" s="120"/>
      <c r="D22" s="118"/>
    </row>
    <row r="23" spans="1:4" s="119" customFormat="1" ht="12.75">
      <c r="A23" s="118"/>
      <c r="C23" s="120"/>
      <c r="D23" s="118"/>
    </row>
    <row r="24" spans="1:4" s="119" customFormat="1" ht="12.75">
      <c r="A24" s="118"/>
      <c r="C24" s="120"/>
      <c r="D24" s="118"/>
    </row>
    <row r="25" spans="1:4" s="119" customFormat="1" ht="12.75">
      <c r="A25" s="118"/>
      <c r="C25" s="120"/>
      <c r="D25" s="118"/>
    </row>
    <row r="26" spans="1:4" s="119" customFormat="1" ht="12.75">
      <c r="A26" s="118"/>
      <c r="C26" s="120"/>
      <c r="D26" s="118"/>
    </row>
    <row r="27" spans="1:4" s="119" customFormat="1" ht="12.75">
      <c r="A27" s="118"/>
      <c r="C27" s="120"/>
      <c r="D27" s="118"/>
    </row>
    <row r="28" spans="1:4" s="119" customFormat="1" ht="12.75">
      <c r="A28" s="118"/>
      <c r="C28" s="120"/>
      <c r="D28" s="118"/>
    </row>
    <row r="29" spans="1:4" s="119" customFormat="1" ht="12.75">
      <c r="A29" s="118"/>
      <c r="C29" s="120"/>
      <c r="D29" s="118"/>
    </row>
    <row r="30" spans="1:4" s="119" customFormat="1" ht="12.75">
      <c r="A30" s="118"/>
      <c r="C30" s="120"/>
      <c r="D30" s="118"/>
    </row>
    <row r="31" spans="1:4" s="119" customFormat="1" ht="12.75">
      <c r="A31" s="118"/>
      <c r="C31" s="120"/>
      <c r="D31" s="118"/>
    </row>
    <row r="32" spans="3:4" s="119" customFormat="1" ht="12.75">
      <c r="C32" s="120"/>
      <c r="D32" s="118"/>
    </row>
    <row r="33" spans="3:4" s="119" customFormat="1" ht="12.75">
      <c r="C33" s="120"/>
      <c r="D33" s="118"/>
    </row>
    <row r="34" spans="3:4" s="119" customFormat="1" ht="12.75">
      <c r="C34" s="120"/>
      <c r="D34" s="118"/>
    </row>
    <row r="35" spans="3:4" s="119" customFormat="1" ht="12.75">
      <c r="C35" s="120"/>
      <c r="D35" s="118"/>
    </row>
    <row r="36" spans="3:4" s="119" customFormat="1" ht="12.75">
      <c r="C36" s="120"/>
      <c r="D36" s="118"/>
    </row>
    <row r="37" spans="3:4" s="119" customFormat="1" ht="12.75">
      <c r="C37" s="120"/>
      <c r="D37" s="118"/>
    </row>
    <row r="38" spans="3:4" s="119" customFormat="1" ht="12.75">
      <c r="C38" s="120"/>
      <c r="D38" s="118"/>
    </row>
    <row r="39" spans="3:4" s="119" customFormat="1" ht="12.75">
      <c r="C39" s="120"/>
      <c r="D39" s="118"/>
    </row>
    <row r="40" spans="3:4" s="119" customFormat="1" ht="12.75">
      <c r="C40" s="120"/>
      <c r="D40" s="118"/>
    </row>
    <row r="41" spans="3:4" s="119" customFormat="1" ht="12.75">
      <c r="C41" s="120"/>
      <c r="D41" s="118"/>
    </row>
    <row r="42" spans="3:4" s="119" customFormat="1" ht="12.75">
      <c r="C42" s="120"/>
      <c r="D42" s="118"/>
    </row>
    <row r="43" spans="3:4" s="119" customFormat="1" ht="12.75">
      <c r="C43" s="120"/>
      <c r="D43" s="118"/>
    </row>
    <row r="44" spans="3:4" s="119" customFormat="1" ht="12.75">
      <c r="C44" s="120"/>
      <c r="D44" s="118"/>
    </row>
    <row r="45" spans="3:4" s="119" customFormat="1" ht="12.75">
      <c r="C45" s="120"/>
      <c r="D45" s="118"/>
    </row>
    <row r="46" spans="3:4" s="119" customFormat="1" ht="12.75">
      <c r="C46" s="120"/>
      <c r="D46" s="118"/>
    </row>
    <row r="47" spans="3:4" s="119" customFormat="1" ht="12.75">
      <c r="C47" s="120"/>
      <c r="D47" s="118"/>
    </row>
    <row r="48" spans="3:4" s="119" customFormat="1" ht="12.75">
      <c r="C48" s="120"/>
      <c r="D48" s="118"/>
    </row>
    <row r="49" spans="3:4" s="119" customFormat="1" ht="12.75">
      <c r="C49" s="120"/>
      <c r="D49" s="118"/>
    </row>
    <row r="50" spans="3:4" s="119" customFormat="1" ht="12.75">
      <c r="C50" s="120"/>
      <c r="D50" s="118"/>
    </row>
    <row r="51" spans="3:4" s="119" customFormat="1" ht="12.75">
      <c r="C51" s="120"/>
      <c r="D51" s="118"/>
    </row>
    <row r="52" spans="3:4" s="119" customFormat="1" ht="12.75">
      <c r="C52" s="120"/>
      <c r="D52" s="118"/>
    </row>
    <row r="53" spans="3:4" s="119" customFormat="1" ht="12.75">
      <c r="C53" s="120"/>
      <c r="D53" s="118"/>
    </row>
    <row r="54" spans="3:4" s="119" customFormat="1" ht="12.75">
      <c r="C54" s="120"/>
      <c r="D54" s="118"/>
    </row>
    <row r="55" spans="3:4" s="119" customFormat="1" ht="12.75">
      <c r="C55" s="120"/>
      <c r="D55" s="118"/>
    </row>
    <row r="56" spans="3:4" s="119" customFormat="1" ht="12.75">
      <c r="C56" s="120"/>
      <c r="D56" s="118"/>
    </row>
    <row r="57" spans="3:4" s="119" customFormat="1" ht="12.75">
      <c r="C57" s="120"/>
      <c r="D57" s="118"/>
    </row>
    <row r="58" spans="3:4" s="119" customFormat="1" ht="12.75">
      <c r="C58" s="120"/>
      <c r="D58" s="118"/>
    </row>
    <row r="59" spans="3:4" s="119" customFormat="1" ht="12.75">
      <c r="C59" s="120"/>
      <c r="D59" s="118"/>
    </row>
    <row r="60" spans="3:4" s="119" customFormat="1" ht="12.75">
      <c r="C60" s="120"/>
      <c r="D60" s="118"/>
    </row>
    <row r="61" spans="3:4" s="119" customFormat="1" ht="12.75">
      <c r="C61" s="120"/>
      <c r="D61" s="118"/>
    </row>
    <row r="62" spans="3:4" s="119" customFormat="1" ht="12.75">
      <c r="C62" s="120"/>
      <c r="D62" s="118"/>
    </row>
    <row r="63" spans="3:4" s="119" customFormat="1" ht="12.75">
      <c r="C63" s="120"/>
      <c r="D63" s="118"/>
    </row>
    <row r="64" spans="3:4" s="119" customFormat="1" ht="12.75">
      <c r="C64" s="120"/>
      <c r="D64" s="118"/>
    </row>
    <row r="65" spans="3:4" s="119" customFormat="1" ht="12.75">
      <c r="C65" s="120"/>
      <c r="D65" s="118"/>
    </row>
    <row r="66" spans="3:4" s="119" customFormat="1" ht="12.75">
      <c r="C66" s="120"/>
      <c r="D66" s="118"/>
    </row>
    <row r="67" spans="3:4" s="119" customFormat="1" ht="12.75">
      <c r="C67" s="120"/>
      <c r="D67" s="118"/>
    </row>
    <row r="68" spans="3:4" s="119" customFormat="1" ht="12.75">
      <c r="C68" s="120"/>
      <c r="D68" s="118"/>
    </row>
    <row r="69" spans="3:4" s="119" customFormat="1" ht="12.75">
      <c r="C69" s="120"/>
      <c r="D69" s="118"/>
    </row>
    <row r="70" spans="3:4" s="119" customFormat="1" ht="12.75">
      <c r="C70" s="120"/>
      <c r="D70" s="118"/>
    </row>
    <row r="71" spans="3:4" s="119" customFormat="1" ht="12.75">
      <c r="C71" s="120"/>
      <c r="D71" s="118"/>
    </row>
    <row r="72" spans="3:4" s="119" customFormat="1" ht="12.75">
      <c r="C72" s="120"/>
      <c r="D72" s="118"/>
    </row>
    <row r="73" spans="3:4" s="119" customFormat="1" ht="12.75">
      <c r="C73" s="120"/>
      <c r="D73" s="118"/>
    </row>
    <row r="74" spans="3:4" s="119" customFormat="1" ht="12.75">
      <c r="C74" s="120"/>
      <c r="D74" s="118"/>
    </row>
    <row r="75" spans="3:4" s="119" customFormat="1" ht="12.75">
      <c r="C75" s="120"/>
      <c r="D75" s="118"/>
    </row>
    <row r="76" spans="3:4" s="119" customFormat="1" ht="12.75">
      <c r="C76" s="120"/>
      <c r="D76" s="118"/>
    </row>
    <row r="77" spans="3:4" s="119" customFormat="1" ht="12.75">
      <c r="C77" s="120"/>
      <c r="D77" s="118"/>
    </row>
    <row r="78" spans="3:4" s="119" customFormat="1" ht="12.75">
      <c r="C78" s="120"/>
      <c r="D78" s="118"/>
    </row>
    <row r="79" spans="3:4" s="119" customFormat="1" ht="12.75">
      <c r="C79" s="120"/>
      <c r="D79" s="118"/>
    </row>
    <row r="80" spans="3:4" s="119" customFormat="1" ht="12.75">
      <c r="C80" s="120"/>
      <c r="D80" s="118"/>
    </row>
    <row r="81" spans="3:4" s="119" customFormat="1" ht="12.75">
      <c r="C81" s="120"/>
      <c r="D81" s="118"/>
    </row>
    <row r="82" spans="3:4" s="119" customFormat="1" ht="12.75">
      <c r="C82" s="120"/>
      <c r="D82" s="118"/>
    </row>
    <row r="83" spans="3:4" s="119" customFormat="1" ht="12.75">
      <c r="C83" s="120"/>
      <c r="D83" s="118"/>
    </row>
    <row r="84" spans="3:4" s="119" customFormat="1" ht="12.75">
      <c r="C84" s="120"/>
      <c r="D84" s="118"/>
    </row>
    <row r="85" spans="3:4" s="119" customFormat="1" ht="12.75">
      <c r="C85" s="120"/>
      <c r="D85" s="118"/>
    </row>
    <row r="86" spans="3:4" s="119" customFormat="1" ht="12.75">
      <c r="C86" s="120"/>
      <c r="D86" s="118"/>
    </row>
    <row r="87" spans="3:4" s="119" customFormat="1" ht="12.75">
      <c r="C87" s="120"/>
      <c r="D87" s="118"/>
    </row>
    <row r="88" spans="3:4" s="119" customFormat="1" ht="12.75">
      <c r="C88" s="120"/>
      <c r="D88" s="118"/>
    </row>
    <row r="89" spans="3:4" s="119" customFormat="1" ht="12.75">
      <c r="C89" s="120"/>
      <c r="D89" s="118"/>
    </row>
    <row r="90" spans="3:4" s="119" customFormat="1" ht="12.75">
      <c r="C90" s="120"/>
      <c r="D90" s="118"/>
    </row>
    <row r="91" spans="3:4" s="119" customFormat="1" ht="12.75">
      <c r="C91" s="120"/>
      <c r="D91" s="118"/>
    </row>
    <row r="92" spans="3:4" s="119" customFormat="1" ht="12.75">
      <c r="C92" s="120"/>
      <c r="D92" s="118"/>
    </row>
    <row r="93" spans="3:4" s="119" customFormat="1" ht="12.75">
      <c r="C93" s="120"/>
      <c r="D93" s="118"/>
    </row>
    <row r="94" spans="3:4" s="119" customFormat="1" ht="12.75">
      <c r="C94" s="120"/>
      <c r="D94" s="118"/>
    </row>
    <row r="95" spans="3:4" s="119" customFormat="1" ht="12.75">
      <c r="C95" s="120"/>
      <c r="D95" s="118"/>
    </row>
    <row r="96" spans="3:4" s="119" customFormat="1" ht="12.75">
      <c r="C96" s="120"/>
      <c r="D96" s="118"/>
    </row>
    <row r="97" spans="3:4" s="119" customFormat="1" ht="12.75">
      <c r="C97" s="120"/>
      <c r="D97" s="118"/>
    </row>
    <row r="98" spans="3:4" s="119" customFormat="1" ht="12.75">
      <c r="C98" s="120"/>
      <c r="D98" s="118"/>
    </row>
    <row r="99" spans="3:4" s="119" customFormat="1" ht="12.75">
      <c r="C99" s="120"/>
      <c r="D99" s="118"/>
    </row>
    <row r="100" spans="3:4" s="119" customFormat="1" ht="12.75">
      <c r="C100" s="120"/>
      <c r="D100" s="118"/>
    </row>
    <row r="101" spans="3:4" s="119" customFormat="1" ht="12.75">
      <c r="C101" s="120"/>
      <c r="D101" s="118"/>
    </row>
    <row r="102" spans="3:4" s="119" customFormat="1" ht="12.75">
      <c r="C102" s="120"/>
      <c r="D102" s="118"/>
    </row>
    <row r="103" spans="3:4" s="119" customFormat="1" ht="12.75">
      <c r="C103" s="120"/>
      <c r="D103" s="118"/>
    </row>
    <row r="104" spans="3:4" s="119" customFormat="1" ht="12.75">
      <c r="C104" s="120"/>
      <c r="D104" s="118"/>
    </row>
    <row r="105" spans="3:4" s="119" customFormat="1" ht="12.75">
      <c r="C105" s="120"/>
      <c r="D105" s="118"/>
    </row>
    <row r="106" spans="3:4" s="119" customFormat="1" ht="12.75">
      <c r="C106" s="120"/>
      <c r="D106" s="118"/>
    </row>
    <row r="107" spans="3:4" s="119" customFormat="1" ht="12.75">
      <c r="C107" s="120"/>
      <c r="D107" s="118"/>
    </row>
    <row r="108" spans="3:4" s="119" customFormat="1" ht="12.75">
      <c r="C108" s="120"/>
      <c r="D108" s="118"/>
    </row>
    <row r="109" spans="3:4" s="119" customFormat="1" ht="12.75">
      <c r="C109" s="120"/>
      <c r="D109" s="118"/>
    </row>
    <row r="110" spans="3:4" s="119" customFormat="1" ht="12.75">
      <c r="C110" s="120"/>
      <c r="D110" s="118"/>
    </row>
    <row r="111" spans="3:4" s="119" customFormat="1" ht="12.75">
      <c r="C111" s="120"/>
      <c r="D111" s="118"/>
    </row>
    <row r="112" spans="3:4" s="119" customFormat="1" ht="12.75">
      <c r="C112" s="120"/>
      <c r="D112" s="118"/>
    </row>
    <row r="113" spans="3:4" s="119" customFormat="1" ht="12.75">
      <c r="C113" s="120"/>
      <c r="D113" s="118"/>
    </row>
    <row r="114" spans="3:4" s="119" customFormat="1" ht="12.75">
      <c r="C114" s="120"/>
      <c r="D114" s="118"/>
    </row>
    <row r="115" spans="3:4" s="119" customFormat="1" ht="12.75">
      <c r="C115" s="120"/>
      <c r="D115" s="118"/>
    </row>
    <row r="116" spans="3:4" s="119" customFormat="1" ht="12.75">
      <c r="C116" s="120"/>
      <c r="D116" s="118"/>
    </row>
    <row r="117" spans="3:4" s="119" customFormat="1" ht="12.75">
      <c r="C117" s="120"/>
      <c r="D117" s="118"/>
    </row>
    <row r="118" spans="3:4" s="119" customFormat="1" ht="12.75">
      <c r="C118" s="120"/>
      <c r="D118" s="118"/>
    </row>
    <row r="119" spans="3:4" s="119" customFormat="1" ht="12.75">
      <c r="C119" s="120"/>
      <c r="D119" s="118"/>
    </row>
    <row r="120" spans="3:4" s="119" customFormat="1" ht="12.75">
      <c r="C120" s="120"/>
      <c r="D120" s="118"/>
    </row>
    <row r="121" spans="3:4" s="119" customFormat="1" ht="12.75">
      <c r="C121" s="120"/>
      <c r="D121" s="118"/>
    </row>
    <row r="122" spans="3:4" s="119" customFormat="1" ht="12.75">
      <c r="C122" s="120"/>
      <c r="D122" s="118"/>
    </row>
    <row r="123" spans="3:4" s="119" customFormat="1" ht="12.75">
      <c r="C123" s="120"/>
      <c r="D123" s="118"/>
    </row>
    <row r="124" spans="3:4" s="119" customFormat="1" ht="12.75">
      <c r="C124" s="120"/>
      <c r="D124" s="118"/>
    </row>
    <row r="125" spans="3:4" s="119" customFormat="1" ht="12.75">
      <c r="C125" s="120"/>
      <c r="D125" s="118"/>
    </row>
    <row r="126" spans="3:4" s="119" customFormat="1" ht="12.75">
      <c r="C126" s="120"/>
      <c r="D126" s="118"/>
    </row>
    <row r="127" spans="3:4" s="119" customFormat="1" ht="12.75">
      <c r="C127" s="120"/>
      <c r="D127" s="118"/>
    </row>
    <row r="128" spans="3:4" s="119" customFormat="1" ht="12.75">
      <c r="C128" s="120"/>
      <c r="D128" s="118"/>
    </row>
    <row r="129" spans="3:4" s="119" customFormat="1" ht="12.75">
      <c r="C129" s="120"/>
      <c r="D129" s="118"/>
    </row>
    <row r="130" spans="3:4" s="119" customFormat="1" ht="12.75">
      <c r="C130" s="120"/>
      <c r="D130" s="118"/>
    </row>
    <row r="131" spans="3:4" s="119" customFormat="1" ht="12.75">
      <c r="C131" s="120"/>
      <c r="D131" s="118"/>
    </row>
    <row r="132" spans="3:4" s="119" customFormat="1" ht="12.75">
      <c r="C132" s="120"/>
      <c r="D132" s="118"/>
    </row>
    <row r="133" spans="3:4" s="119" customFormat="1" ht="12.75">
      <c r="C133" s="120"/>
      <c r="D133" s="118"/>
    </row>
    <row r="134" spans="3:4" s="119" customFormat="1" ht="12.75">
      <c r="C134" s="120"/>
      <c r="D134" s="118"/>
    </row>
    <row r="135" spans="3:4" s="119" customFormat="1" ht="12.75">
      <c r="C135" s="120"/>
      <c r="D135" s="118"/>
    </row>
    <row r="136" spans="3:4" s="119" customFormat="1" ht="12.75">
      <c r="C136" s="120"/>
      <c r="D136" s="118"/>
    </row>
    <row r="137" spans="3:4" s="119" customFormat="1" ht="12.75">
      <c r="C137" s="120"/>
      <c r="D137" s="118"/>
    </row>
    <row r="138" spans="3:4" s="119" customFormat="1" ht="12.75">
      <c r="C138" s="120"/>
      <c r="D138" s="118"/>
    </row>
    <row r="139" spans="3:4" s="119" customFormat="1" ht="12.75">
      <c r="C139" s="120"/>
      <c r="D139" s="118"/>
    </row>
    <row r="140" spans="3:4" s="119" customFormat="1" ht="12.75">
      <c r="C140" s="120"/>
      <c r="D140" s="118"/>
    </row>
    <row r="141" spans="3:4" s="119" customFormat="1" ht="12.75">
      <c r="C141" s="120"/>
      <c r="D141" s="118"/>
    </row>
    <row r="142" spans="3:4" s="119" customFormat="1" ht="12.75">
      <c r="C142" s="120"/>
      <c r="D142" s="118"/>
    </row>
    <row r="143" spans="3:4" s="119" customFormat="1" ht="12.75">
      <c r="C143" s="120"/>
      <c r="D143" s="118"/>
    </row>
    <row r="144" spans="3:4" s="119" customFormat="1" ht="12.75">
      <c r="C144" s="120"/>
      <c r="D144" s="118"/>
    </row>
    <row r="145" spans="3:4" s="119" customFormat="1" ht="12.75">
      <c r="C145" s="120"/>
      <c r="D145" s="118"/>
    </row>
    <row r="146" spans="3:4" s="119" customFormat="1" ht="12.75">
      <c r="C146" s="120"/>
      <c r="D146" s="118"/>
    </row>
    <row r="147" spans="3:4" s="119" customFormat="1" ht="12.75">
      <c r="C147" s="120"/>
      <c r="D147" s="118"/>
    </row>
    <row r="148" spans="3:4" s="119" customFormat="1" ht="12.75">
      <c r="C148" s="120"/>
      <c r="D148" s="118"/>
    </row>
    <row r="149" spans="3:4" s="119" customFormat="1" ht="12.75">
      <c r="C149" s="120"/>
      <c r="D149" s="118"/>
    </row>
    <row r="150" spans="3:4" s="119" customFormat="1" ht="12.75">
      <c r="C150" s="120"/>
      <c r="D150" s="118"/>
    </row>
    <row r="151" spans="3:4" s="119" customFormat="1" ht="12.75">
      <c r="C151" s="120"/>
      <c r="D151" s="118"/>
    </row>
    <row r="152" spans="3:4" s="119" customFormat="1" ht="12.75">
      <c r="C152" s="120"/>
      <c r="D152" s="118"/>
    </row>
    <row r="153" spans="3:4" s="119" customFormat="1" ht="12.75">
      <c r="C153" s="120"/>
      <c r="D153" s="118"/>
    </row>
    <row r="154" spans="3:4" s="119" customFormat="1" ht="12.75">
      <c r="C154" s="120"/>
      <c r="D154" s="118"/>
    </row>
    <row r="155" spans="3:4" s="119" customFormat="1" ht="12.75">
      <c r="C155" s="120"/>
      <c r="D155" s="118"/>
    </row>
    <row r="156" spans="3:4" s="119" customFormat="1" ht="12.75">
      <c r="C156" s="120"/>
      <c r="D156" s="118"/>
    </row>
    <row r="157" spans="3:4" s="119" customFormat="1" ht="12.75">
      <c r="C157" s="120"/>
      <c r="D157" s="118"/>
    </row>
    <row r="158" spans="3:4" s="119" customFormat="1" ht="12.75">
      <c r="C158" s="120"/>
      <c r="D158" s="118"/>
    </row>
    <row r="159" spans="3:4" s="119" customFormat="1" ht="12.75">
      <c r="C159" s="120"/>
      <c r="D159" s="118"/>
    </row>
    <row r="160" spans="3:4" s="119" customFormat="1" ht="12.75">
      <c r="C160" s="120"/>
      <c r="D160" s="118"/>
    </row>
    <row r="161" spans="3:4" s="119" customFormat="1" ht="12.75">
      <c r="C161" s="120"/>
      <c r="D161" s="118"/>
    </row>
    <row r="162" spans="3:4" s="119" customFormat="1" ht="12.75">
      <c r="C162" s="120"/>
      <c r="D162" s="118"/>
    </row>
    <row r="163" spans="3:4" s="119" customFormat="1" ht="12.75">
      <c r="C163" s="120"/>
      <c r="D163" s="118"/>
    </row>
    <row r="164" spans="3:4" s="119" customFormat="1" ht="12.75">
      <c r="C164" s="120"/>
      <c r="D164" s="118"/>
    </row>
    <row r="165" spans="3:4" s="119" customFormat="1" ht="12.75">
      <c r="C165" s="120"/>
      <c r="D165" s="118"/>
    </row>
    <row r="166" spans="3:4" s="119" customFormat="1" ht="12.75">
      <c r="C166" s="120"/>
      <c r="D166" s="118"/>
    </row>
    <row r="167" spans="3:4" s="119" customFormat="1" ht="12.75">
      <c r="C167" s="120"/>
      <c r="D167" s="118"/>
    </row>
    <row r="168" spans="3:4" s="119" customFormat="1" ht="12.75">
      <c r="C168" s="120"/>
      <c r="D168" s="118"/>
    </row>
    <row r="169" spans="3:4" s="119" customFormat="1" ht="12.75">
      <c r="C169" s="120"/>
      <c r="D169" s="118"/>
    </row>
    <row r="170" spans="3:4" s="119" customFormat="1" ht="12.75">
      <c r="C170" s="120"/>
      <c r="D170" s="118"/>
    </row>
    <row r="171" spans="3:4" s="119" customFormat="1" ht="12.75">
      <c r="C171" s="120"/>
      <c r="D171" s="118"/>
    </row>
    <row r="172" spans="3:4" s="119" customFormat="1" ht="12.75">
      <c r="C172" s="120"/>
      <c r="D172" s="118"/>
    </row>
    <row r="173" spans="3:4" s="119" customFormat="1" ht="12.75">
      <c r="C173" s="120"/>
      <c r="D173" s="118"/>
    </row>
    <row r="174" spans="3:4" s="119" customFormat="1" ht="12.75">
      <c r="C174" s="120"/>
      <c r="D174" s="118"/>
    </row>
    <row r="175" spans="3:4" s="119" customFormat="1" ht="12.75">
      <c r="C175" s="120"/>
      <c r="D175" s="118"/>
    </row>
    <row r="176" spans="3:4" s="119" customFormat="1" ht="12.75">
      <c r="C176" s="120"/>
      <c r="D176" s="118"/>
    </row>
    <row r="177" spans="3:4" s="119" customFormat="1" ht="12.75">
      <c r="C177" s="120"/>
      <c r="D177" s="118"/>
    </row>
    <row r="178" spans="3:4" s="119" customFormat="1" ht="12.75">
      <c r="C178" s="120"/>
      <c r="D178" s="118"/>
    </row>
    <row r="179" spans="3:4" s="119" customFormat="1" ht="12.75">
      <c r="C179" s="120"/>
      <c r="D179" s="118"/>
    </row>
    <row r="180" spans="3:4" s="119" customFormat="1" ht="12.75">
      <c r="C180" s="120"/>
      <c r="D180" s="118"/>
    </row>
    <row r="181" spans="3:4" s="119" customFormat="1" ht="12.75">
      <c r="C181" s="120"/>
      <c r="D181" s="118"/>
    </row>
    <row r="182" spans="3:4" s="119" customFormat="1" ht="12.75">
      <c r="C182" s="120"/>
      <c r="D182" s="118"/>
    </row>
    <row r="183" spans="3:4" s="119" customFormat="1" ht="12.75">
      <c r="C183" s="120"/>
      <c r="D183" s="118"/>
    </row>
    <row r="184" spans="3:4" s="119" customFormat="1" ht="12.75">
      <c r="C184" s="120"/>
      <c r="D184" s="118"/>
    </row>
    <row r="185" spans="3:4" s="119" customFormat="1" ht="12.75">
      <c r="C185" s="120"/>
      <c r="D185" s="118"/>
    </row>
    <row r="186" spans="3:4" s="119" customFormat="1" ht="12.75">
      <c r="C186" s="120"/>
      <c r="D186" s="118"/>
    </row>
    <row r="187" spans="3:4" s="119" customFormat="1" ht="12.75">
      <c r="C187" s="120"/>
      <c r="D187" s="118"/>
    </row>
    <row r="188" spans="3:4" s="119" customFormat="1" ht="12.75">
      <c r="C188" s="120"/>
      <c r="D188" s="118"/>
    </row>
    <row r="189" spans="3:4" s="119" customFormat="1" ht="12.75">
      <c r="C189" s="120"/>
      <c r="D189" s="118"/>
    </row>
    <row r="190" spans="3:4" s="119" customFormat="1" ht="12.75">
      <c r="C190" s="120"/>
      <c r="D190" s="118"/>
    </row>
    <row r="191" spans="3:4" s="119" customFormat="1" ht="12.75">
      <c r="C191" s="120"/>
      <c r="D191" s="118"/>
    </row>
    <row r="192" spans="3:4" s="119" customFormat="1" ht="12.75">
      <c r="C192" s="120"/>
      <c r="D192" s="118"/>
    </row>
    <row r="193" spans="3:4" s="119" customFormat="1" ht="12.75">
      <c r="C193" s="120"/>
      <c r="D193" s="118"/>
    </row>
    <row r="194" spans="3:4" s="119" customFormat="1" ht="12.75">
      <c r="C194" s="120"/>
      <c r="D194" s="118"/>
    </row>
    <row r="195" spans="3:4" s="119" customFormat="1" ht="12.75">
      <c r="C195" s="120"/>
      <c r="D195" s="118"/>
    </row>
    <row r="196" spans="3:4" s="119" customFormat="1" ht="12.75">
      <c r="C196" s="120"/>
      <c r="D196" s="118"/>
    </row>
    <row r="197" spans="3:4" s="119" customFormat="1" ht="12.75">
      <c r="C197" s="120"/>
      <c r="D197" s="118"/>
    </row>
    <row r="198" spans="3:4" s="119" customFormat="1" ht="12.75">
      <c r="C198" s="120"/>
      <c r="D198" s="118"/>
    </row>
    <row r="199" spans="3:4" s="119" customFormat="1" ht="12.75">
      <c r="C199" s="120"/>
      <c r="D199" s="118"/>
    </row>
    <row r="200" spans="3:4" s="119" customFormat="1" ht="12.75">
      <c r="C200" s="120"/>
      <c r="D200" s="118"/>
    </row>
    <row r="201" spans="3:4" s="119" customFormat="1" ht="12.75">
      <c r="C201" s="120"/>
      <c r="D201" s="118"/>
    </row>
    <row r="202" spans="3:4" s="119" customFormat="1" ht="12.75">
      <c r="C202" s="120"/>
      <c r="D202" s="118"/>
    </row>
    <row r="203" spans="3:4" s="119" customFormat="1" ht="12.75">
      <c r="C203" s="120"/>
      <c r="D203" s="118"/>
    </row>
    <row r="204" spans="3:4" s="119" customFormat="1" ht="12.75">
      <c r="C204" s="120"/>
      <c r="D204" s="118"/>
    </row>
    <row r="205" spans="3:4" s="119" customFormat="1" ht="12.75">
      <c r="C205" s="120"/>
      <c r="D205" s="118"/>
    </row>
    <row r="206" spans="3:4" s="119" customFormat="1" ht="12.75">
      <c r="C206" s="120"/>
      <c r="D206" s="118"/>
    </row>
    <row r="207" spans="3:4" s="119" customFormat="1" ht="12.75">
      <c r="C207" s="120"/>
      <c r="D207" s="118"/>
    </row>
    <row r="208" spans="3:4" s="119" customFormat="1" ht="12.75">
      <c r="C208" s="120"/>
      <c r="D208" s="118"/>
    </row>
    <row r="209" spans="3:4" s="119" customFormat="1" ht="12.75">
      <c r="C209" s="120"/>
      <c r="D209" s="118"/>
    </row>
    <row r="210" spans="3:4" s="119" customFormat="1" ht="12.75">
      <c r="C210" s="120"/>
      <c r="D210" s="118"/>
    </row>
    <row r="211" spans="3:4" s="119" customFormat="1" ht="12.75">
      <c r="C211" s="120"/>
      <c r="D211" s="118"/>
    </row>
    <row r="212" spans="3:4" s="119" customFormat="1" ht="12.75">
      <c r="C212" s="120"/>
      <c r="D212" s="118"/>
    </row>
    <row r="213" spans="3:4" s="119" customFormat="1" ht="12.75">
      <c r="C213" s="120"/>
      <c r="D213" s="118"/>
    </row>
    <row r="214" spans="3:4" s="119" customFormat="1" ht="12.75">
      <c r="C214" s="120"/>
      <c r="D214" s="118"/>
    </row>
    <row r="215" spans="3:4" s="119" customFormat="1" ht="12.75">
      <c r="C215" s="120"/>
      <c r="D215" s="118"/>
    </row>
    <row r="216" spans="3:4" s="119" customFormat="1" ht="12.75">
      <c r="C216" s="120"/>
      <c r="D216" s="118"/>
    </row>
    <row r="217" spans="3:4" s="119" customFormat="1" ht="12.75">
      <c r="C217" s="120"/>
      <c r="D217" s="118"/>
    </row>
    <row r="218" spans="3:4" s="119" customFormat="1" ht="12.75">
      <c r="C218" s="120"/>
      <c r="D218" s="118"/>
    </row>
    <row r="219" spans="3:4" s="119" customFormat="1" ht="12.75">
      <c r="C219" s="120"/>
      <c r="D219" s="118"/>
    </row>
    <row r="220" spans="3:4" s="119" customFormat="1" ht="12.75">
      <c r="C220" s="120"/>
      <c r="D220" s="118"/>
    </row>
    <row r="221" spans="3:4" s="119" customFormat="1" ht="12.75">
      <c r="C221" s="120"/>
      <c r="D221" s="118"/>
    </row>
    <row r="222" spans="3:4" s="119" customFormat="1" ht="12.75">
      <c r="C222" s="120"/>
      <c r="D222" s="118"/>
    </row>
    <row r="223" spans="3:4" s="119" customFormat="1" ht="12.75">
      <c r="C223" s="120"/>
      <c r="D223" s="118"/>
    </row>
    <row r="224" spans="3:4" s="119" customFormat="1" ht="12.75">
      <c r="C224" s="120"/>
      <c r="D224" s="118"/>
    </row>
    <row r="225" spans="3:4" s="119" customFormat="1" ht="12.75">
      <c r="C225" s="120"/>
      <c r="D225" s="118"/>
    </row>
    <row r="226" spans="3:4" s="119" customFormat="1" ht="12.75">
      <c r="C226" s="120"/>
      <c r="D226" s="118"/>
    </row>
    <row r="227" spans="3:4" s="119" customFormat="1" ht="12.75">
      <c r="C227" s="120"/>
      <c r="D227" s="118"/>
    </row>
    <row r="228" spans="3:4" s="119" customFormat="1" ht="12.75">
      <c r="C228" s="120"/>
      <c r="D228" s="118"/>
    </row>
    <row r="229" spans="3:4" s="119" customFormat="1" ht="12.75">
      <c r="C229" s="120"/>
      <c r="D229" s="118"/>
    </row>
    <row r="230" spans="3:4" s="119" customFormat="1" ht="12.75">
      <c r="C230" s="120"/>
      <c r="D230" s="118"/>
    </row>
    <row r="231" spans="3:4" s="119" customFormat="1" ht="12.75">
      <c r="C231" s="120"/>
      <c r="D231" s="118"/>
    </row>
    <row r="232" spans="3:4" s="119" customFormat="1" ht="12.75">
      <c r="C232" s="120"/>
      <c r="D232" s="118"/>
    </row>
    <row r="233" spans="3:4" s="119" customFormat="1" ht="12.75">
      <c r="C233" s="120"/>
      <c r="D233" s="118"/>
    </row>
    <row r="234" spans="3:4" s="119" customFormat="1" ht="12.75">
      <c r="C234" s="120"/>
      <c r="D234" s="118"/>
    </row>
    <row r="235" spans="3:4" s="119" customFormat="1" ht="12.75">
      <c r="C235" s="120"/>
      <c r="D235" s="118"/>
    </row>
    <row r="236" spans="3:4" s="119" customFormat="1" ht="12.75">
      <c r="C236" s="120"/>
      <c r="D236" s="118"/>
    </row>
    <row r="237" spans="3:4" s="119" customFormat="1" ht="12.75">
      <c r="C237" s="120"/>
      <c r="D237" s="118"/>
    </row>
    <row r="238" spans="3:4" s="119" customFormat="1" ht="12.75">
      <c r="C238" s="120"/>
      <c r="D238" s="118"/>
    </row>
    <row r="239" spans="3:4" s="119" customFormat="1" ht="12.75">
      <c r="C239" s="120"/>
      <c r="D239" s="118"/>
    </row>
    <row r="240" spans="3:4" s="119" customFormat="1" ht="12.75">
      <c r="C240" s="120"/>
      <c r="D240" s="118"/>
    </row>
    <row r="241" spans="3:4" s="119" customFormat="1" ht="12.75">
      <c r="C241" s="120"/>
      <c r="D241" s="118"/>
    </row>
    <row r="242" spans="3:4" s="119" customFormat="1" ht="12.75">
      <c r="C242" s="120"/>
      <c r="D242" s="118"/>
    </row>
    <row r="243" spans="3:4" s="119" customFormat="1" ht="12.75">
      <c r="C243" s="120"/>
      <c r="D243" s="118"/>
    </row>
    <row r="244" spans="3:4" s="119" customFormat="1" ht="12.75">
      <c r="C244" s="120"/>
      <c r="D244" s="118"/>
    </row>
    <row r="245" spans="3:4" s="119" customFormat="1" ht="12.75">
      <c r="C245" s="120"/>
      <c r="D245" s="118"/>
    </row>
    <row r="246" spans="3:4" s="119" customFormat="1" ht="12.75">
      <c r="C246" s="120"/>
      <c r="D246" s="118"/>
    </row>
    <row r="247" spans="3:4" s="119" customFormat="1" ht="12.75">
      <c r="C247" s="120"/>
      <c r="D247" s="118"/>
    </row>
    <row r="248" spans="3:4" s="119" customFormat="1" ht="12.75">
      <c r="C248" s="120"/>
      <c r="D248" s="118"/>
    </row>
    <row r="249" spans="3:4" s="119" customFormat="1" ht="12.75">
      <c r="C249" s="120"/>
      <c r="D249" s="118"/>
    </row>
    <row r="250" spans="3:4" s="119" customFormat="1" ht="12.75">
      <c r="C250" s="120"/>
      <c r="D250" s="118"/>
    </row>
    <row r="251" spans="3:4" s="119" customFormat="1" ht="12.75">
      <c r="C251" s="120"/>
      <c r="D251" s="118"/>
    </row>
    <row r="252" spans="3:4" s="119" customFormat="1" ht="12.75">
      <c r="C252" s="120"/>
      <c r="D252" s="118"/>
    </row>
    <row r="253" spans="3:4" s="119" customFormat="1" ht="12.75">
      <c r="C253" s="120"/>
      <c r="D253" s="118"/>
    </row>
    <row r="254" spans="3:4" s="119" customFormat="1" ht="12.75">
      <c r="C254" s="120"/>
      <c r="D254" s="118"/>
    </row>
    <row r="255" spans="3:4" s="119" customFormat="1" ht="12.75">
      <c r="C255" s="120"/>
      <c r="D255" s="118"/>
    </row>
    <row r="256" spans="3:4" s="119" customFormat="1" ht="12.75">
      <c r="C256" s="120"/>
      <c r="D256" s="118"/>
    </row>
    <row r="257" spans="3:4" s="119" customFormat="1" ht="12.75">
      <c r="C257" s="120"/>
      <c r="D257" s="118"/>
    </row>
    <row r="258" spans="3:4" s="119" customFormat="1" ht="12.75">
      <c r="C258" s="120"/>
      <c r="D258" s="118"/>
    </row>
    <row r="259" spans="3:4" s="119" customFormat="1" ht="12.75">
      <c r="C259" s="120"/>
      <c r="D259" s="118"/>
    </row>
    <row r="260" spans="3:4" s="119" customFormat="1" ht="12.75">
      <c r="C260" s="120"/>
      <c r="D260" s="118"/>
    </row>
    <row r="261" spans="3:4" s="119" customFormat="1" ht="12.75">
      <c r="C261" s="120"/>
      <c r="D261" s="118"/>
    </row>
    <row r="262" spans="3:4" s="119" customFormat="1" ht="12.75">
      <c r="C262" s="120"/>
      <c r="D262" s="118"/>
    </row>
    <row r="263" spans="3:4" s="119" customFormat="1" ht="12.75">
      <c r="C263" s="120"/>
      <c r="D263" s="118"/>
    </row>
    <row r="264" spans="3:4" s="119" customFormat="1" ht="12.75">
      <c r="C264" s="120"/>
      <c r="D264" s="118"/>
    </row>
    <row r="265" spans="3:4" s="119" customFormat="1" ht="12.75">
      <c r="C265" s="120"/>
      <c r="D265" s="118"/>
    </row>
    <row r="266" spans="3:4" s="119" customFormat="1" ht="12.75">
      <c r="C266" s="120"/>
      <c r="D266" s="118"/>
    </row>
    <row r="267" spans="3:4" s="119" customFormat="1" ht="12.75">
      <c r="C267" s="120"/>
      <c r="D267" s="118"/>
    </row>
    <row r="268" spans="3:4" s="119" customFormat="1" ht="12.75">
      <c r="C268" s="120"/>
      <c r="D268" s="118"/>
    </row>
    <row r="269" spans="3:4" s="119" customFormat="1" ht="12.75">
      <c r="C269" s="120"/>
      <c r="D269" s="118"/>
    </row>
    <row r="270" spans="3:4" s="119" customFormat="1" ht="12.75">
      <c r="C270" s="120"/>
      <c r="D270" s="118"/>
    </row>
    <row r="271" spans="3:4" s="119" customFormat="1" ht="12.75">
      <c r="C271" s="120"/>
      <c r="D271" s="118"/>
    </row>
    <row r="272" spans="3:4" s="119" customFormat="1" ht="12.75">
      <c r="C272" s="120"/>
      <c r="D272" s="118"/>
    </row>
    <row r="273" spans="3:4" s="119" customFormat="1" ht="12.75">
      <c r="C273" s="120"/>
      <c r="D273" s="118"/>
    </row>
    <row r="274" spans="3:4" s="119" customFormat="1" ht="12.75">
      <c r="C274" s="120"/>
      <c r="D274" s="118"/>
    </row>
    <row r="275" spans="3:4" s="119" customFormat="1" ht="12.75">
      <c r="C275" s="120"/>
      <c r="D275" s="118"/>
    </row>
    <row r="276" spans="3:4" s="119" customFormat="1" ht="12.75">
      <c r="C276" s="120"/>
      <c r="D276" s="118"/>
    </row>
    <row r="277" spans="3:4" s="119" customFormat="1" ht="12.75">
      <c r="C277" s="120"/>
      <c r="D277" s="118"/>
    </row>
    <row r="278" spans="3:4" s="119" customFormat="1" ht="12.75">
      <c r="C278" s="120"/>
      <c r="D278" s="118"/>
    </row>
    <row r="279" spans="3:4" s="119" customFormat="1" ht="12.75">
      <c r="C279" s="120"/>
      <c r="D279" s="118"/>
    </row>
    <row r="280" spans="3:4" s="119" customFormat="1" ht="12.75">
      <c r="C280" s="120"/>
      <c r="D280" s="118"/>
    </row>
    <row r="281" spans="3:4" s="119" customFormat="1" ht="12.75">
      <c r="C281" s="120"/>
      <c r="D281" s="118"/>
    </row>
    <row r="282" spans="3:4" s="119" customFormat="1" ht="12.75">
      <c r="C282" s="120"/>
      <c r="D282" s="118"/>
    </row>
    <row r="283" spans="3:4" s="119" customFormat="1" ht="12.75">
      <c r="C283" s="120"/>
      <c r="D283" s="118"/>
    </row>
    <row r="284" spans="3:4" s="119" customFormat="1" ht="12.75">
      <c r="C284" s="120"/>
      <c r="D284" s="118"/>
    </row>
    <row r="285" spans="3:4" s="119" customFormat="1" ht="12.75">
      <c r="C285" s="120"/>
      <c r="D285" s="118"/>
    </row>
    <row r="286" spans="3:4" s="119" customFormat="1" ht="12.75">
      <c r="C286" s="120"/>
      <c r="D286" s="118"/>
    </row>
    <row r="287" spans="3:4" s="119" customFormat="1" ht="12.75">
      <c r="C287" s="120"/>
      <c r="D287" s="118"/>
    </row>
    <row r="288" spans="3:4" s="119" customFormat="1" ht="12.75">
      <c r="C288" s="120"/>
      <c r="D288" s="118"/>
    </row>
    <row r="289" spans="3:4" s="119" customFormat="1" ht="12.75">
      <c r="C289" s="120"/>
      <c r="D289" s="118"/>
    </row>
    <row r="290" spans="3:4" s="119" customFormat="1" ht="12.75">
      <c r="C290" s="120"/>
      <c r="D290" s="118"/>
    </row>
    <row r="291" spans="3:4" s="119" customFormat="1" ht="12.75">
      <c r="C291" s="120"/>
      <c r="D291" s="118"/>
    </row>
    <row r="292" spans="3:4" s="119" customFormat="1" ht="12.75">
      <c r="C292" s="120"/>
      <c r="D292" s="118"/>
    </row>
    <row r="293" spans="3:4" s="119" customFormat="1" ht="12.75">
      <c r="C293" s="120"/>
      <c r="D293" s="118"/>
    </row>
    <row r="294" spans="3:4" s="119" customFormat="1" ht="12.75">
      <c r="C294" s="120"/>
      <c r="D294" s="118"/>
    </row>
    <row r="295" spans="3:4" s="119" customFormat="1" ht="12.75">
      <c r="C295" s="120"/>
      <c r="D295" s="118"/>
    </row>
    <row r="296" spans="3:4" s="119" customFormat="1" ht="12.75">
      <c r="C296" s="120"/>
      <c r="D296" s="118"/>
    </row>
    <row r="297" spans="3:4" s="119" customFormat="1" ht="12.75">
      <c r="C297" s="120"/>
      <c r="D297" s="118"/>
    </row>
    <row r="298" spans="3:4" s="119" customFormat="1" ht="12.75">
      <c r="C298" s="120"/>
      <c r="D298" s="118"/>
    </row>
    <row r="299" spans="3:4" s="119" customFormat="1" ht="12.75">
      <c r="C299" s="120"/>
      <c r="D299" s="118"/>
    </row>
    <row r="300" spans="3:4" s="119" customFormat="1" ht="12.75">
      <c r="C300" s="120"/>
      <c r="D300" s="118"/>
    </row>
    <row r="301" spans="3:4" s="119" customFormat="1" ht="12.75">
      <c r="C301" s="120"/>
      <c r="D301" s="118"/>
    </row>
    <row r="302" spans="3:4" s="119" customFormat="1" ht="12.75">
      <c r="C302" s="120"/>
      <c r="D302" s="118"/>
    </row>
    <row r="303" spans="3:4" s="119" customFormat="1" ht="12.75">
      <c r="C303" s="120"/>
      <c r="D303" s="118"/>
    </row>
    <row r="304" spans="3:4" s="119" customFormat="1" ht="12.75">
      <c r="C304" s="120"/>
      <c r="D304" s="118"/>
    </row>
    <row r="305" spans="3:4" s="119" customFormat="1" ht="12.75">
      <c r="C305" s="120"/>
      <c r="D305" s="118"/>
    </row>
    <row r="306" spans="4:4" s="119" customFormat="1" ht="12.75">
      <c r="D306" s="118"/>
    </row>
    <row r="307" spans="4:4" s="119" customFormat="1" ht="12.75">
      <c r="D307" s="118"/>
    </row>
    <row r="308" spans="4:4" s="119" customFormat="1" ht="12.75">
      <c r="D308" s="118"/>
    </row>
    <row r="309" spans="4:4" s="119" customFormat="1" ht="12.75">
      <c r="D309" s="118"/>
    </row>
    <row r="310" spans="4:4" s="119" customFormat="1" ht="12.75">
      <c r="D310" s="118"/>
    </row>
    <row r="311" spans="4:4" s="119" customFormat="1" ht="12.75">
      <c r="D311" s="118"/>
    </row>
    <row r="312" spans="4:4" s="119" customFormat="1" ht="12.75">
      <c r="D312" s="118"/>
    </row>
    <row r="313" spans="4:4" s="119" customFormat="1" ht="12.75">
      <c r="D313" s="118"/>
    </row>
    <row r="314" spans="4:4" s="119" customFormat="1" ht="12.75">
      <c r="D314" s="118"/>
    </row>
    <row r="315" spans="4:4" s="119" customFormat="1" ht="12.75">
      <c r="D315" s="118"/>
    </row>
    <row r="316" spans="4:4" s="119" customFormat="1" ht="12.75">
      <c r="D316" s="118"/>
    </row>
    <row r="317" spans="4:4" s="119" customFormat="1" ht="12.75">
      <c r="D317" s="118"/>
    </row>
    <row r="318" spans="4:4" s="119" customFormat="1" ht="12.75">
      <c r="D318" s="118"/>
    </row>
    <row r="319" spans="4:4" s="119" customFormat="1" ht="12.75">
      <c r="D319" s="118"/>
    </row>
    <row r="320" spans="4:4" s="119" customFormat="1" ht="12.75">
      <c r="D320" s="118"/>
    </row>
    <row r="321" spans="4:4" s="119" customFormat="1" ht="12.75">
      <c r="D321" s="118"/>
    </row>
    <row r="322" spans="4:4" s="119" customFormat="1" ht="12.75">
      <c r="D322" s="118"/>
    </row>
    <row r="323" spans="4:4" s="119" customFormat="1" ht="12.75">
      <c r="D323" s="118"/>
    </row>
    <row r="324" spans="4:4" s="119" customFormat="1" ht="12.75">
      <c r="D324" s="118"/>
    </row>
    <row r="325" spans="4:4" s="119" customFormat="1" ht="12.75">
      <c r="D325" s="118"/>
    </row>
    <row r="326" spans="4:4" s="119" customFormat="1" ht="12.75">
      <c r="D326" s="118"/>
    </row>
    <row r="327" spans="4:4" s="119" customFormat="1" ht="12.75">
      <c r="D327" s="118"/>
    </row>
    <row r="328" spans="4:4" s="119" customFormat="1" ht="12.75">
      <c r="D328" s="118"/>
    </row>
    <row r="329" spans="4:4" s="119" customFormat="1" ht="12.75" thickBot="1">
      <c r="D329" s="118"/>
    </row>
  </sheetData>
  <sheetProtection password="EF65" sheet="1" objects="1" scenarios="1"/>
  <mergeCells count="5">
    <mergeCell ref="A1:F1"/>
    <mergeCell ref="A2:F2"/>
    <mergeCell ref="A3:F3"/>
    <mergeCell ref="A4:D4"/>
    <mergeCell ref="A5:F5"/>
  </mergeCells>
  <pageMargins left="0.1968503937007874" right="0.1968503937007874" top="0.3937007874015748" bottom="0.3937007874015748" header="0.31496062992125984" footer="0.31496062992125984"/>
  <pageSetup fitToHeight="19" orientation="portrait" paperSize="9" scale="82" r:id="rId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BG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3" defaultRowHeight="12.75"/>
  <cols>
    <col min="1" max="1" width="12.714285714285714" style="4" customWidth="1"/>
    <col min="2" max="2" width="20.714285714285715" style="4" customWidth="1"/>
    <col min="3" max="3" width="26.714285714285715" style="4" customWidth="1"/>
    <col min="4" max="4" width="17.714285714285715" style="109" customWidth="1"/>
    <col min="5" max="5" width="20.714285714285715" style="4" customWidth="1"/>
    <col min="6" max="6" width="18.714285714285715" style="4" customWidth="1"/>
    <col min="7" max="7" width="20.714285714285715" style="119" customWidth="1"/>
    <col min="8" max="8" width="18.714285714285715" style="119" customWidth="1"/>
    <col min="9" max="9" width="20.714285714285715" style="119" customWidth="1"/>
    <col min="10" max="10" width="18.714285714285715" style="119" customWidth="1"/>
    <col min="11" max="11" width="9.142857142857142" style="119"/>
    <col min="12" max="12" width="9.142857142857142" style="118"/>
    <col min="13" max="14" width="9.142857142857142" style="119"/>
    <col min="15" max="15" width="0" style="119" hidden="1" customWidth="1"/>
    <col min="16" max="59" width="9.142857142857142" style="119"/>
    <col min="60" max="16384" width="9.142857142857142" style="4"/>
  </cols>
  <sheetData>
    <row r="1" spans="1:10" ht="15" customHeight="1">
      <c r="A1" s="477" t="s">
        <v>2460</v>
      </c>
      <c r="B1" s="478"/>
      <c r="C1" s="478"/>
      <c r="D1" s="478"/>
      <c r="E1" s="478"/>
      <c r="F1" s="478"/>
      <c r="G1" s="478"/>
      <c r="H1" s="478"/>
      <c r="I1" s="478"/>
      <c r="J1" s="478"/>
    </row>
    <row r="2" spans="1:15" ht="15" customHeight="1">
      <c r="A2" s="479" t="s">
        <v>2526</v>
      </c>
      <c r="B2" s="478"/>
      <c r="C2" s="478"/>
      <c r="D2" s="478"/>
      <c r="E2" s="478"/>
      <c r="F2" s="478"/>
      <c r="G2" s="478"/>
      <c r="H2" s="478"/>
      <c r="I2" s="478"/>
      <c r="J2" s="478"/>
      <c r="O2" s="119" t="s">
        <v>2347</v>
      </c>
    </row>
    <row r="3" spans="1:15" ht="15" customHeight="1">
      <c r="A3" s="485"/>
      <c r="B3" s="478"/>
      <c r="C3" s="478"/>
      <c r="D3" s="478"/>
      <c r="E3" s="478"/>
      <c r="F3" s="478"/>
      <c r="G3" s="478"/>
      <c r="H3" s="478"/>
      <c r="I3" s="478"/>
      <c r="J3" s="478"/>
      <c r="O3" s="119" t="s">
        <v>2348</v>
      </c>
    </row>
    <row r="4" spans="1:10" ht="15" customHeight="1">
      <c r="A4" s="112"/>
      <c r="B4" s="112"/>
      <c r="C4" s="112"/>
      <c r="D4" s="113" t="s">
        <v>2346</v>
      </c>
      <c r="E4" s="114">
        <f>+ROUND(SUM(E8:E17),2)</f>
        <v>0.0</v>
      </c>
      <c r="F4" s="114">
        <f t="shared" si="0" ref="F4:J4">+ROUND(SUM(F8:F17),2)</f>
        <v>0.0</v>
      </c>
      <c r="G4" s="114">
        <f t="shared" si="0"/>
        <v>0.0</v>
      </c>
      <c r="H4" s="114">
        <f t="shared" si="0"/>
        <v>0.0</v>
      </c>
      <c r="I4" s="114">
        <f t="shared" si="0"/>
        <v>0.0</v>
      </c>
      <c r="J4" s="114">
        <f t="shared" si="0"/>
        <v>0.0</v>
      </c>
    </row>
    <row r="5" spans="1:10" ht="15" customHeight="1" thickBot="1">
      <c r="A5" s="483" t="s">
        <v>2525</v>
      </c>
      <c r="B5" s="484"/>
      <c r="C5" s="484"/>
      <c r="D5" s="484"/>
      <c r="E5" s="484"/>
      <c r="F5" s="484"/>
      <c r="G5" s="484"/>
      <c r="H5" s="484"/>
      <c r="I5" s="484"/>
      <c r="J5" s="484"/>
    </row>
    <row r="6" spans="1:14" ht="30" customHeight="1">
      <c r="A6" s="204" t="s">
        <v>523</v>
      </c>
      <c r="B6" s="210" t="s">
        <v>2338</v>
      </c>
      <c r="C6" s="205" t="s">
        <v>2364</v>
      </c>
      <c r="D6" s="205" t="s">
        <v>2339</v>
      </c>
      <c r="E6" s="205" t="s">
        <v>2343</v>
      </c>
      <c r="F6" s="206" t="s">
        <v>2340</v>
      </c>
      <c r="G6" s="205" t="s">
        <v>2344</v>
      </c>
      <c r="H6" s="206" t="s">
        <v>2341</v>
      </c>
      <c r="I6" s="205" t="s">
        <v>2345</v>
      </c>
      <c r="J6" s="206" t="s">
        <v>2342</v>
      </c>
      <c r="L6" s="125" t="s">
        <v>2349</v>
      </c>
      <c r="M6" s="125" t="s">
        <v>2349</v>
      </c>
      <c r="N6" s="125" t="s">
        <v>2349</v>
      </c>
    </row>
    <row r="7" spans="1:59" s="167" customFormat="1" ht="15" customHeight="1" thickBot="1">
      <c r="A7" s="162" t="s">
        <v>2403</v>
      </c>
      <c r="B7" s="163" t="s">
        <v>2404</v>
      </c>
      <c r="C7" s="163" t="s">
        <v>2405</v>
      </c>
      <c r="D7" s="163" t="s">
        <v>2406</v>
      </c>
      <c r="E7" s="163" t="s">
        <v>2407</v>
      </c>
      <c r="F7" s="163" t="s">
        <v>2408</v>
      </c>
      <c r="G7" s="162" t="s">
        <v>2409</v>
      </c>
      <c r="H7" s="163" t="s">
        <v>2410</v>
      </c>
      <c r="I7" s="162" t="s">
        <v>2411</v>
      </c>
      <c r="J7" s="164" t="s">
        <v>2412</v>
      </c>
      <c r="K7" s="165"/>
      <c r="L7" s="166"/>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row>
    <row r="8" spans="1:14" ht="15" customHeight="1" thickTop="1">
      <c r="A8" s="159">
        <v>1.0</v>
      </c>
      <c r="B8" s="230"/>
      <c r="C8" s="230"/>
      <c r="D8" s="228"/>
      <c r="E8" s="229"/>
      <c r="F8" s="229"/>
      <c r="G8" s="229"/>
      <c r="H8" s="229"/>
      <c r="I8" s="229"/>
      <c r="J8" s="243"/>
      <c r="L8" s="124" t="str">
        <f>IF(IF((OR(ABS(E8*0.21-F8)&gt;15,ABS(E8*0.21-F8)&gt;ABS(E8*0.001))),0,1)=1,T($O$2),T($O$3))</f>
        <v>OK</v>
      </c>
      <c r="M8" s="124" t="str">
        <f>IF(IF((OR(ABS(G8*0.15-H8)&gt;15,ABS(G8*0.15-H8)&gt;ABS(G8*0.001))),0,1)=1,T($O$2),T($O$3))</f>
        <v>OK</v>
      </c>
      <c r="N8" s="124" t="str">
        <f>IF(IF((OR(ABS(I8*0.1-J8)&gt;15,ABS(I8*0.1-J8)&gt;ABS(I8*0.001))),0,1)=1,T($O$2),T($O$3))</f>
        <v>OK</v>
      </c>
    </row>
    <row r="9" spans="1:14" ht="15" customHeight="1">
      <c r="A9" s="160">
        <v>2.0</v>
      </c>
      <c r="B9" s="234"/>
      <c r="C9" s="234"/>
      <c r="D9" s="232"/>
      <c r="E9" s="233"/>
      <c r="F9" s="233"/>
      <c r="G9" s="233"/>
      <c r="H9" s="233"/>
      <c r="I9" s="233"/>
      <c r="J9" s="244"/>
      <c r="L9" s="124" t="str">
        <f>IF(IF((OR(ABS(E9*0.21-F9)&gt;15,ABS(E9*0.21-F9)&gt;ABS(E9*0.001))),0,1)=1,T($O$2),T($O$3))</f>
        <v>OK</v>
      </c>
      <c r="M9" s="124" t="str">
        <f>IF(IF((OR(ABS(G9*0.15-H9)&gt;15,ABS(G9*0.15-H9)&gt;ABS(G9*0.001))),0,1)=1,T($O$2),T($O$3))</f>
        <v>OK</v>
      </c>
      <c r="N9" s="124" t="str">
        <f>IF(IF((OR(ABS(I9*0.1-J9)&gt;15,ABS(I9*0.1-J9)&gt;ABS(I9*0.001))),0,1)=1,T($O$2),T($O$3))</f>
        <v>OK</v>
      </c>
    </row>
    <row r="10" spans="1:14" ht="15" customHeight="1">
      <c r="A10" s="160">
        <v>3.0</v>
      </c>
      <c r="B10" s="234"/>
      <c r="C10" s="234"/>
      <c r="D10" s="232"/>
      <c r="E10" s="233"/>
      <c r="F10" s="245"/>
      <c r="G10" s="233"/>
      <c r="H10" s="245"/>
      <c r="I10" s="233"/>
      <c r="J10" s="246"/>
      <c r="L10" s="124" t="str">
        <f t="shared" si="1" ref="L10:L17">IF(IF((OR(ABS(E10*0.21-F10)&gt;15,ABS(E10*0.21-F10)&gt;ABS(E10*0.001))),0,1)=1,T($O$2),T($O$3))</f>
        <v>OK</v>
      </c>
      <c r="M10" s="124" t="str">
        <f t="shared" si="2" ref="M10:M17">IF(IF((OR(ABS(G10*0.15-H10)&gt;15,ABS(G10*0.15-H10)&gt;ABS(G10*0.001))),0,1)=1,T($O$2),T($O$3))</f>
        <v>OK</v>
      </c>
      <c r="N10" s="124" t="str">
        <f t="shared" si="3" ref="N10:N17">IF(IF((OR(ABS(I10*0.1-J10)&gt;15,ABS(I10*0.1-J10)&gt;ABS(I10*0.001))),0,1)=1,T($O$2),T($O$3))</f>
        <v>OK</v>
      </c>
    </row>
    <row r="11" spans="1:14" ht="15" customHeight="1">
      <c r="A11" s="160">
        <v>4.0</v>
      </c>
      <c r="B11" s="234"/>
      <c r="C11" s="234"/>
      <c r="D11" s="232"/>
      <c r="E11" s="233"/>
      <c r="F11" s="245"/>
      <c r="G11" s="233"/>
      <c r="H11" s="245"/>
      <c r="I11" s="233"/>
      <c r="J11" s="246"/>
      <c r="L11" s="124" t="str">
        <f t="shared" si="1"/>
        <v>OK</v>
      </c>
      <c r="M11" s="124" t="str">
        <f t="shared" si="2"/>
        <v>OK</v>
      </c>
      <c r="N11" s="124" t="str">
        <f t="shared" si="3"/>
        <v>OK</v>
      </c>
    </row>
    <row r="12" spans="1:14" ht="15" customHeight="1">
      <c r="A12" s="160">
        <v>5.0</v>
      </c>
      <c r="B12" s="234"/>
      <c r="C12" s="234"/>
      <c r="D12" s="232"/>
      <c r="E12" s="233"/>
      <c r="F12" s="245"/>
      <c r="G12" s="233"/>
      <c r="H12" s="245"/>
      <c r="I12" s="233"/>
      <c r="J12" s="246"/>
      <c r="L12" s="124" t="str">
        <f t="shared" si="1"/>
        <v>OK</v>
      </c>
      <c r="M12" s="124" t="str">
        <f t="shared" si="2"/>
        <v>OK</v>
      </c>
      <c r="N12" s="124" t="str">
        <f t="shared" si="3"/>
        <v>OK</v>
      </c>
    </row>
    <row r="13" spans="1:14" ht="15" customHeight="1">
      <c r="A13" s="160">
        <v>6.0</v>
      </c>
      <c r="B13" s="234"/>
      <c r="C13" s="234"/>
      <c r="D13" s="232"/>
      <c r="E13" s="233"/>
      <c r="F13" s="245"/>
      <c r="G13" s="233"/>
      <c r="H13" s="245"/>
      <c r="I13" s="233"/>
      <c r="J13" s="246"/>
      <c r="L13" s="124" t="str">
        <f t="shared" si="1"/>
        <v>OK</v>
      </c>
      <c r="M13" s="124" t="str">
        <f t="shared" si="2"/>
        <v>OK</v>
      </c>
      <c r="N13" s="124" t="str">
        <f t="shared" si="3"/>
        <v>OK</v>
      </c>
    </row>
    <row r="14" spans="1:14" ht="15" customHeight="1">
      <c r="A14" s="160">
        <v>7.0</v>
      </c>
      <c r="B14" s="234"/>
      <c r="C14" s="234"/>
      <c r="D14" s="232"/>
      <c r="E14" s="233"/>
      <c r="F14" s="245"/>
      <c r="G14" s="233"/>
      <c r="H14" s="245"/>
      <c r="I14" s="233"/>
      <c r="J14" s="246"/>
      <c r="L14" s="124" t="str">
        <f t="shared" si="1"/>
        <v>OK</v>
      </c>
      <c r="M14" s="124" t="str">
        <f t="shared" si="2"/>
        <v>OK</v>
      </c>
      <c r="N14" s="124" t="str">
        <f t="shared" si="3"/>
        <v>OK</v>
      </c>
    </row>
    <row r="15" spans="1:14" ht="15" customHeight="1">
      <c r="A15" s="160">
        <v>8.0</v>
      </c>
      <c r="B15" s="234"/>
      <c r="C15" s="234"/>
      <c r="D15" s="232"/>
      <c r="E15" s="233"/>
      <c r="F15" s="245"/>
      <c r="G15" s="233"/>
      <c r="H15" s="245"/>
      <c r="I15" s="233"/>
      <c r="J15" s="246"/>
      <c r="L15" s="124" t="str">
        <f t="shared" si="1"/>
        <v>OK</v>
      </c>
      <c r="M15" s="124" t="str">
        <f t="shared" si="2"/>
        <v>OK</v>
      </c>
      <c r="N15" s="124" t="str">
        <f t="shared" si="3"/>
        <v>OK</v>
      </c>
    </row>
    <row r="16" spans="1:14" ht="15" customHeight="1">
      <c r="A16" s="160">
        <v>9.0</v>
      </c>
      <c r="B16" s="234"/>
      <c r="C16" s="234"/>
      <c r="D16" s="232"/>
      <c r="E16" s="233"/>
      <c r="F16" s="245"/>
      <c r="G16" s="233"/>
      <c r="H16" s="245"/>
      <c r="I16" s="233"/>
      <c r="J16" s="246"/>
      <c r="L16" s="124" t="str">
        <f t="shared" si="1"/>
        <v>OK</v>
      </c>
      <c r="M16" s="124" t="str">
        <f t="shared" si="2"/>
        <v>OK</v>
      </c>
      <c r="N16" s="124" t="str">
        <f t="shared" si="3"/>
        <v>OK</v>
      </c>
    </row>
    <row r="17" spans="1:14" ht="15" customHeight="1">
      <c r="A17" s="161">
        <v>10.0</v>
      </c>
      <c r="B17" s="238"/>
      <c r="C17" s="238"/>
      <c r="D17" s="236"/>
      <c r="E17" s="237"/>
      <c r="F17" s="247"/>
      <c r="G17" s="237"/>
      <c r="H17" s="247"/>
      <c r="I17" s="237"/>
      <c r="J17" s="248"/>
      <c r="L17" s="124" t="str">
        <f t="shared" si="1"/>
        <v>OK</v>
      </c>
      <c r="M17" s="124" t="str">
        <f t="shared" si="2"/>
        <v>OK</v>
      </c>
      <c r="N17" s="124" t="str">
        <f t="shared" si="3"/>
        <v>OK</v>
      </c>
    </row>
    <row r="18" spans="1:12" s="119" customFormat="1" ht="12.75">
      <c r="A18" s="118"/>
      <c r="C18" s="120"/>
      <c r="D18" s="118"/>
      <c r="L18" s="118"/>
    </row>
    <row r="19" spans="1:12" s="119" customFormat="1" ht="12.75">
      <c r="A19" s="118"/>
      <c r="C19" s="120"/>
      <c r="D19" s="118"/>
      <c r="L19" s="118"/>
    </row>
    <row r="20" spans="1:12" s="119" customFormat="1" ht="12.75">
      <c r="A20" s="118"/>
      <c r="C20" s="120"/>
      <c r="D20" s="118"/>
      <c r="L20" s="118"/>
    </row>
    <row r="21" spans="1:12" s="119" customFormat="1" ht="12.75">
      <c r="A21" s="118"/>
      <c r="C21" s="120"/>
      <c r="D21" s="118"/>
      <c r="L21" s="118"/>
    </row>
    <row r="22" spans="1:12" s="119" customFormat="1" ht="12.75">
      <c r="A22" s="118"/>
      <c r="C22" s="120"/>
      <c r="D22" s="118"/>
      <c r="L22" s="118"/>
    </row>
    <row r="23" spans="1:12" s="119" customFormat="1" ht="12.75">
      <c r="A23" s="118"/>
      <c r="C23" s="120"/>
      <c r="D23" s="118"/>
      <c r="L23" s="118"/>
    </row>
    <row r="24" spans="1:12" s="119" customFormat="1" ht="12.75">
      <c r="A24" s="118"/>
      <c r="C24" s="120"/>
      <c r="D24" s="118"/>
      <c r="L24" s="118"/>
    </row>
    <row r="25" spans="1:12" s="119" customFormat="1" ht="12.75">
      <c r="A25" s="118"/>
      <c r="C25" s="120"/>
      <c r="D25" s="118"/>
      <c r="L25" s="118"/>
    </row>
    <row r="26" spans="1:12" s="119" customFormat="1" ht="12.75">
      <c r="A26" s="118"/>
      <c r="C26" s="120"/>
      <c r="D26" s="118"/>
      <c r="L26" s="118"/>
    </row>
    <row r="27" spans="1:12" s="119" customFormat="1" ht="12.75">
      <c r="A27" s="118"/>
      <c r="C27" s="120"/>
      <c r="D27" s="118"/>
      <c r="L27" s="118"/>
    </row>
    <row r="28" spans="1:12" s="119" customFormat="1" ht="12.75">
      <c r="A28" s="118"/>
      <c r="C28" s="120"/>
      <c r="D28" s="118"/>
      <c r="L28" s="118"/>
    </row>
    <row r="29" spans="1:12" s="119" customFormat="1" ht="12.75">
      <c r="A29" s="118"/>
      <c r="C29" s="120"/>
      <c r="D29" s="118"/>
      <c r="L29" s="118"/>
    </row>
    <row r="30" spans="1:12" s="119" customFormat="1" ht="12.75">
      <c r="A30" s="118"/>
      <c r="C30" s="120"/>
      <c r="D30" s="118"/>
      <c r="L30" s="118"/>
    </row>
    <row r="31" spans="1:12" s="119" customFormat="1" ht="12.75">
      <c r="A31" s="118"/>
      <c r="C31" s="120"/>
      <c r="D31" s="118"/>
      <c r="L31" s="118"/>
    </row>
    <row r="32" spans="1:12" s="119" customFormat="1" ht="12.75">
      <c r="A32" s="118"/>
      <c r="C32" s="120"/>
      <c r="D32" s="118"/>
      <c r="L32" s="118"/>
    </row>
    <row r="33" spans="3:12" s="119" customFormat="1" ht="12.75">
      <c r="C33" s="120"/>
      <c r="D33" s="118"/>
      <c r="L33" s="118"/>
    </row>
    <row r="34" spans="3:12" s="119" customFormat="1" ht="12.75">
      <c r="C34" s="120"/>
      <c r="D34" s="118"/>
      <c r="L34" s="118"/>
    </row>
    <row r="35" spans="3:12" s="119" customFormat="1" ht="12.75">
      <c r="C35" s="120"/>
      <c r="D35" s="118"/>
      <c r="L35" s="118"/>
    </row>
    <row r="36" spans="3:12" s="119" customFormat="1" ht="12.75">
      <c r="C36" s="120"/>
      <c r="D36" s="118"/>
      <c r="L36" s="118"/>
    </row>
    <row r="37" spans="3:12" s="119" customFormat="1" ht="12.75">
      <c r="C37" s="120"/>
      <c r="D37" s="118"/>
      <c r="L37" s="118"/>
    </row>
    <row r="38" spans="3:12" s="119" customFormat="1" ht="12.75">
      <c r="C38" s="120"/>
      <c r="D38" s="118"/>
      <c r="L38" s="118"/>
    </row>
    <row r="39" spans="3:12" s="119" customFormat="1" ht="12.75">
      <c r="C39" s="120"/>
      <c r="D39" s="118"/>
      <c r="L39" s="118"/>
    </row>
    <row r="40" spans="3:12" s="119" customFormat="1" ht="12.75">
      <c r="C40" s="120"/>
      <c r="D40" s="118"/>
      <c r="L40" s="118"/>
    </row>
    <row r="41" spans="3:12" s="119" customFormat="1" ht="12.75">
      <c r="C41" s="120"/>
      <c r="D41" s="118"/>
      <c r="L41" s="118"/>
    </row>
    <row r="42" spans="3:12" s="119" customFormat="1" ht="12.75">
      <c r="C42" s="120"/>
      <c r="D42" s="118"/>
      <c r="L42" s="118"/>
    </row>
    <row r="43" spans="3:12" s="119" customFormat="1" ht="12.75">
      <c r="C43" s="120"/>
      <c r="D43" s="118"/>
      <c r="L43" s="118"/>
    </row>
    <row r="44" spans="3:12" s="119" customFormat="1" ht="12.75">
      <c r="C44" s="120"/>
      <c r="D44" s="118"/>
      <c r="L44" s="118"/>
    </row>
    <row r="45" spans="3:12" s="119" customFormat="1" ht="12.75">
      <c r="C45" s="120"/>
      <c r="D45" s="118"/>
      <c r="L45" s="118"/>
    </row>
    <row r="46" spans="3:12" s="119" customFormat="1" ht="12.75">
      <c r="C46" s="120"/>
      <c r="D46" s="118"/>
      <c r="L46" s="118"/>
    </row>
    <row r="47" spans="3:12" s="119" customFormat="1" ht="12.75">
      <c r="C47" s="120"/>
      <c r="D47" s="118"/>
      <c r="L47" s="118"/>
    </row>
    <row r="48" spans="3:12" s="119" customFormat="1" ht="12.75">
      <c r="C48" s="120"/>
      <c r="D48" s="118"/>
      <c r="L48" s="118"/>
    </row>
    <row r="49" spans="3:12" s="119" customFormat="1" ht="12.75">
      <c r="C49" s="120"/>
      <c r="D49" s="118"/>
      <c r="L49" s="118"/>
    </row>
    <row r="50" spans="3:12" s="119" customFormat="1" ht="12.75">
      <c r="C50" s="120"/>
      <c r="D50" s="118"/>
      <c r="L50" s="118"/>
    </row>
    <row r="51" spans="3:12" s="119" customFormat="1" ht="12.75">
      <c r="C51" s="120"/>
      <c r="D51" s="118"/>
      <c r="L51" s="118"/>
    </row>
    <row r="52" spans="3:12" s="119" customFormat="1" ht="12.75">
      <c r="C52" s="120"/>
      <c r="D52" s="118"/>
      <c r="L52" s="118"/>
    </row>
    <row r="53" spans="3:12" s="119" customFormat="1" ht="12.75">
      <c r="C53" s="120"/>
      <c r="D53" s="118"/>
      <c r="L53" s="118"/>
    </row>
    <row r="54" spans="3:12" s="119" customFormat="1" ht="12.75">
      <c r="C54" s="120"/>
      <c r="D54" s="118"/>
      <c r="L54" s="118"/>
    </row>
    <row r="55" spans="3:12" s="119" customFormat="1" ht="12.75">
      <c r="C55" s="120"/>
      <c r="D55" s="118"/>
      <c r="L55" s="118"/>
    </row>
    <row r="56" spans="3:12" s="119" customFormat="1" ht="12.75">
      <c r="C56" s="120"/>
      <c r="D56" s="118"/>
      <c r="L56" s="118"/>
    </row>
    <row r="57" spans="3:12" s="119" customFormat="1" ht="12.75">
      <c r="C57" s="120"/>
      <c r="D57" s="118"/>
      <c r="L57" s="118"/>
    </row>
    <row r="58" spans="3:12" s="119" customFormat="1" ht="12.75">
      <c r="C58" s="120"/>
      <c r="D58" s="118"/>
      <c r="L58" s="118"/>
    </row>
    <row r="59" spans="3:12" s="119" customFormat="1" ht="12.75">
      <c r="C59" s="120"/>
      <c r="D59" s="118"/>
      <c r="L59" s="118"/>
    </row>
    <row r="60" spans="3:12" s="119" customFormat="1" ht="12.75">
      <c r="C60" s="120"/>
      <c r="D60" s="118"/>
      <c r="L60" s="118"/>
    </row>
    <row r="61" spans="3:12" s="119" customFormat="1" ht="12.75">
      <c r="C61" s="120"/>
      <c r="D61" s="118"/>
      <c r="L61" s="118"/>
    </row>
    <row r="62" spans="3:12" s="119" customFormat="1" ht="12.75">
      <c r="C62" s="120"/>
      <c r="D62" s="118"/>
      <c r="L62" s="118"/>
    </row>
    <row r="63" spans="3:12" s="119" customFormat="1" ht="12.75">
      <c r="C63" s="120"/>
      <c r="D63" s="118"/>
      <c r="L63" s="118"/>
    </row>
    <row r="64" spans="3:12" s="119" customFormat="1" ht="12.75">
      <c r="C64" s="120"/>
      <c r="D64" s="118"/>
      <c r="L64" s="118"/>
    </row>
    <row r="65" spans="3:12" s="119" customFormat="1" ht="12.75">
      <c r="C65" s="120"/>
      <c r="D65" s="118"/>
      <c r="L65" s="118"/>
    </row>
    <row r="66" spans="3:12" s="119" customFormat="1" ht="12.75">
      <c r="C66" s="120"/>
      <c r="D66" s="118"/>
      <c r="L66" s="118"/>
    </row>
    <row r="67" spans="3:12" s="119" customFormat="1" ht="12.75">
      <c r="C67" s="120"/>
      <c r="D67" s="118"/>
      <c r="L67" s="118"/>
    </row>
    <row r="68" spans="3:12" s="119" customFormat="1" ht="12.75">
      <c r="C68" s="120"/>
      <c r="D68" s="118"/>
      <c r="L68" s="118"/>
    </row>
    <row r="69" spans="3:12" s="119" customFormat="1" ht="12.75">
      <c r="C69" s="120"/>
      <c r="D69" s="118"/>
      <c r="L69" s="118"/>
    </row>
    <row r="70" spans="3:12" s="119" customFormat="1" ht="12.75">
      <c r="C70" s="120"/>
      <c r="D70" s="118"/>
      <c r="L70" s="118"/>
    </row>
    <row r="71" spans="3:12" s="119" customFormat="1" ht="12.75">
      <c r="C71" s="120"/>
      <c r="D71" s="118"/>
      <c r="L71" s="118"/>
    </row>
    <row r="72" spans="3:12" s="119" customFormat="1" ht="12.75">
      <c r="C72" s="120"/>
      <c r="D72" s="118"/>
      <c r="L72" s="118"/>
    </row>
    <row r="73" spans="3:12" s="119" customFormat="1" ht="12.75">
      <c r="C73" s="120"/>
      <c r="D73" s="118"/>
      <c r="L73" s="118"/>
    </row>
    <row r="74" spans="3:12" s="119" customFormat="1" ht="12.75">
      <c r="C74" s="120"/>
      <c r="D74" s="118"/>
      <c r="L74" s="118"/>
    </row>
    <row r="75" spans="3:12" s="119" customFormat="1" ht="12.75">
      <c r="C75" s="120"/>
      <c r="D75" s="118"/>
      <c r="L75" s="118"/>
    </row>
    <row r="76" spans="3:12" s="119" customFormat="1" ht="12.75">
      <c r="C76" s="120"/>
      <c r="D76" s="118"/>
      <c r="L76" s="118"/>
    </row>
    <row r="77" spans="3:12" s="119" customFormat="1" ht="12.75">
      <c r="C77" s="120"/>
      <c r="D77" s="118"/>
      <c r="L77" s="118"/>
    </row>
    <row r="78" spans="3:12" s="119" customFormat="1" ht="12.75">
      <c r="C78" s="120"/>
      <c r="D78" s="118"/>
      <c r="L78" s="118"/>
    </row>
    <row r="79" spans="3:12" s="119" customFormat="1" ht="12.75">
      <c r="C79" s="120"/>
      <c r="D79" s="118"/>
      <c r="L79" s="118"/>
    </row>
    <row r="80" spans="3:12" s="119" customFormat="1" ht="12.75">
      <c r="C80" s="120"/>
      <c r="D80" s="118"/>
      <c r="L80" s="118"/>
    </row>
    <row r="81" spans="3:12" s="119" customFormat="1" ht="12.75">
      <c r="C81" s="120"/>
      <c r="D81" s="118"/>
      <c r="L81" s="118"/>
    </row>
    <row r="82" spans="3:12" s="119" customFormat="1" ht="12.75">
      <c r="C82" s="120"/>
      <c r="D82" s="118"/>
      <c r="L82" s="118"/>
    </row>
    <row r="83" spans="3:12" s="119" customFormat="1" ht="12.75">
      <c r="C83" s="120"/>
      <c r="D83" s="118"/>
      <c r="L83" s="118"/>
    </row>
    <row r="84" spans="3:12" s="119" customFormat="1" ht="12.75">
      <c r="C84" s="120"/>
      <c r="D84" s="118"/>
      <c r="L84" s="118"/>
    </row>
    <row r="85" spans="3:12" s="119" customFormat="1" ht="12.75">
      <c r="C85" s="120"/>
      <c r="D85" s="118"/>
      <c r="L85" s="118"/>
    </row>
    <row r="86" spans="3:12" s="119" customFormat="1" ht="12.75">
      <c r="C86" s="120"/>
      <c r="D86" s="118"/>
      <c r="L86" s="118"/>
    </row>
    <row r="87" spans="3:12" s="119" customFormat="1" ht="12.75">
      <c r="C87" s="120"/>
      <c r="D87" s="118"/>
      <c r="L87" s="118"/>
    </row>
    <row r="88" spans="3:12" s="119" customFormat="1" ht="12.75">
      <c r="C88" s="120"/>
      <c r="D88" s="118"/>
      <c r="L88" s="118"/>
    </row>
    <row r="89" spans="3:12" s="119" customFormat="1" ht="12.75">
      <c r="C89" s="120"/>
      <c r="D89" s="118"/>
      <c r="L89" s="118"/>
    </row>
    <row r="90" spans="3:12" s="119" customFormat="1" ht="12.75">
      <c r="C90" s="120"/>
      <c r="D90" s="118"/>
      <c r="L90" s="118"/>
    </row>
    <row r="91" spans="3:12" s="119" customFormat="1" ht="12.75">
      <c r="C91" s="120"/>
      <c r="D91" s="118"/>
      <c r="L91" s="118"/>
    </row>
    <row r="92" spans="3:12" s="119" customFormat="1" ht="12.75">
      <c r="C92" s="120"/>
      <c r="D92" s="118"/>
      <c r="L92" s="118"/>
    </row>
    <row r="93" spans="3:12" s="119" customFormat="1" ht="12.75">
      <c r="C93" s="120"/>
      <c r="D93" s="118"/>
      <c r="L93" s="118"/>
    </row>
    <row r="94" spans="3:12" s="119" customFormat="1" ht="12.75">
      <c r="C94" s="120"/>
      <c r="D94" s="118"/>
      <c r="L94" s="118"/>
    </row>
    <row r="95" spans="3:12" s="119" customFormat="1" ht="12.75">
      <c r="C95" s="120"/>
      <c r="D95" s="118"/>
      <c r="L95" s="118"/>
    </row>
    <row r="96" spans="3:12" s="119" customFormat="1" ht="12.75">
      <c r="C96" s="120"/>
      <c r="D96" s="118"/>
      <c r="L96" s="118"/>
    </row>
    <row r="97" spans="3:12" s="119" customFormat="1" ht="12.75">
      <c r="C97" s="120"/>
      <c r="D97" s="118"/>
      <c r="L97" s="118"/>
    </row>
    <row r="98" spans="3:12" s="119" customFormat="1" ht="12.75">
      <c r="C98" s="120"/>
      <c r="D98" s="118"/>
      <c r="L98" s="118"/>
    </row>
    <row r="99" spans="3:12" s="119" customFormat="1" ht="12.75">
      <c r="C99" s="120"/>
      <c r="D99" s="118"/>
      <c r="L99" s="118"/>
    </row>
    <row r="100" spans="3:12" s="119" customFormat="1" ht="12.75">
      <c r="C100" s="120"/>
      <c r="D100" s="118"/>
      <c r="L100" s="118"/>
    </row>
    <row r="101" spans="3:12" s="119" customFormat="1" ht="12.75">
      <c r="C101" s="120"/>
      <c r="D101" s="118"/>
      <c r="L101" s="118"/>
    </row>
    <row r="102" spans="3:12" s="119" customFormat="1" ht="12.75">
      <c r="C102" s="120"/>
      <c r="D102" s="118"/>
      <c r="L102" s="118"/>
    </row>
    <row r="103" spans="3:12" s="119" customFormat="1" ht="12.75">
      <c r="C103" s="120"/>
      <c r="D103" s="118"/>
      <c r="L103" s="118"/>
    </row>
    <row r="104" spans="3:12" s="119" customFormat="1" ht="12.75">
      <c r="C104" s="120"/>
      <c r="D104" s="118"/>
      <c r="L104" s="118"/>
    </row>
    <row r="105" spans="3:12" s="119" customFormat="1" ht="12.75">
      <c r="C105" s="120"/>
      <c r="D105" s="118"/>
      <c r="L105" s="118"/>
    </row>
    <row r="106" spans="3:12" s="119" customFormat="1" ht="12.75">
      <c r="C106" s="120"/>
      <c r="D106" s="118"/>
      <c r="L106" s="118"/>
    </row>
    <row r="107" spans="3:12" s="119" customFormat="1" ht="12.75">
      <c r="C107" s="120"/>
      <c r="D107" s="118"/>
      <c r="L107" s="118"/>
    </row>
    <row r="108" spans="3:12" s="119" customFormat="1" ht="12.75">
      <c r="C108" s="120"/>
      <c r="D108" s="118"/>
      <c r="L108" s="118"/>
    </row>
    <row r="109" spans="3:12" s="119" customFormat="1" ht="12.75">
      <c r="C109" s="120"/>
      <c r="D109" s="118"/>
      <c r="L109" s="118"/>
    </row>
    <row r="110" spans="3:12" s="119" customFormat="1" ht="12.75">
      <c r="C110" s="120"/>
      <c r="D110" s="118"/>
      <c r="L110" s="118"/>
    </row>
    <row r="111" spans="3:12" s="119" customFormat="1" ht="12.75">
      <c r="C111" s="120"/>
      <c r="D111" s="118"/>
      <c r="L111" s="118"/>
    </row>
    <row r="112" spans="3:12" s="119" customFormat="1" ht="12.75">
      <c r="C112" s="120"/>
      <c r="D112" s="118"/>
      <c r="L112" s="118"/>
    </row>
    <row r="113" spans="3:12" s="119" customFormat="1" ht="12.75">
      <c r="C113" s="120"/>
      <c r="D113" s="118"/>
      <c r="L113" s="118"/>
    </row>
    <row r="114" spans="3:12" s="119" customFormat="1" ht="12.75">
      <c r="C114" s="120"/>
      <c r="D114" s="118"/>
      <c r="L114" s="118"/>
    </row>
    <row r="115" spans="3:12" s="119" customFormat="1" ht="12.75">
      <c r="C115" s="120"/>
      <c r="D115" s="118"/>
      <c r="L115" s="118"/>
    </row>
    <row r="116" spans="3:12" s="119" customFormat="1" ht="12.75">
      <c r="C116" s="120"/>
      <c r="D116" s="118"/>
      <c r="L116" s="118"/>
    </row>
    <row r="117" spans="3:12" s="119" customFormat="1" ht="12.75">
      <c r="C117" s="120"/>
      <c r="D117" s="118"/>
      <c r="L117" s="118"/>
    </row>
    <row r="118" spans="3:12" s="119" customFormat="1" ht="12.75">
      <c r="C118" s="120"/>
      <c r="D118" s="118"/>
      <c r="L118" s="118"/>
    </row>
    <row r="119" spans="3:12" s="119" customFormat="1" ht="12.75">
      <c r="C119" s="120"/>
      <c r="D119" s="118"/>
      <c r="L119" s="118"/>
    </row>
    <row r="120" spans="3:12" s="119" customFormat="1" ht="12.75">
      <c r="C120" s="120"/>
      <c r="D120" s="118"/>
      <c r="L120" s="118"/>
    </row>
    <row r="121" spans="3:12" s="119" customFormat="1" ht="12.75">
      <c r="C121" s="120"/>
      <c r="D121" s="118"/>
      <c r="L121" s="118"/>
    </row>
    <row r="122" spans="3:12" s="119" customFormat="1" ht="12.75">
      <c r="C122" s="120"/>
      <c r="D122" s="118"/>
      <c r="L122" s="118"/>
    </row>
    <row r="123" spans="3:12" s="119" customFormat="1" ht="12.75">
      <c r="C123" s="120"/>
      <c r="D123" s="118"/>
      <c r="L123" s="118"/>
    </row>
    <row r="124" spans="3:12" s="119" customFormat="1" ht="12.75">
      <c r="C124" s="120"/>
      <c r="D124" s="118"/>
      <c r="L124" s="118"/>
    </row>
    <row r="125" spans="3:12" s="119" customFormat="1" ht="12.75">
      <c r="C125" s="120"/>
      <c r="D125" s="118"/>
      <c r="L125" s="118"/>
    </row>
    <row r="126" spans="3:12" s="119" customFormat="1" ht="12.75">
      <c r="C126" s="120"/>
      <c r="D126" s="118"/>
      <c r="L126" s="118"/>
    </row>
    <row r="127" spans="3:12" s="119" customFormat="1" ht="12.75">
      <c r="C127" s="120"/>
      <c r="D127" s="118"/>
      <c r="L127" s="118"/>
    </row>
    <row r="128" spans="3:12" s="119" customFormat="1" ht="12.75">
      <c r="C128" s="120"/>
      <c r="D128" s="118"/>
      <c r="L128" s="118"/>
    </row>
    <row r="129" spans="3:12" s="119" customFormat="1" ht="12.75">
      <c r="C129" s="120"/>
      <c r="D129" s="118"/>
      <c r="L129" s="118"/>
    </row>
    <row r="130" spans="3:12" s="119" customFormat="1" ht="12.75">
      <c r="C130" s="120"/>
      <c r="D130" s="118"/>
      <c r="L130" s="118"/>
    </row>
    <row r="131" spans="3:12" s="119" customFormat="1" ht="12.75">
      <c r="C131" s="120"/>
      <c r="D131" s="118"/>
      <c r="L131" s="118"/>
    </row>
    <row r="132" spans="3:12" s="119" customFormat="1" ht="12.75">
      <c r="C132" s="120"/>
      <c r="D132" s="118"/>
      <c r="L132" s="118"/>
    </row>
    <row r="133" spans="3:12" s="119" customFormat="1" ht="12.75">
      <c r="C133" s="120"/>
      <c r="D133" s="118"/>
      <c r="L133" s="118"/>
    </row>
    <row r="134" spans="3:12" s="119" customFormat="1" ht="12.75">
      <c r="C134" s="120"/>
      <c r="D134" s="118"/>
      <c r="L134" s="118"/>
    </row>
    <row r="135" spans="3:12" s="119" customFormat="1" ht="12.75">
      <c r="C135" s="120"/>
      <c r="D135" s="118"/>
      <c r="L135" s="118"/>
    </row>
    <row r="136" spans="3:12" s="119" customFormat="1" ht="12.75">
      <c r="C136" s="120"/>
      <c r="D136" s="118"/>
      <c r="L136" s="118"/>
    </row>
    <row r="137" spans="3:12" s="119" customFormat="1" ht="12.75">
      <c r="C137" s="120"/>
      <c r="D137" s="118"/>
      <c r="L137" s="118"/>
    </row>
    <row r="138" spans="3:12" s="119" customFormat="1" ht="12.75">
      <c r="C138" s="120"/>
      <c r="D138" s="118"/>
      <c r="L138" s="118"/>
    </row>
    <row r="139" spans="3:12" s="119" customFormat="1" ht="12.75">
      <c r="C139" s="120"/>
      <c r="D139" s="118"/>
      <c r="L139" s="118"/>
    </row>
    <row r="140" spans="3:12" s="119" customFormat="1" ht="12.75">
      <c r="C140" s="120"/>
      <c r="D140" s="118"/>
      <c r="L140" s="118"/>
    </row>
    <row r="141" spans="3:12" s="119" customFormat="1" ht="12.75">
      <c r="C141" s="120"/>
      <c r="D141" s="118"/>
      <c r="L141" s="118"/>
    </row>
    <row r="142" spans="3:12" s="119" customFormat="1" ht="12.75">
      <c r="C142" s="120"/>
      <c r="D142" s="118"/>
      <c r="L142" s="118"/>
    </row>
    <row r="143" spans="3:12" s="119" customFormat="1" ht="12.75">
      <c r="C143" s="120"/>
      <c r="D143" s="118"/>
      <c r="L143" s="118"/>
    </row>
    <row r="144" spans="3:12" s="119" customFormat="1" ht="12.75">
      <c r="C144" s="120"/>
      <c r="D144" s="118"/>
      <c r="L144" s="118"/>
    </row>
    <row r="145" spans="3:12" s="119" customFormat="1" ht="12.75">
      <c r="C145" s="120"/>
      <c r="D145" s="118"/>
      <c r="L145" s="118"/>
    </row>
    <row r="146" spans="3:12" s="119" customFormat="1" ht="12.75">
      <c r="C146" s="120"/>
      <c r="D146" s="118"/>
      <c r="L146" s="118"/>
    </row>
    <row r="147" spans="3:12" s="119" customFormat="1" ht="12.75">
      <c r="C147" s="120"/>
      <c r="D147" s="118"/>
      <c r="L147" s="118"/>
    </row>
    <row r="148" spans="3:12" s="119" customFormat="1" ht="12.75">
      <c r="C148" s="120"/>
      <c r="D148" s="118"/>
      <c r="L148" s="118"/>
    </row>
    <row r="149" spans="3:12" s="119" customFormat="1" ht="12.75">
      <c r="C149" s="120"/>
      <c r="D149" s="118"/>
      <c r="L149" s="118"/>
    </row>
    <row r="150" spans="3:12" s="119" customFormat="1" ht="12.75">
      <c r="C150" s="120"/>
      <c r="D150" s="118"/>
      <c r="L150" s="118"/>
    </row>
    <row r="151" spans="3:12" s="119" customFormat="1" ht="12.75">
      <c r="C151" s="120"/>
      <c r="D151" s="118"/>
      <c r="L151" s="118"/>
    </row>
    <row r="152" spans="3:12" s="119" customFormat="1" ht="12.75">
      <c r="C152" s="120"/>
      <c r="D152" s="118"/>
      <c r="L152" s="118"/>
    </row>
    <row r="153" spans="3:12" s="119" customFormat="1" ht="12.75">
      <c r="C153" s="120"/>
      <c r="D153" s="118"/>
      <c r="L153" s="118"/>
    </row>
    <row r="154" spans="3:12" s="119" customFormat="1" ht="12.75">
      <c r="C154" s="120"/>
      <c r="D154" s="118"/>
      <c r="L154" s="118"/>
    </row>
    <row r="155" spans="3:12" s="119" customFormat="1" ht="12.75">
      <c r="C155" s="120"/>
      <c r="D155" s="118"/>
      <c r="L155" s="118"/>
    </row>
    <row r="156" spans="3:12" s="119" customFormat="1" ht="12.75">
      <c r="C156" s="120"/>
      <c r="D156" s="118"/>
      <c r="L156" s="118"/>
    </row>
    <row r="157" spans="3:12" s="119" customFormat="1" ht="12.75">
      <c r="C157" s="120"/>
      <c r="D157" s="118"/>
      <c r="L157" s="118"/>
    </row>
    <row r="158" spans="3:12" s="119" customFormat="1" ht="12.75">
      <c r="C158" s="120"/>
      <c r="D158" s="118"/>
      <c r="L158" s="118"/>
    </row>
    <row r="159" spans="3:12" s="119" customFormat="1" ht="12.75">
      <c r="C159" s="120"/>
      <c r="D159" s="118"/>
      <c r="L159" s="118"/>
    </row>
    <row r="160" spans="3:12" s="119" customFormat="1" ht="12.75">
      <c r="C160" s="120"/>
      <c r="D160" s="118"/>
      <c r="L160" s="118"/>
    </row>
    <row r="161" spans="3:12" s="119" customFormat="1" ht="12.75">
      <c r="C161" s="120"/>
      <c r="D161" s="118"/>
      <c r="L161" s="118"/>
    </row>
    <row r="162" spans="3:12" s="119" customFormat="1" ht="12.75">
      <c r="C162" s="120"/>
      <c r="D162" s="118"/>
      <c r="L162" s="118"/>
    </row>
    <row r="163" spans="3:12" s="119" customFormat="1" ht="12.75">
      <c r="C163" s="120"/>
      <c r="D163" s="118"/>
      <c r="L163" s="118"/>
    </row>
    <row r="164" spans="3:12" s="119" customFormat="1" ht="12.75">
      <c r="C164" s="120"/>
      <c r="D164" s="118"/>
      <c r="L164" s="118"/>
    </row>
    <row r="165" spans="3:12" s="119" customFormat="1" ht="12.75">
      <c r="C165" s="120"/>
      <c r="D165" s="118"/>
      <c r="L165" s="118"/>
    </row>
    <row r="166" spans="3:12" s="119" customFormat="1" ht="12.75">
      <c r="C166" s="120"/>
      <c r="D166" s="118"/>
      <c r="L166" s="118"/>
    </row>
    <row r="167" spans="3:12" s="119" customFormat="1" ht="12.75">
      <c r="C167" s="120"/>
      <c r="D167" s="118"/>
      <c r="L167" s="118"/>
    </row>
    <row r="168" spans="3:12" s="119" customFormat="1" ht="12.75">
      <c r="C168" s="120"/>
      <c r="D168" s="118"/>
      <c r="L168" s="118"/>
    </row>
    <row r="169" spans="3:12" s="119" customFormat="1" ht="12.75">
      <c r="C169" s="120"/>
      <c r="D169" s="118"/>
      <c r="L169" s="118"/>
    </row>
    <row r="170" spans="3:12" s="119" customFormat="1" ht="12.75">
      <c r="C170" s="120"/>
      <c r="D170" s="118"/>
      <c r="L170" s="118"/>
    </row>
    <row r="171" spans="3:12" s="119" customFormat="1" ht="12.75">
      <c r="C171" s="120"/>
      <c r="D171" s="118"/>
      <c r="L171" s="118"/>
    </row>
    <row r="172" spans="3:12" s="119" customFormat="1" ht="12.75">
      <c r="C172" s="120"/>
      <c r="D172" s="118"/>
      <c r="L172" s="118"/>
    </row>
    <row r="173" spans="3:12" s="119" customFormat="1" ht="12.75">
      <c r="C173" s="120"/>
      <c r="D173" s="118"/>
      <c r="L173" s="118"/>
    </row>
    <row r="174" spans="3:12" s="119" customFormat="1" ht="12.75">
      <c r="C174" s="120"/>
      <c r="D174" s="118"/>
      <c r="L174" s="118"/>
    </row>
    <row r="175" spans="3:12" s="119" customFormat="1" ht="12.75">
      <c r="C175" s="120"/>
      <c r="D175" s="118"/>
      <c r="L175" s="118"/>
    </row>
    <row r="176" spans="3:12" s="119" customFormat="1" ht="12.75">
      <c r="C176" s="120"/>
      <c r="D176" s="118"/>
      <c r="L176" s="118"/>
    </row>
    <row r="177" spans="3:12" s="119" customFormat="1" ht="12.75">
      <c r="C177" s="120"/>
      <c r="D177" s="118"/>
      <c r="L177" s="118"/>
    </row>
    <row r="178" spans="3:12" s="119" customFormat="1" ht="12.75">
      <c r="C178" s="120"/>
      <c r="D178" s="118"/>
      <c r="L178" s="118"/>
    </row>
    <row r="179" spans="3:12" s="119" customFormat="1" ht="12.75">
      <c r="C179" s="120"/>
      <c r="D179" s="118"/>
      <c r="L179" s="118"/>
    </row>
    <row r="180" spans="3:12" s="119" customFormat="1" ht="12.75">
      <c r="C180" s="120"/>
      <c r="D180" s="118"/>
      <c r="L180" s="118"/>
    </row>
    <row r="181" spans="3:12" s="119" customFormat="1" ht="12.75">
      <c r="C181" s="120"/>
      <c r="D181" s="118"/>
      <c r="L181" s="118"/>
    </row>
    <row r="182" spans="3:12" s="119" customFormat="1" ht="12.75">
      <c r="C182" s="120"/>
      <c r="D182" s="118"/>
      <c r="L182" s="118"/>
    </row>
    <row r="183" spans="3:12" s="119" customFormat="1" ht="12.75">
      <c r="C183" s="120"/>
      <c r="D183" s="118"/>
      <c r="L183" s="118"/>
    </row>
    <row r="184" spans="3:12" s="119" customFormat="1" ht="12.75">
      <c r="C184" s="120"/>
      <c r="D184" s="118"/>
      <c r="L184" s="118"/>
    </row>
    <row r="185" spans="3:12" s="119" customFormat="1" ht="12.75">
      <c r="C185" s="120"/>
      <c r="D185" s="118"/>
      <c r="L185" s="118"/>
    </row>
    <row r="186" spans="3:12" s="119" customFormat="1" ht="12.75">
      <c r="C186" s="120"/>
      <c r="D186" s="118"/>
      <c r="L186" s="118"/>
    </row>
    <row r="187" spans="3:12" s="119" customFormat="1" ht="12.75">
      <c r="C187" s="120"/>
      <c r="D187" s="118"/>
      <c r="L187" s="118"/>
    </row>
    <row r="188" spans="3:12" s="119" customFormat="1" ht="12.75">
      <c r="C188" s="120"/>
      <c r="D188" s="118"/>
      <c r="L188" s="118"/>
    </row>
    <row r="189" spans="3:12" s="119" customFormat="1" ht="12.75">
      <c r="C189" s="120"/>
      <c r="D189" s="118"/>
      <c r="L189" s="118"/>
    </row>
    <row r="190" spans="3:12" s="119" customFormat="1" ht="12.75">
      <c r="C190" s="120"/>
      <c r="D190" s="118"/>
      <c r="L190" s="118"/>
    </row>
    <row r="191" spans="3:12" s="119" customFormat="1" ht="12.75">
      <c r="C191" s="120"/>
      <c r="D191" s="118"/>
      <c r="L191" s="118"/>
    </row>
    <row r="192" spans="3:12" s="119" customFormat="1" ht="12.75">
      <c r="C192" s="120"/>
      <c r="D192" s="118"/>
      <c r="L192" s="118"/>
    </row>
    <row r="193" spans="3:12" s="119" customFormat="1" ht="12.75">
      <c r="C193" s="120"/>
      <c r="D193" s="118"/>
      <c r="L193" s="118"/>
    </row>
    <row r="194" spans="3:12" s="119" customFormat="1" ht="12.75">
      <c r="C194" s="120"/>
      <c r="D194" s="118"/>
      <c r="L194" s="118"/>
    </row>
    <row r="195" spans="3:12" s="119" customFormat="1" ht="12.75">
      <c r="C195" s="120"/>
      <c r="D195" s="118"/>
      <c r="L195" s="118"/>
    </row>
    <row r="196" spans="3:12" s="119" customFormat="1" ht="12.75">
      <c r="C196" s="120"/>
      <c r="D196" s="118"/>
      <c r="L196" s="118"/>
    </row>
    <row r="197" spans="3:12" s="119" customFormat="1" ht="12.75">
      <c r="C197" s="120"/>
      <c r="D197" s="118"/>
      <c r="L197" s="118"/>
    </row>
    <row r="198" spans="3:12" s="119" customFormat="1" ht="12.75">
      <c r="C198" s="120"/>
      <c r="D198" s="118"/>
      <c r="L198" s="118"/>
    </row>
    <row r="199" spans="3:12" s="119" customFormat="1" ht="12.75">
      <c r="C199" s="120"/>
      <c r="D199" s="118"/>
      <c r="L199" s="118"/>
    </row>
    <row r="200" spans="3:12" s="119" customFormat="1" ht="12.75">
      <c r="C200" s="120"/>
      <c r="D200" s="118"/>
      <c r="L200" s="118"/>
    </row>
    <row r="201" spans="3:12" s="119" customFormat="1" ht="12.75">
      <c r="C201" s="120"/>
      <c r="D201" s="118"/>
      <c r="L201" s="118"/>
    </row>
    <row r="202" spans="3:12" s="119" customFormat="1" ht="12.75">
      <c r="C202" s="120"/>
      <c r="D202" s="118"/>
      <c r="L202" s="118"/>
    </row>
    <row r="203" spans="3:12" s="119" customFormat="1" ht="12.75">
      <c r="C203" s="120"/>
      <c r="D203" s="118"/>
      <c r="L203" s="118"/>
    </row>
    <row r="204" spans="3:12" s="119" customFormat="1" ht="12.75">
      <c r="C204" s="120"/>
      <c r="D204" s="118"/>
      <c r="L204" s="118"/>
    </row>
    <row r="205" spans="3:12" s="119" customFormat="1" ht="12.75">
      <c r="C205" s="120"/>
      <c r="D205" s="118"/>
      <c r="L205" s="118"/>
    </row>
    <row r="206" spans="3:12" s="119" customFormat="1" ht="12.75">
      <c r="C206" s="120"/>
      <c r="D206" s="118"/>
      <c r="L206" s="118"/>
    </row>
    <row r="207" spans="3:12" s="119" customFormat="1" ht="12.75">
      <c r="C207" s="120"/>
      <c r="D207" s="118"/>
      <c r="L207" s="118"/>
    </row>
    <row r="208" spans="3:12" s="119" customFormat="1" ht="12.75">
      <c r="C208" s="120"/>
      <c r="D208" s="118"/>
      <c r="L208" s="118"/>
    </row>
    <row r="209" spans="3:12" s="119" customFormat="1" ht="12.75">
      <c r="C209" s="120"/>
      <c r="D209" s="118"/>
      <c r="L209" s="118"/>
    </row>
    <row r="210" spans="3:12" s="119" customFormat="1" ht="12.75">
      <c r="C210" s="120"/>
      <c r="D210" s="118"/>
      <c r="L210" s="118"/>
    </row>
    <row r="211" spans="3:12" s="119" customFormat="1" ht="12.75">
      <c r="C211" s="120"/>
      <c r="D211" s="118"/>
      <c r="L211" s="118"/>
    </row>
    <row r="212" spans="3:12" s="119" customFormat="1" ht="12.75">
      <c r="C212" s="120"/>
      <c r="D212" s="118"/>
      <c r="L212" s="118"/>
    </row>
    <row r="213" spans="3:12" s="119" customFormat="1" ht="12.75">
      <c r="C213" s="120"/>
      <c r="D213" s="118"/>
      <c r="L213" s="118"/>
    </row>
    <row r="214" spans="3:12" s="119" customFormat="1" ht="12.75">
      <c r="C214" s="120"/>
      <c r="D214" s="118"/>
      <c r="L214" s="118"/>
    </row>
    <row r="215" spans="3:12" s="119" customFormat="1" ht="12.75">
      <c r="C215" s="120"/>
      <c r="D215" s="118"/>
      <c r="L215" s="118"/>
    </row>
    <row r="216" spans="3:12" s="119" customFormat="1" ht="12.75">
      <c r="C216" s="120"/>
      <c r="D216" s="118"/>
      <c r="L216" s="118"/>
    </row>
    <row r="217" spans="3:12" s="119" customFormat="1" ht="12.75">
      <c r="C217" s="120"/>
      <c r="D217" s="118"/>
      <c r="L217" s="118"/>
    </row>
    <row r="218" spans="3:12" s="119" customFormat="1" ht="12.75">
      <c r="C218" s="120"/>
      <c r="D218" s="118"/>
      <c r="L218" s="118"/>
    </row>
    <row r="219" spans="3:12" s="119" customFormat="1" ht="12.75">
      <c r="C219" s="120"/>
      <c r="D219" s="118"/>
      <c r="L219" s="118"/>
    </row>
    <row r="220" spans="3:12" s="119" customFormat="1" ht="12.75">
      <c r="C220" s="120"/>
      <c r="D220" s="118"/>
      <c r="L220" s="118"/>
    </row>
    <row r="221" spans="3:12" s="119" customFormat="1" ht="12.75">
      <c r="C221" s="120"/>
      <c r="D221" s="118"/>
      <c r="L221" s="118"/>
    </row>
    <row r="222" spans="3:12" s="119" customFormat="1" ht="12.75">
      <c r="C222" s="120"/>
      <c r="D222" s="118"/>
      <c r="L222" s="118"/>
    </row>
    <row r="223" spans="3:12" s="119" customFormat="1" ht="12.75">
      <c r="C223" s="120"/>
      <c r="D223" s="118"/>
      <c r="L223" s="118"/>
    </row>
    <row r="224" spans="3:12" s="119" customFormat="1" ht="12.75">
      <c r="C224" s="120"/>
      <c r="D224" s="118"/>
      <c r="L224" s="118"/>
    </row>
    <row r="225" spans="3:12" s="119" customFormat="1" ht="12.75">
      <c r="C225" s="120"/>
      <c r="D225" s="118"/>
      <c r="L225" s="118"/>
    </row>
    <row r="226" spans="3:12" s="119" customFormat="1" ht="12.75">
      <c r="C226" s="120"/>
      <c r="D226" s="118"/>
      <c r="L226" s="118"/>
    </row>
    <row r="227" spans="3:12" s="119" customFormat="1" ht="12.75">
      <c r="C227" s="120"/>
      <c r="D227" s="118"/>
      <c r="L227" s="118"/>
    </row>
    <row r="228" spans="3:12" s="119" customFormat="1" ht="12.75">
      <c r="C228" s="120"/>
      <c r="D228" s="118"/>
      <c r="L228" s="118"/>
    </row>
    <row r="229" spans="3:12" s="119" customFormat="1" ht="12.75">
      <c r="C229" s="120"/>
      <c r="D229" s="118"/>
      <c r="L229" s="118"/>
    </row>
    <row r="230" spans="3:12" s="119" customFormat="1" ht="12.75">
      <c r="C230" s="120"/>
      <c r="D230" s="118"/>
      <c r="L230" s="118"/>
    </row>
    <row r="231" spans="3:12" s="119" customFormat="1" ht="12.75">
      <c r="C231" s="120"/>
      <c r="D231" s="118"/>
      <c r="L231" s="118"/>
    </row>
    <row r="232" spans="3:12" s="119" customFormat="1" ht="12.75">
      <c r="C232" s="120"/>
      <c r="D232" s="118"/>
      <c r="L232" s="118"/>
    </row>
    <row r="233" spans="3:12" s="119" customFormat="1" ht="12.75">
      <c r="C233" s="120"/>
      <c r="D233" s="118"/>
      <c r="L233" s="118"/>
    </row>
    <row r="234" spans="3:12" s="119" customFormat="1" ht="12.75">
      <c r="C234" s="120"/>
      <c r="D234" s="118"/>
      <c r="L234" s="118"/>
    </row>
    <row r="235" spans="3:12" s="119" customFormat="1" ht="12.75">
      <c r="C235" s="120"/>
      <c r="D235" s="118"/>
      <c r="L235" s="118"/>
    </row>
    <row r="236" spans="3:12" s="119" customFormat="1" ht="12.75">
      <c r="C236" s="120"/>
      <c r="D236" s="118"/>
      <c r="L236" s="118"/>
    </row>
    <row r="237" spans="3:12" s="119" customFormat="1" ht="12.75">
      <c r="C237" s="120"/>
      <c r="D237" s="118"/>
      <c r="L237" s="118"/>
    </row>
    <row r="238" spans="3:12" s="119" customFormat="1" ht="12.75">
      <c r="C238" s="120"/>
      <c r="D238" s="118"/>
      <c r="L238" s="118"/>
    </row>
    <row r="239" spans="3:12" s="119" customFormat="1" ht="12.75">
      <c r="C239" s="120"/>
      <c r="D239" s="118"/>
      <c r="L239" s="118"/>
    </row>
    <row r="240" spans="3:12" s="119" customFormat="1" ht="12.75">
      <c r="C240" s="120"/>
      <c r="D240" s="118"/>
      <c r="L240" s="118"/>
    </row>
    <row r="241" spans="3:12" s="119" customFormat="1" ht="12.75">
      <c r="C241" s="120"/>
      <c r="D241" s="118"/>
      <c r="L241" s="118"/>
    </row>
    <row r="242" spans="3:12" s="119" customFormat="1" ht="12.75">
      <c r="C242" s="120"/>
      <c r="D242" s="118"/>
      <c r="L242" s="118"/>
    </row>
    <row r="243" spans="3:12" s="119" customFormat="1" ht="12.75">
      <c r="C243" s="120"/>
      <c r="D243" s="118"/>
      <c r="L243" s="118"/>
    </row>
    <row r="244" spans="3:12" s="119" customFormat="1" ht="12.75">
      <c r="C244" s="120"/>
      <c r="D244" s="118"/>
      <c r="L244" s="118"/>
    </row>
    <row r="245" spans="3:12" s="119" customFormat="1" ht="12.75">
      <c r="C245" s="120"/>
      <c r="D245" s="118"/>
      <c r="L245" s="118"/>
    </row>
    <row r="246" spans="3:12" s="119" customFormat="1" ht="12.75">
      <c r="C246" s="120"/>
      <c r="D246" s="118"/>
      <c r="L246" s="118"/>
    </row>
    <row r="247" spans="3:12" s="119" customFormat="1" ht="12.75">
      <c r="C247" s="120"/>
      <c r="D247" s="118"/>
      <c r="L247" s="118"/>
    </row>
    <row r="248" spans="3:12" s="119" customFormat="1" ht="12.75">
      <c r="C248" s="120"/>
      <c r="D248" s="118"/>
      <c r="L248" s="118"/>
    </row>
    <row r="249" spans="3:12" s="119" customFormat="1" ht="12.75">
      <c r="C249" s="120"/>
      <c r="D249" s="118"/>
      <c r="L249" s="118"/>
    </row>
    <row r="250" spans="3:12" s="119" customFormat="1" ht="12.75">
      <c r="C250" s="120"/>
      <c r="D250" s="118"/>
      <c r="L250" s="118"/>
    </row>
    <row r="251" spans="3:12" s="119" customFormat="1" ht="12.75">
      <c r="C251" s="120"/>
      <c r="D251" s="118"/>
      <c r="L251" s="118"/>
    </row>
    <row r="252" spans="3:12" s="119" customFormat="1" ht="12.75">
      <c r="C252" s="120"/>
      <c r="D252" s="118"/>
      <c r="L252" s="118"/>
    </row>
    <row r="253" spans="3:12" s="119" customFormat="1" ht="12.75">
      <c r="C253" s="120"/>
      <c r="D253" s="118"/>
      <c r="L253" s="118"/>
    </row>
    <row r="254" spans="3:12" s="119" customFormat="1" ht="12.75">
      <c r="C254" s="120"/>
      <c r="D254" s="118"/>
      <c r="L254" s="118"/>
    </row>
    <row r="255" spans="3:12" s="119" customFormat="1" ht="12.75">
      <c r="C255" s="120"/>
      <c r="D255" s="118"/>
      <c r="L255" s="118"/>
    </row>
    <row r="256" spans="3:12" s="119" customFormat="1" ht="12.75">
      <c r="C256" s="120"/>
      <c r="D256" s="118"/>
      <c r="L256" s="118"/>
    </row>
    <row r="257" spans="3:12" s="119" customFormat="1" ht="12.75">
      <c r="C257" s="120"/>
      <c r="D257" s="118"/>
      <c r="L257" s="118"/>
    </row>
    <row r="258" spans="3:12" s="119" customFormat="1" ht="12.75">
      <c r="C258" s="120"/>
      <c r="D258" s="118"/>
      <c r="L258" s="118"/>
    </row>
    <row r="259" spans="3:12" s="119" customFormat="1" ht="12.75">
      <c r="C259" s="120"/>
      <c r="D259" s="118"/>
      <c r="L259" s="118"/>
    </row>
    <row r="260" spans="3:12" s="119" customFormat="1" ht="12.75">
      <c r="C260" s="120"/>
      <c r="D260" s="118"/>
      <c r="L260" s="118"/>
    </row>
    <row r="261" spans="3:12" s="119" customFormat="1" ht="12.75">
      <c r="C261" s="120"/>
      <c r="D261" s="118"/>
      <c r="L261" s="118"/>
    </row>
    <row r="262" spans="3:12" s="119" customFormat="1" ht="12.75">
      <c r="C262" s="120"/>
      <c r="D262" s="118"/>
      <c r="L262" s="118"/>
    </row>
    <row r="263" spans="3:12" s="119" customFormat="1" ht="12.75">
      <c r="C263" s="120"/>
      <c r="D263" s="118"/>
      <c r="L263" s="118"/>
    </row>
    <row r="264" spans="3:12" s="119" customFormat="1" ht="12.75">
      <c r="C264" s="120"/>
      <c r="D264" s="118"/>
      <c r="L264" s="118"/>
    </row>
    <row r="265" spans="3:12" s="119" customFormat="1" ht="12.75">
      <c r="C265" s="120"/>
      <c r="D265" s="118"/>
      <c r="L265" s="118"/>
    </row>
    <row r="266" spans="3:12" s="119" customFormat="1" ht="12.75">
      <c r="C266" s="120"/>
      <c r="D266" s="118"/>
      <c r="L266" s="118"/>
    </row>
    <row r="267" spans="3:12" s="119" customFormat="1" ht="12.75">
      <c r="C267" s="120"/>
      <c r="D267" s="118"/>
      <c r="L267" s="118"/>
    </row>
    <row r="268" spans="3:12" s="119" customFormat="1" ht="12.75">
      <c r="C268" s="120"/>
      <c r="D268" s="118"/>
      <c r="L268" s="118"/>
    </row>
    <row r="269" spans="3:12" s="119" customFormat="1" ht="12.75">
      <c r="C269" s="120"/>
      <c r="D269" s="118"/>
      <c r="L269" s="118"/>
    </row>
    <row r="270" spans="3:12" s="119" customFormat="1" ht="12.75">
      <c r="C270" s="120"/>
      <c r="D270" s="118"/>
      <c r="L270" s="118"/>
    </row>
    <row r="271" spans="3:12" s="119" customFormat="1" ht="12.75">
      <c r="C271" s="120"/>
      <c r="D271" s="118"/>
      <c r="L271" s="118"/>
    </row>
    <row r="272" spans="3:12" s="119" customFormat="1" ht="12.75">
      <c r="C272" s="120"/>
      <c r="D272" s="118"/>
      <c r="L272" s="118"/>
    </row>
    <row r="273" spans="3:12" s="119" customFormat="1" ht="12.75">
      <c r="C273" s="120"/>
      <c r="D273" s="118"/>
      <c r="L273" s="118"/>
    </row>
    <row r="274" spans="3:12" s="119" customFormat="1" ht="12.75">
      <c r="C274" s="120"/>
      <c r="D274" s="118"/>
      <c r="L274" s="118"/>
    </row>
    <row r="275" spans="3:12" s="119" customFormat="1" ht="12.75">
      <c r="C275" s="120"/>
      <c r="D275" s="118"/>
      <c r="L275" s="118"/>
    </row>
    <row r="276" spans="3:12" s="119" customFormat="1" ht="12.75">
      <c r="C276" s="120"/>
      <c r="D276" s="118"/>
      <c r="L276" s="118"/>
    </row>
    <row r="277" spans="3:12" s="119" customFormat="1" ht="12.75">
      <c r="C277" s="120"/>
      <c r="D277" s="118"/>
      <c r="L277" s="118"/>
    </row>
    <row r="278" spans="3:12" s="119" customFormat="1" ht="12.75">
      <c r="C278" s="120"/>
      <c r="D278" s="118"/>
      <c r="L278" s="118"/>
    </row>
    <row r="279" spans="3:12" s="119" customFormat="1" ht="12.75">
      <c r="C279" s="120"/>
      <c r="D279" s="118"/>
      <c r="L279" s="118"/>
    </row>
    <row r="280" spans="3:12" s="119" customFormat="1" ht="12.75">
      <c r="C280" s="120"/>
      <c r="D280" s="118"/>
      <c r="L280" s="118"/>
    </row>
    <row r="281" spans="3:12" s="119" customFormat="1" ht="12.75">
      <c r="C281" s="120"/>
      <c r="D281" s="118"/>
      <c r="L281" s="118"/>
    </row>
    <row r="282" spans="3:12" s="119" customFormat="1" ht="12.75">
      <c r="C282" s="120"/>
      <c r="D282" s="118"/>
      <c r="L282" s="118"/>
    </row>
    <row r="283" spans="3:12" s="119" customFormat="1" ht="12.75">
      <c r="C283" s="120"/>
      <c r="D283" s="118"/>
      <c r="L283" s="118"/>
    </row>
    <row r="284" spans="3:12" s="119" customFormat="1" ht="12.75">
      <c r="C284" s="120"/>
      <c r="D284" s="118"/>
      <c r="L284" s="118"/>
    </row>
    <row r="285" spans="3:12" s="119" customFormat="1" ht="12.75">
      <c r="C285" s="120"/>
      <c r="D285" s="118"/>
      <c r="L285" s="118"/>
    </row>
    <row r="286" spans="3:12" s="119" customFormat="1" ht="12.75">
      <c r="C286" s="120"/>
      <c r="D286" s="118"/>
      <c r="L286" s="118"/>
    </row>
    <row r="287" spans="3:12" s="119" customFormat="1" ht="12.75">
      <c r="C287" s="120"/>
      <c r="D287" s="118"/>
      <c r="L287" s="118"/>
    </row>
    <row r="288" spans="3:12" s="119" customFormat="1" ht="12.75">
      <c r="C288" s="120"/>
      <c r="D288" s="118"/>
      <c r="L288" s="118"/>
    </row>
    <row r="289" spans="3:12" s="119" customFormat="1" ht="12.75">
      <c r="C289" s="120"/>
      <c r="D289" s="118"/>
      <c r="L289" s="118"/>
    </row>
    <row r="290" spans="3:12" s="119" customFormat="1" ht="12.75">
      <c r="C290" s="120"/>
      <c r="D290" s="118"/>
      <c r="L290" s="118"/>
    </row>
    <row r="291" spans="3:12" s="119" customFormat="1" ht="12.75">
      <c r="C291" s="120"/>
      <c r="D291" s="118"/>
      <c r="L291" s="118"/>
    </row>
    <row r="292" spans="3:12" s="119" customFormat="1" ht="12.75">
      <c r="C292" s="120"/>
      <c r="D292" s="118"/>
      <c r="L292" s="118"/>
    </row>
    <row r="293" spans="3:12" s="119" customFormat="1" ht="12.75">
      <c r="C293" s="120"/>
      <c r="D293" s="118"/>
      <c r="L293" s="118"/>
    </row>
    <row r="294" spans="3:12" s="119" customFormat="1" ht="12.75">
      <c r="C294" s="120"/>
      <c r="D294" s="118"/>
      <c r="L294" s="118"/>
    </row>
    <row r="295" spans="3:12" s="119" customFormat="1" ht="12.75">
      <c r="C295" s="120"/>
      <c r="D295" s="118"/>
      <c r="L295" s="118"/>
    </row>
    <row r="296" spans="3:12" s="119" customFormat="1" ht="12.75">
      <c r="C296" s="120"/>
      <c r="D296" s="118"/>
      <c r="L296" s="118"/>
    </row>
    <row r="297" spans="3:12" s="119" customFormat="1" ht="12.75">
      <c r="C297" s="120"/>
      <c r="D297" s="118"/>
      <c r="L297" s="118"/>
    </row>
    <row r="298" spans="3:12" s="119" customFormat="1" ht="12.75">
      <c r="C298" s="120"/>
      <c r="D298" s="118"/>
      <c r="L298" s="118"/>
    </row>
    <row r="299" spans="3:12" s="119" customFormat="1" ht="12.75">
      <c r="C299" s="120"/>
      <c r="D299" s="118"/>
      <c r="L299" s="118"/>
    </row>
    <row r="300" spans="3:12" s="119" customFormat="1" ht="12.75">
      <c r="C300" s="120"/>
      <c r="D300" s="118"/>
      <c r="L300" s="118"/>
    </row>
    <row r="301" spans="3:12" s="119" customFormat="1" ht="12.75">
      <c r="C301" s="120"/>
      <c r="D301" s="118"/>
      <c r="L301" s="118"/>
    </row>
    <row r="302" spans="3:12" s="119" customFormat="1" ht="12.75">
      <c r="C302" s="120"/>
      <c r="D302" s="118"/>
      <c r="L302" s="118"/>
    </row>
    <row r="303" spans="3:12" s="119" customFormat="1" ht="12.75">
      <c r="C303" s="120"/>
      <c r="D303" s="118"/>
      <c r="L303" s="118"/>
    </row>
    <row r="304" spans="3:12" s="119" customFormat="1" ht="12.75">
      <c r="C304" s="120"/>
      <c r="D304" s="118"/>
      <c r="L304" s="118"/>
    </row>
    <row r="305" spans="3:12" s="119" customFormat="1" ht="12.75">
      <c r="C305" s="120"/>
      <c r="D305" s="118"/>
      <c r="L305" s="118"/>
    </row>
    <row r="306" spans="3:12" s="119" customFormat="1" ht="12.75">
      <c r="C306" s="120"/>
      <c r="D306" s="118"/>
      <c r="L306" s="118"/>
    </row>
    <row r="307" spans="4:12" s="119" customFormat="1" ht="12.75">
      <c r="D307" s="118"/>
      <c r="L307" s="118"/>
    </row>
    <row r="308" spans="4:12" s="119" customFormat="1" ht="12.75">
      <c r="D308" s="118"/>
      <c r="L308" s="118"/>
    </row>
    <row r="309" spans="4:12" s="119" customFormat="1" ht="12.75">
      <c r="D309" s="118"/>
      <c r="L309" s="118"/>
    </row>
    <row r="310" spans="4:12" s="119" customFormat="1" ht="12.75">
      <c r="D310" s="118"/>
      <c r="L310" s="118"/>
    </row>
    <row r="311" spans="4:12" s="119" customFormat="1" ht="12.75">
      <c r="D311" s="118"/>
      <c r="L311" s="118"/>
    </row>
    <row r="312" spans="4:12" s="119" customFormat="1" ht="12.75">
      <c r="D312" s="118"/>
      <c r="L312" s="118"/>
    </row>
    <row r="313" spans="4:12" s="119" customFormat="1" ht="12.75">
      <c r="D313" s="118"/>
      <c r="L313" s="118"/>
    </row>
    <row r="314" spans="4:12" s="119" customFormat="1" ht="12.75">
      <c r="D314" s="118"/>
      <c r="L314" s="118"/>
    </row>
    <row r="315" spans="4:12" s="119" customFormat="1" ht="12.75">
      <c r="D315" s="118"/>
      <c r="L315" s="118"/>
    </row>
    <row r="316" spans="4:12" s="119" customFormat="1" ht="12.75">
      <c r="D316" s="118"/>
      <c r="L316" s="118"/>
    </row>
    <row r="317" spans="4:12" s="119" customFormat="1" ht="12.75">
      <c r="D317" s="118"/>
      <c r="L317" s="118"/>
    </row>
    <row r="318" spans="4:12" s="119" customFormat="1" ht="12.75">
      <c r="D318" s="118"/>
      <c r="L318" s="118"/>
    </row>
    <row r="319" spans="4:12" s="119" customFormat="1" ht="12.75">
      <c r="D319" s="118"/>
      <c r="L319" s="118"/>
    </row>
    <row r="320" spans="4:12" s="119" customFormat="1" ht="12.75">
      <c r="D320" s="118"/>
      <c r="L320" s="118"/>
    </row>
    <row r="321" spans="4:12" s="119" customFormat="1" ht="12.75">
      <c r="D321" s="118"/>
      <c r="L321" s="118"/>
    </row>
    <row r="322" spans="4:12" s="119" customFormat="1" ht="12.75">
      <c r="D322" s="118"/>
      <c r="L322" s="118"/>
    </row>
    <row r="323" spans="4:12" s="119" customFormat="1" ht="12.75">
      <c r="D323" s="118"/>
      <c r="L323" s="118"/>
    </row>
    <row r="324" spans="4:12" s="119" customFormat="1" ht="12.75">
      <c r="D324" s="118"/>
      <c r="L324" s="118"/>
    </row>
    <row r="325" spans="4:12" s="119" customFormat="1" ht="12.75">
      <c r="D325" s="118"/>
      <c r="L325" s="118"/>
    </row>
    <row r="326" spans="4:12" s="119" customFormat="1" ht="12.75">
      <c r="D326" s="118"/>
      <c r="L326" s="118"/>
    </row>
    <row r="327" spans="4:12" s="119" customFormat="1" ht="12.75">
      <c r="D327" s="118"/>
      <c r="L327" s="118"/>
    </row>
    <row r="328" spans="4:12" s="119" customFormat="1" ht="12.75">
      <c r="D328" s="118"/>
      <c r="L328" s="118"/>
    </row>
    <row r="329" spans="4:12" s="119" customFormat="1" ht="12.75">
      <c r="D329" s="118"/>
      <c r="L329" s="118"/>
    </row>
    <row r="330" spans="4:12" s="119" customFormat="1" ht="12.75">
      <c r="D330" s="118"/>
      <c r="L330" s="118"/>
    </row>
  </sheetData>
  <sheetProtection password="EF65" sheet="1" objects="1" scenarios="1"/>
  <mergeCells count="4">
    <mergeCell ref="A5:J5"/>
    <mergeCell ref="A3:J3"/>
    <mergeCell ref="A2:J2"/>
    <mergeCell ref="A1:J1"/>
  </mergeCells>
  <conditionalFormatting sqref="N9">
    <cfRule type="containsText" priority="12" dxfId="66" operator="containsText" text="CH">
      <formula>NOT(ISERROR(SEARCH("CH",N9)))</formula>
    </cfRule>
  </conditionalFormatting>
  <conditionalFormatting sqref="M9">
    <cfRule type="containsText" priority="11" dxfId="66" operator="containsText" text="CH">
      <formula>NOT(ISERROR(SEARCH("CH",M9)))</formula>
    </cfRule>
  </conditionalFormatting>
  <conditionalFormatting sqref="L9">
    <cfRule type="containsText" priority="10" dxfId="66" operator="containsText" text="CH">
      <formula>NOT(ISERROR(SEARCH("CH",L9)))</formula>
    </cfRule>
  </conditionalFormatting>
  <conditionalFormatting sqref="N8">
    <cfRule type="containsText" priority="9" dxfId="66" operator="containsText" text="CH">
      <formula>NOT(ISERROR(SEARCH("CH",N8)))</formula>
    </cfRule>
  </conditionalFormatting>
  <conditionalFormatting sqref="M8">
    <cfRule type="containsText" priority="8" dxfId="66" operator="containsText" text="CH">
      <formula>NOT(ISERROR(SEARCH("CH",M8)))</formula>
    </cfRule>
  </conditionalFormatting>
  <conditionalFormatting sqref="L8">
    <cfRule type="containsText" priority="7" dxfId="66" operator="containsText" text="CH">
      <formula>NOT(ISERROR(SEARCH("CH",L8)))</formula>
    </cfRule>
  </conditionalFormatting>
  <conditionalFormatting sqref="N11 N13 N15 N17">
    <cfRule type="containsText" priority="6" dxfId="66" operator="containsText" text="CH">
      <formula>NOT(ISERROR(SEARCH("CH",N11)))</formula>
    </cfRule>
  </conditionalFormatting>
  <conditionalFormatting sqref="M11 M13 M15 M17">
    <cfRule type="containsText" priority="5" dxfId="66" operator="containsText" text="CH">
      <formula>NOT(ISERROR(SEARCH("CH",M11)))</formula>
    </cfRule>
  </conditionalFormatting>
  <conditionalFormatting sqref="L11 L13 L15 L17">
    <cfRule type="containsText" priority="4" dxfId="66" operator="containsText" text="CH">
      <formula>NOT(ISERROR(SEARCH("CH",L11)))</formula>
    </cfRule>
  </conditionalFormatting>
  <conditionalFormatting sqref="N10 N12 N14 N16">
    <cfRule type="containsText" priority="3" dxfId="66" operator="containsText" text="CH">
      <formula>NOT(ISERROR(SEARCH("CH",N10)))</formula>
    </cfRule>
  </conditionalFormatting>
  <conditionalFormatting sqref="M10 M12 M14 M16">
    <cfRule type="containsText" priority="2" dxfId="66" operator="containsText" text="CH">
      <formula>NOT(ISERROR(SEARCH("CH",M10)))</formula>
    </cfRule>
  </conditionalFormatting>
  <conditionalFormatting sqref="L10 L12 L14 L16">
    <cfRule type="containsText" priority="1" dxfId="66" operator="containsText" text="CH">
      <formula>NOT(ISERROR(SEARCH("CH",L10)))</formula>
    </cfRule>
  </conditionalFormatting>
  <printOptions horizontalCentered="1"/>
  <pageMargins left="0.1968503937007874" right="0.1968503937007874" top="0.3937007874015748" bottom="0.3937007874015748" header="0.31496062992125984" footer="0.31496062992125984"/>
  <pageSetup fitToHeight="19" orientation="landscape" paperSize="9" scale="75" r:id="rId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H331"/>
  <sheetViews>
    <sheetView workbookViewId="0" topLeftCell="A1">
      <pane xSplit="1" ySplit="8" topLeftCell="B9" activePane="bottomRight" state="frozen"/>
      <selection pane="topLeft" activeCell="A18" sqref="A18:P18"/>
      <selection pane="bottomLeft" activeCell="A18" sqref="A18:P18"/>
      <selection pane="topRight" activeCell="A18" sqref="A18:P18"/>
      <selection pane="bottomRight" activeCell="B9" sqref="B9"/>
    </sheetView>
  </sheetViews>
  <sheetFormatPr defaultColWidth="9.144285714285713" defaultRowHeight="12.75"/>
  <cols>
    <col min="1" max="1" width="14.285714285714286" style="4" customWidth="1"/>
    <col min="2" max="2" width="22.571428571428573" style="4" customWidth="1"/>
    <col min="3" max="3" width="32.714285714285715" style="4" customWidth="1"/>
    <col min="4" max="4" width="15.714285714285714" style="109" customWidth="1"/>
    <col min="5" max="5" width="24.714285714285715" style="4" customWidth="1"/>
    <col min="6" max="6" width="26.714285714285715" style="4" customWidth="1"/>
    <col min="7" max="7" width="15.714285714285714" style="109" customWidth="1"/>
    <col min="8" max="8" width="24.714285714285715" style="4" customWidth="1"/>
    <col min="9" max="61" width="9.142857142857142" style="119"/>
    <col min="62" max="16384" width="9.142857142857142" style="4"/>
  </cols>
  <sheetData>
    <row r="1" spans="1:8" ht="15" customHeight="1">
      <c r="A1" s="477" t="s">
        <v>2461</v>
      </c>
      <c r="B1" s="478"/>
      <c r="C1" s="478"/>
      <c r="D1" s="478"/>
      <c r="E1" s="478"/>
      <c r="F1" s="478"/>
      <c r="G1" s="478"/>
      <c r="H1" s="478"/>
    </row>
    <row r="2" spans="1:8" ht="15" customHeight="1">
      <c r="A2" s="479" t="s">
        <v>2350</v>
      </c>
      <c r="B2" s="478"/>
      <c r="C2" s="478"/>
      <c r="D2" s="478"/>
      <c r="E2" s="478"/>
      <c r="F2" s="478"/>
      <c r="G2" s="478"/>
      <c r="H2" s="478"/>
    </row>
    <row r="3" spans="1:8" ht="15" customHeight="1">
      <c r="A3" s="479"/>
      <c r="B3" s="478"/>
      <c r="C3" s="478"/>
      <c r="D3" s="478"/>
      <c r="E3" s="478"/>
      <c r="F3" s="478"/>
      <c r="G3" s="478"/>
      <c r="H3" s="478"/>
    </row>
    <row r="4" spans="1:8" ht="15" customHeight="1">
      <c r="A4" s="480" t="s">
        <v>2337</v>
      </c>
      <c r="B4" s="478"/>
      <c r="C4" s="478"/>
      <c r="D4" s="478"/>
      <c r="E4" s="478"/>
      <c r="F4" s="478"/>
      <c r="G4" s="478"/>
      <c r="H4" s="114">
        <f>+ROUND(SUM(H9:H18),2)</f>
        <v>0.0</v>
      </c>
    </row>
    <row r="5" spans="1:8" ht="15" customHeight="1" thickBot="1">
      <c r="A5" s="481"/>
      <c r="B5" s="482"/>
      <c r="C5" s="482"/>
      <c r="D5" s="482"/>
      <c r="E5" s="482"/>
      <c r="F5" s="482"/>
      <c r="G5" s="482"/>
      <c r="H5" s="482"/>
    </row>
    <row r="6" spans="1:8" s="119" customFormat="1" ht="15" customHeight="1">
      <c r="A6" s="488" t="s">
        <v>523</v>
      </c>
      <c r="B6" s="490" t="s">
        <v>2351</v>
      </c>
      <c r="C6" s="492" t="s">
        <v>2352</v>
      </c>
      <c r="D6" s="493"/>
      <c r="E6" s="494"/>
      <c r="F6" s="486" t="s">
        <v>2364</v>
      </c>
      <c r="G6" s="486" t="s">
        <v>2355</v>
      </c>
      <c r="H6" s="486" t="s">
        <v>2356</v>
      </c>
    </row>
    <row r="7" spans="1:8" s="119" customFormat="1" ht="15" customHeight="1">
      <c r="A7" s="489"/>
      <c r="B7" s="491"/>
      <c r="C7" s="211" t="s">
        <v>2529</v>
      </c>
      <c r="D7" s="211" t="s">
        <v>2353</v>
      </c>
      <c r="E7" s="211" t="s">
        <v>2354</v>
      </c>
      <c r="F7" s="487"/>
      <c r="G7" s="487"/>
      <c r="H7" s="487"/>
    </row>
    <row r="8" spans="1:8" s="165" customFormat="1" ht="15" customHeight="1" thickBot="1">
      <c r="A8" s="162" t="s">
        <v>2403</v>
      </c>
      <c r="B8" s="163" t="s">
        <v>2404</v>
      </c>
      <c r="C8" s="163" t="s">
        <v>2405</v>
      </c>
      <c r="D8" s="163" t="s">
        <v>2406</v>
      </c>
      <c r="E8" s="163" t="s">
        <v>2407</v>
      </c>
      <c r="F8" s="163" t="s">
        <v>2408</v>
      </c>
      <c r="G8" s="163" t="s">
        <v>2409</v>
      </c>
      <c r="H8" s="168" t="s">
        <v>2410</v>
      </c>
    </row>
    <row r="9" spans="1:8" s="119" customFormat="1" ht="15" customHeight="1" thickTop="1">
      <c r="A9" s="159">
        <v>1.0</v>
      </c>
      <c r="B9" s="230"/>
      <c r="C9" s="230"/>
      <c r="D9" s="228"/>
      <c r="E9" s="230"/>
      <c r="F9" s="230"/>
      <c r="G9" s="228"/>
      <c r="H9" s="243"/>
    </row>
    <row r="10" spans="1:8" s="119" customFormat="1" ht="15" customHeight="1">
      <c r="A10" s="160">
        <v>2.0</v>
      </c>
      <c r="B10" s="234"/>
      <c r="C10" s="234"/>
      <c r="D10" s="232"/>
      <c r="E10" s="234"/>
      <c r="F10" s="234"/>
      <c r="G10" s="232"/>
      <c r="H10" s="244"/>
    </row>
    <row r="11" spans="1:8" s="119" customFormat="1" ht="15" customHeight="1">
      <c r="A11" s="160">
        <v>3.0</v>
      </c>
      <c r="B11" s="234"/>
      <c r="C11" s="234"/>
      <c r="D11" s="232"/>
      <c r="E11" s="234"/>
      <c r="F11" s="234"/>
      <c r="G11" s="232"/>
      <c r="H11" s="244"/>
    </row>
    <row r="12" spans="1:8" s="119" customFormat="1" ht="15" customHeight="1">
      <c r="A12" s="160">
        <v>4.0</v>
      </c>
      <c r="B12" s="234"/>
      <c r="C12" s="234"/>
      <c r="D12" s="232"/>
      <c r="E12" s="234"/>
      <c r="F12" s="234"/>
      <c r="G12" s="232"/>
      <c r="H12" s="244"/>
    </row>
    <row r="13" spans="1:8" s="119" customFormat="1" ht="15" customHeight="1">
      <c r="A13" s="160">
        <v>5.0</v>
      </c>
      <c r="B13" s="234"/>
      <c r="C13" s="234"/>
      <c r="D13" s="232"/>
      <c r="E13" s="234"/>
      <c r="F13" s="234"/>
      <c r="G13" s="232"/>
      <c r="H13" s="244"/>
    </row>
    <row r="14" spans="1:8" s="119" customFormat="1" ht="15" customHeight="1">
      <c r="A14" s="160">
        <v>6.0</v>
      </c>
      <c r="B14" s="234"/>
      <c r="C14" s="234"/>
      <c r="D14" s="232"/>
      <c r="E14" s="234"/>
      <c r="F14" s="234"/>
      <c r="G14" s="232"/>
      <c r="H14" s="244"/>
    </row>
    <row r="15" spans="1:8" s="119" customFormat="1" ht="15" customHeight="1">
      <c r="A15" s="160">
        <v>7.0</v>
      </c>
      <c r="B15" s="234"/>
      <c r="C15" s="234"/>
      <c r="D15" s="232"/>
      <c r="E15" s="234"/>
      <c r="F15" s="234"/>
      <c r="G15" s="232"/>
      <c r="H15" s="244"/>
    </row>
    <row r="16" spans="1:8" s="119" customFormat="1" ht="15" customHeight="1">
      <c r="A16" s="160">
        <v>8.0</v>
      </c>
      <c r="B16" s="234"/>
      <c r="C16" s="234"/>
      <c r="D16" s="232"/>
      <c r="E16" s="234"/>
      <c r="F16" s="234"/>
      <c r="G16" s="232"/>
      <c r="H16" s="244"/>
    </row>
    <row r="17" spans="1:8" s="119" customFormat="1" ht="15" customHeight="1">
      <c r="A17" s="160">
        <v>9.0</v>
      </c>
      <c r="B17" s="234"/>
      <c r="C17" s="234"/>
      <c r="D17" s="232"/>
      <c r="E17" s="234"/>
      <c r="F17" s="234"/>
      <c r="G17" s="232"/>
      <c r="H17" s="244"/>
    </row>
    <row r="18" spans="1:8" s="119" customFormat="1" ht="15" customHeight="1">
      <c r="A18" s="161">
        <v>10.0</v>
      </c>
      <c r="B18" s="238"/>
      <c r="C18" s="238"/>
      <c r="D18" s="236"/>
      <c r="E18" s="238"/>
      <c r="F18" s="238"/>
      <c r="G18" s="236"/>
      <c r="H18" s="249"/>
    </row>
    <row r="19" spans="1:7" s="119" customFormat="1" ht="12.75">
      <c r="A19" s="118"/>
      <c r="D19" s="118"/>
      <c r="F19" s="120"/>
      <c r="G19" s="118"/>
    </row>
    <row r="20" spans="1:7" s="119" customFormat="1" ht="12.75">
      <c r="A20" s="118"/>
      <c r="D20" s="118"/>
      <c r="F20" s="120"/>
      <c r="G20" s="118"/>
    </row>
    <row r="21" spans="1:7" s="119" customFormat="1" ht="12.75">
      <c r="A21" s="118"/>
      <c r="D21" s="118"/>
      <c r="F21" s="120"/>
      <c r="G21" s="118"/>
    </row>
    <row r="22" spans="1:7" s="119" customFormat="1" ht="12.75">
      <c r="A22" s="118"/>
      <c r="D22" s="118"/>
      <c r="F22" s="120"/>
      <c r="G22" s="118"/>
    </row>
    <row r="23" spans="1:7" s="119" customFormat="1" ht="12.75">
      <c r="A23" s="118"/>
      <c r="D23" s="118"/>
      <c r="F23" s="120"/>
      <c r="G23" s="118"/>
    </row>
    <row r="24" spans="1:7" s="119" customFormat="1" ht="12.75">
      <c r="A24" s="118"/>
      <c r="D24" s="118"/>
      <c r="F24" s="120"/>
      <c r="G24" s="118"/>
    </row>
    <row r="25" spans="1:7" s="119" customFormat="1" ht="12.75">
      <c r="A25" s="118"/>
      <c r="D25" s="118"/>
      <c r="F25" s="120"/>
      <c r="G25" s="118"/>
    </row>
    <row r="26" spans="1:7" s="119" customFormat="1" ht="12.75">
      <c r="A26" s="118"/>
      <c r="D26" s="118"/>
      <c r="F26" s="120"/>
      <c r="G26" s="118"/>
    </row>
    <row r="27" spans="1:7" s="119" customFormat="1" ht="12.75">
      <c r="A27" s="118"/>
      <c r="D27" s="118"/>
      <c r="F27" s="120"/>
      <c r="G27" s="118"/>
    </row>
    <row r="28" spans="1:7" s="119" customFormat="1" ht="12.75">
      <c r="A28" s="118"/>
      <c r="D28" s="118"/>
      <c r="F28" s="120"/>
      <c r="G28" s="118"/>
    </row>
    <row r="29" spans="1:7" s="119" customFormat="1" ht="12.75">
      <c r="A29" s="118"/>
      <c r="D29" s="118"/>
      <c r="F29" s="120"/>
      <c r="G29" s="118"/>
    </row>
    <row r="30" spans="1:7" s="119" customFormat="1" ht="12.75">
      <c r="A30" s="118"/>
      <c r="D30" s="118"/>
      <c r="F30" s="120"/>
      <c r="G30" s="118"/>
    </row>
    <row r="31" spans="1:7" s="119" customFormat="1" ht="12.75">
      <c r="A31" s="118"/>
      <c r="D31" s="118"/>
      <c r="F31" s="120"/>
      <c r="G31" s="118"/>
    </row>
    <row r="32" spans="1:7" s="119" customFormat="1" ht="12.75">
      <c r="A32" s="118"/>
      <c r="D32" s="118"/>
      <c r="F32" s="120"/>
      <c r="G32" s="118"/>
    </row>
    <row r="33" spans="1:7" s="119" customFormat="1" ht="12.75">
      <c r="A33" s="118"/>
      <c r="D33" s="118"/>
      <c r="F33" s="120"/>
      <c r="G33" s="118"/>
    </row>
    <row r="34" spans="4:7" s="119" customFormat="1" ht="12.75">
      <c r="D34" s="118"/>
      <c r="F34" s="120"/>
      <c r="G34" s="118"/>
    </row>
    <row r="35" spans="4:7" s="119" customFormat="1" ht="12.75">
      <c r="D35" s="118"/>
      <c r="F35" s="120"/>
      <c r="G35" s="118"/>
    </row>
    <row r="36" spans="4:7" s="119" customFormat="1" ht="12.75">
      <c r="D36" s="118"/>
      <c r="F36" s="120"/>
      <c r="G36" s="118"/>
    </row>
    <row r="37" spans="4:7" s="119" customFormat="1" ht="12.75">
      <c r="D37" s="118"/>
      <c r="F37" s="120"/>
      <c r="G37" s="118"/>
    </row>
    <row r="38" spans="4:7" s="119" customFormat="1" ht="12.75">
      <c r="D38" s="118"/>
      <c r="F38" s="120"/>
      <c r="G38" s="118"/>
    </row>
    <row r="39" spans="4:7" s="119" customFormat="1" ht="12.75">
      <c r="D39" s="118"/>
      <c r="F39" s="120"/>
      <c r="G39" s="118"/>
    </row>
    <row r="40" spans="4:7" s="119" customFormat="1" ht="12.75">
      <c r="D40" s="118"/>
      <c r="F40" s="120"/>
      <c r="G40" s="118"/>
    </row>
    <row r="41" spans="4:7" s="119" customFormat="1" ht="12.75">
      <c r="D41" s="118"/>
      <c r="F41" s="120"/>
      <c r="G41" s="118"/>
    </row>
    <row r="42" spans="4:7" s="119" customFormat="1" ht="12.75">
      <c r="D42" s="118"/>
      <c r="F42" s="120"/>
      <c r="G42" s="118"/>
    </row>
    <row r="43" spans="4:7" s="119" customFormat="1" ht="12.75">
      <c r="D43" s="118"/>
      <c r="F43" s="120"/>
      <c r="G43" s="118"/>
    </row>
    <row r="44" spans="4:7" s="119" customFormat="1" ht="12.75">
      <c r="D44" s="118"/>
      <c r="F44" s="120"/>
      <c r="G44" s="118"/>
    </row>
    <row r="45" spans="4:7" s="119" customFormat="1" ht="12.75">
      <c r="D45" s="118"/>
      <c r="F45" s="120"/>
      <c r="G45" s="118"/>
    </row>
    <row r="46" spans="4:7" s="119" customFormat="1" ht="12.75">
      <c r="D46" s="118"/>
      <c r="F46" s="120"/>
      <c r="G46" s="118"/>
    </row>
    <row r="47" spans="4:7" s="119" customFormat="1" ht="12.75">
      <c r="D47" s="118"/>
      <c r="F47" s="120"/>
      <c r="G47" s="118"/>
    </row>
    <row r="48" spans="4:7" s="119" customFormat="1" ht="12.75">
      <c r="D48" s="118"/>
      <c r="F48" s="120"/>
      <c r="G48" s="118"/>
    </row>
    <row r="49" spans="4:7" s="119" customFormat="1" ht="12.75">
      <c r="D49" s="118"/>
      <c r="F49" s="120"/>
      <c r="G49" s="118"/>
    </row>
    <row r="50" spans="4:7" s="119" customFormat="1" ht="12.75">
      <c r="D50" s="118"/>
      <c r="F50" s="120"/>
      <c r="G50" s="118"/>
    </row>
    <row r="51" spans="4:7" s="119" customFormat="1" ht="12.75">
      <c r="D51" s="118"/>
      <c r="F51" s="120"/>
      <c r="G51" s="118"/>
    </row>
    <row r="52" spans="4:7" s="119" customFormat="1" ht="12.75">
      <c r="D52" s="118"/>
      <c r="F52" s="120"/>
      <c r="G52" s="118"/>
    </row>
    <row r="53" spans="4:7" s="119" customFormat="1" ht="12.75">
      <c r="D53" s="118"/>
      <c r="F53" s="120"/>
      <c r="G53" s="118"/>
    </row>
    <row r="54" spans="4:7" s="119" customFormat="1" ht="12.75">
      <c r="D54" s="118"/>
      <c r="F54" s="120"/>
      <c r="G54" s="118"/>
    </row>
    <row r="55" spans="4:7" s="119" customFormat="1" ht="12.75">
      <c r="D55" s="118"/>
      <c r="F55" s="120"/>
      <c r="G55" s="118"/>
    </row>
    <row r="56" spans="4:7" s="119" customFormat="1" ht="12.75">
      <c r="D56" s="118"/>
      <c r="F56" s="120"/>
      <c r="G56" s="118"/>
    </row>
    <row r="57" spans="4:7" s="119" customFormat="1" ht="12.75">
      <c r="D57" s="118"/>
      <c r="F57" s="120"/>
      <c r="G57" s="118"/>
    </row>
    <row r="58" spans="4:7" s="119" customFormat="1" ht="12.75">
      <c r="D58" s="118"/>
      <c r="F58" s="120"/>
      <c r="G58" s="118"/>
    </row>
    <row r="59" spans="4:7" s="119" customFormat="1" ht="12.75">
      <c r="D59" s="118"/>
      <c r="F59" s="120"/>
      <c r="G59" s="118"/>
    </row>
    <row r="60" spans="4:7" s="119" customFormat="1" ht="12.75">
      <c r="D60" s="118"/>
      <c r="F60" s="120"/>
      <c r="G60" s="118"/>
    </row>
    <row r="61" spans="4:7" s="119" customFormat="1" ht="12.75">
      <c r="D61" s="118"/>
      <c r="F61" s="120"/>
      <c r="G61" s="118"/>
    </row>
    <row r="62" spans="4:7" s="119" customFormat="1" ht="12.75">
      <c r="D62" s="118"/>
      <c r="F62" s="120"/>
      <c r="G62" s="118"/>
    </row>
    <row r="63" spans="4:7" s="119" customFormat="1" ht="12.75">
      <c r="D63" s="118"/>
      <c r="F63" s="120"/>
      <c r="G63" s="118"/>
    </row>
    <row r="64" spans="4:7" s="119" customFormat="1" ht="12.75">
      <c r="D64" s="118"/>
      <c r="F64" s="120"/>
      <c r="G64" s="118"/>
    </row>
    <row r="65" spans="4:7" s="119" customFormat="1" ht="12.75">
      <c r="D65" s="118"/>
      <c r="F65" s="120"/>
      <c r="G65" s="118"/>
    </row>
    <row r="66" spans="4:7" s="119" customFormat="1" ht="12.75">
      <c r="D66" s="118"/>
      <c r="F66" s="120"/>
      <c r="G66" s="118"/>
    </row>
    <row r="67" spans="4:7" s="119" customFormat="1" ht="12.75">
      <c r="D67" s="118"/>
      <c r="F67" s="120"/>
      <c r="G67" s="118"/>
    </row>
    <row r="68" spans="4:7" s="119" customFormat="1" ht="12.75">
      <c r="D68" s="118"/>
      <c r="F68" s="120"/>
      <c r="G68" s="118"/>
    </row>
    <row r="69" spans="4:7" s="119" customFormat="1" ht="12.75">
      <c r="D69" s="118"/>
      <c r="F69" s="120"/>
      <c r="G69" s="118"/>
    </row>
    <row r="70" spans="4:7" s="119" customFormat="1" ht="12.75">
      <c r="D70" s="118"/>
      <c r="F70" s="120"/>
      <c r="G70" s="118"/>
    </row>
    <row r="71" spans="4:7" s="119" customFormat="1" ht="12.75">
      <c r="D71" s="118"/>
      <c r="F71" s="120"/>
      <c r="G71" s="118"/>
    </row>
    <row r="72" spans="4:7" s="119" customFormat="1" ht="12.75">
      <c r="D72" s="118"/>
      <c r="F72" s="120"/>
      <c r="G72" s="118"/>
    </row>
    <row r="73" spans="4:7" s="119" customFormat="1" ht="12.75">
      <c r="D73" s="118"/>
      <c r="F73" s="120"/>
      <c r="G73" s="118"/>
    </row>
    <row r="74" spans="4:7" s="119" customFormat="1" ht="12.75">
      <c r="D74" s="118"/>
      <c r="F74" s="120"/>
      <c r="G74" s="118"/>
    </row>
    <row r="75" spans="4:7" s="119" customFormat="1" ht="12.75">
      <c r="D75" s="118"/>
      <c r="F75" s="120"/>
      <c r="G75" s="118"/>
    </row>
    <row r="76" spans="4:7" s="119" customFormat="1" ht="12.75">
      <c r="D76" s="118"/>
      <c r="F76" s="120"/>
      <c r="G76" s="118"/>
    </row>
    <row r="77" spans="4:7" s="119" customFormat="1" ht="12.75">
      <c r="D77" s="118"/>
      <c r="F77" s="120"/>
      <c r="G77" s="118"/>
    </row>
    <row r="78" spans="4:7" s="119" customFormat="1" ht="12.75">
      <c r="D78" s="118"/>
      <c r="F78" s="120"/>
      <c r="G78" s="118"/>
    </row>
    <row r="79" spans="4:7" s="119" customFormat="1" ht="12.75">
      <c r="D79" s="118"/>
      <c r="F79" s="120"/>
      <c r="G79" s="118"/>
    </row>
    <row r="80" spans="4:7" s="119" customFormat="1" ht="12.75">
      <c r="D80" s="118"/>
      <c r="F80" s="120"/>
      <c r="G80" s="118"/>
    </row>
    <row r="81" spans="4:7" s="119" customFormat="1" ht="12.75">
      <c r="D81" s="118"/>
      <c r="F81" s="120"/>
      <c r="G81" s="118"/>
    </row>
    <row r="82" spans="4:7" s="119" customFormat="1" ht="12.75">
      <c r="D82" s="118"/>
      <c r="F82" s="120"/>
      <c r="G82" s="118"/>
    </row>
    <row r="83" spans="4:7" s="119" customFormat="1" ht="12.75">
      <c r="D83" s="118"/>
      <c r="F83" s="120"/>
      <c r="G83" s="118"/>
    </row>
    <row r="84" spans="4:7" s="119" customFormat="1" ht="12.75">
      <c r="D84" s="118"/>
      <c r="F84" s="120"/>
      <c r="G84" s="118"/>
    </row>
    <row r="85" spans="4:7" s="119" customFormat="1" ht="12.75">
      <c r="D85" s="118"/>
      <c r="F85" s="120"/>
      <c r="G85" s="118"/>
    </row>
    <row r="86" spans="4:7" s="119" customFormat="1" ht="12.75">
      <c r="D86" s="118"/>
      <c r="F86" s="120"/>
      <c r="G86" s="118"/>
    </row>
    <row r="87" spans="4:7" s="119" customFormat="1" ht="12.75">
      <c r="D87" s="118"/>
      <c r="F87" s="120"/>
      <c r="G87" s="118"/>
    </row>
    <row r="88" spans="4:7" s="119" customFormat="1" ht="12.75">
      <c r="D88" s="118"/>
      <c r="F88" s="120"/>
      <c r="G88" s="118"/>
    </row>
    <row r="89" spans="4:7" s="119" customFormat="1" ht="12.75">
      <c r="D89" s="118"/>
      <c r="F89" s="120"/>
      <c r="G89" s="118"/>
    </row>
    <row r="90" spans="4:7" s="119" customFormat="1" ht="12.75">
      <c r="D90" s="118"/>
      <c r="F90" s="120"/>
      <c r="G90" s="118"/>
    </row>
    <row r="91" spans="4:7" s="119" customFormat="1" ht="12.75">
      <c r="D91" s="118"/>
      <c r="F91" s="120"/>
      <c r="G91" s="118"/>
    </row>
    <row r="92" spans="4:7" s="119" customFormat="1" ht="12.75">
      <c r="D92" s="118"/>
      <c r="F92" s="120"/>
      <c r="G92" s="118"/>
    </row>
    <row r="93" spans="4:7" s="119" customFormat="1" ht="12.75">
      <c r="D93" s="118"/>
      <c r="F93" s="120"/>
      <c r="G93" s="118"/>
    </row>
    <row r="94" spans="4:7" s="119" customFormat="1" ht="12.75">
      <c r="D94" s="118"/>
      <c r="F94" s="120"/>
      <c r="G94" s="118"/>
    </row>
    <row r="95" spans="4:7" s="119" customFormat="1" ht="12.75">
      <c r="D95" s="118"/>
      <c r="F95" s="120"/>
      <c r="G95" s="118"/>
    </row>
    <row r="96" spans="4:7" s="119" customFormat="1" ht="12.75">
      <c r="D96" s="118"/>
      <c r="F96" s="120"/>
      <c r="G96" s="118"/>
    </row>
    <row r="97" spans="4:7" s="119" customFormat="1" ht="12.75">
      <c r="D97" s="118"/>
      <c r="F97" s="120"/>
      <c r="G97" s="118"/>
    </row>
    <row r="98" spans="4:7" s="119" customFormat="1" ht="12.75">
      <c r="D98" s="118"/>
      <c r="F98" s="120"/>
      <c r="G98" s="118"/>
    </row>
    <row r="99" spans="4:7" s="119" customFormat="1" ht="12.75">
      <c r="D99" s="118"/>
      <c r="F99" s="120"/>
      <c r="G99" s="118"/>
    </row>
    <row r="100" spans="4:7" s="119" customFormat="1" ht="12.75">
      <c r="D100" s="118"/>
      <c r="F100" s="120"/>
      <c r="G100" s="118"/>
    </row>
    <row r="101" spans="4:7" s="119" customFormat="1" ht="12.75">
      <c r="D101" s="118"/>
      <c r="F101" s="120"/>
      <c r="G101" s="118"/>
    </row>
    <row r="102" spans="4:7" s="119" customFormat="1" ht="12.75">
      <c r="D102" s="118"/>
      <c r="F102" s="120"/>
      <c r="G102" s="118"/>
    </row>
    <row r="103" spans="4:7" s="119" customFormat="1" ht="12.75">
      <c r="D103" s="118"/>
      <c r="F103" s="120"/>
      <c r="G103" s="118"/>
    </row>
    <row r="104" spans="4:7" s="119" customFormat="1" ht="12.75">
      <c r="D104" s="118"/>
      <c r="F104" s="120"/>
      <c r="G104" s="118"/>
    </row>
    <row r="105" spans="4:7" s="119" customFormat="1" ht="12.75">
      <c r="D105" s="118"/>
      <c r="F105" s="120"/>
      <c r="G105" s="118"/>
    </row>
    <row r="106" spans="4:7" s="119" customFormat="1" ht="12.75">
      <c r="D106" s="118"/>
      <c r="F106" s="120"/>
      <c r="G106" s="118"/>
    </row>
    <row r="107" spans="4:7" s="119" customFormat="1" ht="12.75">
      <c r="D107" s="118"/>
      <c r="F107" s="120"/>
      <c r="G107" s="118"/>
    </row>
    <row r="108" spans="4:7" s="119" customFormat="1" ht="12.75">
      <c r="D108" s="118"/>
      <c r="F108" s="120"/>
      <c r="G108" s="118"/>
    </row>
    <row r="109" spans="4:7" s="119" customFormat="1" ht="12.75">
      <c r="D109" s="118"/>
      <c r="F109" s="120"/>
      <c r="G109" s="118"/>
    </row>
    <row r="110" spans="4:7" s="119" customFormat="1" ht="12.75">
      <c r="D110" s="118"/>
      <c r="F110" s="120"/>
      <c r="G110" s="118"/>
    </row>
    <row r="111" spans="4:7" s="119" customFormat="1" ht="12.75">
      <c r="D111" s="118"/>
      <c r="F111" s="120"/>
      <c r="G111" s="118"/>
    </row>
    <row r="112" spans="4:7" s="119" customFormat="1" ht="12.75">
      <c r="D112" s="118"/>
      <c r="F112" s="120"/>
      <c r="G112" s="118"/>
    </row>
    <row r="113" spans="4:7" s="119" customFormat="1" ht="12.75">
      <c r="D113" s="118"/>
      <c r="F113" s="120"/>
      <c r="G113" s="118"/>
    </row>
    <row r="114" spans="4:7" s="119" customFormat="1" ht="12.75">
      <c r="D114" s="118"/>
      <c r="F114" s="120"/>
      <c r="G114" s="118"/>
    </row>
    <row r="115" spans="4:7" s="119" customFormat="1" ht="12.75">
      <c r="D115" s="118"/>
      <c r="F115" s="120"/>
      <c r="G115" s="118"/>
    </row>
    <row r="116" spans="4:7" s="119" customFormat="1" ht="12.75">
      <c r="D116" s="118"/>
      <c r="F116" s="120"/>
      <c r="G116" s="118"/>
    </row>
    <row r="117" spans="4:7" s="119" customFormat="1" ht="12.75">
      <c r="D117" s="118"/>
      <c r="F117" s="120"/>
      <c r="G117" s="118"/>
    </row>
    <row r="118" spans="4:7" s="119" customFormat="1" ht="12.75">
      <c r="D118" s="118"/>
      <c r="F118" s="120"/>
      <c r="G118" s="118"/>
    </row>
    <row r="119" spans="4:7" s="119" customFormat="1" ht="12.75">
      <c r="D119" s="118"/>
      <c r="F119" s="120"/>
      <c r="G119" s="118"/>
    </row>
    <row r="120" spans="4:7" s="119" customFormat="1" ht="12.75">
      <c r="D120" s="118"/>
      <c r="F120" s="120"/>
      <c r="G120" s="118"/>
    </row>
    <row r="121" spans="4:7" s="119" customFormat="1" ht="12.75">
      <c r="D121" s="118"/>
      <c r="F121" s="120"/>
      <c r="G121" s="118"/>
    </row>
    <row r="122" spans="4:7" s="119" customFormat="1" ht="12.75">
      <c r="D122" s="118"/>
      <c r="F122" s="120"/>
      <c r="G122" s="118"/>
    </row>
    <row r="123" spans="4:7" s="119" customFormat="1" ht="12.75">
      <c r="D123" s="118"/>
      <c r="F123" s="120"/>
      <c r="G123" s="118"/>
    </row>
    <row r="124" spans="4:7" s="119" customFormat="1" ht="12.75">
      <c r="D124" s="118"/>
      <c r="F124" s="120"/>
      <c r="G124" s="118"/>
    </row>
    <row r="125" spans="4:7" s="119" customFormat="1" ht="12.75">
      <c r="D125" s="118"/>
      <c r="F125" s="120"/>
      <c r="G125" s="118"/>
    </row>
    <row r="126" spans="4:7" s="119" customFormat="1" ht="12.75">
      <c r="D126" s="118"/>
      <c r="F126" s="120"/>
      <c r="G126" s="118"/>
    </row>
    <row r="127" spans="4:7" s="119" customFormat="1" ht="12.75">
      <c r="D127" s="118"/>
      <c r="F127" s="120"/>
      <c r="G127" s="118"/>
    </row>
    <row r="128" spans="4:7" s="119" customFormat="1" ht="12.75">
      <c r="D128" s="118"/>
      <c r="F128" s="120"/>
      <c r="G128" s="118"/>
    </row>
    <row r="129" spans="4:7" s="119" customFormat="1" ht="12.75">
      <c r="D129" s="118"/>
      <c r="F129" s="120"/>
      <c r="G129" s="118"/>
    </row>
    <row r="130" spans="4:7" s="119" customFormat="1" ht="12.75">
      <c r="D130" s="118"/>
      <c r="F130" s="120"/>
      <c r="G130" s="118"/>
    </row>
    <row r="131" spans="4:7" s="119" customFormat="1" ht="12.75">
      <c r="D131" s="118"/>
      <c r="F131" s="120"/>
      <c r="G131" s="118"/>
    </row>
    <row r="132" spans="4:7" s="119" customFormat="1" ht="12.75">
      <c r="D132" s="118"/>
      <c r="F132" s="120"/>
      <c r="G132" s="118"/>
    </row>
    <row r="133" spans="4:7" s="119" customFormat="1" ht="12.75">
      <c r="D133" s="118"/>
      <c r="F133" s="120"/>
      <c r="G133" s="118"/>
    </row>
    <row r="134" spans="4:7" s="119" customFormat="1" ht="12.75">
      <c r="D134" s="118"/>
      <c r="F134" s="120"/>
      <c r="G134" s="118"/>
    </row>
    <row r="135" spans="4:7" s="119" customFormat="1" ht="12.75">
      <c r="D135" s="118"/>
      <c r="F135" s="120"/>
      <c r="G135" s="118"/>
    </row>
    <row r="136" spans="4:7" s="119" customFormat="1" ht="12.75">
      <c r="D136" s="118"/>
      <c r="F136" s="120"/>
      <c r="G136" s="118"/>
    </row>
    <row r="137" spans="4:7" s="119" customFormat="1" ht="12.75">
      <c r="D137" s="118"/>
      <c r="F137" s="120"/>
      <c r="G137" s="118"/>
    </row>
    <row r="138" spans="4:7" s="119" customFormat="1" ht="12.75">
      <c r="D138" s="118"/>
      <c r="F138" s="120"/>
      <c r="G138" s="118"/>
    </row>
    <row r="139" spans="4:7" s="119" customFormat="1" ht="12.75">
      <c r="D139" s="118"/>
      <c r="F139" s="120"/>
      <c r="G139" s="118"/>
    </row>
    <row r="140" spans="4:7" s="119" customFormat="1" ht="12.75">
      <c r="D140" s="118"/>
      <c r="F140" s="120"/>
      <c r="G140" s="118"/>
    </row>
    <row r="141" spans="4:7" s="119" customFormat="1" ht="12.75">
      <c r="D141" s="118"/>
      <c r="F141" s="120"/>
      <c r="G141" s="118"/>
    </row>
    <row r="142" spans="4:7" s="119" customFormat="1" ht="12.75">
      <c r="D142" s="118"/>
      <c r="F142" s="120"/>
      <c r="G142" s="118"/>
    </row>
    <row r="143" spans="4:7" s="119" customFormat="1" ht="12.75">
      <c r="D143" s="118"/>
      <c r="F143" s="120"/>
      <c r="G143" s="118"/>
    </row>
    <row r="144" spans="4:7" s="119" customFormat="1" ht="12.75">
      <c r="D144" s="118"/>
      <c r="F144" s="120"/>
      <c r="G144" s="118"/>
    </row>
    <row r="145" spans="4:7" s="119" customFormat="1" ht="12.75">
      <c r="D145" s="118"/>
      <c r="F145" s="120"/>
      <c r="G145" s="118"/>
    </row>
    <row r="146" spans="4:7" s="119" customFormat="1" ht="12.75">
      <c r="D146" s="118"/>
      <c r="F146" s="120"/>
      <c r="G146" s="118"/>
    </row>
    <row r="147" spans="4:7" s="119" customFormat="1" ht="12.75">
      <c r="D147" s="118"/>
      <c r="F147" s="120"/>
      <c r="G147" s="118"/>
    </row>
    <row r="148" spans="4:7" s="119" customFormat="1" ht="12.75">
      <c r="D148" s="118"/>
      <c r="F148" s="120"/>
      <c r="G148" s="118"/>
    </row>
    <row r="149" spans="4:7" s="119" customFormat="1" ht="12.75">
      <c r="D149" s="118"/>
      <c r="F149" s="120"/>
      <c r="G149" s="118"/>
    </row>
    <row r="150" spans="4:7" s="119" customFormat="1" ht="12.75">
      <c r="D150" s="118"/>
      <c r="F150" s="120"/>
      <c r="G150" s="118"/>
    </row>
    <row r="151" spans="4:7" s="119" customFormat="1" ht="12.75">
      <c r="D151" s="118"/>
      <c r="F151" s="120"/>
      <c r="G151" s="118"/>
    </row>
    <row r="152" spans="4:7" s="119" customFormat="1" ht="12.75">
      <c r="D152" s="118"/>
      <c r="F152" s="120"/>
      <c r="G152" s="118"/>
    </row>
    <row r="153" spans="4:7" s="119" customFormat="1" ht="12.75">
      <c r="D153" s="118"/>
      <c r="F153" s="120"/>
      <c r="G153" s="118"/>
    </row>
    <row r="154" spans="4:7" s="119" customFormat="1" ht="12.75">
      <c r="D154" s="118"/>
      <c r="F154" s="120"/>
      <c r="G154" s="118"/>
    </row>
    <row r="155" spans="4:7" s="119" customFormat="1" ht="12.75">
      <c r="D155" s="118"/>
      <c r="F155" s="120"/>
      <c r="G155" s="118"/>
    </row>
    <row r="156" spans="4:7" s="119" customFormat="1" ht="12.75">
      <c r="D156" s="118"/>
      <c r="F156" s="120"/>
      <c r="G156" s="118"/>
    </row>
    <row r="157" spans="4:7" s="119" customFormat="1" ht="12.75">
      <c r="D157" s="118"/>
      <c r="F157" s="120"/>
      <c r="G157" s="118"/>
    </row>
    <row r="158" spans="4:7" s="119" customFormat="1" ht="12.75">
      <c r="D158" s="118"/>
      <c r="F158" s="120"/>
      <c r="G158" s="118"/>
    </row>
    <row r="159" spans="4:7" s="119" customFormat="1" ht="12.75">
      <c r="D159" s="118"/>
      <c r="F159" s="120"/>
      <c r="G159" s="118"/>
    </row>
    <row r="160" spans="4:7" s="119" customFormat="1" ht="12.75">
      <c r="D160" s="118"/>
      <c r="F160" s="120"/>
      <c r="G160" s="118"/>
    </row>
    <row r="161" spans="4:7" s="119" customFormat="1" ht="12.75">
      <c r="D161" s="118"/>
      <c r="F161" s="120"/>
      <c r="G161" s="118"/>
    </row>
    <row r="162" spans="4:7" s="119" customFormat="1" ht="12.75">
      <c r="D162" s="118"/>
      <c r="F162" s="120"/>
      <c r="G162" s="118"/>
    </row>
    <row r="163" spans="4:7" s="119" customFormat="1" ht="12.75">
      <c r="D163" s="118"/>
      <c r="F163" s="120"/>
      <c r="G163" s="118"/>
    </row>
    <row r="164" spans="4:7" s="119" customFormat="1" ht="12.75">
      <c r="D164" s="118"/>
      <c r="F164" s="120"/>
      <c r="G164" s="118"/>
    </row>
    <row r="165" spans="4:7" s="119" customFormat="1" ht="12.75">
      <c r="D165" s="118"/>
      <c r="F165" s="120"/>
      <c r="G165" s="118"/>
    </row>
    <row r="166" spans="4:7" s="119" customFormat="1" ht="12.75">
      <c r="D166" s="118"/>
      <c r="F166" s="120"/>
      <c r="G166" s="118"/>
    </row>
    <row r="167" spans="4:7" s="119" customFormat="1" ht="12.75">
      <c r="D167" s="118"/>
      <c r="F167" s="120"/>
      <c r="G167" s="118"/>
    </row>
    <row r="168" spans="4:7" s="119" customFormat="1" ht="12.75">
      <c r="D168" s="118"/>
      <c r="F168" s="120"/>
      <c r="G168" s="118"/>
    </row>
    <row r="169" spans="4:7" s="119" customFormat="1" ht="12.75">
      <c r="D169" s="118"/>
      <c r="F169" s="120"/>
      <c r="G169" s="118"/>
    </row>
    <row r="170" spans="4:7" s="119" customFormat="1" ht="12.75">
      <c r="D170" s="118"/>
      <c r="F170" s="120"/>
      <c r="G170" s="118"/>
    </row>
    <row r="171" spans="4:7" s="119" customFormat="1" ht="12.75">
      <c r="D171" s="118"/>
      <c r="F171" s="120"/>
      <c r="G171" s="118"/>
    </row>
    <row r="172" spans="4:7" s="119" customFormat="1" ht="12.75">
      <c r="D172" s="118"/>
      <c r="F172" s="120"/>
      <c r="G172" s="118"/>
    </row>
    <row r="173" spans="4:7" s="119" customFormat="1" ht="12.75">
      <c r="D173" s="118"/>
      <c r="F173" s="120"/>
      <c r="G173" s="118"/>
    </row>
    <row r="174" spans="4:7" s="119" customFormat="1" ht="12.75">
      <c r="D174" s="118"/>
      <c r="F174" s="120"/>
      <c r="G174" s="118"/>
    </row>
    <row r="175" spans="4:7" s="119" customFormat="1" ht="12.75">
      <c r="D175" s="118"/>
      <c r="F175" s="120"/>
      <c r="G175" s="118"/>
    </row>
    <row r="176" spans="4:7" s="119" customFormat="1" ht="12.75">
      <c r="D176" s="118"/>
      <c r="F176" s="120"/>
      <c r="G176" s="118"/>
    </row>
    <row r="177" spans="4:7" s="119" customFormat="1" ht="12.75">
      <c r="D177" s="118"/>
      <c r="F177" s="120"/>
      <c r="G177" s="118"/>
    </row>
    <row r="178" spans="4:7" s="119" customFormat="1" ht="12.75">
      <c r="D178" s="118"/>
      <c r="F178" s="120"/>
      <c r="G178" s="118"/>
    </row>
    <row r="179" spans="4:7" s="119" customFormat="1" ht="12.75">
      <c r="D179" s="118"/>
      <c r="F179" s="120"/>
      <c r="G179" s="118"/>
    </row>
    <row r="180" spans="4:7" s="119" customFormat="1" ht="12.75">
      <c r="D180" s="118"/>
      <c r="F180" s="120"/>
      <c r="G180" s="118"/>
    </row>
    <row r="181" spans="4:7" s="119" customFormat="1" ht="12.75">
      <c r="D181" s="118"/>
      <c r="F181" s="120"/>
      <c r="G181" s="118"/>
    </row>
    <row r="182" spans="4:7" s="119" customFormat="1" ht="12.75">
      <c r="D182" s="118"/>
      <c r="F182" s="120"/>
      <c r="G182" s="118"/>
    </row>
    <row r="183" spans="4:7" s="119" customFormat="1" ht="12.75">
      <c r="D183" s="118"/>
      <c r="F183" s="120"/>
      <c r="G183" s="118"/>
    </row>
    <row r="184" spans="4:7" s="119" customFormat="1" ht="12.75">
      <c r="D184" s="118"/>
      <c r="F184" s="120"/>
      <c r="G184" s="118"/>
    </row>
    <row r="185" spans="4:7" s="119" customFormat="1" ht="12.75">
      <c r="D185" s="118"/>
      <c r="F185" s="120"/>
      <c r="G185" s="118"/>
    </row>
    <row r="186" spans="4:7" s="119" customFormat="1" ht="12.75">
      <c r="D186" s="118"/>
      <c r="F186" s="120"/>
      <c r="G186" s="118"/>
    </row>
    <row r="187" spans="4:7" s="119" customFormat="1" ht="12.75">
      <c r="D187" s="118"/>
      <c r="F187" s="120"/>
      <c r="G187" s="118"/>
    </row>
    <row r="188" spans="4:7" s="119" customFormat="1" ht="12.75">
      <c r="D188" s="118"/>
      <c r="F188" s="120"/>
      <c r="G188" s="118"/>
    </row>
    <row r="189" spans="4:7" s="119" customFormat="1" ht="12.75">
      <c r="D189" s="118"/>
      <c r="F189" s="120"/>
      <c r="G189" s="118"/>
    </row>
    <row r="190" spans="4:7" s="119" customFormat="1" ht="12.75">
      <c r="D190" s="118"/>
      <c r="F190" s="120"/>
      <c r="G190" s="118"/>
    </row>
    <row r="191" spans="4:7" s="119" customFormat="1" ht="12.75">
      <c r="D191" s="118"/>
      <c r="F191" s="120"/>
      <c r="G191" s="118"/>
    </row>
    <row r="192" spans="4:7" s="119" customFormat="1" ht="12.75">
      <c r="D192" s="118"/>
      <c r="F192" s="120"/>
      <c r="G192" s="118"/>
    </row>
    <row r="193" spans="4:7" s="119" customFormat="1" ht="12.75">
      <c r="D193" s="118"/>
      <c r="F193" s="120"/>
      <c r="G193" s="118"/>
    </row>
    <row r="194" spans="4:7" s="119" customFormat="1" ht="12.75">
      <c r="D194" s="118"/>
      <c r="F194" s="120"/>
      <c r="G194" s="118"/>
    </row>
    <row r="195" spans="4:7" s="119" customFormat="1" ht="12.75">
      <c r="D195" s="118"/>
      <c r="F195" s="120"/>
      <c r="G195" s="118"/>
    </row>
    <row r="196" spans="4:7" s="119" customFormat="1" ht="12.75">
      <c r="D196" s="118"/>
      <c r="F196" s="120"/>
      <c r="G196" s="118"/>
    </row>
    <row r="197" spans="4:7" s="119" customFormat="1" ht="12.75">
      <c r="D197" s="118"/>
      <c r="F197" s="120"/>
      <c r="G197" s="118"/>
    </row>
    <row r="198" spans="4:7" s="119" customFormat="1" ht="12.75">
      <c r="D198" s="118"/>
      <c r="F198" s="120"/>
      <c r="G198" s="118"/>
    </row>
    <row r="199" spans="4:7" s="119" customFormat="1" ht="12.75">
      <c r="D199" s="118"/>
      <c r="F199" s="120"/>
      <c r="G199" s="118"/>
    </row>
    <row r="200" spans="4:7" s="119" customFormat="1" ht="12.75">
      <c r="D200" s="118"/>
      <c r="F200" s="120"/>
      <c r="G200" s="118"/>
    </row>
    <row r="201" spans="4:7" s="119" customFormat="1" ht="12.75">
      <c r="D201" s="118"/>
      <c r="F201" s="120"/>
      <c r="G201" s="118"/>
    </row>
    <row r="202" spans="4:7" s="119" customFormat="1" ht="12.75">
      <c r="D202" s="118"/>
      <c r="F202" s="120"/>
      <c r="G202" s="118"/>
    </row>
    <row r="203" spans="4:7" s="119" customFormat="1" ht="12.75">
      <c r="D203" s="118"/>
      <c r="F203" s="120"/>
      <c r="G203" s="118"/>
    </row>
    <row r="204" spans="4:7" s="119" customFormat="1" ht="12.75">
      <c r="D204" s="118"/>
      <c r="F204" s="120"/>
      <c r="G204" s="118"/>
    </row>
    <row r="205" spans="4:7" s="119" customFormat="1" ht="12.75">
      <c r="D205" s="118"/>
      <c r="F205" s="120"/>
      <c r="G205" s="118"/>
    </row>
    <row r="206" spans="4:7" s="119" customFormat="1" ht="12.75">
      <c r="D206" s="118"/>
      <c r="F206" s="120"/>
      <c r="G206" s="118"/>
    </row>
    <row r="207" spans="4:7" s="119" customFormat="1" ht="12.75">
      <c r="D207" s="118"/>
      <c r="F207" s="120"/>
      <c r="G207" s="118"/>
    </row>
    <row r="208" spans="4:7" s="119" customFormat="1" ht="12.75">
      <c r="D208" s="118"/>
      <c r="F208" s="120"/>
      <c r="G208" s="118"/>
    </row>
    <row r="209" spans="4:7" s="119" customFormat="1" ht="12.75">
      <c r="D209" s="118"/>
      <c r="F209" s="120"/>
      <c r="G209" s="118"/>
    </row>
    <row r="210" spans="4:7" s="119" customFormat="1" ht="12.75">
      <c r="D210" s="118"/>
      <c r="F210" s="120"/>
      <c r="G210" s="118"/>
    </row>
    <row r="211" spans="4:7" s="119" customFormat="1" ht="12.75">
      <c r="D211" s="118"/>
      <c r="F211" s="120"/>
      <c r="G211" s="118"/>
    </row>
    <row r="212" spans="4:7" s="119" customFormat="1" ht="12.75">
      <c r="D212" s="118"/>
      <c r="F212" s="120"/>
      <c r="G212" s="118"/>
    </row>
    <row r="213" spans="4:7" s="119" customFormat="1" ht="12.75">
      <c r="D213" s="118"/>
      <c r="F213" s="120"/>
      <c r="G213" s="118"/>
    </row>
    <row r="214" spans="4:7" s="119" customFormat="1" ht="12.75">
      <c r="D214" s="118"/>
      <c r="F214" s="120"/>
      <c r="G214" s="118"/>
    </row>
    <row r="215" spans="4:7" s="119" customFormat="1" ht="12.75">
      <c r="D215" s="118"/>
      <c r="F215" s="120"/>
      <c r="G215" s="118"/>
    </row>
    <row r="216" spans="4:7" s="119" customFormat="1" ht="12.75">
      <c r="D216" s="118"/>
      <c r="F216" s="120"/>
      <c r="G216" s="118"/>
    </row>
    <row r="217" spans="4:7" s="119" customFormat="1" ht="12.75">
      <c r="D217" s="118"/>
      <c r="F217" s="120"/>
      <c r="G217" s="118"/>
    </row>
    <row r="218" spans="4:7" s="119" customFormat="1" ht="12.75">
      <c r="D218" s="118"/>
      <c r="F218" s="120"/>
      <c r="G218" s="118"/>
    </row>
    <row r="219" spans="4:7" s="119" customFormat="1" ht="12.75">
      <c r="D219" s="118"/>
      <c r="F219" s="120"/>
      <c r="G219" s="118"/>
    </row>
    <row r="220" spans="4:7" s="119" customFormat="1" ht="12.75">
      <c r="D220" s="118"/>
      <c r="F220" s="120"/>
      <c r="G220" s="118"/>
    </row>
    <row r="221" spans="4:7" s="119" customFormat="1" ht="12.75">
      <c r="D221" s="118"/>
      <c r="F221" s="120"/>
      <c r="G221" s="118"/>
    </row>
    <row r="222" spans="4:7" s="119" customFormat="1" ht="12.75">
      <c r="D222" s="118"/>
      <c r="F222" s="120"/>
      <c r="G222" s="118"/>
    </row>
    <row r="223" spans="4:7" s="119" customFormat="1" ht="12.75">
      <c r="D223" s="118"/>
      <c r="F223" s="120"/>
      <c r="G223" s="118"/>
    </row>
    <row r="224" spans="4:7" s="119" customFormat="1" ht="12.75">
      <c r="D224" s="118"/>
      <c r="F224" s="120"/>
      <c r="G224" s="118"/>
    </row>
    <row r="225" spans="4:7" s="119" customFormat="1" ht="12.75">
      <c r="D225" s="118"/>
      <c r="F225" s="120"/>
      <c r="G225" s="118"/>
    </row>
    <row r="226" spans="4:7" s="119" customFormat="1" ht="12.75">
      <c r="D226" s="118"/>
      <c r="F226" s="120"/>
      <c r="G226" s="118"/>
    </row>
    <row r="227" spans="4:7" s="119" customFormat="1" ht="12.75">
      <c r="D227" s="118"/>
      <c r="F227" s="120"/>
      <c r="G227" s="118"/>
    </row>
    <row r="228" spans="4:7" s="119" customFormat="1" ht="12.75">
      <c r="D228" s="118"/>
      <c r="F228" s="120"/>
      <c r="G228" s="118"/>
    </row>
    <row r="229" spans="4:7" s="119" customFormat="1" ht="12.75">
      <c r="D229" s="118"/>
      <c r="F229" s="120"/>
      <c r="G229" s="118"/>
    </row>
    <row r="230" spans="4:7" s="119" customFormat="1" ht="12.75">
      <c r="D230" s="118"/>
      <c r="F230" s="120"/>
      <c r="G230" s="118"/>
    </row>
    <row r="231" spans="4:7" s="119" customFormat="1" ht="12.75">
      <c r="D231" s="118"/>
      <c r="F231" s="120"/>
      <c r="G231" s="118"/>
    </row>
    <row r="232" spans="4:7" s="119" customFormat="1" ht="12.75">
      <c r="D232" s="118"/>
      <c r="F232" s="120"/>
      <c r="G232" s="118"/>
    </row>
    <row r="233" spans="4:7" s="119" customFormat="1" ht="12.75">
      <c r="D233" s="118"/>
      <c r="F233" s="120"/>
      <c r="G233" s="118"/>
    </row>
    <row r="234" spans="4:7" s="119" customFormat="1" ht="12.75">
      <c r="D234" s="118"/>
      <c r="F234" s="120"/>
      <c r="G234" s="118"/>
    </row>
    <row r="235" spans="4:7" s="119" customFormat="1" ht="12.75">
      <c r="D235" s="118"/>
      <c r="F235" s="120"/>
      <c r="G235" s="118"/>
    </row>
    <row r="236" spans="4:7" s="119" customFormat="1" ht="12.75">
      <c r="D236" s="118"/>
      <c r="F236" s="120"/>
      <c r="G236" s="118"/>
    </row>
    <row r="237" spans="4:7" s="119" customFormat="1" ht="12.75">
      <c r="D237" s="118"/>
      <c r="F237" s="120"/>
      <c r="G237" s="118"/>
    </row>
    <row r="238" spans="4:7" s="119" customFormat="1" ht="12.75">
      <c r="D238" s="118"/>
      <c r="F238" s="120"/>
      <c r="G238" s="118"/>
    </row>
    <row r="239" spans="4:7" s="119" customFormat="1" ht="12.75">
      <c r="D239" s="118"/>
      <c r="F239" s="120"/>
      <c r="G239" s="118"/>
    </row>
    <row r="240" spans="4:7" s="119" customFormat="1" ht="12.75">
      <c r="D240" s="118"/>
      <c r="F240" s="120"/>
      <c r="G240" s="118"/>
    </row>
    <row r="241" spans="4:7" s="119" customFormat="1" ht="12.75">
      <c r="D241" s="118"/>
      <c r="F241" s="120"/>
      <c r="G241" s="118"/>
    </row>
    <row r="242" spans="4:7" s="119" customFormat="1" ht="12.75">
      <c r="D242" s="118"/>
      <c r="F242" s="120"/>
      <c r="G242" s="118"/>
    </row>
    <row r="243" spans="4:7" s="119" customFormat="1" ht="12.75">
      <c r="D243" s="118"/>
      <c r="F243" s="120"/>
      <c r="G243" s="118"/>
    </row>
    <row r="244" spans="4:7" s="119" customFormat="1" ht="12.75">
      <c r="D244" s="118"/>
      <c r="F244" s="120"/>
      <c r="G244" s="118"/>
    </row>
    <row r="245" spans="4:7" s="119" customFormat="1" ht="12.75">
      <c r="D245" s="118"/>
      <c r="F245" s="120"/>
      <c r="G245" s="118"/>
    </row>
    <row r="246" spans="4:7" s="119" customFormat="1" ht="12.75">
      <c r="D246" s="118"/>
      <c r="F246" s="120"/>
      <c r="G246" s="118"/>
    </row>
    <row r="247" spans="4:7" s="119" customFormat="1" ht="12.75">
      <c r="D247" s="118"/>
      <c r="F247" s="120"/>
      <c r="G247" s="118"/>
    </row>
    <row r="248" spans="4:7" s="119" customFormat="1" ht="12.75">
      <c r="D248" s="118"/>
      <c r="F248" s="120"/>
      <c r="G248" s="118"/>
    </row>
    <row r="249" spans="4:7" s="119" customFormat="1" ht="12.75">
      <c r="D249" s="118"/>
      <c r="F249" s="120"/>
      <c r="G249" s="118"/>
    </row>
    <row r="250" spans="4:7" s="119" customFormat="1" ht="12.75">
      <c r="D250" s="118"/>
      <c r="F250" s="120"/>
      <c r="G250" s="118"/>
    </row>
    <row r="251" spans="4:7" s="119" customFormat="1" ht="12.75">
      <c r="D251" s="118"/>
      <c r="F251" s="120"/>
      <c r="G251" s="118"/>
    </row>
    <row r="252" spans="4:7" s="119" customFormat="1" ht="12.75">
      <c r="D252" s="118"/>
      <c r="F252" s="120"/>
      <c r="G252" s="118"/>
    </row>
    <row r="253" spans="4:7" s="119" customFormat="1" ht="12.75">
      <c r="D253" s="118"/>
      <c r="F253" s="120"/>
      <c r="G253" s="118"/>
    </row>
    <row r="254" spans="4:7" s="119" customFormat="1" ht="12.75">
      <c r="D254" s="118"/>
      <c r="F254" s="120"/>
      <c r="G254" s="118"/>
    </row>
    <row r="255" spans="4:7" s="119" customFormat="1" ht="12.75">
      <c r="D255" s="118"/>
      <c r="F255" s="120"/>
      <c r="G255" s="118"/>
    </row>
    <row r="256" spans="4:7" s="119" customFormat="1" ht="12.75">
      <c r="D256" s="118"/>
      <c r="F256" s="120"/>
      <c r="G256" s="118"/>
    </row>
    <row r="257" spans="4:7" s="119" customFormat="1" ht="12.75">
      <c r="D257" s="118"/>
      <c r="F257" s="120"/>
      <c r="G257" s="118"/>
    </row>
    <row r="258" spans="4:7" s="119" customFormat="1" ht="12.75">
      <c r="D258" s="118"/>
      <c r="F258" s="120"/>
      <c r="G258" s="118"/>
    </row>
    <row r="259" spans="4:7" s="119" customFormat="1" ht="12.75">
      <c r="D259" s="118"/>
      <c r="F259" s="120"/>
      <c r="G259" s="118"/>
    </row>
    <row r="260" spans="4:7" s="119" customFormat="1" ht="12.75">
      <c r="D260" s="118"/>
      <c r="F260" s="120"/>
      <c r="G260" s="118"/>
    </row>
    <row r="261" spans="4:7" s="119" customFormat="1" ht="12.75">
      <c r="D261" s="118"/>
      <c r="F261" s="120"/>
      <c r="G261" s="118"/>
    </row>
    <row r="262" spans="4:7" s="119" customFormat="1" ht="12.75">
      <c r="D262" s="118"/>
      <c r="F262" s="120"/>
      <c r="G262" s="118"/>
    </row>
    <row r="263" spans="4:7" s="119" customFormat="1" ht="12.75">
      <c r="D263" s="118"/>
      <c r="F263" s="120"/>
      <c r="G263" s="118"/>
    </row>
    <row r="264" spans="4:7" s="119" customFormat="1" ht="12.75">
      <c r="D264" s="118"/>
      <c r="F264" s="120"/>
      <c r="G264" s="118"/>
    </row>
    <row r="265" spans="4:7" s="119" customFormat="1" ht="12.75">
      <c r="D265" s="118"/>
      <c r="F265" s="120"/>
      <c r="G265" s="118"/>
    </row>
    <row r="266" spans="4:7" s="119" customFormat="1" ht="12.75">
      <c r="D266" s="118"/>
      <c r="F266" s="120"/>
      <c r="G266" s="118"/>
    </row>
    <row r="267" spans="4:7" s="119" customFormat="1" ht="12.75">
      <c r="D267" s="118"/>
      <c r="F267" s="120"/>
      <c r="G267" s="118"/>
    </row>
    <row r="268" spans="4:7" s="119" customFormat="1" ht="12.75">
      <c r="D268" s="118"/>
      <c r="F268" s="120"/>
      <c r="G268" s="118"/>
    </row>
    <row r="269" spans="4:7" s="119" customFormat="1" ht="12.75">
      <c r="D269" s="118"/>
      <c r="F269" s="120"/>
      <c r="G269" s="118"/>
    </row>
    <row r="270" spans="4:7" s="119" customFormat="1" ht="12.75">
      <c r="D270" s="118"/>
      <c r="F270" s="120"/>
      <c r="G270" s="118"/>
    </row>
    <row r="271" spans="4:7" s="119" customFormat="1" ht="12.75">
      <c r="D271" s="118"/>
      <c r="F271" s="120"/>
      <c r="G271" s="118"/>
    </row>
    <row r="272" spans="4:7" s="119" customFormat="1" ht="12.75">
      <c r="D272" s="118"/>
      <c r="F272" s="120"/>
      <c r="G272" s="118"/>
    </row>
    <row r="273" spans="4:7" s="119" customFormat="1" ht="12.75">
      <c r="D273" s="118"/>
      <c r="F273" s="120"/>
      <c r="G273" s="118"/>
    </row>
    <row r="274" spans="4:7" s="119" customFormat="1" ht="12.75">
      <c r="D274" s="118"/>
      <c r="F274" s="120"/>
      <c r="G274" s="118"/>
    </row>
    <row r="275" spans="4:7" s="119" customFormat="1" ht="12.75">
      <c r="D275" s="118"/>
      <c r="F275" s="120"/>
      <c r="G275" s="118"/>
    </row>
    <row r="276" spans="4:7" s="119" customFormat="1" ht="12.75">
      <c r="D276" s="118"/>
      <c r="F276" s="120"/>
      <c r="G276" s="118"/>
    </row>
    <row r="277" spans="4:7" s="119" customFormat="1" ht="12.75">
      <c r="D277" s="118"/>
      <c r="F277" s="120"/>
      <c r="G277" s="118"/>
    </row>
    <row r="278" spans="4:7" s="119" customFormat="1" ht="12.75">
      <c r="D278" s="118"/>
      <c r="F278" s="120"/>
      <c r="G278" s="118"/>
    </row>
    <row r="279" spans="4:7" s="119" customFormat="1" ht="12.75">
      <c r="D279" s="118"/>
      <c r="F279" s="120"/>
      <c r="G279" s="118"/>
    </row>
    <row r="280" spans="4:7" s="119" customFormat="1" ht="12.75">
      <c r="D280" s="118"/>
      <c r="F280" s="120"/>
      <c r="G280" s="118"/>
    </row>
    <row r="281" spans="4:7" s="119" customFormat="1" ht="12.75">
      <c r="D281" s="118"/>
      <c r="F281" s="120"/>
      <c r="G281" s="118"/>
    </row>
    <row r="282" spans="4:7" s="119" customFormat="1" ht="12.75">
      <c r="D282" s="118"/>
      <c r="F282" s="120"/>
      <c r="G282" s="118"/>
    </row>
    <row r="283" spans="4:7" s="119" customFormat="1" ht="12.75">
      <c r="D283" s="118"/>
      <c r="F283" s="120"/>
      <c r="G283" s="118"/>
    </row>
    <row r="284" spans="4:7" s="119" customFormat="1" ht="12.75">
      <c r="D284" s="118"/>
      <c r="F284" s="120"/>
      <c r="G284" s="118"/>
    </row>
    <row r="285" spans="4:7" s="119" customFormat="1" ht="12.75">
      <c r="D285" s="118"/>
      <c r="F285" s="120"/>
      <c r="G285" s="118"/>
    </row>
    <row r="286" spans="4:7" s="119" customFormat="1" ht="12.75">
      <c r="D286" s="118"/>
      <c r="F286" s="120"/>
      <c r="G286" s="118"/>
    </row>
    <row r="287" spans="4:7" s="119" customFormat="1" ht="12.75">
      <c r="D287" s="118"/>
      <c r="F287" s="120"/>
      <c r="G287" s="118"/>
    </row>
    <row r="288" spans="4:7" s="119" customFormat="1" ht="12.75">
      <c r="D288" s="118"/>
      <c r="F288" s="120"/>
      <c r="G288" s="118"/>
    </row>
    <row r="289" spans="4:7" s="119" customFormat="1" ht="12.75">
      <c r="D289" s="118"/>
      <c r="F289" s="120"/>
      <c r="G289" s="118"/>
    </row>
    <row r="290" spans="4:7" s="119" customFormat="1" ht="12.75">
      <c r="D290" s="118"/>
      <c r="F290" s="120"/>
      <c r="G290" s="118"/>
    </row>
    <row r="291" spans="4:7" s="119" customFormat="1" ht="12.75">
      <c r="D291" s="118"/>
      <c r="F291" s="120"/>
      <c r="G291" s="118"/>
    </row>
    <row r="292" spans="4:7" s="119" customFormat="1" ht="12.75">
      <c r="D292" s="118"/>
      <c r="F292" s="120"/>
      <c r="G292" s="118"/>
    </row>
    <row r="293" spans="4:7" s="119" customFormat="1" ht="12.75">
      <c r="D293" s="118"/>
      <c r="F293" s="120"/>
      <c r="G293" s="118"/>
    </row>
    <row r="294" spans="4:7" s="119" customFormat="1" ht="12.75">
      <c r="D294" s="118"/>
      <c r="F294" s="120"/>
      <c r="G294" s="118"/>
    </row>
    <row r="295" spans="4:7" s="119" customFormat="1" ht="12.75">
      <c r="D295" s="118"/>
      <c r="F295" s="120"/>
      <c r="G295" s="118"/>
    </row>
    <row r="296" spans="4:7" s="119" customFormat="1" ht="12.75">
      <c r="D296" s="118"/>
      <c r="F296" s="120"/>
      <c r="G296" s="118"/>
    </row>
    <row r="297" spans="4:7" s="119" customFormat="1" ht="12.75">
      <c r="D297" s="118"/>
      <c r="F297" s="120"/>
      <c r="G297" s="118"/>
    </row>
    <row r="298" spans="4:7" s="119" customFormat="1" ht="12.75">
      <c r="D298" s="118"/>
      <c r="F298" s="120"/>
      <c r="G298" s="118"/>
    </row>
    <row r="299" spans="4:7" s="119" customFormat="1" ht="12.75">
      <c r="D299" s="118"/>
      <c r="F299" s="120"/>
      <c r="G299" s="118"/>
    </row>
    <row r="300" spans="4:7" s="119" customFormat="1" ht="12.75">
      <c r="D300" s="118"/>
      <c r="F300" s="120"/>
      <c r="G300" s="118"/>
    </row>
    <row r="301" spans="4:7" s="119" customFormat="1" ht="12.75">
      <c r="D301" s="118"/>
      <c r="F301" s="120"/>
      <c r="G301" s="118"/>
    </row>
    <row r="302" spans="4:7" s="119" customFormat="1" ht="12.75">
      <c r="D302" s="118"/>
      <c r="F302" s="120"/>
      <c r="G302" s="118"/>
    </row>
    <row r="303" spans="4:7" s="119" customFormat="1" ht="12.75">
      <c r="D303" s="118"/>
      <c r="F303" s="120"/>
      <c r="G303" s="118"/>
    </row>
    <row r="304" spans="4:7" s="119" customFormat="1" ht="12.75">
      <c r="D304" s="118"/>
      <c r="F304" s="120"/>
      <c r="G304" s="118"/>
    </row>
    <row r="305" spans="4:7" s="119" customFormat="1" ht="12.75">
      <c r="D305" s="118"/>
      <c r="F305" s="120"/>
      <c r="G305" s="118"/>
    </row>
    <row r="306" spans="4:7" s="119" customFormat="1" ht="12.75">
      <c r="D306" s="118"/>
      <c r="F306" s="120"/>
      <c r="G306" s="118"/>
    </row>
    <row r="307" spans="4:7" s="119" customFormat="1" ht="12.75">
      <c r="D307" s="118"/>
      <c r="F307" s="120"/>
      <c r="G307" s="118"/>
    </row>
    <row r="308" spans="4:7" s="119" customFormat="1" ht="12.75">
      <c r="D308" s="118"/>
      <c r="G308" s="118"/>
    </row>
    <row r="309" spans="4:7" s="119" customFormat="1" ht="12.75">
      <c r="D309" s="118"/>
      <c r="G309" s="118"/>
    </row>
    <row r="310" spans="4:7" s="119" customFormat="1" ht="12.75">
      <c r="D310" s="118"/>
      <c r="G310" s="118"/>
    </row>
    <row r="311" spans="4:7" s="119" customFormat="1" ht="12.75">
      <c r="D311" s="118"/>
      <c r="G311" s="118"/>
    </row>
    <row r="312" spans="4:7" s="119" customFormat="1" ht="12.75">
      <c r="D312" s="118"/>
      <c r="G312" s="118"/>
    </row>
    <row r="313" spans="4:7" s="119" customFormat="1" ht="12.75">
      <c r="D313" s="118"/>
      <c r="G313" s="118"/>
    </row>
    <row r="314" spans="4:7" s="119" customFormat="1" ht="12.75">
      <c r="D314" s="118"/>
      <c r="G314" s="118"/>
    </row>
    <row r="315" spans="4:7" s="119" customFormat="1" ht="12.75">
      <c r="D315" s="118"/>
      <c r="G315" s="118"/>
    </row>
    <row r="316" spans="4:7" s="119" customFormat="1" ht="12.75">
      <c r="D316" s="118"/>
      <c r="G316" s="118"/>
    </row>
    <row r="317" spans="4:7" s="119" customFormat="1" ht="12.75">
      <c r="D317" s="118"/>
      <c r="G317" s="118"/>
    </row>
    <row r="318" spans="4:7" s="119" customFormat="1" ht="12.75">
      <c r="D318" s="118"/>
      <c r="G318" s="118"/>
    </row>
    <row r="319" spans="4:7" s="119" customFormat="1" ht="12.75">
      <c r="D319" s="118"/>
      <c r="G319" s="118"/>
    </row>
    <row r="320" spans="4:7" s="119" customFormat="1" ht="12.75">
      <c r="D320" s="118"/>
      <c r="G320" s="118"/>
    </row>
    <row r="321" spans="4:7" s="119" customFormat="1" ht="12.75">
      <c r="D321" s="118"/>
      <c r="G321" s="118"/>
    </row>
    <row r="322" spans="4:7" s="119" customFormat="1" ht="12.75">
      <c r="D322" s="118"/>
      <c r="G322" s="118"/>
    </row>
    <row r="323" spans="4:7" s="119" customFormat="1" ht="12.75">
      <c r="D323" s="118"/>
      <c r="G323" s="118"/>
    </row>
    <row r="324" spans="4:7" s="119" customFormat="1" ht="12.75">
      <c r="D324" s="118"/>
      <c r="G324" s="118"/>
    </row>
    <row r="325" spans="4:7" s="119" customFormat="1" ht="12.75">
      <c r="D325" s="118"/>
      <c r="G325" s="118"/>
    </row>
    <row r="326" spans="4:7" s="119" customFormat="1" ht="12.75">
      <c r="D326" s="118"/>
      <c r="G326" s="118"/>
    </row>
    <row r="327" spans="4:7" s="119" customFormat="1" ht="12.75">
      <c r="D327" s="118"/>
      <c r="G327" s="118"/>
    </row>
    <row r="328" spans="4:7" s="119" customFormat="1" ht="12.75">
      <c r="D328" s="118"/>
      <c r="G328" s="118"/>
    </row>
    <row r="329" spans="4:7" s="119" customFormat="1" ht="12.75">
      <c r="D329" s="118"/>
      <c r="G329" s="118"/>
    </row>
    <row r="330" spans="4:7" s="119" customFormat="1" ht="12.75">
      <c r="D330" s="118"/>
      <c r="G330" s="118"/>
    </row>
    <row r="331" spans="4:7" s="119" customFormat="1" ht="12.75">
      <c r="D331" s="118"/>
      <c r="G331" s="118"/>
    </row>
  </sheetData>
  <sheetProtection password="EF65" sheet="1" objects="1" scenarios="1"/>
  <mergeCells count="11">
    <mergeCell ref="H6:H7"/>
    <mergeCell ref="A1:H1"/>
    <mergeCell ref="A2:H2"/>
    <mergeCell ref="A3:H3"/>
    <mergeCell ref="A4:G4"/>
    <mergeCell ref="A5:H5"/>
    <mergeCell ref="A6:A7"/>
    <mergeCell ref="B6:B7"/>
    <mergeCell ref="C6:E6"/>
    <mergeCell ref="F6:F7"/>
    <mergeCell ref="G6:G7"/>
  </mergeCells>
  <pageMargins left="0.1968503937007874" right="0.1968503937007874" top="0.3937007874015748" bottom="0.3937007874015748" header="0.31496062992125984" footer="0.31496062992125984"/>
  <pageSetup fitToHeight="19" orientation="portrait" paperSize="9" scale="5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3" defaultRowHeight="12.75"/>
  <cols>
    <col min="1" max="1" width="12.714285714285714" style="121" customWidth="1"/>
    <col min="2" max="2" width="20.714285714285715" style="121" customWidth="1"/>
    <col min="3" max="3" width="26.714285714285715" style="121" customWidth="1"/>
    <col min="4" max="4" width="17.714285714285715" style="111" customWidth="1"/>
    <col min="5" max="5" width="20.714285714285715" style="121" customWidth="1"/>
    <col min="6" max="6" width="18.714285714285715" style="121" customWidth="1"/>
    <col min="7" max="7" width="20.714285714285715" style="119" customWidth="1"/>
    <col min="8" max="8" width="18.714285714285715" style="119" customWidth="1"/>
    <col min="9" max="9" width="20.714285714285715" style="119" customWidth="1"/>
    <col min="10" max="10" width="18.714285714285715" style="119" customWidth="1"/>
    <col min="11" max="11" width="17.714285714285715" style="119" customWidth="1"/>
    <col min="12" max="12" width="15.714285714285714" style="119" customWidth="1"/>
    <col min="13" max="13" width="9.142857142857142" style="119"/>
    <col min="14" max="14" width="9.142857142857142" style="118"/>
    <col min="15" max="16" width="9.142857142857142" style="119"/>
    <col min="17" max="17" width="0" style="119" hidden="1" customWidth="1"/>
    <col min="18" max="61" width="9.142857142857142" style="119"/>
    <col min="62" max="16384" width="9.142857142857142" style="121"/>
  </cols>
  <sheetData>
    <row r="1" spans="1:12" ht="15" customHeight="1">
      <c r="A1" s="477" t="s">
        <v>2460</v>
      </c>
      <c r="B1" s="478"/>
      <c r="C1" s="478"/>
      <c r="D1" s="478"/>
      <c r="E1" s="478"/>
      <c r="F1" s="478"/>
      <c r="G1" s="478"/>
      <c r="H1" s="478"/>
      <c r="I1" s="478"/>
      <c r="J1" s="478"/>
      <c r="K1" s="478"/>
      <c r="L1" s="478"/>
    </row>
    <row r="2" spans="1:17" ht="15" customHeight="1">
      <c r="A2" s="479" t="s">
        <v>2357</v>
      </c>
      <c r="B2" s="478"/>
      <c r="C2" s="478"/>
      <c r="D2" s="478"/>
      <c r="E2" s="478"/>
      <c r="F2" s="478"/>
      <c r="G2" s="478"/>
      <c r="H2" s="478"/>
      <c r="I2" s="478"/>
      <c r="J2" s="478"/>
      <c r="K2" s="478"/>
      <c r="L2" s="478"/>
      <c r="Q2" s="119" t="s">
        <v>2347</v>
      </c>
    </row>
    <row r="3" spans="1:17" ht="15" customHeight="1">
      <c r="A3" s="485"/>
      <c r="B3" s="478"/>
      <c r="C3" s="478"/>
      <c r="D3" s="478"/>
      <c r="E3" s="478"/>
      <c r="F3" s="478"/>
      <c r="G3" s="478"/>
      <c r="H3" s="478"/>
      <c r="I3" s="478"/>
      <c r="J3" s="478"/>
      <c r="K3" s="478"/>
      <c r="L3" s="478"/>
      <c r="Q3" s="119" t="s">
        <v>2348</v>
      </c>
    </row>
    <row r="4" spans="1:12" ht="15" customHeight="1">
      <c r="A4" s="123"/>
      <c r="B4" s="123"/>
      <c r="C4" s="123"/>
      <c r="D4" s="122" t="s">
        <v>2346</v>
      </c>
      <c r="E4" s="114">
        <f>+ROUND(SUM(E8:E17),2)</f>
        <v>0.0</v>
      </c>
      <c r="F4" s="114">
        <f t="shared" si="0" ref="F4:J4">+ROUND(SUM(F8:F17),2)</f>
        <v>0.0</v>
      </c>
      <c r="G4" s="114">
        <f t="shared" si="0"/>
        <v>0.0</v>
      </c>
      <c r="H4" s="114">
        <f t="shared" si="0"/>
        <v>0.0</v>
      </c>
      <c r="I4" s="114">
        <f t="shared" si="0"/>
        <v>0.0</v>
      </c>
      <c r="J4" s="114">
        <f t="shared" si="0"/>
        <v>0.0</v>
      </c>
      <c r="K4" s="495"/>
      <c r="L4" s="496"/>
    </row>
    <row r="5" spans="1:12" ht="15" customHeight="1" thickBot="1">
      <c r="A5" s="483" t="s">
        <v>2527</v>
      </c>
      <c r="B5" s="484"/>
      <c r="C5" s="484"/>
      <c r="D5" s="484"/>
      <c r="E5" s="484"/>
      <c r="F5" s="484"/>
      <c r="G5" s="484"/>
      <c r="H5" s="484"/>
      <c r="I5" s="484"/>
      <c r="J5" s="484"/>
      <c r="K5" s="482"/>
      <c r="L5" s="482"/>
    </row>
    <row r="6" spans="1:16" ht="30" customHeight="1">
      <c r="A6" s="204" t="s">
        <v>523</v>
      </c>
      <c r="B6" s="205" t="s">
        <v>2334</v>
      </c>
      <c r="C6" s="205" t="s">
        <v>2364</v>
      </c>
      <c r="D6" s="205" t="s">
        <v>2358</v>
      </c>
      <c r="E6" s="205" t="s">
        <v>2343</v>
      </c>
      <c r="F6" s="206" t="s">
        <v>2340</v>
      </c>
      <c r="G6" s="205" t="s">
        <v>2344</v>
      </c>
      <c r="H6" s="206" t="s">
        <v>2341</v>
      </c>
      <c r="I6" s="205" t="s">
        <v>2345</v>
      </c>
      <c r="J6" s="206" t="s">
        <v>2342</v>
      </c>
      <c r="K6" s="205" t="s">
        <v>2359</v>
      </c>
      <c r="L6" s="206" t="s">
        <v>2360</v>
      </c>
      <c r="N6" s="125" t="s">
        <v>2349</v>
      </c>
      <c r="O6" s="125" t="s">
        <v>2349</v>
      </c>
      <c r="P6" s="125" t="s">
        <v>2349</v>
      </c>
    </row>
    <row r="7" spans="1:61" s="167" customFormat="1" ht="15" customHeight="1" thickBot="1">
      <c r="A7" s="162" t="s">
        <v>2403</v>
      </c>
      <c r="B7" s="163" t="s">
        <v>2404</v>
      </c>
      <c r="C7" s="163" t="s">
        <v>2405</v>
      </c>
      <c r="D7" s="163" t="s">
        <v>2406</v>
      </c>
      <c r="E7" s="163" t="s">
        <v>2407</v>
      </c>
      <c r="F7" s="163" t="s">
        <v>2408</v>
      </c>
      <c r="G7" s="162" t="s">
        <v>2409</v>
      </c>
      <c r="H7" s="163" t="s">
        <v>2410</v>
      </c>
      <c r="I7" s="162" t="s">
        <v>2411</v>
      </c>
      <c r="J7" s="163" t="s">
        <v>2412</v>
      </c>
      <c r="K7" s="162" t="s">
        <v>2413</v>
      </c>
      <c r="L7" s="164" t="s">
        <v>2414</v>
      </c>
      <c r="M7" s="165"/>
      <c r="N7" s="166"/>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row>
    <row r="8" spans="1:16" ht="15" customHeight="1" thickTop="1">
      <c r="A8" s="159">
        <v>1.0</v>
      </c>
      <c r="B8" s="230"/>
      <c r="C8" s="230"/>
      <c r="D8" s="228"/>
      <c r="E8" s="229"/>
      <c r="F8" s="229"/>
      <c r="G8" s="229"/>
      <c r="H8" s="229"/>
      <c r="I8" s="229"/>
      <c r="J8" s="229"/>
      <c r="K8" s="230"/>
      <c r="L8" s="231"/>
      <c r="N8" s="124" t="str">
        <f>IF(IF((OR(ABS(E8*0.21-F8)&gt;15,ABS(E8*0.21-F8)&gt;ABS(E8*0.001))),0,1)=1,T($Q$2),T($Q$3))</f>
        <v>OK</v>
      </c>
      <c r="O8" s="124" t="str">
        <f>IF(IF((OR(ABS(G8*0.15-H8)&gt;15,ABS(G8*0.15-H8)&gt;ABS(G8*0.001))),0,1)=1,T($Q$2),T($Q$3))</f>
        <v>OK</v>
      </c>
      <c r="P8" s="124" t="str">
        <f>IF(IF((OR(ABS(I8*0.1-J8)&gt;15,ABS(I8*0.1-J8)&gt;ABS(I8*0.001))),0,1)=1,T($Q$2),T($Q$3))</f>
        <v>OK</v>
      </c>
    </row>
    <row r="9" spans="1:16" ht="15" customHeight="1">
      <c r="A9" s="160">
        <v>2.0</v>
      </c>
      <c r="B9" s="234"/>
      <c r="C9" s="234"/>
      <c r="D9" s="232"/>
      <c r="E9" s="233"/>
      <c r="F9" s="233"/>
      <c r="G9" s="233"/>
      <c r="H9" s="233"/>
      <c r="I9" s="233"/>
      <c r="J9" s="233"/>
      <c r="K9" s="234"/>
      <c r="L9" s="235"/>
      <c r="N9" s="124" t="str">
        <f>IF(IF((OR(ABS(E9*0.21-F9)&gt;15,ABS(E9*0.21-F9)&gt;ABS(E9*0.001))),0,1)=1,T($Q$2),T($Q$3))</f>
        <v>OK</v>
      </c>
      <c r="O9" s="124" t="str">
        <f>IF(IF((OR(ABS(G9*0.15-H9)&gt;15,ABS(G9*0.15-H9)&gt;ABS(G9*0.001))),0,1)=1,T($Q$2),T($Q$3))</f>
        <v>OK</v>
      </c>
      <c r="P9" s="124" t="str">
        <f>IF(IF((OR(ABS(I9*0.1-J9)&gt;15,ABS(I9*0.1-J9)&gt;ABS(I9*0.001))),0,1)=1,T($Q$2),T($Q$3))</f>
        <v>OK</v>
      </c>
    </row>
    <row r="10" spans="1:16" ht="15" customHeight="1">
      <c r="A10" s="160">
        <v>3.0</v>
      </c>
      <c r="B10" s="234"/>
      <c r="C10" s="234"/>
      <c r="D10" s="232"/>
      <c r="E10" s="233"/>
      <c r="F10" s="233"/>
      <c r="G10" s="233"/>
      <c r="H10" s="233"/>
      <c r="I10" s="233"/>
      <c r="J10" s="233"/>
      <c r="K10" s="234"/>
      <c r="L10" s="235"/>
      <c r="N10" s="124" t="str">
        <f t="shared" si="1" ref="N10:N17">IF(IF((OR(ABS(E10*0.21-F10)&gt;15,ABS(E10*0.21-F10)&gt;ABS(E10*0.001))),0,1)=1,T($Q$2),T($Q$3))</f>
        <v>OK</v>
      </c>
      <c r="O10" s="124" t="str">
        <f t="shared" si="2" ref="O10:O17">IF(IF((OR(ABS(G10*0.15-H10)&gt;15,ABS(G10*0.15-H10)&gt;ABS(G10*0.001))),0,1)=1,T($Q$2),T($Q$3))</f>
        <v>OK</v>
      </c>
      <c r="P10" s="124" t="str">
        <f t="shared" si="3" ref="P10:P17">IF(IF((OR(ABS(I10*0.1-J10)&gt;15,ABS(I10*0.1-J10)&gt;ABS(I10*0.001))),0,1)=1,T($Q$2),T($Q$3))</f>
        <v>OK</v>
      </c>
    </row>
    <row r="11" spans="1:16" ht="15" customHeight="1">
      <c r="A11" s="160">
        <v>4.0</v>
      </c>
      <c r="B11" s="234"/>
      <c r="C11" s="234"/>
      <c r="D11" s="232"/>
      <c r="E11" s="233"/>
      <c r="F11" s="233"/>
      <c r="G11" s="233"/>
      <c r="H11" s="233"/>
      <c r="I11" s="233"/>
      <c r="J11" s="233"/>
      <c r="K11" s="234"/>
      <c r="L11" s="235"/>
      <c r="N11" s="124" t="str">
        <f t="shared" si="1"/>
        <v>OK</v>
      </c>
      <c r="O11" s="124" t="str">
        <f t="shared" si="2"/>
        <v>OK</v>
      </c>
      <c r="P11" s="124" t="str">
        <f t="shared" si="3"/>
        <v>OK</v>
      </c>
    </row>
    <row r="12" spans="1:16" ht="15" customHeight="1">
      <c r="A12" s="160">
        <v>5.0</v>
      </c>
      <c r="B12" s="234"/>
      <c r="C12" s="234"/>
      <c r="D12" s="232"/>
      <c r="E12" s="233"/>
      <c r="F12" s="233"/>
      <c r="G12" s="233"/>
      <c r="H12" s="233"/>
      <c r="I12" s="233"/>
      <c r="J12" s="233"/>
      <c r="K12" s="234"/>
      <c r="L12" s="235"/>
      <c r="N12" s="124" t="str">
        <f t="shared" si="1"/>
        <v>OK</v>
      </c>
      <c r="O12" s="124" t="str">
        <f t="shared" si="2"/>
        <v>OK</v>
      </c>
      <c r="P12" s="124" t="str">
        <f t="shared" si="3"/>
        <v>OK</v>
      </c>
    </row>
    <row r="13" spans="1:16" ht="15" customHeight="1">
      <c r="A13" s="160">
        <v>6.0</v>
      </c>
      <c r="B13" s="234"/>
      <c r="C13" s="234"/>
      <c r="D13" s="232"/>
      <c r="E13" s="233"/>
      <c r="F13" s="233"/>
      <c r="G13" s="233"/>
      <c r="H13" s="233"/>
      <c r="I13" s="233"/>
      <c r="J13" s="233"/>
      <c r="K13" s="234"/>
      <c r="L13" s="235"/>
      <c r="N13" s="124" t="str">
        <f t="shared" si="1"/>
        <v>OK</v>
      </c>
      <c r="O13" s="124" t="str">
        <f t="shared" si="2"/>
        <v>OK</v>
      </c>
      <c r="P13" s="124" t="str">
        <f t="shared" si="3"/>
        <v>OK</v>
      </c>
    </row>
    <row r="14" spans="1:16" ht="15" customHeight="1">
      <c r="A14" s="160">
        <v>7.0</v>
      </c>
      <c r="B14" s="234"/>
      <c r="C14" s="234"/>
      <c r="D14" s="232"/>
      <c r="E14" s="233"/>
      <c r="F14" s="233"/>
      <c r="G14" s="233"/>
      <c r="H14" s="233"/>
      <c r="I14" s="233"/>
      <c r="J14" s="233"/>
      <c r="K14" s="234"/>
      <c r="L14" s="235"/>
      <c r="N14" s="124" t="str">
        <f t="shared" si="1"/>
        <v>OK</v>
      </c>
      <c r="O14" s="124" t="str">
        <f t="shared" si="2"/>
        <v>OK</v>
      </c>
      <c r="P14" s="124" t="str">
        <f t="shared" si="3"/>
        <v>OK</v>
      </c>
    </row>
    <row r="15" spans="1:16" ht="15" customHeight="1">
      <c r="A15" s="160">
        <v>8.0</v>
      </c>
      <c r="B15" s="234"/>
      <c r="C15" s="234"/>
      <c r="D15" s="232"/>
      <c r="E15" s="233"/>
      <c r="F15" s="233"/>
      <c r="G15" s="233"/>
      <c r="H15" s="233"/>
      <c r="I15" s="233"/>
      <c r="J15" s="233"/>
      <c r="K15" s="234"/>
      <c r="L15" s="235"/>
      <c r="N15" s="124" t="str">
        <f t="shared" si="1"/>
        <v>OK</v>
      </c>
      <c r="O15" s="124" t="str">
        <f t="shared" si="2"/>
        <v>OK</v>
      </c>
      <c r="P15" s="124" t="str">
        <f t="shared" si="3"/>
        <v>OK</v>
      </c>
    </row>
    <row r="16" spans="1:16" ht="15" customHeight="1">
      <c r="A16" s="160">
        <v>9.0</v>
      </c>
      <c r="B16" s="234"/>
      <c r="C16" s="234"/>
      <c r="D16" s="232"/>
      <c r="E16" s="233"/>
      <c r="F16" s="233"/>
      <c r="G16" s="233"/>
      <c r="H16" s="233"/>
      <c r="I16" s="233"/>
      <c r="J16" s="233"/>
      <c r="K16" s="234"/>
      <c r="L16" s="235"/>
      <c r="N16" s="124" t="str">
        <f t="shared" si="1"/>
        <v>OK</v>
      </c>
      <c r="O16" s="124" t="str">
        <f t="shared" si="2"/>
        <v>OK</v>
      </c>
      <c r="P16" s="124" t="str">
        <f t="shared" si="3"/>
        <v>OK</v>
      </c>
    </row>
    <row r="17" spans="1:16" ht="15" customHeight="1">
      <c r="A17" s="161">
        <v>10.0</v>
      </c>
      <c r="B17" s="238"/>
      <c r="C17" s="238"/>
      <c r="D17" s="236"/>
      <c r="E17" s="237"/>
      <c r="F17" s="237"/>
      <c r="G17" s="237"/>
      <c r="H17" s="237"/>
      <c r="I17" s="237"/>
      <c r="J17" s="237"/>
      <c r="K17" s="238"/>
      <c r="L17" s="239"/>
      <c r="N17" s="124" t="str">
        <f t="shared" si="1"/>
        <v>OK</v>
      </c>
      <c r="O17" s="124" t="str">
        <f t="shared" si="2"/>
        <v>OK</v>
      </c>
      <c r="P17" s="124" t="str">
        <f t="shared" si="3"/>
        <v>OK</v>
      </c>
    </row>
    <row r="18" spans="1:14" s="119" customFormat="1" ht="12.75">
      <c r="A18" s="118"/>
      <c r="C18" s="120"/>
      <c r="D18" s="118"/>
      <c r="N18" s="118"/>
    </row>
    <row r="19" spans="1:14" s="119" customFormat="1" ht="12.75">
      <c r="A19" s="118"/>
      <c r="C19" s="120"/>
      <c r="D19" s="118"/>
      <c r="N19" s="118"/>
    </row>
    <row r="20" spans="1:14" s="119" customFormat="1" ht="12.75">
      <c r="A20" s="118"/>
      <c r="C20" s="120"/>
      <c r="D20" s="118"/>
      <c r="N20" s="118"/>
    </row>
    <row r="21" spans="1:14" s="119" customFormat="1" ht="12.75">
      <c r="A21" s="118"/>
      <c r="C21" s="120"/>
      <c r="D21" s="118"/>
      <c r="N21" s="118"/>
    </row>
    <row r="22" spans="1:14" s="119" customFormat="1" ht="12.75">
      <c r="A22" s="118"/>
      <c r="C22" s="120"/>
      <c r="D22" s="118"/>
      <c r="N22" s="118"/>
    </row>
    <row r="23" spans="1:14" s="119" customFormat="1" ht="12.75">
      <c r="A23" s="118"/>
      <c r="C23" s="120"/>
      <c r="D23" s="118"/>
      <c r="N23" s="118"/>
    </row>
    <row r="24" spans="1:14" s="119" customFormat="1" ht="12.75">
      <c r="A24" s="118"/>
      <c r="C24" s="120"/>
      <c r="D24" s="118"/>
      <c r="N24" s="118"/>
    </row>
    <row r="25" spans="1:14" s="119" customFormat="1" ht="12.75">
      <c r="A25" s="118"/>
      <c r="C25" s="120"/>
      <c r="D25" s="118"/>
      <c r="N25" s="118"/>
    </row>
    <row r="26" spans="1:14" s="119" customFormat="1" ht="12.75">
      <c r="A26" s="118"/>
      <c r="C26" s="120"/>
      <c r="D26" s="118"/>
      <c r="N26" s="118"/>
    </row>
    <row r="27" spans="1:14" s="119" customFormat="1" ht="12.75">
      <c r="A27" s="118"/>
      <c r="C27" s="120"/>
      <c r="D27" s="118"/>
      <c r="N27" s="118"/>
    </row>
    <row r="28" spans="1:14" s="119" customFormat="1" ht="12.75">
      <c r="A28" s="118"/>
      <c r="C28" s="120"/>
      <c r="D28" s="118"/>
      <c r="N28" s="118"/>
    </row>
    <row r="29" spans="1:14" s="119" customFormat="1" ht="12.75">
      <c r="A29" s="118"/>
      <c r="C29" s="120"/>
      <c r="D29" s="118"/>
      <c r="N29" s="118"/>
    </row>
    <row r="30" spans="1:14" s="119" customFormat="1" ht="12.75">
      <c r="A30" s="118"/>
      <c r="C30" s="120"/>
      <c r="D30" s="118"/>
      <c r="N30" s="118"/>
    </row>
    <row r="31" spans="1:14" s="119" customFormat="1" ht="12.75">
      <c r="A31" s="118"/>
      <c r="C31" s="120"/>
      <c r="D31" s="118"/>
      <c r="N31" s="118"/>
    </row>
    <row r="32" spans="1:14" s="119" customFormat="1" ht="12.75">
      <c r="A32" s="118"/>
      <c r="C32" s="120"/>
      <c r="D32" s="118"/>
      <c r="N32" s="118"/>
    </row>
    <row r="33" spans="3:14" s="119" customFormat="1" ht="12.75">
      <c r="C33" s="120"/>
      <c r="D33" s="118"/>
      <c r="N33" s="118"/>
    </row>
    <row r="34" spans="3:14" s="119" customFormat="1" ht="12.75">
      <c r="C34" s="120"/>
      <c r="D34" s="118"/>
      <c r="N34" s="118"/>
    </row>
    <row r="35" spans="3:14" s="119" customFormat="1" ht="12.75">
      <c r="C35" s="120"/>
      <c r="D35" s="118"/>
      <c r="N35" s="118"/>
    </row>
    <row r="36" spans="3:14" s="119" customFormat="1" ht="12.75">
      <c r="C36" s="120"/>
      <c r="D36" s="118"/>
      <c r="N36" s="118"/>
    </row>
    <row r="37" spans="3:14" s="119" customFormat="1" ht="12.75">
      <c r="C37" s="120"/>
      <c r="D37" s="118"/>
      <c r="N37" s="118"/>
    </row>
    <row r="38" spans="3:14" s="119" customFormat="1" ht="12.75">
      <c r="C38" s="120"/>
      <c r="D38" s="118"/>
      <c r="N38" s="118"/>
    </row>
    <row r="39" spans="3:14" s="119" customFormat="1" ht="12.75">
      <c r="C39" s="120"/>
      <c r="D39" s="118"/>
      <c r="N39" s="118"/>
    </row>
    <row r="40" spans="3:14" s="119" customFormat="1" ht="12.75">
      <c r="C40" s="120"/>
      <c r="D40" s="118"/>
      <c r="N40" s="118"/>
    </row>
    <row r="41" spans="3:14" s="119" customFormat="1" ht="12.75">
      <c r="C41" s="120"/>
      <c r="D41" s="118"/>
      <c r="N41" s="118"/>
    </row>
    <row r="42" spans="3:14" s="119" customFormat="1" ht="12.75">
      <c r="C42" s="120"/>
      <c r="D42" s="118"/>
      <c r="N42" s="118"/>
    </row>
    <row r="43" spans="3:14" s="119" customFormat="1" ht="12.75">
      <c r="C43" s="120"/>
      <c r="D43" s="118"/>
      <c r="N43" s="118"/>
    </row>
    <row r="44" spans="3:14" s="119" customFormat="1" ht="12.75">
      <c r="C44" s="120"/>
      <c r="D44" s="118"/>
      <c r="N44" s="118"/>
    </row>
    <row r="45" spans="3:14" s="119" customFormat="1" ht="12.75">
      <c r="C45" s="120"/>
      <c r="D45" s="118"/>
      <c r="N45" s="118"/>
    </row>
    <row r="46" spans="3:14" s="119" customFormat="1" ht="12.75">
      <c r="C46" s="120"/>
      <c r="D46" s="118"/>
      <c r="N46" s="118"/>
    </row>
    <row r="47" spans="3:14" s="119" customFormat="1" ht="12.75">
      <c r="C47" s="120"/>
      <c r="D47" s="118"/>
      <c r="N47" s="118"/>
    </row>
    <row r="48" spans="3:14" s="119" customFormat="1" ht="12.75">
      <c r="C48" s="120"/>
      <c r="D48" s="118"/>
      <c r="N48" s="118"/>
    </row>
    <row r="49" spans="3:14" s="119" customFormat="1" ht="12.75">
      <c r="C49" s="120"/>
      <c r="D49" s="118"/>
      <c r="N49" s="118"/>
    </row>
    <row r="50" spans="3:14" s="119" customFormat="1" ht="12.75">
      <c r="C50" s="120"/>
      <c r="D50" s="118"/>
      <c r="N50" s="118"/>
    </row>
    <row r="51" spans="3:14" s="119" customFormat="1" ht="12.75">
      <c r="C51" s="120"/>
      <c r="D51" s="118"/>
      <c r="N51" s="118"/>
    </row>
    <row r="52" spans="3:14" s="119" customFormat="1" ht="12.75">
      <c r="C52" s="120"/>
      <c r="D52" s="118"/>
      <c r="N52" s="118"/>
    </row>
    <row r="53" spans="3:14" s="119" customFormat="1" ht="12.75">
      <c r="C53" s="120"/>
      <c r="D53" s="118"/>
      <c r="N53" s="118"/>
    </row>
    <row r="54" spans="3:14" s="119" customFormat="1" ht="12.75">
      <c r="C54" s="120"/>
      <c r="D54" s="118"/>
      <c r="N54" s="118"/>
    </row>
    <row r="55" spans="3:14" s="119" customFormat="1" ht="12.75">
      <c r="C55" s="120"/>
      <c r="D55" s="118"/>
      <c r="N55" s="118"/>
    </row>
    <row r="56" spans="3:14" s="119" customFormat="1" ht="12.75">
      <c r="C56" s="120"/>
      <c r="D56" s="118"/>
      <c r="N56" s="118"/>
    </row>
    <row r="57" spans="3:14" s="119" customFormat="1" ht="12.75">
      <c r="C57" s="120"/>
      <c r="D57" s="118"/>
      <c r="N57" s="118"/>
    </row>
    <row r="58" spans="3:14" s="119" customFormat="1" ht="12.75">
      <c r="C58" s="120"/>
      <c r="D58" s="118"/>
      <c r="N58" s="118"/>
    </row>
    <row r="59" spans="3:14" s="119" customFormat="1" ht="12.75">
      <c r="C59" s="120"/>
      <c r="D59" s="118"/>
      <c r="N59" s="118"/>
    </row>
    <row r="60" spans="3:14" s="119" customFormat="1" ht="12.75">
      <c r="C60" s="120"/>
      <c r="D60" s="118"/>
      <c r="N60" s="118"/>
    </row>
    <row r="61" spans="3:14" s="119" customFormat="1" ht="12.75">
      <c r="C61" s="120"/>
      <c r="D61" s="118"/>
      <c r="N61" s="118"/>
    </row>
    <row r="62" spans="3:14" s="119" customFormat="1" ht="12.75">
      <c r="C62" s="120"/>
      <c r="D62" s="118"/>
      <c r="N62" s="118"/>
    </row>
    <row r="63" spans="3:14" s="119" customFormat="1" ht="12.75">
      <c r="C63" s="120"/>
      <c r="D63" s="118"/>
      <c r="N63" s="118"/>
    </row>
    <row r="64" spans="3:14" s="119" customFormat="1" ht="12.75">
      <c r="C64" s="120"/>
      <c r="D64" s="118"/>
      <c r="N64" s="118"/>
    </row>
    <row r="65" spans="3:14" s="119" customFormat="1" ht="12.75">
      <c r="C65" s="120"/>
      <c r="D65" s="118"/>
      <c r="N65" s="118"/>
    </row>
    <row r="66" spans="3:14" s="119" customFormat="1" ht="12.75">
      <c r="C66" s="120"/>
      <c r="D66" s="118"/>
      <c r="N66" s="118"/>
    </row>
    <row r="67" spans="3:14" s="119" customFormat="1" ht="12.75">
      <c r="C67" s="120"/>
      <c r="D67" s="118"/>
      <c r="N67" s="118"/>
    </row>
    <row r="68" spans="3:14" s="119" customFormat="1" ht="12.75">
      <c r="C68" s="120"/>
      <c r="D68" s="118"/>
      <c r="N68" s="118"/>
    </row>
    <row r="69" spans="3:14" s="119" customFormat="1" ht="12.75">
      <c r="C69" s="120"/>
      <c r="D69" s="118"/>
      <c r="N69" s="118"/>
    </row>
    <row r="70" spans="3:14" s="119" customFormat="1" ht="12.75">
      <c r="C70" s="120"/>
      <c r="D70" s="118"/>
      <c r="N70" s="118"/>
    </row>
    <row r="71" spans="3:14" s="119" customFormat="1" ht="12.75">
      <c r="C71" s="120"/>
      <c r="D71" s="118"/>
      <c r="N71" s="118"/>
    </row>
    <row r="72" spans="3:14" s="119" customFormat="1" ht="12.75">
      <c r="C72" s="120"/>
      <c r="D72" s="118"/>
      <c r="N72" s="118"/>
    </row>
    <row r="73" spans="3:14" s="119" customFormat="1" ht="12.75">
      <c r="C73" s="120"/>
      <c r="D73" s="118"/>
      <c r="N73" s="118"/>
    </row>
    <row r="74" spans="3:14" s="119" customFormat="1" ht="12.75">
      <c r="C74" s="120"/>
      <c r="D74" s="118"/>
      <c r="N74" s="118"/>
    </row>
    <row r="75" spans="3:14" s="119" customFormat="1" ht="12.75">
      <c r="C75" s="120"/>
      <c r="D75" s="118"/>
      <c r="N75" s="118"/>
    </row>
    <row r="76" spans="3:14" s="119" customFormat="1" ht="12.75">
      <c r="C76" s="120"/>
      <c r="D76" s="118"/>
      <c r="N76" s="118"/>
    </row>
    <row r="77" spans="3:14" s="119" customFormat="1" ht="12.75">
      <c r="C77" s="120"/>
      <c r="D77" s="118"/>
      <c r="N77" s="118"/>
    </row>
    <row r="78" spans="3:14" s="119" customFormat="1" ht="12.75">
      <c r="C78" s="120"/>
      <c r="D78" s="118"/>
      <c r="N78" s="118"/>
    </row>
    <row r="79" spans="3:14" s="119" customFormat="1" ht="12.75">
      <c r="C79" s="120"/>
      <c r="D79" s="118"/>
      <c r="N79" s="118"/>
    </row>
    <row r="80" spans="3:14" s="119" customFormat="1" ht="12.75">
      <c r="C80" s="120"/>
      <c r="D80" s="118"/>
      <c r="N80" s="118"/>
    </row>
    <row r="81" spans="3:14" s="119" customFormat="1" ht="12.75">
      <c r="C81" s="120"/>
      <c r="D81" s="118"/>
      <c r="N81" s="118"/>
    </row>
    <row r="82" spans="3:14" s="119" customFormat="1" ht="12.75">
      <c r="C82" s="120"/>
      <c r="D82" s="118"/>
      <c r="N82" s="118"/>
    </row>
    <row r="83" spans="3:14" s="119" customFormat="1" ht="12.75">
      <c r="C83" s="120"/>
      <c r="D83" s="118"/>
      <c r="N83" s="118"/>
    </row>
    <row r="84" spans="3:14" s="119" customFormat="1" ht="12.75">
      <c r="C84" s="120"/>
      <c r="D84" s="118"/>
      <c r="N84" s="118"/>
    </row>
    <row r="85" spans="3:14" s="119" customFormat="1" ht="12.75">
      <c r="C85" s="120"/>
      <c r="D85" s="118"/>
      <c r="N85" s="118"/>
    </row>
    <row r="86" spans="3:14" s="119" customFormat="1" ht="12.75">
      <c r="C86" s="120"/>
      <c r="D86" s="118"/>
      <c r="N86" s="118"/>
    </row>
    <row r="87" spans="3:14" s="119" customFormat="1" ht="12.75">
      <c r="C87" s="120"/>
      <c r="D87" s="118"/>
      <c r="N87" s="118"/>
    </row>
    <row r="88" spans="3:14" s="119" customFormat="1" ht="12.75">
      <c r="C88" s="120"/>
      <c r="D88" s="118"/>
      <c r="N88" s="118"/>
    </row>
    <row r="89" spans="3:14" s="119" customFormat="1" ht="12.75">
      <c r="C89" s="120"/>
      <c r="D89" s="118"/>
      <c r="N89" s="118"/>
    </row>
    <row r="90" spans="3:14" s="119" customFormat="1" ht="12.75">
      <c r="C90" s="120"/>
      <c r="D90" s="118"/>
      <c r="N90" s="118"/>
    </row>
    <row r="91" spans="3:14" s="119" customFormat="1" ht="12.75">
      <c r="C91" s="120"/>
      <c r="D91" s="118"/>
      <c r="N91" s="118"/>
    </row>
    <row r="92" spans="3:14" s="119" customFormat="1" ht="12.75">
      <c r="C92" s="120"/>
      <c r="D92" s="118"/>
      <c r="N92" s="118"/>
    </row>
    <row r="93" spans="3:14" s="119" customFormat="1" ht="12.75">
      <c r="C93" s="120"/>
      <c r="D93" s="118"/>
      <c r="N93" s="118"/>
    </row>
    <row r="94" spans="3:14" s="119" customFormat="1" ht="12.75">
      <c r="C94" s="120"/>
      <c r="D94" s="118"/>
      <c r="N94" s="118"/>
    </row>
    <row r="95" spans="3:14" s="119" customFormat="1" ht="12.75">
      <c r="C95" s="120"/>
      <c r="D95" s="118"/>
      <c r="N95" s="118"/>
    </row>
    <row r="96" spans="3:14" s="119" customFormat="1" ht="12.75">
      <c r="C96" s="120"/>
      <c r="D96" s="118"/>
      <c r="N96" s="118"/>
    </row>
    <row r="97" spans="3:14" s="119" customFormat="1" ht="12.75">
      <c r="C97" s="120"/>
      <c r="D97" s="118"/>
      <c r="N97" s="118"/>
    </row>
    <row r="98" spans="3:14" s="119" customFormat="1" ht="12.75">
      <c r="C98" s="120"/>
      <c r="D98" s="118"/>
      <c r="N98" s="118"/>
    </row>
    <row r="99" spans="3:14" s="119" customFormat="1" ht="12.75">
      <c r="C99" s="120"/>
      <c r="D99" s="118"/>
      <c r="N99" s="118"/>
    </row>
    <row r="100" spans="3:14" s="119" customFormat="1" ht="12.75">
      <c r="C100" s="120"/>
      <c r="D100" s="118"/>
      <c r="N100" s="118"/>
    </row>
    <row r="101" spans="3:14" s="119" customFormat="1" ht="12.75">
      <c r="C101" s="120"/>
      <c r="D101" s="118"/>
      <c r="N101" s="118"/>
    </row>
    <row r="102" spans="3:14" s="119" customFormat="1" ht="12.75">
      <c r="C102" s="120"/>
      <c r="D102" s="118"/>
      <c r="N102" s="118"/>
    </row>
    <row r="103" spans="3:14" s="119" customFormat="1" ht="12.75">
      <c r="C103" s="120"/>
      <c r="D103" s="118"/>
      <c r="N103" s="118"/>
    </row>
    <row r="104" spans="3:14" s="119" customFormat="1" ht="12.75">
      <c r="C104" s="120"/>
      <c r="D104" s="118"/>
      <c r="N104" s="118"/>
    </row>
    <row r="105" spans="3:14" s="119" customFormat="1" ht="12.75">
      <c r="C105" s="120"/>
      <c r="D105" s="118"/>
      <c r="N105" s="118"/>
    </row>
    <row r="106" spans="3:14" s="119" customFormat="1" ht="12.75">
      <c r="C106" s="120"/>
      <c r="D106" s="118"/>
      <c r="N106" s="118"/>
    </row>
    <row r="107" spans="3:14" s="119" customFormat="1" ht="12.75">
      <c r="C107" s="120"/>
      <c r="D107" s="118"/>
      <c r="N107" s="118"/>
    </row>
    <row r="108" spans="3:14" s="119" customFormat="1" ht="12.75">
      <c r="C108" s="120"/>
      <c r="D108" s="118"/>
      <c r="N108" s="118"/>
    </row>
    <row r="109" spans="3:14" s="119" customFormat="1" ht="12.75">
      <c r="C109" s="120"/>
      <c r="D109" s="118"/>
      <c r="N109" s="118"/>
    </row>
    <row r="110" spans="3:14" s="119" customFormat="1" ht="12.75">
      <c r="C110" s="120"/>
      <c r="D110" s="118"/>
      <c r="N110" s="118"/>
    </row>
    <row r="111" spans="3:14" s="119" customFormat="1" ht="12.75">
      <c r="C111" s="120"/>
      <c r="D111" s="118"/>
      <c r="N111" s="118"/>
    </row>
    <row r="112" spans="3:14" s="119" customFormat="1" ht="12.75">
      <c r="C112" s="120"/>
      <c r="D112" s="118"/>
      <c r="N112" s="118"/>
    </row>
    <row r="113" spans="3:14" s="119" customFormat="1" ht="12.75">
      <c r="C113" s="120"/>
      <c r="D113" s="118"/>
      <c r="N113" s="118"/>
    </row>
    <row r="114" spans="3:14" s="119" customFormat="1" ht="12.75">
      <c r="C114" s="120"/>
      <c r="D114" s="118"/>
      <c r="N114" s="118"/>
    </row>
    <row r="115" spans="3:14" s="119" customFormat="1" ht="12.75">
      <c r="C115" s="120"/>
      <c r="D115" s="118"/>
      <c r="N115" s="118"/>
    </row>
    <row r="116" spans="3:14" s="119" customFormat="1" ht="12.75">
      <c r="C116" s="120"/>
      <c r="D116" s="118"/>
      <c r="N116" s="118"/>
    </row>
    <row r="117" spans="3:14" s="119" customFormat="1" ht="12.75">
      <c r="C117" s="120"/>
      <c r="D117" s="118"/>
      <c r="N117" s="118"/>
    </row>
    <row r="118" spans="3:14" s="119" customFormat="1" ht="12.75">
      <c r="C118" s="120"/>
      <c r="D118" s="118"/>
      <c r="N118" s="118"/>
    </row>
    <row r="119" spans="3:14" s="119" customFormat="1" ht="12.75">
      <c r="C119" s="120"/>
      <c r="D119" s="118"/>
      <c r="N119" s="118"/>
    </row>
    <row r="120" spans="3:14" s="119" customFormat="1" ht="12.75">
      <c r="C120" s="120"/>
      <c r="D120" s="118"/>
      <c r="N120" s="118"/>
    </row>
    <row r="121" spans="3:14" s="119" customFormat="1" ht="12.75">
      <c r="C121" s="120"/>
      <c r="D121" s="118"/>
      <c r="N121" s="118"/>
    </row>
    <row r="122" spans="3:14" s="119" customFormat="1" ht="12.75">
      <c r="C122" s="120"/>
      <c r="D122" s="118"/>
      <c r="N122" s="118"/>
    </row>
    <row r="123" spans="3:14" s="119" customFormat="1" ht="12.75">
      <c r="C123" s="120"/>
      <c r="D123" s="118"/>
      <c r="N123" s="118"/>
    </row>
    <row r="124" spans="3:14" s="119" customFormat="1" ht="12.75">
      <c r="C124" s="120"/>
      <c r="D124" s="118"/>
      <c r="N124" s="118"/>
    </row>
    <row r="125" spans="3:14" s="119" customFormat="1" ht="12.75">
      <c r="C125" s="120"/>
      <c r="D125" s="118"/>
      <c r="N125" s="118"/>
    </row>
    <row r="126" spans="3:14" s="119" customFormat="1" ht="12.75">
      <c r="C126" s="120"/>
      <c r="D126" s="118"/>
      <c r="N126" s="118"/>
    </row>
    <row r="127" spans="3:14" s="119" customFormat="1" ht="12.75">
      <c r="C127" s="120"/>
      <c r="D127" s="118"/>
      <c r="N127" s="118"/>
    </row>
    <row r="128" spans="3:14" s="119" customFormat="1" ht="12.75">
      <c r="C128" s="120"/>
      <c r="D128" s="118"/>
      <c r="N128" s="118"/>
    </row>
    <row r="129" spans="3:14" s="119" customFormat="1" ht="12.75">
      <c r="C129" s="120"/>
      <c r="D129" s="118"/>
      <c r="N129" s="118"/>
    </row>
    <row r="130" spans="3:14" s="119" customFormat="1" ht="12.75">
      <c r="C130" s="120"/>
      <c r="D130" s="118"/>
      <c r="N130" s="118"/>
    </row>
    <row r="131" spans="3:14" s="119" customFormat="1" ht="12.75">
      <c r="C131" s="120"/>
      <c r="D131" s="118"/>
      <c r="N131" s="118"/>
    </row>
    <row r="132" spans="3:14" s="119" customFormat="1" ht="12.75">
      <c r="C132" s="120"/>
      <c r="D132" s="118"/>
      <c r="N132" s="118"/>
    </row>
    <row r="133" spans="3:14" s="119" customFormat="1" ht="12.75">
      <c r="C133" s="120"/>
      <c r="D133" s="118"/>
      <c r="N133" s="118"/>
    </row>
    <row r="134" spans="3:14" s="119" customFormat="1" ht="12.75">
      <c r="C134" s="120"/>
      <c r="D134" s="118"/>
      <c r="N134" s="118"/>
    </row>
    <row r="135" spans="3:14" s="119" customFormat="1" ht="12.75">
      <c r="C135" s="120"/>
      <c r="D135" s="118"/>
      <c r="N135" s="118"/>
    </row>
    <row r="136" spans="3:14" s="119" customFormat="1" ht="12.75">
      <c r="C136" s="120"/>
      <c r="D136" s="118"/>
      <c r="N136" s="118"/>
    </row>
    <row r="137" spans="3:14" s="119" customFormat="1" ht="12.75">
      <c r="C137" s="120"/>
      <c r="D137" s="118"/>
      <c r="N137" s="118"/>
    </row>
    <row r="138" spans="3:14" s="119" customFormat="1" ht="12.75">
      <c r="C138" s="120"/>
      <c r="D138" s="118"/>
      <c r="N138" s="118"/>
    </row>
    <row r="139" spans="3:14" s="119" customFormat="1" ht="12.75">
      <c r="C139" s="120"/>
      <c r="D139" s="118"/>
      <c r="N139" s="118"/>
    </row>
    <row r="140" spans="3:14" s="119" customFormat="1" ht="12.75">
      <c r="C140" s="120"/>
      <c r="D140" s="118"/>
      <c r="N140" s="118"/>
    </row>
    <row r="141" spans="3:14" s="119" customFormat="1" ht="12.75">
      <c r="C141" s="120"/>
      <c r="D141" s="118"/>
      <c r="N141" s="118"/>
    </row>
    <row r="142" spans="3:14" s="119" customFormat="1" ht="12.75">
      <c r="C142" s="120"/>
      <c r="D142" s="118"/>
      <c r="N142" s="118"/>
    </row>
    <row r="143" spans="3:14" s="119" customFormat="1" ht="12.75">
      <c r="C143" s="120"/>
      <c r="D143" s="118"/>
      <c r="N143" s="118"/>
    </row>
    <row r="144" spans="3:14" s="119" customFormat="1" ht="12.75">
      <c r="C144" s="120"/>
      <c r="D144" s="118"/>
      <c r="N144" s="118"/>
    </row>
    <row r="145" spans="3:14" s="119" customFormat="1" ht="12.75">
      <c r="C145" s="120"/>
      <c r="D145" s="118"/>
      <c r="N145" s="118"/>
    </row>
    <row r="146" spans="3:14" s="119" customFormat="1" ht="12.75">
      <c r="C146" s="120"/>
      <c r="D146" s="118"/>
      <c r="N146" s="118"/>
    </row>
    <row r="147" spans="3:14" s="119" customFormat="1" ht="12.75">
      <c r="C147" s="120"/>
      <c r="D147" s="118"/>
      <c r="N147" s="118"/>
    </row>
    <row r="148" spans="3:14" s="119" customFormat="1" ht="12.75">
      <c r="C148" s="120"/>
      <c r="D148" s="118"/>
      <c r="N148" s="118"/>
    </row>
    <row r="149" spans="3:14" s="119" customFormat="1" ht="12.75">
      <c r="C149" s="120"/>
      <c r="D149" s="118"/>
      <c r="N149" s="118"/>
    </row>
    <row r="150" spans="3:14" s="119" customFormat="1" ht="12.75">
      <c r="C150" s="120"/>
      <c r="D150" s="118"/>
      <c r="N150" s="118"/>
    </row>
    <row r="151" spans="3:14" s="119" customFormat="1" ht="12.75">
      <c r="C151" s="120"/>
      <c r="D151" s="118"/>
      <c r="N151" s="118"/>
    </row>
    <row r="152" spans="3:14" s="119" customFormat="1" ht="12.75">
      <c r="C152" s="120"/>
      <c r="D152" s="118"/>
      <c r="N152" s="118"/>
    </row>
    <row r="153" spans="3:14" s="119" customFormat="1" ht="12.75">
      <c r="C153" s="120"/>
      <c r="D153" s="118"/>
      <c r="N153" s="118"/>
    </row>
    <row r="154" spans="3:14" s="119" customFormat="1" ht="12.75">
      <c r="C154" s="120"/>
      <c r="D154" s="118"/>
      <c r="N154" s="118"/>
    </row>
    <row r="155" spans="3:14" s="119" customFormat="1" ht="12.75">
      <c r="C155" s="120"/>
      <c r="D155" s="118"/>
      <c r="N155" s="118"/>
    </row>
    <row r="156" spans="3:14" s="119" customFormat="1" ht="12.75">
      <c r="C156" s="120"/>
      <c r="D156" s="118"/>
      <c r="N156" s="118"/>
    </row>
    <row r="157" spans="3:14" s="119" customFormat="1" ht="12.75">
      <c r="C157" s="120"/>
      <c r="D157" s="118"/>
      <c r="N157" s="118"/>
    </row>
    <row r="158" spans="3:14" s="119" customFormat="1" ht="12.75">
      <c r="C158" s="120"/>
      <c r="D158" s="118"/>
      <c r="N158" s="118"/>
    </row>
    <row r="159" spans="3:14" s="119" customFormat="1" ht="12.75">
      <c r="C159" s="120"/>
      <c r="D159" s="118"/>
      <c r="N159" s="118"/>
    </row>
    <row r="160" spans="3:14" s="119" customFormat="1" ht="12.75">
      <c r="C160" s="120"/>
      <c r="D160" s="118"/>
      <c r="N160" s="118"/>
    </row>
    <row r="161" spans="3:14" s="119" customFormat="1" ht="12.75">
      <c r="C161" s="120"/>
      <c r="D161" s="118"/>
      <c r="N161" s="118"/>
    </row>
    <row r="162" spans="3:14" s="119" customFormat="1" ht="12.75">
      <c r="C162" s="120"/>
      <c r="D162" s="118"/>
      <c r="N162" s="118"/>
    </row>
    <row r="163" spans="3:14" s="119" customFormat="1" ht="12.75">
      <c r="C163" s="120"/>
      <c r="D163" s="118"/>
      <c r="N163" s="118"/>
    </row>
    <row r="164" spans="3:14" s="119" customFormat="1" ht="12.75">
      <c r="C164" s="120"/>
      <c r="D164" s="118"/>
      <c r="N164" s="118"/>
    </row>
    <row r="165" spans="3:14" s="119" customFormat="1" ht="12.75">
      <c r="C165" s="120"/>
      <c r="D165" s="118"/>
      <c r="N165" s="118"/>
    </row>
    <row r="166" spans="3:14" s="119" customFormat="1" ht="12.75">
      <c r="C166" s="120"/>
      <c r="D166" s="118"/>
      <c r="N166" s="118"/>
    </row>
    <row r="167" spans="3:14" s="119" customFormat="1" ht="12.75">
      <c r="C167" s="120"/>
      <c r="D167" s="118"/>
      <c r="N167" s="118"/>
    </row>
    <row r="168" spans="3:14" s="119" customFormat="1" ht="12.75">
      <c r="C168" s="120"/>
      <c r="D168" s="118"/>
      <c r="N168" s="118"/>
    </row>
    <row r="169" spans="3:14" s="119" customFormat="1" ht="12.75">
      <c r="C169" s="120"/>
      <c r="D169" s="118"/>
      <c r="N169" s="118"/>
    </row>
    <row r="170" spans="3:14" s="119" customFormat="1" ht="12.75">
      <c r="C170" s="120"/>
      <c r="D170" s="118"/>
      <c r="N170" s="118"/>
    </row>
    <row r="171" spans="3:14" s="119" customFormat="1" ht="12.75">
      <c r="C171" s="120"/>
      <c r="D171" s="118"/>
      <c r="N171" s="118"/>
    </row>
    <row r="172" spans="3:14" s="119" customFormat="1" ht="12.75">
      <c r="C172" s="120"/>
      <c r="D172" s="118"/>
      <c r="N172" s="118"/>
    </row>
    <row r="173" spans="3:14" s="119" customFormat="1" ht="12.75">
      <c r="C173" s="120"/>
      <c r="D173" s="118"/>
      <c r="N173" s="118"/>
    </row>
    <row r="174" spans="3:14" s="119" customFormat="1" ht="12.75">
      <c r="C174" s="120"/>
      <c r="D174" s="118"/>
      <c r="N174" s="118"/>
    </row>
    <row r="175" spans="3:14" s="119" customFormat="1" ht="12.75">
      <c r="C175" s="120"/>
      <c r="D175" s="118"/>
      <c r="N175" s="118"/>
    </row>
    <row r="176" spans="3:14" s="119" customFormat="1" ht="12.75">
      <c r="C176" s="120"/>
      <c r="D176" s="118"/>
      <c r="N176" s="118"/>
    </row>
    <row r="177" spans="3:14" s="119" customFormat="1" ht="12.75">
      <c r="C177" s="120"/>
      <c r="D177" s="118"/>
      <c r="N177" s="118"/>
    </row>
    <row r="178" spans="3:14" s="119" customFormat="1" ht="12.75">
      <c r="C178" s="120"/>
      <c r="D178" s="118"/>
      <c r="N178" s="118"/>
    </row>
    <row r="179" spans="3:14" s="119" customFormat="1" ht="12.75">
      <c r="C179" s="120"/>
      <c r="D179" s="118"/>
      <c r="N179" s="118"/>
    </row>
    <row r="180" spans="3:14" s="119" customFormat="1" ht="12.75">
      <c r="C180" s="120"/>
      <c r="D180" s="118"/>
      <c r="N180" s="118"/>
    </row>
    <row r="181" spans="3:14" s="119" customFormat="1" ht="12.75">
      <c r="C181" s="120"/>
      <c r="D181" s="118"/>
      <c r="N181" s="118"/>
    </row>
    <row r="182" spans="3:14" s="119" customFormat="1" ht="12.75">
      <c r="C182" s="120"/>
      <c r="D182" s="118"/>
      <c r="N182" s="118"/>
    </row>
    <row r="183" spans="3:14" s="119" customFormat="1" ht="12.75">
      <c r="C183" s="120"/>
      <c r="D183" s="118"/>
      <c r="N183" s="118"/>
    </row>
    <row r="184" spans="3:14" s="119" customFormat="1" ht="12.75">
      <c r="C184" s="120"/>
      <c r="D184" s="118"/>
      <c r="N184" s="118"/>
    </row>
    <row r="185" spans="3:14" s="119" customFormat="1" ht="12.75">
      <c r="C185" s="120"/>
      <c r="D185" s="118"/>
      <c r="N185" s="118"/>
    </row>
    <row r="186" spans="3:14" s="119" customFormat="1" ht="12.75">
      <c r="C186" s="120"/>
      <c r="D186" s="118"/>
      <c r="N186" s="118"/>
    </row>
    <row r="187" spans="3:14" s="119" customFormat="1" ht="12.75">
      <c r="C187" s="120"/>
      <c r="D187" s="118"/>
      <c r="N187" s="118"/>
    </row>
    <row r="188" spans="3:14" s="119" customFormat="1" ht="12.75">
      <c r="C188" s="120"/>
      <c r="D188" s="118"/>
      <c r="N188" s="118"/>
    </row>
    <row r="189" spans="3:14" s="119" customFormat="1" ht="12.75">
      <c r="C189" s="120"/>
      <c r="D189" s="118"/>
      <c r="N189" s="118"/>
    </row>
    <row r="190" spans="3:14" s="119" customFormat="1" ht="12.75">
      <c r="C190" s="120"/>
      <c r="D190" s="118"/>
      <c r="N190" s="118"/>
    </row>
    <row r="191" spans="3:14" s="119" customFormat="1" ht="12.75">
      <c r="C191" s="120"/>
      <c r="D191" s="118"/>
      <c r="N191" s="118"/>
    </row>
    <row r="192" spans="3:14" s="119" customFormat="1" ht="12.75">
      <c r="C192" s="120"/>
      <c r="D192" s="118"/>
      <c r="N192" s="118"/>
    </row>
    <row r="193" spans="3:14" s="119" customFormat="1" ht="12.75">
      <c r="C193" s="120"/>
      <c r="D193" s="118"/>
      <c r="N193" s="118"/>
    </row>
    <row r="194" spans="3:14" s="119" customFormat="1" ht="12.75">
      <c r="C194" s="120"/>
      <c r="D194" s="118"/>
      <c r="N194" s="118"/>
    </row>
    <row r="195" spans="3:14" s="119" customFormat="1" ht="12.75">
      <c r="C195" s="120"/>
      <c r="D195" s="118"/>
      <c r="N195" s="118"/>
    </row>
    <row r="196" spans="3:14" s="119" customFormat="1" ht="12.75">
      <c r="C196" s="120"/>
      <c r="D196" s="118"/>
      <c r="N196" s="118"/>
    </row>
    <row r="197" spans="3:14" s="119" customFormat="1" ht="12.75">
      <c r="C197" s="120"/>
      <c r="D197" s="118"/>
      <c r="N197" s="118"/>
    </row>
    <row r="198" spans="3:14" s="119" customFormat="1" ht="12.75">
      <c r="C198" s="120"/>
      <c r="D198" s="118"/>
      <c r="N198" s="118"/>
    </row>
    <row r="199" spans="3:14" s="119" customFormat="1" ht="12.75">
      <c r="C199" s="120"/>
      <c r="D199" s="118"/>
      <c r="N199" s="118"/>
    </row>
    <row r="200" spans="3:14" s="119" customFormat="1" ht="12.75">
      <c r="C200" s="120"/>
      <c r="D200" s="118"/>
      <c r="N200" s="118"/>
    </row>
    <row r="201" spans="3:14" s="119" customFormat="1" ht="12.75">
      <c r="C201" s="120"/>
      <c r="D201" s="118"/>
      <c r="N201" s="118"/>
    </row>
    <row r="202" spans="3:14" s="119" customFormat="1" ht="12.75">
      <c r="C202" s="120"/>
      <c r="D202" s="118"/>
      <c r="N202" s="118"/>
    </row>
    <row r="203" spans="3:14" s="119" customFormat="1" ht="12.75">
      <c r="C203" s="120"/>
      <c r="D203" s="118"/>
      <c r="N203" s="118"/>
    </row>
    <row r="204" spans="3:14" s="119" customFormat="1" ht="12.75">
      <c r="C204" s="120"/>
      <c r="D204" s="118"/>
      <c r="N204" s="118"/>
    </row>
    <row r="205" spans="3:14" s="119" customFormat="1" ht="12.75">
      <c r="C205" s="120"/>
      <c r="D205" s="118"/>
      <c r="N205" s="118"/>
    </row>
    <row r="206" spans="3:14" s="119" customFormat="1" ht="12.75">
      <c r="C206" s="120"/>
      <c r="D206" s="118"/>
      <c r="N206" s="118"/>
    </row>
    <row r="207" spans="3:14" s="119" customFormat="1" ht="12.75">
      <c r="C207" s="120"/>
      <c r="D207" s="118"/>
      <c r="N207" s="118"/>
    </row>
    <row r="208" spans="3:14" s="119" customFormat="1" ht="12.75">
      <c r="C208" s="120"/>
      <c r="D208" s="118"/>
      <c r="N208" s="118"/>
    </row>
    <row r="209" spans="3:14" s="119" customFormat="1" ht="12.75">
      <c r="C209" s="120"/>
      <c r="D209" s="118"/>
      <c r="N209" s="118"/>
    </row>
    <row r="210" spans="3:14" s="119" customFormat="1" ht="12.75">
      <c r="C210" s="120"/>
      <c r="D210" s="118"/>
      <c r="N210" s="118"/>
    </row>
    <row r="211" spans="3:14" s="119" customFormat="1" ht="12.75">
      <c r="C211" s="120"/>
      <c r="D211" s="118"/>
      <c r="N211" s="118"/>
    </row>
    <row r="212" spans="3:14" s="119" customFormat="1" ht="12.75">
      <c r="C212" s="120"/>
      <c r="D212" s="118"/>
      <c r="N212" s="118"/>
    </row>
    <row r="213" spans="3:14" s="119" customFormat="1" ht="12.75">
      <c r="C213" s="120"/>
      <c r="D213" s="118"/>
      <c r="N213" s="118"/>
    </row>
    <row r="214" spans="3:14" s="119" customFormat="1" ht="12.75">
      <c r="C214" s="120"/>
      <c r="D214" s="118"/>
      <c r="N214" s="118"/>
    </row>
    <row r="215" spans="3:14" s="119" customFormat="1" ht="12.75">
      <c r="C215" s="120"/>
      <c r="D215" s="118"/>
      <c r="N215" s="118"/>
    </row>
    <row r="216" spans="3:14" s="119" customFormat="1" ht="12.75">
      <c r="C216" s="120"/>
      <c r="D216" s="118"/>
      <c r="N216" s="118"/>
    </row>
    <row r="217" spans="3:14" s="119" customFormat="1" ht="12.75">
      <c r="C217" s="120"/>
      <c r="D217" s="118"/>
      <c r="N217" s="118"/>
    </row>
    <row r="218" spans="3:14" s="119" customFormat="1" ht="12.75">
      <c r="C218" s="120"/>
      <c r="D218" s="118"/>
      <c r="N218" s="118"/>
    </row>
    <row r="219" spans="3:14" s="119" customFormat="1" ht="12.75">
      <c r="C219" s="120"/>
      <c r="D219" s="118"/>
      <c r="N219" s="118"/>
    </row>
    <row r="220" spans="3:14" s="119" customFormat="1" ht="12.75">
      <c r="C220" s="120"/>
      <c r="D220" s="118"/>
      <c r="N220" s="118"/>
    </row>
    <row r="221" spans="3:14" s="119" customFormat="1" ht="12.75">
      <c r="C221" s="120"/>
      <c r="D221" s="118"/>
      <c r="N221" s="118"/>
    </row>
    <row r="222" spans="3:14" s="119" customFormat="1" ht="12.75">
      <c r="C222" s="120"/>
      <c r="D222" s="118"/>
      <c r="N222" s="118"/>
    </row>
    <row r="223" spans="3:14" s="119" customFormat="1" ht="12.75">
      <c r="C223" s="120"/>
      <c r="D223" s="118"/>
      <c r="N223" s="118"/>
    </row>
    <row r="224" spans="3:14" s="119" customFormat="1" ht="12.75">
      <c r="C224" s="120"/>
      <c r="D224" s="118"/>
      <c r="N224" s="118"/>
    </row>
    <row r="225" spans="3:14" s="119" customFormat="1" ht="12.75">
      <c r="C225" s="120"/>
      <c r="D225" s="118"/>
      <c r="N225" s="118"/>
    </row>
    <row r="226" spans="3:14" s="119" customFormat="1" ht="12.75">
      <c r="C226" s="120"/>
      <c r="D226" s="118"/>
      <c r="N226" s="118"/>
    </row>
    <row r="227" spans="3:14" s="119" customFormat="1" ht="12.75">
      <c r="C227" s="120"/>
      <c r="D227" s="118"/>
      <c r="N227" s="118"/>
    </row>
    <row r="228" spans="3:14" s="119" customFormat="1" ht="12.75">
      <c r="C228" s="120"/>
      <c r="D228" s="118"/>
      <c r="N228" s="118"/>
    </row>
    <row r="229" spans="3:14" s="119" customFormat="1" ht="12.75">
      <c r="C229" s="120"/>
      <c r="D229" s="118"/>
      <c r="N229" s="118"/>
    </row>
    <row r="230" spans="3:14" s="119" customFormat="1" ht="12.75">
      <c r="C230" s="120"/>
      <c r="D230" s="118"/>
      <c r="N230" s="118"/>
    </row>
    <row r="231" spans="3:14" s="119" customFormat="1" ht="12.75">
      <c r="C231" s="120"/>
      <c r="D231" s="118"/>
      <c r="N231" s="118"/>
    </row>
    <row r="232" spans="3:14" s="119" customFormat="1" ht="12.75">
      <c r="C232" s="120"/>
      <c r="D232" s="118"/>
      <c r="N232" s="118"/>
    </row>
    <row r="233" spans="3:14" s="119" customFormat="1" ht="12.75">
      <c r="C233" s="120"/>
      <c r="D233" s="118"/>
      <c r="N233" s="118"/>
    </row>
    <row r="234" spans="3:14" s="119" customFormat="1" ht="12.75">
      <c r="C234" s="120"/>
      <c r="D234" s="118"/>
      <c r="N234" s="118"/>
    </row>
    <row r="235" spans="3:14" s="119" customFormat="1" ht="12.75">
      <c r="C235" s="120"/>
      <c r="D235" s="118"/>
      <c r="N235" s="118"/>
    </row>
    <row r="236" spans="3:14" s="119" customFormat="1" ht="12.75">
      <c r="C236" s="120"/>
      <c r="D236" s="118"/>
      <c r="N236" s="118"/>
    </row>
    <row r="237" spans="3:14" s="119" customFormat="1" ht="12.75">
      <c r="C237" s="120"/>
      <c r="D237" s="118"/>
      <c r="N237" s="118"/>
    </row>
    <row r="238" spans="3:14" s="119" customFormat="1" ht="12.75">
      <c r="C238" s="120"/>
      <c r="D238" s="118"/>
      <c r="N238" s="118"/>
    </row>
    <row r="239" spans="3:14" s="119" customFormat="1" ht="12.75">
      <c r="C239" s="120"/>
      <c r="D239" s="118"/>
      <c r="N239" s="118"/>
    </row>
    <row r="240" spans="3:14" s="119" customFormat="1" ht="12.75">
      <c r="C240" s="120"/>
      <c r="D240" s="118"/>
      <c r="N240" s="118"/>
    </row>
    <row r="241" spans="3:14" s="119" customFormat="1" ht="12.75">
      <c r="C241" s="120"/>
      <c r="D241" s="118"/>
      <c r="N241" s="118"/>
    </row>
    <row r="242" spans="3:14" s="119" customFormat="1" ht="12.75">
      <c r="C242" s="120"/>
      <c r="D242" s="118"/>
      <c r="N242" s="118"/>
    </row>
    <row r="243" spans="3:14" s="119" customFormat="1" ht="12.75">
      <c r="C243" s="120"/>
      <c r="D243" s="118"/>
      <c r="N243" s="118"/>
    </row>
    <row r="244" spans="3:14" s="119" customFormat="1" ht="12.75">
      <c r="C244" s="120"/>
      <c r="D244" s="118"/>
      <c r="N244" s="118"/>
    </row>
    <row r="245" spans="3:14" s="119" customFormat="1" ht="12.75">
      <c r="C245" s="120"/>
      <c r="D245" s="118"/>
      <c r="N245" s="118"/>
    </row>
    <row r="246" spans="3:14" s="119" customFormat="1" ht="12.75">
      <c r="C246" s="120"/>
      <c r="D246" s="118"/>
      <c r="N246" s="118"/>
    </row>
    <row r="247" spans="3:14" s="119" customFormat="1" ht="12.75">
      <c r="C247" s="120"/>
      <c r="D247" s="118"/>
      <c r="N247" s="118"/>
    </row>
    <row r="248" spans="3:14" s="119" customFormat="1" ht="12.75">
      <c r="C248" s="120"/>
      <c r="D248" s="118"/>
      <c r="N248" s="118"/>
    </row>
    <row r="249" spans="3:14" s="119" customFormat="1" ht="12.75">
      <c r="C249" s="120"/>
      <c r="D249" s="118"/>
      <c r="N249" s="118"/>
    </row>
    <row r="250" spans="3:14" s="119" customFormat="1" ht="12.75">
      <c r="C250" s="120"/>
      <c r="D250" s="118"/>
      <c r="N250" s="118"/>
    </row>
    <row r="251" spans="3:14" s="119" customFormat="1" ht="12.75">
      <c r="C251" s="120"/>
      <c r="D251" s="118"/>
      <c r="N251" s="118"/>
    </row>
    <row r="252" spans="3:14" s="119" customFormat="1" ht="12.75">
      <c r="C252" s="120"/>
      <c r="D252" s="118"/>
      <c r="N252" s="118"/>
    </row>
    <row r="253" spans="3:14" s="119" customFormat="1" ht="12.75">
      <c r="C253" s="120"/>
      <c r="D253" s="118"/>
      <c r="N253" s="118"/>
    </row>
    <row r="254" spans="3:14" s="119" customFormat="1" ht="12.75">
      <c r="C254" s="120"/>
      <c r="D254" s="118"/>
      <c r="N254" s="118"/>
    </row>
    <row r="255" spans="3:14" s="119" customFormat="1" ht="12.75">
      <c r="C255" s="120"/>
      <c r="D255" s="118"/>
      <c r="N255" s="118"/>
    </row>
    <row r="256" spans="3:14" s="119" customFormat="1" ht="12.75">
      <c r="C256" s="120"/>
      <c r="D256" s="118"/>
      <c r="N256" s="118"/>
    </row>
    <row r="257" spans="3:14" s="119" customFormat="1" ht="12.75">
      <c r="C257" s="120"/>
      <c r="D257" s="118"/>
      <c r="N257" s="118"/>
    </row>
    <row r="258" spans="3:14" s="119" customFormat="1" ht="12.75">
      <c r="C258" s="120"/>
      <c r="D258" s="118"/>
      <c r="N258" s="118"/>
    </row>
    <row r="259" spans="3:14" s="119" customFormat="1" ht="12.75">
      <c r="C259" s="120"/>
      <c r="D259" s="118"/>
      <c r="N259" s="118"/>
    </row>
    <row r="260" spans="3:14" s="119" customFormat="1" ht="12.75">
      <c r="C260" s="120"/>
      <c r="D260" s="118"/>
      <c r="N260" s="118"/>
    </row>
    <row r="261" spans="3:14" s="119" customFormat="1" ht="12.75">
      <c r="C261" s="120"/>
      <c r="D261" s="118"/>
      <c r="N261" s="118"/>
    </row>
    <row r="262" spans="3:14" s="119" customFormat="1" ht="12.75">
      <c r="C262" s="120"/>
      <c r="D262" s="118"/>
      <c r="N262" s="118"/>
    </row>
    <row r="263" spans="3:14" s="119" customFormat="1" ht="12.75">
      <c r="C263" s="120"/>
      <c r="D263" s="118"/>
      <c r="N263" s="118"/>
    </row>
    <row r="264" spans="3:14" s="119" customFormat="1" ht="12.75">
      <c r="C264" s="120"/>
      <c r="D264" s="118"/>
      <c r="N264" s="118"/>
    </row>
    <row r="265" spans="3:14" s="119" customFormat="1" ht="12.75">
      <c r="C265" s="120"/>
      <c r="D265" s="118"/>
      <c r="N265" s="118"/>
    </row>
    <row r="266" spans="3:14" s="119" customFormat="1" ht="12.75">
      <c r="C266" s="120"/>
      <c r="D266" s="118"/>
      <c r="N266" s="118"/>
    </row>
    <row r="267" spans="3:14" s="119" customFormat="1" ht="12.75">
      <c r="C267" s="120"/>
      <c r="D267" s="118"/>
      <c r="N267" s="118"/>
    </row>
    <row r="268" spans="3:14" s="119" customFormat="1" ht="12.75">
      <c r="C268" s="120"/>
      <c r="D268" s="118"/>
      <c r="N268" s="118"/>
    </row>
    <row r="269" spans="3:14" s="119" customFormat="1" ht="12.75">
      <c r="C269" s="120"/>
      <c r="D269" s="118"/>
      <c r="N269" s="118"/>
    </row>
    <row r="270" spans="3:14" s="119" customFormat="1" ht="12.75">
      <c r="C270" s="120"/>
      <c r="D270" s="118"/>
      <c r="N270" s="118"/>
    </row>
    <row r="271" spans="3:14" s="119" customFormat="1" ht="12.75">
      <c r="C271" s="120"/>
      <c r="D271" s="118"/>
      <c r="N271" s="118"/>
    </row>
    <row r="272" spans="3:14" s="119" customFormat="1" ht="12.75">
      <c r="C272" s="120"/>
      <c r="D272" s="118"/>
      <c r="N272" s="118"/>
    </row>
    <row r="273" spans="3:14" s="119" customFormat="1" ht="12.75">
      <c r="C273" s="120"/>
      <c r="D273" s="118"/>
      <c r="N273" s="118"/>
    </row>
    <row r="274" spans="3:14" s="119" customFormat="1" ht="12.75">
      <c r="C274" s="120"/>
      <c r="D274" s="118"/>
      <c r="N274" s="118"/>
    </row>
    <row r="275" spans="3:14" s="119" customFormat="1" ht="12.75">
      <c r="C275" s="120"/>
      <c r="D275" s="118"/>
      <c r="N275" s="118"/>
    </row>
    <row r="276" spans="3:14" s="119" customFormat="1" ht="12.75">
      <c r="C276" s="120"/>
      <c r="D276" s="118"/>
      <c r="N276" s="118"/>
    </row>
    <row r="277" spans="3:14" s="119" customFormat="1" ht="12.75">
      <c r="C277" s="120"/>
      <c r="D277" s="118"/>
      <c r="N277" s="118"/>
    </row>
    <row r="278" spans="3:14" s="119" customFormat="1" ht="12.75">
      <c r="C278" s="120"/>
      <c r="D278" s="118"/>
      <c r="N278" s="118"/>
    </row>
    <row r="279" spans="3:14" s="119" customFormat="1" ht="12.75">
      <c r="C279" s="120"/>
      <c r="D279" s="118"/>
      <c r="N279" s="118"/>
    </row>
    <row r="280" spans="3:14" s="119" customFormat="1" ht="12.75">
      <c r="C280" s="120"/>
      <c r="D280" s="118"/>
      <c r="N280" s="118"/>
    </row>
    <row r="281" spans="3:14" s="119" customFormat="1" ht="12.75">
      <c r="C281" s="120"/>
      <c r="D281" s="118"/>
      <c r="N281" s="118"/>
    </row>
    <row r="282" spans="3:14" s="119" customFormat="1" ht="12.75">
      <c r="C282" s="120"/>
      <c r="D282" s="118"/>
      <c r="N282" s="118"/>
    </row>
    <row r="283" spans="3:14" s="119" customFormat="1" ht="12.75">
      <c r="C283" s="120"/>
      <c r="D283" s="118"/>
      <c r="N283" s="118"/>
    </row>
    <row r="284" spans="3:14" s="119" customFormat="1" ht="12.75">
      <c r="C284" s="120"/>
      <c r="D284" s="118"/>
      <c r="N284" s="118"/>
    </row>
    <row r="285" spans="3:14" s="119" customFormat="1" ht="12.75">
      <c r="C285" s="120"/>
      <c r="D285" s="118"/>
      <c r="N285" s="118"/>
    </row>
    <row r="286" spans="3:14" s="119" customFormat="1" ht="12.75">
      <c r="C286" s="120"/>
      <c r="D286" s="118"/>
      <c r="N286" s="118"/>
    </row>
    <row r="287" spans="3:14" s="119" customFormat="1" ht="12.75">
      <c r="C287" s="120"/>
      <c r="D287" s="118"/>
      <c r="N287" s="118"/>
    </row>
    <row r="288" spans="3:14" s="119" customFormat="1" ht="12.75">
      <c r="C288" s="120"/>
      <c r="D288" s="118"/>
      <c r="N288" s="118"/>
    </row>
    <row r="289" spans="3:14" s="119" customFormat="1" ht="12.75">
      <c r="C289" s="120"/>
      <c r="D289" s="118"/>
      <c r="N289" s="118"/>
    </row>
    <row r="290" spans="3:14" s="119" customFormat="1" ht="12.75">
      <c r="C290" s="120"/>
      <c r="D290" s="118"/>
      <c r="N290" s="118"/>
    </row>
    <row r="291" spans="3:14" s="119" customFormat="1" ht="12.75">
      <c r="C291" s="120"/>
      <c r="D291" s="118"/>
      <c r="N291" s="118"/>
    </row>
    <row r="292" spans="3:14" s="119" customFormat="1" ht="12.75">
      <c r="C292" s="120"/>
      <c r="D292" s="118"/>
      <c r="N292" s="118"/>
    </row>
    <row r="293" spans="3:14" s="119" customFormat="1" ht="12.75">
      <c r="C293" s="120"/>
      <c r="D293" s="118"/>
      <c r="N293" s="118"/>
    </row>
    <row r="294" spans="3:14" s="119" customFormat="1" ht="12.75">
      <c r="C294" s="120"/>
      <c r="D294" s="118"/>
      <c r="N294" s="118"/>
    </row>
    <row r="295" spans="3:14" s="119" customFormat="1" ht="12.75">
      <c r="C295" s="120"/>
      <c r="D295" s="118"/>
      <c r="N295" s="118"/>
    </row>
    <row r="296" spans="3:14" s="119" customFormat="1" ht="12.75">
      <c r="C296" s="120"/>
      <c r="D296" s="118"/>
      <c r="N296" s="118"/>
    </row>
    <row r="297" spans="3:14" s="119" customFormat="1" ht="12.75">
      <c r="C297" s="120"/>
      <c r="D297" s="118"/>
      <c r="N297" s="118"/>
    </row>
    <row r="298" spans="3:14" s="119" customFormat="1" ht="12.75">
      <c r="C298" s="120"/>
      <c r="D298" s="118"/>
      <c r="N298" s="118"/>
    </row>
    <row r="299" spans="3:14" s="119" customFormat="1" ht="12.75">
      <c r="C299" s="120"/>
      <c r="D299" s="118"/>
      <c r="N299" s="118"/>
    </row>
    <row r="300" spans="3:14" s="119" customFormat="1" ht="12.75">
      <c r="C300" s="120"/>
      <c r="D300" s="118"/>
      <c r="N300" s="118"/>
    </row>
    <row r="301" spans="3:14" s="119" customFormat="1" ht="12.75">
      <c r="C301" s="120"/>
      <c r="D301" s="118"/>
      <c r="N301" s="118"/>
    </row>
    <row r="302" spans="3:14" s="119" customFormat="1" ht="12.75">
      <c r="C302" s="120"/>
      <c r="D302" s="118"/>
      <c r="N302" s="118"/>
    </row>
    <row r="303" spans="3:14" s="119" customFormat="1" ht="12.75">
      <c r="C303" s="120"/>
      <c r="D303" s="118"/>
      <c r="N303" s="118"/>
    </row>
    <row r="304" spans="3:14" s="119" customFormat="1" ht="12.75">
      <c r="C304" s="120"/>
      <c r="D304" s="118"/>
      <c r="N304" s="118"/>
    </row>
    <row r="305" spans="3:14" s="119" customFormat="1" ht="12.75">
      <c r="C305" s="120"/>
      <c r="D305" s="118"/>
      <c r="N305" s="118"/>
    </row>
    <row r="306" spans="3:14" s="119" customFormat="1" ht="12.75">
      <c r="C306" s="120"/>
      <c r="D306" s="118"/>
      <c r="N306" s="118"/>
    </row>
    <row r="307" spans="4:14" s="119" customFormat="1" ht="12.75">
      <c r="D307" s="118"/>
      <c r="N307" s="118"/>
    </row>
    <row r="308" spans="4:14" s="119" customFormat="1" ht="12.75">
      <c r="D308" s="118"/>
      <c r="N308" s="118"/>
    </row>
    <row r="309" spans="4:14" s="119" customFormat="1" ht="12.75">
      <c r="D309" s="118"/>
      <c r="N309" s="118"/>
    </row>
    <row r="310" spans="4:14" s="119" customFormat="1" ht="12.75">
      <c r="D310" s="118"/>
      <c r="N310" s="118"/>
    </row>
    <row r="311" spans="4:14" s="119" customFormat="1" ht="12.75">
      <c r="D311" s="118"/>
      <c r="N311" s="118"/>
    </row>
    <row r="312" spans="4:14" s="119" customFormat="1" ht="12.75">
      <c r="D312" s="118"/>
      <c r="N312" s="118"/>
    </row>
    <row r="313" spans="4:14" s="119" customFormat="1" ht="12.75">
      <c r="D313" s="118"/>
      <c r="N313" s="118"/>
    </row>
    <row r="314" spans="4:14" s="119" customFormat="1" ht="12.75">
      <c r="D314" s="118"/>
      <c r="N314" s="118"/>
    </row>
    <row r="315" spans="4:14" s="119" customFormat="1" ht="12.75">
      <c r="D315" s="118"/>
      <c r="N315" s="118"/>
    </row>
    <row r="316" spans="4:14" s="119" customFormat="1" ht="12.75">
      <c r="D316" s="118"/>
      <c r="N316" s="118"/>
    </row>
    <row r="317" spans="4:14" s="119" customFormat="1" ht="12.75">
      <c r="D317" s="118"/>
      <c r="N317" s="118"/>
    </row>
    <row r="318" spans="4:14" s="119" customFormat="1" ht="12.75">
      <c r="D318" s="118"/>
      <c r="N318" s="118"/>
    </row>
    <row r="319" spans="4:14" s="119" customFormat="1" ht="12.75">
      <c r="D319" s="118"/>
      <c r="N319" s="118"/>
    </row>
    <row r="320" spans="4:14" s="119" customFormat="1" ht="12.75">
      <c r="D320" s="118"/>
      <c r="N320" s="118"/>
    </row>
    <row r="321" spans="4:14" s="119" customFormat="1" ht="12.75">
      <c r="D321" s="118"/>
      <c r="N321" s="118"/>
    </row>
    <row r="322" spans="4:14" s="119" customFormat="1" ht="12.75">
      <c r="D322" s="118"/>
      <c r="N322" s="118"/>
    </row>
    <row r="323" spans="4:14" s="119" customFormat="1" ht="12.75">
      <c r="D323" s="118"/>
      <c r="N323" s="118"/>
    </row>
    <row r="324" spans="4:14" s="119" customFormat="1" ht="12.75">
      <c r="D324" s="118"/>
      <c r="N324" s="118"/>
    </row>
    <row r="325" spans="4:14" s="119" customFormat="1" ht="12.75">
      <c r="D325" s="118"/>
      <c r="N325" s="118"/>
    </row>
    <row r="326" spans="4:14" s="119" customFormat="1" ht="12.75">
      <c r="D326" s="118"/>
      <c r="N326" s="118"/>
    </row>
    <row r="327" spans="4:14" s="119" customFormat="1" ht="12.75">
      <c r="D327" s="118"/>
      <c r="N327" s="118"/>
    </row>
    <row r="328" spans="4:14" s="119" customFormat="1" ht="12.75">
      <c r="D328" s="118"/>
      <c r="N328" s="118"/>
    </row>
    <row r="329" spans="4:14" s="119" customFormat="1" ht="12.75">
      <c r="D329" s="118"/>
      <c r="N329" s="118"/>
    </row>
    <row r="330" spans="4:14" s="119" customFormat="1" ht="12.75">
      <c r="D330" s="118"/>
      <c r="N330" s="118"/>
    </row>
  </sheetData>
  <sheetProtection password="EF65" sheet="1" objects="1" scenarios="1"/>
  <mergeCells count="5">
    <mergeCell ref="A1:L1"/>
    <mergeCell ref="A2:L2"/>
    <mergeCell ref="A3:L3"/>
    <mergeCell ref="K4:L4"/>
    <mergeCell ref="A5:L5"/>
  </mergeCells>
  <conditionalFormatting sqref="P9">
    <cfRule type="containsText" priority="12" dxfId="66" operator="containsText" text="CH">
      <formula>NOT(ISERROR(SEARCH("CH",P9)))</formula>
    </cfRule>
  </conditionalFormatting>
  <conditionalFormatting sqref="O9">
    <cfRule type="containsText" priority="11" dxfId="66" operator="containsText" text="CH">
      <formula>NOT(ISERROR(SEARCH("CH",O9)))</formula>
    </cfRule>
  </conditionalFormatting>
  <conditionalFormatting sqref="N9">
    <cfRule type="containsText" priority="10" dxfId="66" operator="containsText" text="CH">
      <formula>NOT(ISERROR(SEARCH("CH",N9)))</formula>
    </cfRule>
  </conditionalFormatting>
  <conditionalFormatting sqref="P8">
    <cfRule type="containsText" priority="9" dxfId="66" operator="containsText" text="CH">
      <formula>NOT(ISERROR(SEARCH("CH",P8)))</formula>
    </cfRule>
  </conditionalFormatting>
  <conditionalFormatting sqref="O8">
    <cfRule type="containsText" priority="8" dxfId="66" operator="containsText" text="CH">
      <formula>NOT(ISERROR(SEARCH("CH",O8)))</formula>
    </cfRule>
  </conditionalFormatting>
  <conditionalFormatting sqref="N8">
    <cfRule type="containsText" priority="7" dxfId="66" operator="containsText" text="CH">
      <formula>NOT(ISERROR(SEARCH("CH",N8)))</formula>
    </cfRule>
  </conditionalFormatting>
  <conditionalFormatting sqref="P11 P13 P15 P17">
    <cfRule type="containsText" priority="6" dxfId="66" operator="containsText" text="CH">
      <formula>NOT(ISERROR(SEARCH("CH",P11)))</formula>
    </cfRule>
  </conditionalFormatting>
  <conditionalFormatting sqref="O11 O13 O15 O17">
    <cfRule type="containsText" priority="5" dxfId="66" operator="containsText" text="CH">
      <formula>NOT(ISERROR(SEARCH("CH",O11)))</formula>
    </cfRule>
  </conditionalFormatting>
  <conditionalFormatting sqref="N11 N13 N15 N17">
    <cfRule type="containsText" priority="4" dxfId="66" operator="containsText" text="CH">
      <formula>NOT(ISERROR(SEARCH("CH",N11)))</formula>
    </cfRule>
  </conditionalFormatting>
  <conditionalFormatting sqref="P10 P12 P14 P16">
    <cfRule type="containsText" priority="3" dxfId="66" operator="containsText" text="CH">
      <formula>NOT(ISERROR(SEARCH("CH",P10)))</formula>
    </cfRule>
  </conditionalFormatting>
  <conditionalFormatting sqref="O10 O12 O14 O16">
    <cfRule type="containsText" priority="2" dxfId="66" operator="containsText" text="CH">
      <formula>NOT(ISERROR(SEARCH("CH",O10)))</formula>
    </cfRule>
  </conditionalFormatting>
  <conditionalFormatting sqref="N10 N12 N14 N16">
    <cfRule type="containsText" priority="1" dxfId="66" operator="containsText" text="CH">
      <formula>NOT(ISERROR(SEARCH("CH",N10)))</formula>
    </cfRule>
  </conditionalFormatting>
  <pageMargins left="0.1968503937007874" right="0.1968503937007874" top="0.3937007874015748" bottom="0.3937007874015748" header="0.31496062992125984" footer="0.31496062992125984"/>
  <pageSetup fitToHeight="19" orientation="landscape" paperSize="9" scale="63" r:id="rId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BH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3" defaultRowHeight="12.75"/>
  <cols>
    <col min="1" max="1" width="12.714285714285714" style="127" customWidth="1"/>
    <col min="2" max="2" width="20.714285714285715" style="127" customWidth="1"/>
    <col min="3" max="3" width="26.714285714285715" style="127" customWidth="1"/>
    <col min="4" max="4" width="17.714285714285715" style="126" customWidth="1"/>
    <col min="5" max="5" width="20.714285714285715" style="127" customWidth="1"/>
    <col min="6" max="6" width="18.714285714285715" style="127" customWidth="1"/>
    <col min="7" max="7" width="20.714285714285715" style="119" customWidth="1"/>
    <col min="8" max="8" width="18.714285714285715" style="119" customWidth="1"/>
    <col min="9" max="9" width="20.714285714285715" style="119" customWidth="1"/>
    <col min="10" max="10" width="18.714285714285715" style="119" customWidth="1"/>
    <col min="11" max="11" width="20.714285714285715" style="119" customWidth="1"/>
    <col min="12" max="12" width="9.142857142857142" style="119"/>
    <col min="13" max="13" width="9.142857142857142" style="118"/>
    <col min="14" max="15" width="9.142857142857142" style="119"/>
    <col min="16" max="16" width="0" style="119" hidden="1" customWidth="1"/>
    <col min="17" max="60" width="9.142857142857142" style="119"/>
    <col min="61" max="16384" width="9.142857142857142" style="127"/>
  </cols>
  <sheetData>
    <row r="1" spans="1:11" ht="15" customHeight="1">
      <c r="A1" s="477" t="s">
        <v>2462</v>
      </c>
      <c r="B1" s="478"/>
      <c r="C1" s="478"/>
      <c r="D1" s="478"/>
      <c r="E1" s="478"/>
      <c r="F1" s="478"/>
      <c r="G1" s="478"/>
      <c r="H1" s="478"/>
      <c r="I1" s="478"/>
      <c r="J1" s="478"/>
      <c r="K1" s="478"/>
    </row>
    <row r="2" spans="1:16" ht="15" customHeight="1">
      <c r="A2" s="479" t="s">
        <v>2362</v>
      </c>
      <c r="B2" s="478"/>
      <c r="C2" s="478"/>
      <c r="D2" s="478"/>
      <c r="E2" s="478"/>
      <c r="F2" s="478"/>
      <c r="G2" s="478"/>
      <c r="H2" s="478"/>
      <c r="I2" s="478"/>
      <c r="J2" s="478"/>
      <c r="K2" s="478"/>
      <c r="P2" s="119" t="s">
        <v>2347</v>
      </c>
    </row>
    <row r="3" spans="1:16" ht="15" customHeight="1">
      <c r="A3" s="485"/>
      <c r="B3" s="478"/>
      <c r="C3" s="478"/>
      <c r="D3" s="478"/>
      <c r="E3" s="478"/>
      <c r="F3" s="478"/>
      <c r="G3" s="478"/>
      <c r="H3" s="478"/>
      <c r="I3" s="478"/>
      <c r="J3" s="478"/>
      <c r="K3" s="478"/>
      <c r="P3" s="119" t="s">
        <v>2348</v>
      </c>
    </row>
    <row r="4" spans="1:11" ht="15" customHeight="1">
      <c r="A4" s="129"/>
      <c r="B4" s="129"/>
      <c r="C4" s="129"/>
      <c r="D4" s="128" t="s">
        <v>2346</v>
      </c>
      <c r="E4" s="114">
        <f>+ROUND(SUM(E8:E17),2)</f>
        <v>0.0</v>
      </c>
      <c r="F4" s="114">
        <f t="shared" si="0" ref="F4:J4">+ROUND(SUM(F8:F17),2)</f>
        <v>0.0</v>
      </c>
      <c r="G4" s="114">
        <f t="shared" si="0"/>
        <v>0.0</v>
      </c>
      <c r="H4" s="114">
        <f t="shared" si="0"/>
        <v>0.0</v>
      </c>
      <c r="I4" s="114">
        <f t="shared" si="0"/>
        <v>0.0</v>
      </c>
      <c r="J4" s="114">
        <f t="shared" si="0"/>
        <v>0.0</v>
      </c>
      <c r="K4" s="130"/>
    </row>
    <row r="5" spans="1:11" ht="15" customHeight="1" thickBot="1">
      <c r="A5" s="483"/>
      <c r="B5" s="484"/>
      <c r="C5" s="484"/>
      <c r="D5" s="484"/>
      <c r="E5" s="484"/>
      <c r="F5" s="484"/>
      <c r="G5" s="484"/>
      <c r="H5" s="484"/>
      <c r="I5" s="484"/>
      <c r="J5" s="484"/>
      <c r="K5" s="482"/>
    </row>
    <row r="6" spans="1:15" ht="30" customHeight="1">
      <c r="A6" s="204" t="s">
        <v>523</v>
      </c>
      <c r="B6" s="205" t="s">
        <v>2363</v>
      </c>
      <c r="C6" s="205" t="s">
        <v>2364</v>
      </c>
      <c r="D6" s="205" t="s">
        <v>2335</v>
      </c>
      <c r="E6" s="205" t="s">
        <v>2343</v>
      </c>
      <c r="F6" s="206" t="s">
        <v>2340</v>
      </c>
      <c r="G6" s="205" t="s">
        <v>2344</v>
      </c>
      <c r="H6" s="206" t="s">
        <v>2341</v>
      </c>
      <c r="I6" s="205" t="s">
        <v>2345</v>
      </c>
      <c r="J6" s="206" t="s">
        <v>2342</v>
      </c>
      <c r="K6" s="206" t="s">
        <v>2336</v>
      </c>
      <c r="M6" s="125" t="s">
        <v>2349</v>
      </c>
      <c r="N6" s="125" t="s">
        <v>2349</v>
      </c>
      <c r="O6" s="125" t="s">
        <v>2349</v>
      </c>
    </row>
    <row r="7" spans="1:60" s="167" customFormat="1" ht="15" customHeight="1" thickBot="1">
      <c r="A7" s="162" t="s">
        <v>2403</v>
      </c>
      <c r="B7" s="163" t="s">
        <v>2404</v>
      </c>
      <c r="C7" s="163" t="s">
        <v>2405</v>
      </c>
      <c r="D7" s="163" t="s">
        <v>2406</v>
      </c>
      <c r="E7" s="163" t="s">
        <v>2407</v>
      </c>
      <c r="F7" s="163" t="s">
        <v>2408</v>
      </c>
      <c r="G7" s="162" t="s">
        <v>2409</v>
      </c>
      <c r="H7" s="163" t="s">
        <v>2410</v>
      </c>
      <c r="I7" s="162" t="s">
        <v>2411</v>
      </c>
      <c r="J7" s="163" t="s">
        <v>2412</v>
      </c>
      <c r="K7" s="169" t="s">
        <v>2413</v>
      </c>
      <c r="L7" s="165"/>
      <c r="M7" s="166"/>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row>
    <row r="8" spans="1:15" ht="15" customHeight="1" thickTop="1">
      <c r="A8" s="159">
        <v>1.0</v>
      </c>
      <c r="B8" s="230"/>
      <c r="C8" s="230"/>
      <c r="D8" s="228"/>
      <c r="E8" s="229"/>
      <c r="F8" s="229"/>
      <c r="G8" s="229"/>
      <c r="H8" s="229"/>
      <c r="I8" s="229"/>
      <c r="J8" s="229"/>
      <c r="K8" s="250"/>
      <c r="M8" s="124" t="str">
        <f>IF(IF((OR(ABS(E8*0.21-F8)&gt;15,ABS(E8*0.21-F8)&gt;ABS(E8*0.001))),0,1)=1,T($P$2),T($P$3))</f>
        <v>OK</v>
      </c>
      <c r="N8" s="124" t="str">
        <f>IF(IF((OR(ABS(G8*0.15-H8)&gt;15,ABS(G8*0.15-H8)&gt;ABS(G8*0.001))),0,1)=1,T($P$2),T($P$3))</f>
        <v>OK</v>
      </c>
      <c r="O8" s="124" t="str">
        <f>IF(IF((OR(ABS(I8*0.1-J8)&gt;15,ABS(I8*0.1-J8)&gt;ABS(I8*0.001))),0,1)=1,T($P$2),T($P$3))</f>
        <v>OK</v>
      </c>
    </row>
    <row r="9" spans="1:15" ht="15" customHeight="1">
      <c r="A9" s="160">
        <v>2.0</v>
      </c>
      <c r="B9" s="234"/>
      <c r="C9" s="234"/>
      <c r="D9" s="232"/>
      <c r="E9" s="233"/>
      <c r="F9" s="233"/>
      <c r="G9" s="233"/>
      <c r="H9" s="233"/>
      <c r="I9" s="233"/>
      <c r="J9" s="233"/>
      <c r="K9" s="251"/>
      <c r="M9" s="124" t="str">
        <f>IF(IF((OR(ABS(E9*0.21-F9)&gt;15,ABS(E9*0.21-F9)&gt;ABS(E9*0.001))),0,1)=1,T($P$2),T($P$3))</f>
        <v>OK</v>
      </c>
      <c r="N9" s="124" t="str">
        <f>IF(IF((OR(ABS(G9*0.15-H9)&gt;15,ABS(G9*0.15-H9)&gt;ABS(G9*0.001))),0,1)=1,T($P$2),T($P$3))</f>
        <v>OK</v>
      </c>
      <c r="O9" s="124" t="str">
        <f>IF(IF((OR(ABS(I9*0.1-J9)&gt;15,ABS(I9*0.1-J9)&gt;ABS(I9*0.001))),0,1)=1,T($P$2),T($P$3))</f>
        <v>OK</v>
      </c>
    </row>
    <row r="10" spans="1:15" ht="15" customHeight="1">
      <c r="A10" s="160">
        <v>3.0</v>
      </c>
      <c r="B10" s="234"/>
      <c r="C10" s="234"/>
      <c r="D10" s="232"/>
      <c r="E10" s="233"/>
      <c r="F10" s="233"/>
      <c r="G10" s="233"/>
      <c r="H10" s="233"/>
      <c r="I10" s="233"/>
      <c r="J10" s="233"/>
      <c r="K10" s="251"/>
      <c r="M10" s="124" t="str">
        <f t="shared" si="1" ref="M10:M17">IF(IF((OR(ABS(E10*0.21-F10)&gt;15,ABS(E10*0.21-F10)&gt;ABS(E10*0.001))),0,1)=1,T($P$2),T($P$3))</f>
        <v>OK</v>
      </c>
      <c r="N10" s="124" t="str">
        <f t="shared" si="2" ref="N10:N17">IF(IF((OR(ABS(G10*0.15-H10)&gt;15,ABS(G10*0.15-H10)&gt;ABS(G10*0.001))),0,1)=1,T($P$2),T($P$3))</f>
        <v>OK</v>
      </c>
      <c r="O10" s="124" t="str">
        <f t="shared" si="3" ref="O10:O17">IF(IF((OR(ABS(I10*0.1-J10)&gt;15,ABS(I10*0.1-J10)&gt;ABS(I10*0.001))),0,1)=1,T($P$2),T($P$3))</f>
        <v>OK</v>
      </c>
    </row>
    <row r="11" spans="1:15" ht="15" customHeight="1">
      <c r="A11" s="160">
        <v>4.0</v>
      </c>
      <c r="B11" s="234"/>
      <c r="C11" s="234"/>
      <c r="D11" s="232"/>
      <c r="E11" s="233"/>
      <c r="F11" s="233"/>
      <c r="G11" s="233"/>
      <c r="H11" s="233"/>
      <c r="I11" s="233"/>
      <c r="J11" s="233"/>
      <c r="K11" s="251"/>
      <c r="M11" s="124" t="str">
        <f t="shared" si="1"/>
        <v>OK</v>
      </c>
      <c r="N11" s="124" t="str">
        <f t="shared" si="2"/>
        <v>OK</v>
      </c>
      <c r="O11" s="124" t="str">
        <f t="shared" si="3"/>
        <v>OK</v>
      </c>
    </row>
    <row r="12" spans="1:15" ht="15" customHeight="1">
      <c r="A12" s="160">
        <v>5.0</v>
      </c>
      <c r="B12" s="234"/>
      <c r="C12" s="234"/>
      <c r="D12" s="232"/>
      <c r="E12" s="233"/>
      <c r="F12" s="233"/>
      <c r="G12" s="233"/>
      <c r="H12" s="233"/>
      <c r="I12" s="233"/>
      <c r="J12" s="233"/>
      <c r="K12" s="251"/>
      <c r="M12" s="124" t="str">
        <f t="shared" si="1"/>
        <v>OK</v>
      </c>
      <c r="N12" s="124" t="str">
        <f t="shared" si="2"/>
        <v>OK</v>
      </c>
      <c r="O12" s="124" t="str">
        <f t="shared" si="3"/>
        <v>OK</v>
      </c>
    </row>
    <row r="13" spans="1:15" ht="15" customHeight="1">
      <c r="A13" s="160">
        <v>6.0</v>
      </c>
      <c r="B13" s="234"/>
      <c r="C13" s="234"/>
      <c r="D13" s="232"/>
      <c r="E13" s="233"/>
      <c r="F13" s="233"/>
      <c r="G13" s="233"/>
      <c r="H13" s="233"/>
      <c r="I13" s="233"/>
      <c r="J13" s="233"/>
      <c r="K13" s="251"/>
      <c r="M13" s="124" t="str">
        <f t="shared" si="1"/>
        <v>OK</v>
      </c>
      <c r="N13" s="124" t="str">
        <f t="shared" si="2"/>
        <v>OK</v>
      </c>
      <c r="O13" s="124" t="str">
        <f t="shared" si="3"/>
        <v>OK</v>
      </c>
    </row>
    <row r="14" spans="1:15" ht="15" customHeight="1">
      <c r="A14" s="160">
        <v>7.0</v>
      </c>
      <c r="B14" s="234"/>
      <c r="C14" s="234"/>
      <c r="D14" s="232"/>
      <c r="E14" s="233"/>
      <c r="F14" s="233"/>
      <c r="G14" s="233"/>
      <c r="H14" s="233"/>
      <c r="I14" s="233"/>
      <c r="J14" s="233"/>
      <c r="K14" s="251"/>
      <c r="M14" s="124" t="str">
        <f t="shared" si="1"/>
        <v>OK</v>
      </c>
      <c r="N14" s="124" t="str">
        <f t="shared" si="2"/>
        <v>OK</v>
      </c>
      <c r="O14" s="124" t="str">
        <f t="shared" si="3"/>
        <v>OK</v>
      </c>
    </row>
    <row r="15" spans="1:15" ht="15" customHeight="1">
      <c r="A15" s="160">
        <v>8.0</v>
      </c>
      <c r="B15" s="234"/>
      <c r="C15" s="234"/>
      <c r="D15" s="232"/>
      <c r="E15" s="233"/>
      <c r="F15" s="233"/>
      <c r="G15" s="233"/>
      <c r="H15" s="233"/>
      <c r="I15" s="233"/>
      <c r="J15" s="233"/>
      <c r="K15" s="251"/>
      <c r="M15" s="124" t="str">
        <f t="shared" si="1"/>
        <v>OK</v>
      </c>
      <c r="N15" s="124" t="str">
        <f t="shared" si="2"/>
        <v>OK</v>
      </c>
      <c r="O15" s="124" t="str">
        <f t="shared" si="3"/>
        <v>OK</v>
      </c>
    </row>
    <row r="16" spans="1:15" ht="15" customHeight="1">
      <c r="A16" s="160">
        <v>9.0</v>
      </c>
      <c r="B16" s="234"/>
      <c r="C16" s="234"/>
      <c r="D16" s="232"/>
      <c r="E16" s="233"/>
      <c r="F16" s="233"/>
      <c r="G16" s="233"/>
      <c r="H16" s="233"/>
      <c r="I16" s="233"/>
      <c r="J16" s="233"/>
      <c r="K16" s="251"/>
      <c r="M16" s="124" t="str">
        <f t="shared" si="1"/>
        <v>OK</v>
      </c>
      <c r="N16" s="124" t="str">
        <f t="shared" si="2"/>
        <v>OK</v>
      </c>
      <c r="O16" s="124" t="str">
        <f t="shared" si="3"/>
        <v>OK</v>
      </c>
    </row>
    <row r="17" spans="1:15" ht="15" customHeight="1">
      <c r="A17" s="161">
        <v>10.0</v>
      </c>
      <c r="B17" s="238"/>
      <c r="C17" s="238"/>
      <c r="D17" s="236"/>
      <c r="E17" s="237"/>
      <c r="F17" s="237"/>
      <c r="G17" s="237"/>
      <c r="H17" s="237"/>
      <c r="I17" s="237"/>
      <c r="J17" s="237"/>
      <c r="K17" s="252"/>
      <c r="M17" s="124" t="str">
        <f t="shared" si="1"/>
        <v>OK</v>
      </c>
      <c r="N17" s="124" t="str">
        <f t="shared" si="2"/>
        <v>OK</v>
      </c>
      <c r="O17" s="124" t="str">
        <f t="shared" si="3"/>
        <v>OK</v>
      </c>
    </row>
    <row r="18" spans="1:13" s="119" customFormat="1" ht="12.75">
      <c r="A18" s="118"/>
      <c r="C18" s="120"/>
      <c r="D18" s="118"/>
      <c r="M18" s="118"/>
    </row>
    <row r="19" spans="1:13" s="119" customFormat="1" ht="12.75">
      <c r="A19" s="118"/>
      <c r="C19" s="120"/>
      <c r="D19" s="118"/>
      <c r="M19" s="118"/>
    </row>
    <row r="20" spans="1:13" s="119" customFormat="1" ht="12.75">
      <c r="A20" s="118"/>
      <c r="C20" s="120"/>
      <c r="D20" s="118"/>
      <c r="M20" s="118"/>
    </row>
    <row r="21" spans="1:13" s="119" customFormat="1" ht="12.75">
      <c r="A21" s="118"/>
      <c r="C21" s="120"/>
      <c r="D21" s="118"/>
      <c r="M21" s="118"/>
    </row>
    <row r="22" spans="1:13" s="119" customFormat="1" ht="12.75">
      <c r="A22" s="118"/>
      <c r="C22" s="120"/>
      <c r="D22" s="118"/>
      <c r="M22" s="118"/>
    </row>
    <row r="23" spans="1:13" s="119" customFormat="1" ht="12.75">
      <c r="A23" s="118"/>
      <c r="C23" s="120"/>
      <c r="D23" s="118"/>
      <c r="M23" s="118"/>
    </row>
    <row r="24" spans="1:13" s="119" customFormat="1" ht="12.75">
      <c r="A24" s="118"/>
      <c r="C24" s="120"/>
      <c r="D24" s="118"/>
      <c r="M24" s="118"/>
    </row>
    <row r="25" spans="1:13" s="119" customFormat="1" ht="12.75">
      <c r="A25" s="118"/>
      <c r="C25" s="120"/>
      <c r="D25" s="118"/>
      <c r="M25" s="118"/>
    </row>
    <row r="26" spans="1:13" s="119" customFormat="1" ht="12.75">
      <c r="A26" s="118"/>
      <c r="C26" s="120"/>
      <c r="D26" s="118"/>
      <c r="M26" s="118"/>
    </row>
    <row r="27" spans="1:13" s="119" customFormat="1" ht="12.75">
      <c r="A27" s="118"/>
      <c r="C27" s="120"/>
      <c r="D27" s="118"/>
      <c r="M27" s="118"/>
    </row>
    <row r="28" spans="1:13" s="119" customFormat="1" ht="12.75">
      <c r="A28" s="118"/>
      <c r="C28" s="120"/>
      <c r="D28" s="118"/>
      <c r="M28" s="118"/>
    </row>
    <row r="29" spans="1:13" s="119" customFormat="1" ht="12.75">
      <c r="A29" s="118"/>
      <c r="C29" s="120"/>
      <c r="D29" s="118"/>
      <c r="M29" s="118"/>
    </row>
    <row r="30" spans="1:13" s="119" customFormat="1" ht="12.75">
      <c r="A30" s="118"/>
      <c r="C30" s="120"/>
      <c r="D30" s="118"/>
      <c r="M30" s="118"/>
    </row>
    <row r="31" spans="1:13" s="119" customFormat="1" ht="12.75">
      <c r="A31" s="118"/>
      <c r="C31" s="120"/>
      <c r="D31" s="118"/>
      <c r="M31" s="118"/>
    </row>
    <row r="32" spans="1:13" s="119" customFormat="1" ht="12.75">
      <c r="A32" s="118"/>
      <c r="C32" s="120"/>
      <c r="D32" s="118"/>
      <c r="M32" s="118"/>
    </row>
    <row r="33" spans="3:13" s="119" customFormat="1" ht="12.75">
      <c r="C33" s="120"/>
      <c r="D33" s="118"/>
      <c r="M33" s="118"/>
    </row>
    <row r="34" spans="3:13" s="119" customFormat="1" ht="12.75">
      <c r="C34" s="120"/>
      <c r="D34" s="118"/>
      <c r="M34" s="118"/>
    </row>
    <row r="35" spans="3:13" s="119" customFormat="1" ht="12.75">
      <c r="C35" s="120"/>
      <c r="D35" s="118"/>
      <c r="M35" s="118"/>
    </row>
    <row r="36" spans="3:13" s="119" customFormat="1" ht="12.75">
      <c r="C36" s="120"/>
      <c r="D36" s="118"/>
      <c r="M36" s="118"/>
    </row>
    <row r="37" spans="3:13" s="119" customFormat="1" ht="12.75">
      <c r="C37" s="120"/>
      <c r="D37" s="118"/>
      <c r="M37" s="118"/>
    </row>
    <row r="38" spans="3:13" s="119" customFormat="1" ht="12.75">
      <c r="C38" s="120"/>
      <c r="D38" s="118"/>
      <c r="M38" s="118"/>
    </row>
    <row r="39" spans="3:13" s="119" customFormat="1" ht="12.75">
      <c r="C39" s="120"/>
      <c r="D39" s="118"/>
      <c r="M39" s="118"/>
    </row>
    <row r="40" spans="3:13" s="119" customFormat="1" ht="12.75">
      <c r="C40" s="120"/>
      <c r="D40" s="118"/>
      <c r="M40" s="118"/>
    </row>
    <row r="41" spans="3:13" s="119" customFormat="1" ht="12.75">
      <c r="C41" s="120"/>
      <c r="D41" s="118"/>
      <c r="M41" s="118"/>
    </row>
    <row r="42" spans="3:13" s="119" customFormat="1" ht="12.75">
      <c r="C42" s="120"/>
      <c r="D42" s="118"/>
      <c r="M42" s="118"/>
    </row>
    <row r="43" spans="3:13" s="119" customFormat="1" ht="12.75">
      <c r="C43" s="120"/>
      <c r="D43" s="118"/>
      <c r="M43" s="118"/>
    </row>
    <row r="44" spans="3:13" s="119" customFormat="1" ht="12.75">
      <c r="C44" s="120"/>
      <c r="D44" s="118"/>
      <c r="M44" s="118"/>
    </row>
    <row r="45" spans="3:13" s="119" customFormat="1" ht="12.75">
      <c r="C45" s="120"/>
      <c r="D45" s="118"/>
      <c r="M45" s="118"/>
    </row>
    <row r="46" spans="3:13" s="119" customFormat="1" ht="12.75">
      <c r="C46" s="120"/>
      <c r="D46" s="118"/>
      <c r="M46" s="118"/>
    </row>
    <row r="47" spans="3:13" s="119" customFormat="1" ht="12.75">
      <c r="C47" s="120"/>
      <c r="D47" s="118"/>
      <c r="M47" s="118"/>
    </row>
    <row r="48" spans="3:13" s="119" customFormat="1" ht="12.75">
      <c r="C48" s="120"/>
      <c r="D48" s="118"/>
      <c r="M48" s="118"/>
    </row>
    <row r="49" spans="3:13" s="119" customFormat="1" ht="12.75">
      <c r="C49" s="120"/>
      <c r="D49" s="118"/>
      <c r="M49" s="118"/>
    </row>
    <row r="50" spans="3:13" s="119" customFormat="1" ht="12.75">
      <c r="C50" s="120"/>
      <c r="D50" s="118"/>
      <c r="M50" s="118"/>
    </row>
    <row r="51" spans="3:13" s="119" customFormat="1" ht="12.75">
      <c r="C51" s="120"/>
      <c r="D51" s="118"/>
      <c r="M51" s="118"/>
    </row>
    <row r="52" spans="3:13" s="119" customFormat="1" ht="12.75">
      <c r="C52" s="120"/>
      <c r="D52" s="118"/>
      <c r="M52" s="118"/>
    </row>
    <row r="53" spans="3:13" s="119" customFormat="1" ht="12.75">
      <c r="C53" s="120"/>
      <c r="D53" s="118"/>
      <c r="M53" s="118"/>
    </row>
    <row r="54" spans="3:13" s="119" customFormat="1" ht="12.75">
      <c r="C54" s="120"/>
      <c r="D54" s="118"/>
      <c r="M54" s="118"/>
    </row>
    <row r="55" spans="3:13" s="119" customFormat="1" ht="12.75">
      <c r="C55" s="120"/>
      <c r="D55" s="118"/>
      <c r="M55" s="118"/>
    </row>
    <row r="56" spans="3:13" s="119" customFormat="1" ht="12.75">
      <c r="C56" s="120"/>
      <c r="D56" s="118"/>
      <c r="M56" s="118"/>
    </row>
    <row r="57" spans="3:13" s="119" customFormat="1" ht="12.75">
      <c r="C57" s="120"/>
      <c r="D57" s="118"/>
      <c r="M57" s="118"/>
    </row>
    <row r="58" spans="3:13" s="119" customFormat="1" ht="12.75">
      <c r="C58" s="120"/>
      <c r="D58" s="118"/>
      <c r="M58" s="118"/>
    </row>
    <row r="59" spans="3:13" s="119" customFormat="1" ht="12.75">
      <c r="C59" s="120"/>
      <c r="D59" s="118"/>
      <c r="M59" s="118"/>
    </row>
    <row r="60" spans="3:13" s="119" customFormat="1" ht="12.75">
      <c r="C60" s="120"/>
      <c r="D60" s="118"/>
      <c r="M60" s="118"/>
    </row>
    <row r="61" spans="3:13" s="119" customFormat="1" ht="12.75">
      <c r="C61" s="120"/>
      <c r="D61" s="118"/>
      <c r="M61" s="118"/>
    </row>
    <row r="62" spans="3:13" s="119" customFormat="1" ht="12.75">
      <c r="C62" s="120"/>
      <c r="D62" s="118"/>
      <c r="M62" s="118"/>
    </row>
    <row r="63" spans="3:13" s="119" customFormat="1" ht="12.75">
      <c r="C63" s="120"/>
      <c r="D63" s="118"/>
      <c r="M63" s="118"/>
    </row>
    <row r="64" spans="3:13" s="119" customFormat="1" ht="12.75">
      <c r="C64" s="120"/>
      <c r="D64" s="118"/>
      <c r="M64" s="118"/>
    </row>
    <row r="65" spans="3:13" s="119" customFormat="1" ht="12.75">
      <c r="C65" s="120"/>
      <c r="D65" s="118"/>
      <c r="M65" s="118"/>
    </row>
    <row r="66" spans="3:13" s="119" customFormat="1" ht="12.75">
      <c r="C66" s="120"/>
      <c r="D66" s="118"/>
      <c r="M66" s="118"/>
    </row>
    <row r="67" spans="3:13" s="119" customFormat="1" ht="12.75">
      <c r="C67" s="120"/>
      <c r="D67" s="118"/>
      <c r="M67" s="118"/>
    </row>
    <row r="68" spans="3:13" s="119" customFormat="1" ht="12.75">
      <c r="C68" s="120"/>
      <c r="D68" s="118"/>
      <c r="M68" s="118"/>
    </row>
    <row r="69" spans="3:13" s="119" customFormat="1" ht="12.75">
      <c r="C69" s="120"/>
      <c r="D69" s="118"/>
      <c r="M69" s="118"/>
    </row>
    <row r="70" spans="3:13" s="119" customFormat="1" ht="12.75">
      <c r="C70" s="120"/>
      <c r="D70" s="118"/>
      <c r="M70" s="118"/>
    </row>
    <row r="71" spans="3:13" s="119" customFormat="1" ht="12.75">
      <c r="C71" s="120"/>
      <c r="D71" s="118"/>
      <c r="M71" s="118"/>
    </row>
    <row r="72" spans="3:13" s="119" customFormat="1" ht="12.75">
      <c r="C72" s="120"/>
      <c r="D72" s="118"/>
      <c r="M72" s="118"/>
    </row>
    <row r="73" spans="3:13" s="119" customFormat="1" ht="12.75">
      <c r="C73" s="120"/>
      <c r="D73" s="118"/>
      <c r="M73" s="118"/>
    </row>
    <row r="74" spans="3:13" s="119" customFormat="1" ht="12.75">
      <c r="C74" s="120"/>
      <c r="D74" s="118"/>
      <c r="M74" s="118"/>
    </row>
    <row r="75" spans="3:13" s="119" customFormat="1" ht="12.75">
      <c r="C75" s="120"/>
      <c r="D75" s="118"/>
      <c r="M75" s="118"/>
    </row>
    <row r="76" spans="3:13" s="119" customFormat="1" ht="12.75">
      <c r="C76" s="120"/>
      <c r="D76" s="118"/>
      <c r="M76" s="118"/>
    </row>
    <row r="77" spans="3:13" s="119" customFormat="1" ht="12.75">
      <c r="C77" s="120"/>
      <c r="D77" s="118"/>
      <c r="M77" s="118"/>
    </row>
    <row r="78" spans="3:13" s="119" customFormat="1" ht="12.75">
      <c r="C78" s="120"/>
      <c r="D78" s="118"/>
      <c r="M78" s="118"/>
    </row>
    <row r="79" spans="3:13" s="119" customFormat="1" ht="12.75">
      <c r="C79" s="120"/>
      <c r="D79" s="118"/>
      <c r="M79" s="118"/>
    </row>
    <row r="80" spans="3:13" s="119" customFormat="1" ht="12.75">
      <c r="C80" s="120"/>
      <c r="D80" s="118"/>
      <c r="M80" s="118"/>
    </row>
    <row r="81" spans="3:13" s="119" customFormat="1" ht="12.75">
      <c r="C81" s="120"/>
      <c r="D81" s="118"/>
      <c r="M81" s="118"/>
    </row>
    <row r="82" spans="3:13" s="119" customFormat="1" ht="12.75">
      <c r="C82" s="120"/>
      <c r="D82" s="118"/>
      <c r="M82" s="118"/>
    </row>
    <row r="83" spans="3:13" s="119" customFormat="1" ht="12.75">
      <c r="C83" s="120"/>
      <c r="D83" s="118"/>
      <c r="M83" s="118"/>
    </row>
    <row r="84" spans="3:13" s="119" customFormat="1" ht="12.75">
      <c r="C84" s="120"/>
      <c r="D84" s="118"/>
      <c r="M84" s="118"/>
    </row>
    <row r="85" spans="3:13" s="119" customFormat="1" ht="12.75">
      <c r="C85" s="120"/>
      <c r="D85" s="118"/>
      <c r="M85" s="118"/>
    </row>
    <row r="86" spans="3:13" s="119" customFormat="1" ht="12.75">
      <c r="C86" s="120"/>
      <c r="D86" s="118"/>
      <c r="M86" s="118"/>
    </row>
    <row r="87" spans="3:13" s="119" customFormat="1" ht="12.75">
      <c r="C87" s="120"/>
      <c r="D87" s="118"/>
      <c r="M87" s="118"/>
    </row>
    <row r="88" spans="3:13" s="119" customFormat="1" ht="12.75">
      <c r="C88" s="120"/>
      <c r="D88" s="118"/>
      <c r="M88" s="118"/>
    </row>
    <row r="89" spans="3:13" s="119" customFormat="1" ht="12.75">
      <c r="C89" s="120"/>
      <c r="D89" s="118"/>
      <c r="M89" s="118"/>
    </row>
    <row r="90" spans="3:13" s="119" customFormat="1" ht="12.75">
      <c r="C90" s="120"/>
      <c r="D90" s="118"/>
      <c r="M90" s="118"/>
    </row>
    <row r="91" spans="3:13" s="119" customFormat="1" ht="12.75">
      <c r="C91" s="120"/>
      <c r="D91" s="118"/>
      <c r="M91" s="118"/>
    </row>
    <row r="92" spans="3:13" s="119" customFormat="1" ht="12.75">
      <c r="C92" s="120"/>
      <c r="D92" s="118"/>
      <c r="M92" s="118"/>
    </row>
    <row r="93" spans="3:13" s="119" customFormat="1" ht="12.75">
      <c r="C93" s="120"/>
      <c r="D93" s="118"/>
      <c r="M93" s="118"/>
    </row>
    <row r="94" spans="3:13" s="119" customFormat="1" ht="12.75">
      <c r="C94" s="120"/>
      <c r="D94" s="118"/>
      <c r="M94" s="118"/>
    </row>
    <row r="95" spans="3:13" s="119" customFormat="1" ht="12.75">
      <c r="C95" s="120"/>
      <c r="D95" s="118"/>
      <c r="M95" s="118"/>
    </row>
    <row r="96" spans="3:13" s="119" customFormat="1" ht="12.75">
      <c r="C96" s="120"/>
      <c r="D96" s="118"/>
      <c r="M96" s="118"/>
    </row>
    <row r="97" spans="3:13" s="119" customFormat="1" ht="12.75">
      <c r="C97" s="120"/>
      <c r="D97" s="118"/>
      <c r="M97" s="118"/>
    </row>
    <row r="98" spans="3:13" s="119" customFormat="1" ht="12.75">
      <c r="C98" s="120"/>
      <c r="D98" s="118"/>
      <c r="M98" s="118"/>
    </row>
    <row r="99" spans="3:13" s="119" customFormat="1" ht="12.75">
      <c r="C99" s="120"/>
      <c r="D99" s="118"/>
      <c r="M99" s="118"/>
    </row>
    <row r="100" spans="3:13" s="119" customFormat="1" ht="12.75">
      <c r="C100" s="120"/>
      <c r="D100" s="118"/>
      <c r="M100" s="118"/>
    </row>
    <row r="101" spans="3:13" s="119" customFormat="1" ht="12.75">
      <c r="C101" s="120"/>
      <c r="D101" s="118"/>
      <c r="M101" s="118"/>
    </row>
    <row r="102" spans="3:13" s="119" customFormat="1" ht="12.75">
      <c r="C102" s="120"/>
      <c r="D102" s="118"/>
      <c r="M102" s="118"/>
    </row>
    <row r="103" spans="3:13" s="119" customFormat="1" ht="12.75">
      <c r="C103" s="120"/>
      <c r="D103" s="118"/>
      <c r="M103" s="118"/>
    </row>
    <row r="104" spans="3:13" s="119" customFormat="1" ht="12.75">
      <c r="C104" s="120"/>
      <c r="D104" s="118"/>
      <c r="M104" s="118"/>
    </row>
    <row r="105" spans="3:13" s="119" customFormat="1" ht="12.75">
      <c r="C105" s="120"/>
      <c r="D105" s="118"/>
      <c r="M105" s="118"/>
    </row>
    <row r="106" spans="3:13" s="119" customFormat="1" ht="12.75">
      <c r="C106" s="120"/>
      <c r="D106" s="118"/>
      <c r="M106" s="118"/>
    </row>
    <row r="107" spans="3:13" s="119" customFormat="1" ht="12.75">
      <c r="C107" s="120"/>
      <c r="D107" s="118"/>
      <c r="M107" s="118"/>
    </row>
    <row r="108" spans="3:13" s="119" customFormat="1" ht="12.75">
      <c r="C108" s="120"/>
      <c r="D108" s="118"/>
      <c r="M108" s="118"/>
    </row>
    <row r="109" spans="3:13" s="119" customFormat="1" ht="12.75">
      <c r="C109" s="120"/>
      <c r="D109" s="118"/>
      <c r="M109" s="118"/>
    </row>
    <row r="110" spans="3:13" s="119" customFormat="1" ht="12.75">
      <c r="C110" s="120"/>
      <c r="D110" s="118"/>
      <c r="M110" s="118"/>
    </row>
    <row r="111" spans="3:13" s="119" customFormat="1" ht="12.75">
      <c r="C111" s="120"/>
      <c r="D111" s="118"/>
      <c r="M111" s="118"/>
    </row>
    <row r="112" spans="3:13" s="119" customFormat="1" ht="12.75">
      <c r="C112" s="120"/>
      <c r="D112" s="118"/>
      <c r="M112" s="118"/>
    </row>
    <row r="113" spans="3:13" s="119" customFormat="1" ht="12.75">
      <c r="C113" s="120"/>
      <c r="D113" s="118"/>
      <c r="M113" s="118"/>
    </row>
    <row r="114" spans="3:13" s="119" customFormat="1" ht="12.75">
      <c r="C114" s="120"/>
      <c r="D114" s="118"/>
      <c r="M114" s="118"/>
    </row>
    <row r="115" spans="3:13" s="119" customFormat="1" ht="12.75">
      <c r="C115" s="120"/>
      <c r="D115" s="118"/>
      <c r="M115" s="118"/>
    </row>
    <row r="116" spans="3:13" s="119" customFormat="1" ht="12.75">
      <c r="C116" s="120"/>
      <c r="D116" s="118"/>
      <c r="M116" s="118"/>
    </row>
    <row r="117" spans="3:13" s="119" customFormat="1" ht="12.75">
      <c r="C117" s="120"/>
      <c r="D117" s="118"/>
      <c r="M117" s="118"/>
    </row>
    <row r="118" spans="3:13" s="119" customFormat="1" ht="12.75">
      <c r="C118" s="120"/>
      <c r="D118" s="118"/>
      <c r="M118" s="118"/>
    </row>
    <row r="119" spans="3:13" s="119" customFormat="1" ht="12.75">
      <c r="C119" s="120"/>
      <c r="D119" s="118"/>
      <c r="M119" s="118"/>
    </row>
    <row r="120" spans="3:13" s="119" customFormat="1" ht="12.75">
      <c r="C120" s="120"/>
      <c r="D120" s="118"/>
      <c r="M120" s="118"/>
    </row>
    <row r="121" spans="3:13" s="119" customFormat="1" ht="12.75">
      <c r="C121" s="120"/>
      <c r="D121" s="118"/>
      <c r="M121" s="118"/>
    </row>
    <row r="122" spans="3:13" s="119" customFormat="1" ht="12.75">
      <c r="C122" s="120"/>
      <c r="D122" s="118"/>
      <c r="M122" s="118"/>
    </row>
    <row r="123" spans="3:13" s="119" customFormat="1" ht="12.75">
      <c r="C123" s="120"/>
      <c r="D123" s="118"/>
      <c r="M123" s="118"/>
    </row>
    <row r="124" spans="3:13" s="119" customFormat="1" ht="12.75">
      <c r="C124" s="120"/>
      <c r="D124" s="118"/>
      <c r="M124" s="118"/>
    </row>
    <row r="125" spans="3:13" s="119" customFormat="1" ht="12.75">
      <c r="C125" s="120"/>
      <c r="D125" s="118"/>
      <c r="M125" s="118"/>
    </row>
    <row r="126" spans="3:13" s="119" customFormat="1" ht="12.75">
      <c r="C126" s="120"/>
      <c r="D126" s="118"/>
      <c r="M126" s="118"/>
    </row>
    <row r="127" spans="3:13" s="119" customFormat="1" ht="12.75">
      <c r="C127" s="120"/>
      <c r="D127" s="118"/>
      <c r="M127" s="118"/>
    </row>
    <row r="128" spans="3:13" s="119" customFormat="1" ht="12.75">
      <c r="C128" s="120"/>
      <c r="D128" s="118"/>
      <c r="M128" s="118"/>
    </row>
    <row r="129" spans="3:13" s="119" customFormat="1" ht="12.75">
      <c r="C129" s="120"/>
      <c r="D129" s="118"/>
      <c r="M129" s="118"/>
    </row>
    <row r="130" spans="3:13" s="119" customFormat="1" ht="12.75">
      <c r="C130" s="120"/>
      <c r="D130" s="118"/>
      <c r="M130" s="118"/>
    </row>
    <row r="131" spans="3:13" s="119" customFormat="1" ht="12.75">
      <c r="C131" s="120"/>
      <c r="D131" s="118"/>
      <c r="M131" s="118"/>
    </row>
    <row r="132" spans="3:13" s="119" customFormat="1" ht="12.75">
      <c r="C132" s="120"/>
      <c r="D132" s="118"/>
      <c r="M132" s="118"/>
    </row>
    <row r="133" spans="3:13" s="119" customFormat="1" ht="12.75">
      <c r="C133" s="120"/>
      <c r="D133" s="118"/>
      <c r="M133" s="118"/>
    </row>
    <row r="134" spans="3:13" s="119" customFormat="1" ht="12.75">
      <c r="C134" s="120"/>
      <c r="D134" s="118"/>
      <c r="M134" s="118"/>
    </row>
    <row r="135" spans="3:13" s="119" customFormat="1" ht="12.75">
      <c r="C135" s="120"/>
      <c r="D135" s="118"/>
      <c r="M135" s="118"/>
    </row>
    <row r="136" spans="3:13" s="119" customFormat="1" ht="12.75">
      <c r="C136" s="120"/>
      <c r="D136" s="118"/>
      <c r="M136" s="118"/>
    </row>
    <row r="137" spans="3:13" s="119" customFormat="1" ht="12.75">
      <c r="C137" s="120"/>
      <c r="D137" s="118"/>
      <c r="M137" s="118"/>
    </row>
    <row r="138" spans="3:13" s="119" customFormat="1" ht="12.75">
      <c r="C138" s="120"/>
      <c r="D138" s="118"/>
      <c r="M138" s="118"/>
    </row>
    <row r="139" spans="3:13" s="119" customFormat="1" ht="12.75">
      <c r="C139" s="120"/>
      <c r="D139" s="118"/>
      <c r="M139" s="118"/>
    </row>
    <row r="140" spans="3:13" s="119" customFormat="1" ht="12.75">
      <c r="C140" s="120"/>
      <c r="D140" s="118"/>
      <c r="M140" s="118"/>
    </row>
    <row r="141" spans="3:13" s="119" customFormat="1" ht="12.75">
      <c r="C141" s="120"/>
      <c r="D141" s="118"/>
      <c r="M141" s="118"/>
    </row>
    <row r="142" spans="3:13" s="119" customFormat="1" ht="12.75">
      <c r="C142" s="120"/>
      <c r="D142" s="118"/>
      <c r="M142" s="118"/>
    </row>
    <row r="143" spans="3:13" s="119" customFormat="1" ht="12.75">
      <c r="C143" s="120"/>
      <c r="D143" s="118"/>
      <c r="M143" s="118"/>
    </row>
    <row r="144" spans="3:13" s="119" customFormat="1" ht="12.75">
      <c r="C144" s="120"/>
      <c r="D144" s="118"/>
      <c r="M144" s="118"/>
    </row>
    <row r="145" spans="3:13" s="119" customFormat="1" ht="12.75">
      <c r="C145" s="120"/>
      <c r="D145" s="118"/>
      <c r="M145" s="118"/>
    </row>
    <row r="146" spans="3:13" s="119" customFormat="1" ht="12.75">
      <c r="C146" s="120"/>
      <c r="D146" s="118"/>
      <c r="M146" s="118"/>
    </row>
    <row r="147" spans="3:13" s="119" customFormat="1" ht="12.75">
      <c r="C147" s="120"/>
      <c r="D147" s="118"/>
      <c r="M147" s="118"/>
    </row>
    <row r="148" spans="3:13" s="119" customFormat="1" ht="12.75">
      <c r="C148" s="120"/>
      <c r="D148" s="118"/>
      <c r="M148" s="118"/>
    </row>
    <row r="149" spans="3:13" s="119" customFormat="1" ht="12.75">
      <c r="C149" s="120"/>
      <c r="D149" s="118"/>
      <c r="M149" s="118"/>
    </row>
    <row r="150" spans="3:13" s="119" customFormat="1" ht="12.75">
      <c r="C150" s="120"/>
      <c r="D150" s="118"/>
      <c r="M150" s="118"/>
    </row>
    <row r="151" spans="3:13" s="119" customFormat="1" ht="12.75">
      <c r="C151" s="120"/>
      <c r="D151" s="118"/>
      <c r="M151" s="118"/>
    </row>
    <row r="152" spans="3:13" s="119" customFormat="1" ht="12.75">
      <c r="C152" s="120"/>
      <c r="D152" s="118"/>
      <c r="M152" s="118"/>
    </row>
    <row r="153" spans="3:13" s="119" customFormat="1" ht="12.75">
      <c r="C153" s="120"/>
      <c r="D153" s="118"/>
      <c r="M153" s="118"/>
    </row>
    <row r="154" spans="3:13" s="119" customFormat="1" ht="12.75">
      <c r="C154" s="120"/>
      <c r="D154" s="118"/>
      <c r="M154" s="118"/>
    </row>
    <row r="155" spans="3:13" s="119" customFormat="1" ht="12.75">
      <c r="C155" s="120"/>
      <c r="D155" s="118"/>
      <c r="M155" s="118"/>
    </row>
    <row r="156" spans="3:13" s="119" customFormat="1" ht="12.75">
      <c r="C156" s="120"/>
      <c r="D156" s="118"/>
      <c r="M156" s="118"/>
    </row>
    <row r="157" spans="3:13" s="119" customFormat="1" ht="12.75">
      <c r="C157" s="120"/>
      <c r="D157" s="118"/>
      <c r="M157" s="118"/>
    </row>
    <row r="158" spans="3:13" s="119" customFormat="1" ht="12.75">
      <c r="C158" s="120"/>
      <c r="D158" s="118"/>
      <c r="M158" s="118"/>
    </row>
    <row r="159" spans="3:13" s="119" customFormat="1" ht="12.75">
      <c r="C159" s="120"/>
      <c r="D159" s="118"/>
      <c r="M159" s="118"/>
    </row>
    <row r="160" spans="3:13" s="119" customFormat="1" ht="12.75">
      <c r="C160" s="120"/>
      <c r="D160" s="118"/>
      <c r="M160" s="118"/>
    </row>
    <row r="161" spans="3:13" s="119" customFormat="1" ht="12.75">
      <c r="C161" s="120"/>
      <c r="D161" s="118"/>
      <c r="M161" s="118"/>
    </row>
    <row r="162" spans="3:13" s="119" customFormat="1" ht="12.75">
      <c r="C162" s="120"/>
      <c r="D162" s="118"/>
      <c r="M162" s="118"/>
    </row>
    <row r="163" spans="3:13" s="119" customFormat="1" ht="12.75">
      <c r="C163" s="120"/>
      <c r="D163" s="118"/>
      <c r="M163" s="118"/>
    </row>
    <row r="164" spans="3:13" s="119" customFormat="1" ht="12.75">
      <c r="C164" s="120"/>
      <c r="D164" s="118"/>
      <c r="M164" s="118"/>
    </row>
    <row r="165" spans="3:13" s="119" customFormat="1" ht="12.75">
      <c r="C165" s="120"/>
      <c r="D165" s="118"/>
      <c r="M165" s="118"/>
    </row>
    <row r="166" spans="3:13" s="119" customFormat="1" ht="12.75">
      <c r="C166" s="120"/>
      <c r="D166" s="118"/>
      <c r="M166" s="118"/>
    </row>
    <row r="167" spans="3:13" s="119" customFormat="1" ht="12.75">
      <c r="C167" s="120"/>
      <c r="D167" s="118"/>
      <c r="M167" s="118"/>
    </row>
    <row r="168" spans="3:13" s="119" customFormat="1" ht="12.75">
      <c r="C168" s="120"/>
      <c r="D168" s="118"/>
      <c r="M168" s="118"/>
    </row>
    <row r="169" spans="3:13" s="119" customFormat="1" ht="12.75">
      <c r="C169" s="120"/>
      <c r="D169" s="118"/>
      <c r="M169" s="118"/>
    </row>
    <row r="170" spans="3:13" s="119" customFormat="1" ht="12.75">
      <c r="C170" s="120"/>
      <c r="D170" s="118"/>
      <c r="M170" s="118"/>
    </row>
    <row r="171" spans="3:13" s="119" customFormat="1" ht="12.75">
      <c r="C171" s="120"/>
      <c r="D171" s="118"/>
      <c r="M171" s="118"/>
    </row>
    <row r="172" spans="3:13" s="119" customFormat="1" ht="12.75">
      <c r="C172" s="120"/>
      <c r="D172" s="118"/>
      <c r="M172" s="118"/>
    </row>
    <row r="173" spans="3:13" s="119" customFormat="1" ht="12.75">
      <c r="C173" s="120"/>
      <c r="D173" s="118"/>
      <c r="M173" s="118"/>
    </row>
    <row r="174" spans="3:13" s="119" customFormat="1" ht="12.75">
      <c r="C174" s="120"/>
      <c r="D174" s="118"/>
      <c r="M174" s="118"/>
    </row>
    <row r="175" spans="3:13" s="119" customFormat="1" ht="12.75">
      <c r="C175" s="120"/>
      <c r="D175" s="118"/>
      <c r="M175" s="118"/>
    </row>
    <row r="176" spans="3:13" s="119" customFormat="1" ht="12.75">
      <c r="C176" s="120"/>
      <c r="D176" s="118"/>
      <c r="M176" s="118"/>
    </row>
    <row r="177" spans="3:13" s="119" customFormat="1" ht="12.75">
      <c r="C177" s="120"/>
      <c r="D177" s="118"/>
      <c r="M177" s="118"/>
    </row>
    <row r="178" spans="3:13" s="119" customFormat="1" ht="12.75">
      <c r="C178" s="120"/>
      <c r="D178" s="118"/>
      <c r="M178" s="118"/>
    </row>
    <row r="179" spans="3:13" s="119" customFormat="1" ht="12.75">
      <c r="C179" s="120"/>
      <c r="D179" s="118"/>
      <c r="M179" s="118"/>
    </row>
    <row r="180" spans="3:13" s="119" customFormat="1" ht="12.75">
      <c r="C180" s="120"/>
      <c r="D180" s="118"/>
      <c r="M180" s="118"/>
    </row>
    <row r="181" spans="3:13" s="119" customFormat="1" ht="12.75">
      <c r="C181" s="120"/>
      <c r="D181" s="118"/>
      <c r="M181" s="118"/>
    </row>
    <row r="182" spans="3:13" s="119" customFormat="1" ht="12.75">
      <c r="C182" s="120"/>
      <c r="D182" s="118"/>
      <c r="M182" s="118"/>
    </row>
    <row r="183" spans="3:13" s="119" customFormat="1" ht="12.75">
      <c r="C183" s="120"/>
      <c r="D183" s="118"/>
      <c r="M183" s="118"/>
    </row>
    <row r="184" spans="3:13" s="119" customFormat="1" ht="12.75">
      <c r="C184" s="120"/>
      <c r="D184" s="118"/>
      <c r="M184" s="118"/>
    </row>
    <row r="185" spans="3:13" s="119" customFormat="1" ht="12.75">
      <c r="C185" s="120"/>
      <c r="D185" s="118"/>
      <c r="M185" s="118"/>
    </row>
    <row r="186" spans="3:13" s="119" customFormat="1" ht="12.75">
      <c r="C186" s="120"/>
      <c r="D186" s="118"/>
      <c r="M186" s="118"/>
    </row>
    <row r="187" spans="3:13" s="119" customFormat="1" ht="12.75">
      <c r="C187" s="120"/>
      <c r="D187" s="118"/>
      <c r="M187" s="118"/>
    </row>
    <row r="188" spans="3:13" s="119" customFormat="1" ht="12.75">
      <c r="C188" s="120"/>
      <c r="D188" s="118"/>
      <c r="M188" s="118"/>
    </row>
    <row r="189" spans="3:13" s="119" customFormat="1" ht="12.75">
      <c r="C189" s="120"/>
      <c r="D189" s="118"/>
      <c r="M189" s="118"/>
    </row>
    <row r="190" spans="3:13" s="119" customFormat="1" ht="12.75">
      <c r="C190" s="120"/>
      <c r="D190" s="118"/>
      <c r="M190" s="118"/>
    </row>
    <row r="191" spans="3:13" s="119" customFormat="1" ht="12.75">
      <c r="C191" s="120"/>
      <c r="D191" s="118"/>
      <c r="M191" s="118"/>
    </row>
    <row r="192" spans="3:13" s="119" customFormat="1" ht="12.75">
      <c r="C192" s="120"/>
      <c r="D192" s="118"/>
      <c r="M192" s="118"/>
    </row>
    <row r="193" spans="3:13" s="119" customFormat="1" ht="12.75">
      <c r="C193" s="120"/>
      <c r="D193" s="118"/>
      <c r="M193" s="118"/>
    </row>
    <row r="194" spans="3:13" s="119" customFormat="1" ht="12.75">
      <c r="C194" s="120"/>
      <c r="D194" s="118"/>
      <c r="M194" s="118"/>
    </row>
    <row r="195" spans="3:13" s="119" customFormat="1" ht="12.75">
      <c r="C195" s="120"/>
      <c r="D195" s="118"/>
      <c r="M195" s="118"/>
    </row>
    <row r="196" spans="3:13" s="119" customFormat="1" ht="12.75">
      <c r="C196" s="120"/>
      <c r="D196" s="118"/>
      <c r="M196" s="118"/>
    </row>
    <row r="197" spans="3:13" s="119" customFormat="1" ht="12.75">
      <c r="C197" s="120"/>
      <c r="D197" s="118"/>
      <c r="M197" s="118"/>
    </row>
    <row r="198" spans="3:13" s="119" customFormat="1" ht="12.75">
      <c r="C198" s="120"/>
      <c r="D198" s="118"/>
      <c r="M198" s="118"/>
    </row>
    <row r="199" spans="3:13" s="119" customFormat="1" ht="12.75">
      <c r="C199" s="120"/>
      <c r="D199" s="118"/>
      <c r="M199" s="118"/>
    </row>
    <row r="200" spans="3:13" s="119" customFormat="1" ht="12.75">
      <c r="C200" s="120"/>
      <c r="D200" s="118"/>
      <c r="M200" s="118"/>
    </row>
    <row r="201" spans="3:13" s="119" customFormat="1" ht="12.75">
      <c r="C201" s="120"/>
      <c r="D201" s="118"/>
      <c r="M201" s="118"/>
    </row>
    <row r="202" spans="3:13" s="119" customFormat="1" ht="12.75">
      <c r="C202" s="120"/>
      <c r="D202" s="118"/>
      <c r="M202" s="118"/>
    </row>
    <row r="203" spans="3:13" s="119" customFormat="1" ht="12.75">
      <c r="C203" s="120"/>
      <c r="D203" s="118"/>
      <c r="M203" s="118"/>
    </row>
    <row r="204" spans="3:13" s="119" customFormat="1" ht="12.75">
      <c r="C204" s="120"/>
      <c r="D204" s="118"/>
      <c r="M204" s="118"/>
    </row>
    <row r="205" spans="3:13" s="119" customFormat="1" ht="12.75">
      <c r="C205" s="120"/>
      <c r="D205" s="118"/>
      <c r="M205" s="118"/>
    </row>
    <row r="206" spans="3:13" s="119" customFormat="1" ht="12.75">
      <c r="C206" s="120"/>
      <c r="D206" s="118"/>
      <c r="M206" s="118"/>
    </row>
    <row r="207" spans="3:13" s="119" customFormat="1" ht="12.75">
      <c r="C207" s="120"/>
      <c r="D207" s="118"/>
      <c r="M207" s="118"/>
    </row>
    <row r="208" spans="3:13" s="119" customFormat="1" ht="12.75">
      <c r="C208" s="120"/>
      <c r="D208" s="118"/>
      <c r="M208" s="118"/>
    </row>
    <row r="209" spans="3:13" s="119" customFormat="1" ht="12.75">
      <c r="C209" s="120"/>
      <c r="D209" s="118"/>
      <c r="M209" s="118"/>
    </row>
    <row r="210" spans="3:13" s="119" customFormat="1" ht="12.75">
      <c r="C210" s="120"/>
      <c r="D210" s="118"/>
      <c r="M210" s="118"/>
    </row>
    <row r="211" spans="3:13" s="119" customFormat="1" ht="12.75">
      <c r="C211" s="120"/>
      <c r="D211" s="118"/>
      <c r="M211" s="118"/>
    </row>
    <row r="212" spans="3:13" s="119" customFormat="1" ht="12.75">
      <c r="C212" s="120"/>
      <c r="D212" s="118"/>
      <c r="M212" s="118"/>
    </row>
    <row r="213" spans="3:13" s="119" customFormat="1" ht="12.75">
      <c r="C213" s="120"/>
      <c r="D213" s="118"/>
      <c r="M213" s="118"/>
    </row>
    <row r="214" spans="3:13" s="119" customFormat="1" ht="12.75">
      <c r="C214" s="120"/>
      <c r="D214" s="118"/>
      <c r="M214" s="118"/>
    </row>
    <row r="215" spans="3:13" s="119" customFormat="1" ht="12.75">
      <c r="C215" s="120"/>
      <c r="D215" s="118"/>
      <c r="M215" s="118"/>
    </row>
    <row r="216" spans="3:13" s="119" customFormat="1" ht="12.75">
      <c r="C216" s="120"/>
      <c r="D216" s="118"/>
      <c r="M216" s="118"/>
    </row>
    <row r="217" spans="3:13" s="119" customFormat="1" ht="12.75">
      <c r="C217" s="120"/>
      <c r="D217" s="118"/>
      <c r="M217" s="118"/>
    </row>
    <row r="218" spans="3:13" s="119" customFormat="1" ht="12.75">
      <c r="C218" s="120"/>
      <c r="D218" s="118"/>
      <c r="M218" s="118"/>
    </row>
    <row r="219" spans="3:13" s="119" customFormat="1" ht="12.75">
      <c r="C219" s="120"/>
      <c r="D219" s="118"/>
      <c r="M219" s="118"/>
    </row>
    <row r="220" spans="3:13" s="119" customFormat="1" ht="12.75">
      <c r="C220" s="120"/>
      <c r="D220" s="118"/>
      <c r="M220" s="118"/>
    </row>
    <row r="221" spans="3:13" s="119" customFormat="1" ht="12.75">
      <c r="C221" s="120"/>
      <c r="D221" s="118"/>
      <c r="M221" s="118"/>
    </row>
    <row r="222" spans="3:13" s="119" customFormat="1" ht="12.75">
      <c r="C222" s="120"/>
      <c r="D222" s="118"/>
      <c r="M222" s="118"/>
    </row>
    <row r="223" spans="3:13" s="119" customFormat="1" ht="12.75">
      <c r="C223" s="120"/>
      <c r="D223" s="118"/>
      <c r="M223" s="118"/>
    </row>
    <row r="224" spans="3:13" s="119" customFormat="1" ht="12.75">
      <c r="C224" s="120"/>
      <c r="D224" s="118"/>
      <c r="M224" s="118"/>
    </row>
    <row r="225" spans="3:13" s="119" customFormat="1" ht="12.75">
      <c r="C225" s="120"/>
      <c r="D225" s="118"/>
      <c r="M225" s="118"/>
    </row>
    <row r="226" spans="3:13" s="119" customFormat="1" ht="12.75">
      <c r="C226" s="120"/>
      <c r="D226" s="118"/>
      <c r="M226" s="118"/>
    </row>
    <row r="227" spans="3:13" s="119" customFormat="1" ht="12.75">
      <c r="C227" s="120"/>
      <c r="D227" s="118"/>
      <c r="M227" s="118"/>
    </row>
    <row r="228" spans="3:13" s="119" customFormat="1" ht="12.75">
      <c r="C228" s="120"/>
      <c r="D228" s="118"/>
      <c r="M228" s="118"/>
    </row>
    <row r="229" spans="3:13" s="119" customFormat="1" ht="12.75">
      <c r="C229" s="120"/>
      <c r="D229" s="118"/>
      <c r="M229" s="118"/>
    </row>
    <row r="230" spans="3:13" s="119" customFormat="1" ht="12.75">
      <c r="C230" s="120"/>
      <c r="D230" s="118"/>
      <c r="M230" s="118"/>
    </row>
    <row r="231" spans="3:13" s="119" customFormat="1" ht="12.75">
      <c r="C231" s="120"/>
      <c r="D231" s="118"/>
      <c r="M231" s="118"/>
    </row>
    <row r="232" spans="3:13" s="119" customFormat="1" ht="12.75">
      <c r="C232" s="120"/>
      <c r="D232" s="118"/>
      <c r="M232" s="118"/>
    </row>
    <row r="233" spans="3:13" s="119" customFormat="1" ht="12.75">
      <c r="C233" s="120"/>
      <c r="D233" s="118"/>
      <c r="M233" s="118"/>
    </row>
    <row r="234" spans="3:13" s="119" customFormat="1" ht="12.75">
      <c r="C234" s="120"/>
      <c r="D234" s="118"/>
      <c r="M234" s="118"/>
    </row>
    <row r="235" spans="3:13" s="119" customFormat="1" ht="12.75">
      <c r="C235" s="120"/>
      <c r="D235" s="118"/>
      <c r="M235" s="118"/>
    </row>
    <row r="236" spans="3:13" s="119" customFormat="1" ht="12.75">
      <c r="C236" s="120"/>
      <c r="D236" s="118"/>
      <c r="M236" s="118"/>
    </row>
    <row r="237" spans="3:13" s="119" customFormat="1" ht="12.75">
      <c r="C237" s="120"/>
      <c r="D237" s="118"/>
      <c r="M237" s="118"/>
    </row>
    <row r="238" spans="3:13" s="119" customFormat="1" ht="12.75">
      <c r="C238" s="120"/>
      <c r="D238" s="118"/>
      <c r="M238" s="118"/>
    </row>
    <row r="239" spans="3:13" s="119" customFormat="1" ht="12.75">
      <c r="C239" s="120"/>
      <c r="D239" s="118"/>
      <c r="M239" s="118"/>
    </row>
    <row r="240" spans="3:13" s="119" customFormat="1" ht="12.75">
      <c r="C240" s="120"/>
      <c r="D240" s="118"/>
      <c r="M240" s="118"/>
    </row>
    <row r="241" spans="3:13" s="119" customFormat="1" ht="12.75">
      <c r="C241" s="120"/>
      <c r="D241" s="118"/>
      <c r="M241" s="118"/>
    </row>
    <row r="242" spans="3:13" s="119" customFormat="1" ht="12.75">
      <c r="C242" s="120"/>
      <c r="D242" s="118"/>
      <c r="M242" s="118"/>
    </row>
    <row r="243" spans="3:13" s="119" customFormat="1" ht="12.75">
      <c r="C243" s="120"/>
      <c r="D243" s="118"/>
      <c r="M243" s="118"/>
    </row>
    <row r="244" spans="3:13" s="119" customFormat="1" ht="12.75">
      <c r="C244" s="120"/>
      <c r="D244" s="118"/>
      <c r="M244" s="118"/>
    </row>
    <row r="245" spans="3:13" s="119" customFormat="1" ht="12.75">
      <c r="C245" s="120"/>
      <c r="D245" s="118"/>
      <c r="M245" s="118"/>
    </row>
    <row r="246" spans="3:13" s="119" customFormat="1" ht="12.75">
      <c r="C246" s="120"/>
      <c r="D246" s="118"/>
      <c r="M246" s="118"/>
    </row>
    <row r="247" spans="3:13" s="119" customFormat="1" ht="12.75">
      <c r="C247" s="120"/>
      <c r="D247" s="118"/>
      <c r="M247" s="118"/>
    </row>
    <row r="248" spans="3:13" s="119" customFormat="1" ht="12.75">
      <c r="C248" s="120"/>
      <c r="D248" s="118"/>
      <c r="M248" s="118"/>
    </row>
    <row r="249" spans="3:13" s="119" customFormat="1" ht="12.75">
      <c r="C249" s="120"/>
      <c r="D249" s="118"/>
      <c r="M249" s="118"/>
    </row>
    <row r="250" spans="3:13" s="119" customFormat="1" ht="12.75">
      <c r="C250" s="120"/>
      <c r="D250" s="118"/>
      <c r="M250" s="118"/>
    </row>
    <row r="251" spans="3:13" s="119" customFormat="1" ht="12.75">
      <c r="C251" s="120"/>
      <c r="D251" s="118"/>
      <c r="M251" s="118"/>
    </row>
    <row r="252" spans="3:13" s="119" customFormat="1" ht="12.75">
      <c r="C252" s="120"/>
      <c r="D252" s="118"/>
      <c r="M252" s="118"/>
    </row>
    <row r="253" spans="3:13" s="119" customFormat="1" ht="12.75">
      <c r="C253" s="120"/>
      <c r="D253" s="118"/>
      <c r="M253" s="118"/>
    </row>
    <row r="254" spans="3:13" s="119" customFormat="1" ht="12.75">
      <c r="C254" s="120"/>
      <c r="D254" s="118"/>
      <c r="M254" s="118"/>
    </row>
    <row r="255" spans="3:13" s="119" customFormat="1" ht="12.75">
      <c r="C255" s="120"/>
      <c r="D255" s="118"/>
      <c r="M255" s="118"/>
    </row>
    <row r="256" spans="3:13" s="119" customFormat="1" ht="12.75">
      <c r="C256" s="120"/>
      <c r="D256" s="118"/>
      <c r="M256" s="118"/>
    </row>
    <row r="257" spans="3:13" s="119" customFormat="1" ht="12.75">
      <c r="C257" s="120"/>
      <c r="D257" s="118"/>
      <c r="M257" s="118"/>
    </row>
    <row r="258" spans="3:13" s="119" customFormat="1" ht="12.75">
      <c r="C258" s="120"/>
      <c r="D258" s="118"/>
      <c r="M258" s="118"/>
    </row>
    <row r="259" spans="3:13" s="119" customFormat="1" ht="12.75">
      <c r="C259" s="120"/>
      <c r="D259" s="118"/>
      <c r="M259" s="118"/>
    </row>
    <row r="260" spans="3:13" s="119" customFormat="1" ht="12.75">
      <c r="C260" s="120"/>
      <c r="D260" s="118"/>
      <c r="M260" s="118"/>
    </row>
    <row r="261" spans="3:13" s="119" customFormat="1" ht="12.75">
      <c r="C261" s="120"/>
      <c r="D261" s="118"/>
      <c r="M261" s="118"/>
    </row>
    <row r="262" spans="3:13" s="119" customFormat="1" ht="12.75">
      <c r="C262" s="120"/>
      <c r="D262" s="118"/>
      <c r="M262" s="118"/>
    </row>
    <row r="263" spans="3:13" s="119" customFormat="1" ht="12.75">
      <c r="C263" s="120"/>
      <c r="D263" s="118"/>
      <c r="M263" s="118"/>
    </row>
    <row r="264" spans="3:13" s="119" customFormat="1" ht="12.75">
      <c r="C264" s="120"/>
      <c r="D264" s="118"/>
      <c r="M264" s="118"/>
    </row>
    <row r="265" spans="3:13" s="119" customFormat="1" ht="12.75">
      <c r="C265" s="120"/>
      <c r="D265" s="118"/>
      <c r="M265" s="118"/>
    </row>
    <row r="266" spans="3:13" s="119" customFormat="1" ht="12.75">
      <c r="C266" s="120"/>
      <c r="D266" s="118"/>
      <c r="M266" s="118"/>
    </row>
    <row r="267" spans="3:13" s="119" customFormat="1" ht="12.75">
      <c r="C267" s="120"/>
      <c r="D267" s="118"/>
      <c r="M267" s="118"/>
    </row>
    <row r="268" spans="3:13" s="119" customFormat="1" ht="12.75">
      <c r="C268" s="120"/>
      <c r="D268" s="118"/>
      <c r="M268" s="118"/>
    </row>
    <row r="269" spans="3:13" s="119" customFormat="1" ht="12.75">
      <c r="C269" s="120"/>
      <c r="D269" s="118"/>
      <c r="M269" s="118"/>
    </row>
    <row r="270" spans="3:13" s="119" customFormat="1" ht="12.75">
      <c r="C270" s="120"/>
      <c r="D270" s="118"/>
      <c r="M270" s="118"/>
    </row>
    <row r="271" spans="3:13" s="119" customFormat="1" ht="12.75">
      <c r="C271" s="120"/>
      <c r="D271" s="118"/>
      <c r="M271" s="118"/>
    </row>
    <row r="272" spans="3:13" s="119" customFormat="1" ht="12.75">
      <c r="C272" s="120"/>
      <c r="D272" s="118"/>
      <c r="M272" s="118"/>
    </row>
    <row r="273" spans="3:13" s="119" customFormat="1" ht="12.75">
      <c r="C273" s="120"/>
      <c r="D273" s="118"/>
      <c r="M273" s="118"/>
    </row>
    <row r="274" spans="3:13" s="119" customFormat="1" ht="12.75">
      <c r="C274" s="120"/>
      <c r="D274" s="118"/>
      <c r="M274" s="118"/>
    </row>
    <row r="275" spans="3:13" s="119" customFormat="1" ht="12.75">
      <c r="C275" s="120"/>
      <c r="D275" s="118"/>
      <c r="M275" s="118"/>
    </row>
    <row r="276" spans="3:13" s="119" customFormat="1" ht="12.75">
      <c r="C276" s="120"/>
      <c r="D276" s="118"/>
      <c r="M276" s="118"/>
    </row>
    <row r="277" spans="3:13" s="119" customFormat="1" ht="12.75">
      <c r="C277" s="120"/>
      <c r="D277" s="118"/>
      <c r="M277" s="118"/>
    </row>
    <row r="278" spans="3:13" s="119" customFormat="1" ht="12.75">
      <c r="C278" s="120"/>
      <c r="D278" s="118"/>
      <c r="M278" s="118"/>
    </row>
    <row r="279" spans="3:13" s="119" customFormat="1" ht="12.75">
      <c r="C279" s="120"/>
      <c r="D279" s="118"/>
      <c r="M279" s="118"/>
    </row>
    <row r="280" spans="3:13" s="119" customFormat="1" ht="12.75">
      <c r="C280" s="120"/>
      <c r="D280" s="118"/>
      <c r="M280" s="118"/>
    </row>
    <row r="281" spans="3:13" s="119" customFormat="1" ht="12.75">
      <c r="C281" s="120"/>
      <c r="D281" s="118"/>
      <c r="M281" s="118"/>
    </row>
    <row r="282" spans="3:13" s="119" customFormat="1" ht="12.75">
      <c r="C282" s="120"/>
      <c r="D282" s="118"/>
      <c r="M282" s="118"/>
    </row>
    <row r="283" spans="3:13" s="119" customFormat="1" ht="12.75">
      <c r="C283" s="120"/>
      <c r="D283" s="118"/>
      <c r="M283" s="118"/>
    </row>
    <row r="284" spans="3:13" s="119" customFormat="1" ht="12.75">
      <c r="C284" s="120"/>
      <c r="D284" s="118"/>
      <c r="M284" s="118"/>
    </row>
    <row r="285" spans="3:13" s="119" customFormat="1" ht="12.75">
      <c r="C285" s="120"/>
      <c r="D285" s="118"/>
      <c r="M285" s="118"/>
    </row>
    <row r="286" spans="3:13" s="119" customFormat="1" ht="12.75">
      <c r="C286" s="120"/>
      <c r="D286" s="118"/>
      <c r="M286" s="118"/>
    </row>
    <row r="287" spans="3:13" s="119" customFormat="1" ht="12.75">
      <c r="C287" s="120"/>
      <c r="D287" s="118"/>
      <c r="M287" s="118"/>
    </row>
    <row r="288" spans="3:13" s="119" customFormat="1" ht="12.75">
      <c r="C288" s="120"/>
      <c r="D288" s="118"/>
      <c r="M288" s="118"/>
    </row>
    <row r="289" spans="3:13" s="119" customFormat="1" ht="12.75">
      <c r="C289" s="120"/>
      <c r="D289" s="118"/>
      <c r="M289" s="118"/>
    </row>
    <row r="290" spans="3:13" s="119" customFormat="1" ht="12.75">
      <c r="C290" s="120"/>
      <c r="D290" s="118"/>
      <c r="M290" s="118"/>
    </row>
    <row r="291" spans="3:13" s="119" customFormat="1" ht="12.75">
      <c r="C291" s="120"/>
      <c r="D291" s="118"/>
      <c r="M291" s="118"/>
    </row>
    <row r="292" spans="3:13" s="119" customFormat="1" ht="12.75">
      <c r="C292" s="120"/>
      <c r="D292" s="118"/>
      <c r="M292" s="118"/>
    </row>
    <row r="293" spans="3:13" s="119" customFormat="1" ht="12.75">
      <c r="C293" s="120"/>
      <c r="D293" s="118"/>
      <c r="M293" s="118"/>
    </row>
    <row r="294" spans="3:13" s="119" customFormat="1" ht="12.75">
      <c r="C294" s="120"/>
      <c r="D294" s="118"/>
      <c r="M294" s="118"/>
    </row>
    <row r="295" spans="3:13" s="119" customFormat="1" ht="12.75">
      <c r="C295" s="120"/>
      <c r="D295" s="118"/>
      <c r="M295" s="118"/>
    </row>
    <row r="296" spans="3:13" s="119" customFormat="1" ht="12.75">
      <c r="C296" s="120"/>
      <c r="D296" s="118"/>
      <c r="M296" s="118"/>
    </row>
    <row r="297" spans="3:13" s="119" customFormat="1" ht="12.75">
      <c r="C297" s="120"/>
      <c r="D297" s="118"/>
      <c r="M297" s="118"/>
    </row>
    <row r="298" spans="3:13" s="119" customFormat="1" ht="12.75">
      <c r="C298" s="120"/>
      <c r="D298" s="118"/>
      <c r="M298" s="118"/>
    </row>
    <row r="299" spans="3:13" s="119" customFormat="1" ht="12.75">
      <c r="C299" s="120"/>
      <c r="D299" s="118"/>
      <c r="M299" s="118"/>
    </row>
    <row r="300" spans="3:13" s="119" customFormat="1" ht="12.75">
      <c r="C300" s="120"/>
      <c r="D300" s="118"/>
      <c r="M300" s="118"/>
    </row>
    <row r="301" spans="3:13" s="119" customFormat="1" ht="12.75">
      <c r="C301" s="120"/>
      <c r="D301" s="118"/>
      <c r="M301" s="118"/>
    </row>
    <row r="302" spans="3:13" s="119" customFormat="1" ht="12.75">
      <c r="C302" s="120"/>
      <c r="D302" s="118"/>
      <c r="M302" s="118"/>
    </row>
    <row r="303" spans="3:13" s="119" customFormat="1" ht="12.75">
      <c r="C303" s="120"/>
      <c r="D303" s="118"/>
      <c r="M303" s="118"/>
    </row>
    <row r="304" spans="3:13" s="119" customFormat="1" ht="12.75">
      <c r="C304" s="120"/>
      <c r="D304" s="118"/>
      <c r="M304" s="118"/>
    </row>
    <row r="305" spans="3:13" s="119" customFormat="1" ht="12.75">
      <c r="C305" s="120"/>
      <c r="D305" s="118"/>
      <c r="M305" s="118"/>
    </row>
    <row r="306" spans="3:13" s="119" customFormat="1" ht="12.75">
      <c r="C306" s="120"/>
      <c r="D306" s="118"/>
      <c r="M306" s="118"/>
    </row>
    <row r="307" spans="4:13" s="119" customFormat="1" ht="12.75">
      <c r="D307" s="118"/>
      <c r="M307" s="118"/>
    </row>
    <row r="308" spans="4:13" s="119" customFormat="1" ht="12.75">
      <c r="D308" s="118"/>
      <c r="M308" s="118"/>
    </row>
    <row r="309" spans="4:13" s="119" customFormat="1" ht="12.75">
      <c r="D309" s="118"/>
      <c r="M309" s="118"/>
    </row>
    <row r="310" spans="4:13" s="119" customFormat="1" ht="12.75">
      <c r="D310" s="118"/>
      <c r="M310" s="118"/>
    </row>
    <row r="311" spans="4:13" s="119" customFormat="1" ht="12.75">
      <c r="D311" s="118"/>
      <c r="M311" s="118"/>
    </row>
    <row r="312" spans="4:13" s="119" customFormat="1" ht="12.75">
      <c r="D312" s="118"/>
      <c r="M312" s="118"/>
    </row>
    <row r="313" spans="4:13" s="119" customFormat="1" ht="12.75">
      <c r="D313" s="118"/>
      <c r="M313" s="118"/>
    </row>
    <row r="314" spans="4:13" s="119" customFormat="1" ht="12.75">
      <c r="D314" s="118"/>
      <c r="M314" s="118"/>
    </row>
    <row r="315" spans="4:13" s="119" customFormat="1" ht="12.75">
      <c r="D315" s="118"/>
      <c r="M315" s="118"/>
    </row>
    <row r="316" spans="4:13" s="119" customFormat="1" ht="12.75">
      <c r="D316" s="118"/>
      <c r="M316" s="118"/>
    </row>
    <row r="317" spans="4:13" s="119" customFormat="1" ht="12.75">
      <c r="D317" s="118"/>
      <c r="M317" s="118"/>
    </row>
    <row r="318" spans="4:13" s="119" customFormat="1" ht="12.75">
      <c r="D318" s="118"/>
      <c r="M318" s="118"/>
    </row>
    <row r="319" spans="4:13" s="119" customFormat="1" ht="12.75">
      <c r="D319" s="118"/>
      <c r="M319" s="118"/>
    </row>
    <row r="320" spans="4:13" s="119" customFormat="1" ht="12.75">
      <c r="D320" s="118"/>
      <c r="M320" s="118"/>
    </row>
    <row r="321" spans="4:13" s="119" customFormat="1" ht="12.75">
      <c r="D321" s="118"/>
      <c r="M321" s="118"/>
    </row>
    <row r="322" spans="4:13" s="119" customFormat="1" ht="12.75">
      <c r="D322" s="118"/>
      <c r="M322" s="118"/>
    </row>
    <row r="323" spans="4:13" s="119" customFormat="1" ht="12.75">
      <c r="D323" s="118"/>
      <c r="M323" s="118"/>
    </row>
    <row r="324" spans="4:13" s="119" customFormat="1" ht="12.75">
      <c r="D324" s="118"/>
      <c r="M324" s="118"/>
    </row>
    <row r="325" spans="4:13" s="119" customFormat="1" ht="12.75">
      <c r="D325" s="118"/>
      <c r="M325" s="118"/>
    </row>
    <row r="326" spans="4:13" s="119" customFormat="1" ht="12.75">
      <c r="D326" s="118"/>
      <c r="M326" s="118"/>
    </row>
    <row r="327" spans="4:13" s="119" customFormat="1" ht="12.75">
      <c r="D327" s="118"/>
      <c r="M327" s="118"/>
    </row>
    <row r="328" spans="4:13" s="119" customFormat="1" ht="12.75">
      <c r="D328" s="118"/>
      <c r="M328" s="118"/>
    </row>
    <row r="329" spans="4:13" s="119" customFormat="1" ht="12.75">
      <c r="D329" s="118"/>
      <c r="M329" s="118"/>
    </row>
    <row r="330" spans="4:13" s="119" customFormat="1" ht="12.75">
      <c r="D330" s="118"/>
      <c r="M330" s="118"/>
    </row>
  </sheetData>
  <sheetProtection password="EF65" sheet="1" objects="1" scenarios="1"/>
  <mergeCells count="4">
    <mergeCell ref="A1:K1"/>
    <mergeCell ref="A2:K2"/>
    <mergeCell ref="A3:K3"/>
    <mergeCell ref="A5:K5"/>
  </mergeCells>
  <conditionalFormatting sqref="O9">
    <cfRule type="containsText" priority="12" dxfId="66" operator="containsText" text="CH">
      <formula>NOT(ISERROR(SEARCH("CH",O9)))</formula>
    </cfRule>
  </conditionalFormatting>
  <conditionalFormatting sqref="N9">
    <cfRule type="containsText" priority="11" dxfId="66" operator="containsText" text="CH">
      <formula>NOT(ISERROR(SEARCH("CH",N9)))</formula>
    </cfRule>
  </conditionalFormatting>
  <conditionalFormatting sqref="M9">
    <cfRule type="containsText" priority="10" dxfId="66" operator="containsText" text="CH">
      <formula>NOT(ISERROR(SEARCH("CH",M9)))</formula>
    </cfRule>
  </conditionalFormatting>
  <conditionalFormatting sqref="O8">
    <cfRule type="containsText" priority="9" dxfId="66" operator="containsText" text="CH">
      <formula>NOT(ISERROR(SEARCH("CH",O8)))</formula>
    </cfRule>
  </conditionalFormatting>
  <conditionalFormatting sqref="N8">
    <cfRule type="containsText" priority="8" dxfId="66" operator="containsText" text="CH">
      <formula>NOT(ISERROR(SEARCH("CH",N8)))</formula>
    </cfRule>
  </conditionalFormatting>
  <conditionalFormatting sqref="M8">
    <cfRule type="containsText" priority="7" dxfId="66" operator="containsText" text="CH">
      <formula>NOT(ISERROR(SEARCH("CH",M8)))</formula>
    </cfRule>
  </conditionalFormatting>
  <conditionalFormatting sqref="O11 O13 O15 O17">
    <cfRule type="containsText" priority="6" dxfId="66" operator="containsText" text="CH">
      <formula>NOT(ISERROR(SEARCH("CH",O11)))</formula>
    </cfRule>
  </conditionalFormatting>
  <conditionalFormatting sqref="N11 N13 N15 N17">
    <cfRule type="containsText" priority="5" dxfId="66" operator="containsText" text="CH">
      <formula>NOT(ISERROR(SEARCH("CH",N11)))</formula>
    </cfRule>
  </conditionalFormatting>
  <conditionalFormatting sqref="M11 M13 M15 M17">
    <cfRule type="containsText" priority="4" dxfId="66" operator="containsText" text="CH">
      <formula>NOT(ISERROR(SEARCH("CH",M11)))</formula>
    </cfRule>
  </conditionalFormatting>
  <conditionalFormatting sqref="O10 O12 O14 O16">
    <cfRule type="containsText" priority="3" dxfId="66" operator="containsText" text="CH">
      <formula>NOT(ISERROR(SEARCH("CH",O10)))</formula>
    </cfRule>
  </conditionalFormatting>
  <conditionalFormatting sqref="N10 N12 N14 N16">
    <cfRule type="containsText" priority="2" dxfId="66" operator="containsText" text="CH">
      <formula>NOT(ISERROR(SEARCH("CH",N10)))</formula>
    </cfRule>
  </conditionalFormatting>
  <conditionalFormatting sqref="M10 M12 M14 M16">
    <cfRule type="containsText" priority="1" dxfId="66" operator="containsText" text="CH">
      <formula>NOT(ISERROR(SEARCH("CH",M10)))</formula>
    </cfRule>
  </conditionalFormatting>
  <pageMargins left="0.1968503937007874" right="0.1968503937007874" top="0.3937007874015748" bottom="0.3937007874015748" header="0.31496062992125984" footer="0.31496062992125984"/>
  <pageSetup fitToHeight="19" orientation="landscape" paperSize="9" scale="67"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16</vt:i4>
      </vt:variant>
    </vt:vector>
  </HeadingPairs>
  <TitlesOfParts>
    <vt:vector size="16" baseType="lpstr">
      <vt:lpstr>UVOD</vt:lpstr>
      <vt:lpstr>ZAKL_DATA</vt:lpstr>
      <vt:lpstr>XML_export</vt:lpstr>
      <vt:lpstr>Hlavička KH</vt:lpstr>
      <vt:lpstr>A.1</vt:lpstr>
      <vt:lpstr>A.2</vt:lpstr>
      <vt:lpstr>A.3</vt:lpstr>
      <vt:lpstr>A.4</vt:lpstr>
      <vt:lpstr>B.1</vt:lpstr>
      <vt:lpstr>B.2</vt:lpstr>
      <vt:lpstr>A.5_B.3</vt:lpstr>
      <vt:lpstr>XML Export</vt:lpstr>
      <vt:lpstr>XML_tabulka</vt:lpstr>
      <vt:lpstr>2str_DPH_kontrola</vt:lpstr>
      <vt:lpstr>Obory činnosti</vt:lpstr>
      <vt:lpstr>Finanční úřady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kochman</cp:lastModifiedBy>
  <cp:lastPrinted>2016-01-12T12:36:21Z</cp:lastPrinted>
  <dcterms:created xsi:type="dcterms:W3CDTF">2000-12-13T13:09:15Z</dcterms:created>
  <dcterms:modified xsi:type="dcterms:W3CDTF">2017-10-25T13:22:11Z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