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Data\NAHRANI\PRIZNANI\TODO\KOCHMAN\"/>
    </mc:Choice>
  </mc:AlternateContent>
  <bookViews>
    <workbookView xWindow="0" yWindow="0" windowWidth="28800" windowHeight="12315" activeTab="0"/>
  </bookViews>
  <sheets>
    <sheet name="UVOD" sheetId="18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definedNames>
    <definedName name="_xlnm._FilterDatabase" localSheetId="3" hidden="1">'DPH1'!$A$1:$P$4</definedName>
    <definedName name="financni_urady">'Finanční úřady'!$B$3:$B$17</definedName>
    <definedName name="_xlnm.Print_Area" localSheetId="3">'DPH1'!$A$1:$P$71</definedName>
    <definedName name="_xlnm.Print_Area" localSheetId="4">'DPH2'!$A$1:$I$54</definedName>
    <definedName name="_xlnm.Print_Area" localSheetId="5">Kontrola!$A$1:$H$23</definedName>
    <definedName name="_xlnm.Print_Area" localSheetId="0">UVOD!$A$1:$K$35</definedName>
    <definedName name="_xlnm.Print_Area" localSheetId="2">XML_export!$A$1:$B$9</definedName>
    <definedName name="_xlnm.Print_Area" localSheetId="1">ZAKL_DATA!$A$1:$E$42</definedName>
    <definedName name="U">#REF!</definedName>
    <definedName name="Uzem">#REF!</definedName>
    <definedName name="Uzem_pra">#REF!</definedName>
    <definedName name="Uzemni_pracoviste">#REF!</definedName>
    <definedName name="Územní_pracoviště">#REF!</definedName>
    <definedName name="validation_list">OFFSET('Obory činnosti'!$E$2,,,COUNTIF('Obory činnosti'!$E$2:$E$1750,"?*"))</definedName>
    <definedName name="validation_list2">OFFSET('Finanční úřady'!$H$3,,,COUNTIF('Finanční úřady'!$H$3:$H$204,"?*"))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9" i="18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4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<sst xmlns="http://schemas.openxmlformats.org/spreadsheetml/2006/main" count="2473" uniqueCount="2428">
  <si>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</si>
  <si>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</si>
  <si>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</si>
  <si>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</si>
  <si>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</si>
  <si>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</si>
  <si>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</si>
  <si>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</si>
  <si>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</si>
  <si>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</si>
  <si>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</si>
  <si>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</si>
  <si>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</si>
  <si>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</si>
  <si>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</si>
  <si>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</si>
  <si>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</si>
  <si>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</si>
  <si>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</si>
  <si>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</si>
  <si>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</si>
  <si>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</si>
  <si>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</si>
  <si>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</si>
  <si>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</si>
  <si>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</si>
  <si>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</si>
  <si>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</si>
  <si>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</si>
  <si>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</si>
  <si>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</si>
  <si>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</si>
  <si>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</si>
  <si>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</si>
  <si>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</si>
  <si>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</si>
  <si>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</si>
  <si>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</si>
  <si>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</si>
  <si>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</si>
  <si>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</si>
  <si>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</si>
  <si>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</si>
  <si>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</si>
  <si>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</si>
  <si>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</si>
  <si>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</si>
  <si>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</si>
  <si>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</si>
  <si>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</si>
  <si>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</si>
  <si>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</si>
  <si>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</si>
  <si>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</si>
  <si>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</si>
  <si>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</si>
  <si>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</si>
  <si>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</si>
  <si>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</si>
  <si>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</si>
  <si>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</si>
  <si>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</si>
  <si>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</si>
  <si>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</si>
  <si>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</si>
  <si>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</si>
  <si>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</si>
  <si>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</si>
  <si>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</si>
  <si>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</si>
  <si>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</si>
  <si>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</si>
  <si>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</si>
  <si>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</si>
  <si>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</si>
  <si>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</si>
  <si>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</si>
  <si>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</si>
  <si>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</si>
  <si>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</si>
  <si>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</si>
  <si>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</si>
  <si>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</si>
  <si>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</si>
  <si>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</si>
  <si>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</si>
  <si>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</si>
  <si>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</si>
  <si>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</si>
  <si>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</si>
  <si>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</si>
  <si>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</si>
  <si>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</si>
  <si>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</si>
  <si>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</si>
  <si>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</si>
  <si>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</si>
  <si>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</si>
  <si>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</si>
  <si>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</si>
  <si>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</si>
  <si>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</si>
  <si>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</si>
  <si>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</si>
  <si>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</si>
  <si>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</si>
  <si>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</si>
  <si>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</si>
  <si>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</si>
  <si>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</si>
  <si>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</si>
  <si>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</si>
  <si>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</si>
  <si>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</si>
  <si>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</si>
  <si>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</si>
  <si>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</si>
  <si>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</si>
  <si>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</si>
  <si>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</si>
  <si>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</si>
  <si>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</si>
  <si>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</si>
  <si>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</si>
  <si>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</si>
  <si>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</si>
  <si>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</si>
  <si>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</si>
  <si>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</si>
  <si>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</si>
  <si>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</si>
  <si>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</si>
  <si>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</si>
  <si>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</si>
  <si>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</si>
  <si>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</si>
  <si>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</si>
  <si>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</si>
  <si>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</si>
  <si>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</si>
  <si>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</si>
  <si>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</si>
  <si>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</si>
  <si>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</si>
  <si>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</si>
  <si>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</si>
  <si>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</si>
  <si>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</si>
  <si>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</si>
  <si>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</si>
  <si>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</si>
  <si>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</si>
  <si>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</si>
  <si>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</si>
  <si>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</si>
  <si>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</si>
  <si>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</si>
  <si>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</si>
  <si>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</si>
  <si>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</si>
  <si>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</si>
  <si>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</si>
  <si>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</si>
  <si>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</si>
  <si>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</si>
  <si>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</si>
  <si>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</si>
  <si>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</si>
  <si>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</si>
  <si>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</si>
  <si>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</si>
  <si>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</si>
  <si>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</si>
  <si>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</si>
  <si>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</si>
  <si>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</si>
  <si>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</si>
  <si>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</si>
  <si>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</si>
  <si>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</si>
  <si>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</si>
  <si>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</si>
  <si>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</si>
  <si>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</si>
  <si>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</si>
  <si>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</si>
  <si>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</si>
  <si>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</si>
  <si>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</si>
  <si>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</si>
  <si>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</si>
  <si>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</si>
  <si>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</si>
  <si>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</si>
  <si>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</si>
  <si>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</si>
  <si>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</si>
  <si>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</si>
  <si>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</si>
  <si>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</si>
  <si>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</si>
  <si>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</si>
  <si>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</si>
  <si>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</si>
  <si>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</si>
  <si>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</si>
  <si>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</si>
  <si>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</si>
  <si>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</si>
  <si>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</si>
  <si>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</si>
  <si>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</si>
  <si>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</si>
  <si>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</si>
  <si>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</si>
  <si>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</si>
  <si>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</si>
  <si>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</si>
  <si>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</si>
  <si>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</si>
  <si>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</si>
  <si>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</si>
  <si>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</si>
  <si>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</si>
  <si>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</si>
  <si>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</si>
  <si>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</si>
  <si>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</si>
  <si>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</si>
  <si>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</si>
  <si>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</si>
  <si>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</si>
  <si>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</si>
  <si>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</si>
  <si>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</si>
  <si>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</si>
  <si>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</si>
  <si>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</si>
  <si>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</si>
  <si>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</si>
  <si>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</si>
  <si>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</si>
  <si>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</si>
  <si>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</si>
  <si>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</si>
  <si>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</si>
  <si>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</si>
  <si>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</si>
  <si>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</si>
  <si>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</si>
  <si>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</si>
  <si>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</si>
  <si>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</si>
  <si>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</si>
  <si>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</si>
  <si>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</si>
  <si>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</si>
  <si>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</si>
  <si>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</si>
  <si>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</si>
  <si>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</si>
  <si>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</si>
  <si>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</si>
  <si>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</si>
  <si>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</si>
  <si>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</si>
  <si>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</si>
  <si>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</si>
  <si>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</si>
  <si>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</si>
  <si>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</si>
  <si>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</si>
  <si>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</si>
  <si>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</si>
  <si>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</si>
  <si>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</si>
  <si>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</si>
  <si>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</si>
  <si>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</si>
  <si>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</si>
  <si>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</si>
  <si>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</si>
  <si>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</si>
  <si>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</si>
  <si>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</si>
  <si>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</si>
  <si>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</si>
  <si>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</si>
  <si>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</si>
  <si>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</si>
  <si>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</si>
  <si>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</si>
  <si>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</si>
  <si>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</si>
  <si>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</si>
  <si>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</si>
  <si>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</si>
  <si>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</si>
  <si>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</si>
  <si>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</si>
  <si>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</si>
  <si>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</si>
  <si>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</si>
  <si>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</si>
  <si>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</si>
  <si>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</si>
  <si>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</si>
  <si>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</si>
  <si>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</si>
  <si>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</si>
  <si>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</si>
  <si>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</si>
  <si>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</si>
  <si>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</si>
  <si>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</si>
  <si>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</si>
  <si>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</si>
  <si>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</si>
  <si>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</si>
  <si>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</si>
  <si>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</si>
  <si>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</si>
  <si>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</si>
  <si>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</si>
  <si>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</si>
  <si>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</si>
  <si>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</si>
  <si>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</si>
  <si>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</si>
  <si>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</si>
  <si>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</si>
  <si>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</si>
  <si>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</si>
  <si>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</si>
  <si>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</si>
  <si>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</si>
  <si>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</si>
  <si>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</si>
  <si>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</si>
  <si>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</si>
  <si>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</si>
  <si>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</si>
  <si>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</si>
  <si>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</si>
  <si>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</si>
  <si>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</si>
  <si>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</si>
  <si>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</si>
  <si>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</si>
  <si>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</si>
  <si>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</si>
  <si>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</si>
  <si>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</si>
  <si>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</si>
  <si>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</si>
  <si>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</si>
  <si>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</si>
  <si>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</si>
  <si>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</si>
  <si>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</si>
  <si>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</si>
  <si>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</si>
  <si>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</si>
  <si>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</si>
  <si>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</si>
  <si>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</si>
  <si>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</si>
  <si>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</si>
  <si>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</si>
  <si>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</si>
  <si>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</si>
  <si>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</si>
  <si>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</si>
  <si>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</si>
  <si>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</si>
  <si>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</si>
  <si>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</si>
  <si>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</si>
  <si>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</si>
  <si>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</si>
  <si>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</si>
  <si>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</si>
  <si>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</si>
  <si>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</si>
  <si>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</si>
  <si>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</si>
  <si>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</si>
  <si>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</si>
  <si>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</si>
  <si>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</si>
  <si>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</si>
  <si>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</si>
  <si>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</si>
  <si>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</si>
  <si>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</si>
  <si>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</si>
  <si>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</si>
  <si>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</si>
  <si>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</si>
  <si>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</si>
  <si>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</si>
  <si>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</si>
  <si>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</si>
  <si>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</si>
  <si>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</si>
  <si>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</si>
  <si>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</si>
  <si>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</si>
  <si>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</si>
  <si>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</si>
  <si>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</si>
  <si>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</si>
  <si>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</si>
  <si>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</si>
  <si>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</si>
  <si>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</si>
  <si>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</si>
  <si>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</si>
  <si>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</si>
  <si>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</si>
  <si>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</si>
  <si>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</si>
  <si>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</si>
  <si>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</si>
  <si>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</si>
  <si>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</si>
  <si>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</si>
  <si>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</si>
  <si>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</si>
  <si>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</si>
  <si>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</si>
  <si>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</si>
  <si>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</si>
  <si>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</si>
  <si>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</si>
  <si>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</si>
  <si>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</si>
  <si>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</si>
  <si>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</si>
  <si>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</si>
  <si>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</si>
  <si>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</si>
  <si>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</si>
  <si>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</si>
  <si>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</si>
  <si>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</si>
  <si>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</si>
  <si>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</si>
  <si>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</si>
  <si>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</si>
  <si>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</si>
  <si>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</si>
  <si>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</si>
  <si>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</si>
  <si>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</si>
  <si>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</si>
  <si>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</si>
  <si>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</si>
  <si>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</si>
  <si>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</si>
  <si>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</si>
  <si>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</si>
  <si>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</si>
  <si>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</si>
  <si>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</si>
  <si>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</si>
  <si>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</si>
  <si>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</si>
  <si>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</si>
  <si>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</si>
  <si>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</si>
  <si>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</si>
  <si>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</si>
  <si>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</si>
  <si>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</si>
  <si>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</si>
  <si>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</si>
  <si>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</si>
  <si>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</si>
  <si>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</si>
  <si>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</si>
  <si>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</si>
  <si>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</si>
  <si>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</si>
  <si>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</si>
  <si>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</si>
  <si>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</si>
  <si>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</si>
  <si>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</si>
  <si>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</si>
  <si>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</si>
  <si>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</si>
  <si>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</si>
  <si>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</si>
  <si>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</si>
  <si>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</si>
  <si>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</si>
  <si>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</si>
  <si>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</si>
  <si>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</si>
  <si>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</si>
  <si>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</si>
  <si>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</si>
  <si>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</si>
  <si>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</si>
  <si>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</si>
  <si>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</si>
  <si>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</si>
  <si>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</si>
  <si>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</si>
  <si>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</si>
  <si>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</si>
  <si>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</si>
  <si>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</si>
  <si>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</si>
  <si>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</si>
  <si>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</si>
  <si>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 xml:space="preserve">   k dani z přidané hodnoty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</si>
  <si>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</si>
  <si>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</si>
  <si>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</si>
  <si>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</si>
  <si>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</si>
  <si>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</si>
  <si>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</si>
  <si>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</si>
  <si>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</si>
  <si>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</si>
  <si>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</si>
  <si>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</si>
  <si>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</si>
  <si>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</si>
  <si>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</si>
  <si>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</si>
  <si>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</si>
  <si>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</si>
  <si>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</si>
  <si>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</si>
  <si>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</si>
  <si>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</si>
  <si>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</si>
  <si>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</si>
  <si>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</si>
  <si>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</si>
  <si>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</si>
  <si>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</si>
  <si>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</si>
  <si>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</si>
  <si>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>PŘIZNÁNÍ K DANI Z PŘIDANÉ HODNOTY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</si>
  <si>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</si>
  <si>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</si>
  <si>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</si>
  <si>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</si>
  <si>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</si>
  <si>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</si>
  <si>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</si>
  <si>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</si>
  <si>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</si>
  <si>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</si>
  <si>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</si>
  <si>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</si>
  <si>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</si>
  <si>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</si>
  <si>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</si>
  <si>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</si>
  <si>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</si>
  <si>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</si>
  <si>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</si>
  <si>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</si>
  <si>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</si>
  <si>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</si>
  <si>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</si>
  <si>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</si>
  <si>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</si>
  <si>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</si>
  <si>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</si>
  <si>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</si>
  <si>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</si>
  <si>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</si>
  <si>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</si>
  <si>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</si>
  <si>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</si>
  <si>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</si>
  <si>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</si>
  <si>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</si>
  <si>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</si>
  <si>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</si>
  <si>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</si>
  <si>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</si>
  <si>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</si>
  <si>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</si>
  <si>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</si>
  <si>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</si>
  <si>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</si>
  <si>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</si>
  <si>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</si>
  <si>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</si>
  <si>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</si>
  <si>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</si>
  <si>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</si>
  <si>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</si>
  <si>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</si>
  <si>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</si>
  <si>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</si>
  <si>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</si>
  <si>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</si>
  <si>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</si>
  <si>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</si>
  <si>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</si>
  <si>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</si>
  <si>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</si>
  <si>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</si>
  <si>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</si>
  <si>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</si>
  <si>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</si>
  <si>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</si>
  <si>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</si>
  <si>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</si>
  <si>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</si>
  <si>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</si>
  <si>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</si>
  <si>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</si>
  <si>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</si>
  <si>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</si>
  <si>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</si>
  <si>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</si>
  <si>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</si>
  <si>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</si>
  <si>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</si>
  <si>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</si>
  <si>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</si>
  <si>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</si>
  <si>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</si>
  <si>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</si>
  <si>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</si>
  <si>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</si>
  <si>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</si>
  <si>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</si>
  <si>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PROHLAŠUJI, ŽE VŠECHNY MNOU UVEDENÉ ÚDAJE V ODDÍLECH A, B, C TOHOTO PŘIZNÁNÍ JSOU PRAVDIVÉ A ÚPLNÉ A STVRZUJI JE     SVÝM PODPISEM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</si>
  <si>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</si>
  <si>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</si>
  <si>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</si>
  <si>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</si>
  <si>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</si>
  <si>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</si>
  <si>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Identifikovaná osoba § 6g až § 6i</t>
  </si>
  <si>
    <t>Poskytnutí služeb s místem plnění v jiném členském státě vymezených v § 102 odst. 1 písm. d) a odst. 2</t>
  </si>
  <si>
    <t>Korekce odpočtů daně podle § 75 odst. 4, § 77 a § 79 až § 79c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</si>
  <si>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</si>
  <si>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</si>
  <si>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</si>
  <si>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</si>
  <si>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</si>
  <si>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</si>
  <si>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</si>
  <si>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</si>
  <si>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</si>
  <si>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</si>
  <si>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</si>
  <si>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</si>
  <si>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</si>
  <si>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</si>
  <si>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</si>
  <si>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</si>
  <si>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</si>
  <si>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</si>
  <si>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</si>
  <si>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</si>
  <si>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</si>
  <si>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</si>
  <si>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</si>
  <si>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</si>
  <si>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</si>
  <si>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</si>
  <si>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</si>
  <si>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</si>
  <si>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</si>
  <si>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</si>
  <si>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</si>
  <si>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</si>
  <si>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</si>
  <si>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</si>
  <si>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</si>
  <si>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</si>
  <si>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</si>
  <si>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</si>
  <si>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</si>
  <si>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</si>
  <si>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</si>
  <si>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</si>
  <si>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</si>
  <si>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</si>
  <si>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</si>
  <si>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</si>
  <si>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</si>
  <si>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</si>
  <si>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</si>
  <si>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</si>
  <si>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</si>
  <si>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</si>
  <si>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</si>
  <si>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</si>
  <si>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</si>
  <si>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</si>
  <si>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</si>
  <si>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</si>
  <si>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</si>
  <si>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</si>
  <si>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</si>
  <si>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</si>
  <si>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</si>
  <si>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</si>
  <si>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</si>
  <si>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</si>
  <si>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</si>
  <si>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</si>
  <si>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</si>
  <si>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</si>
  <si>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</si>
  <si>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</si>
  <si>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</si>
  <si>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</si>
  <si>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</si>
  <si>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</si>
  <si>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</si>
  <si>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</si>
  <si>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</si>
  <si>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</si>
  <si>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</si>
  <si>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</si>
  <si>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</si>
  <si>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</si>
  <si>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</si>
  <si>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</si>
  <si>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</si>
  <si>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</si>
  <si>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</si>
  <si>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</si>
  <si>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</si>
  <si>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</si>
  <si>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</si>
  <si>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</si>
  <si>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</si>
  <si>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</si>
  <si>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</si>
  <si>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</si>
  <si>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</si>
  <si>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</si>
  <si>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</si>
  <si>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</si>
  <si>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</si>
  <si>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</si>
  <si>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</si>
  <si>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</si>
  <si>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</si>
  <si>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</si>
  <si>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</si>
  <si>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</si>
  <si>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</si>
  <si>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</si>
  <si>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</si>
  <si>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</si>
  <si>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</si>
  <si>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</si>
  <si>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</si>
  <si>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</si>
  <si>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</si>
  <si>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</si>
  <si>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</si>
  <si>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</si>
  <si>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</si>
  <si>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</si>
  <si>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</si>
  <si>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</si>
  <si>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</si>
  <si>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</si>
  <si>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</si>
  <si>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</si>
  <si>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</si>
  <si>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</si>
  <si>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</si>
  <si>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</si>
  <si>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</si>
  <si>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</si>
  <si>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</si>
  <si>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</si>
  <si>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</si>
  <si>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</si>
  <si>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</si>
  <si>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</si>
  <si>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</si>
  <si>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</si>
  <si>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</si>
  <si>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</si>
  <si>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</si>
  <si>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</si>
  <si>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</si>
  <si>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</si>
  <si>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</si>
  <si>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</si>
  <si>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</si>
  <si>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</si>
  <si>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</si>
  <si>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</si>
  <si>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</si>
  <si>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</si>
  <si>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</si>
  <si>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</si>
  <si>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</si>
  <si>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</si>
  <si>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</si>
  <si>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</si>
  <si>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</si>
  <si>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</si>
  <si>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</si>
  <si>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</si>
  <si>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</si>
  <si>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</si>
  <si>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</si>
  <si>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</si>
  <si>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</si>
  <si>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</si>
  <si>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</si>
  <si>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</si>
  <si>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</si>
  <si>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</si>
  <si>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</si>
  <si>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</si>
  <si>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</si>
  <si>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</si>
  <si>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</si>
  <si>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</si>
  <si>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</si>
  <si>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</si>
  <si>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</si>
  <si>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</si>
  <si>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</si>
  <si>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</si>
  <si>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</si>
  <si>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</si>
  <si>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</si>
  <si>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</si>
  <si>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</si>
  <si>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</si>
  <si>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</si>
  <si>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</si>
  <si>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</si>
  <si>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</si>
  <si>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</si>
  <si>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</si>
  <si>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</si>
  <si>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</si>
  <si>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</si>
  <si>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</si>
  <si>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</si>
  <si>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</si>
  <si>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</si>
  <si>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</si>
  <si>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</si>
  <si>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</si>
  <si>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</si>
  <si>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</si>
  <si>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</si>
  <si>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</si>
  <si>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</si>
  <si>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</si>
  <si>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</si>
  <si>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</si>
  <si>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</si>
  <si>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</si>
  <si>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</si>
  <si>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</si>
  <si>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</si>
  <si>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</si>
  <si>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</si>
  <si>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</si>
  <si>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</si>
  <si>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</si>
  <si>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</si>
  <si>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</si>
  <si>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</si>
  <si>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</si>
  <si>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</si>
  <si>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</si>
  <si>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</si>
  <si>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</si>
  <si>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</si>
  <si>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</si>
  <si>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</si>
  <si>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</si>
  <si>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</si>
  <si>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</si>
  <si>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</si>
  <si>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</si>
  <si>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</si>
  <si>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</si>
  <si>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</si>
  <si>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</si>
  <si>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</si>
  <si>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</si>
  <si>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</si>
  <si>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</si>
  <si>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</si>
  <si>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</si>
  <si>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</si>
  <si>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</si>
  <si>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</si>
  <si>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</si>
  <si>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</si>
  <si>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</si>
  <si>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</si>
  <si>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</si>
  <si>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</si>
  <si>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</si>
  <si>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</si>
  <si>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</si>
  <si>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</si>
  <si>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</si>
  <si>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</si>
  <si>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</si>
  <si>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</si>
  <si>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</si>
  <si>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</si>
  <si>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</si>
  <si>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</si>
  <si>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</si>
  <si>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</si>
  <si>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</si>
  <si>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</si>
  <si>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</si>
  <si>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</si>
  <si>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</si>
  <si>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</si>
  <si>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</si>
  <si>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</si>
  <si>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</si>
  <si>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</si>
  <si>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</si>
  <si>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</si>
  <si>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</si>
  <si>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</si>
  <si>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</si>
  <si>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</si>
  <si>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</si>
  <si>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</si>
  <si>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</si>
  <si>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</si>
  <si>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</si>
  <si>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</si>
  <si>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</si>
  <si>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</si>
  <si>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</si>
  <si>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</si>
  <si>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</si>
  <si>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</si>
  <si>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</si>
  <si>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</si>
  <si>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</si>
  <si>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</si>
  <si>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</si>
  <si>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</si>
  <si>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</si>
  <si>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</si>
  <si>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</si>
  <si>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</si>
  <si>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</si>
  <si>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</si>
  <si>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</si>
  <si>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</si>
  <si>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</si>
  <si>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</si>
  <si>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</si>
  <si>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</si>
  <si>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</si>
  <si>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</si>
  <si>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</si>
  <si>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</si>
  <si>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</si>
  <si>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</si>
  <si>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</si>
  <si>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</si>
  <si>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</si>
  <si>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</si>
  <si>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</si>
  <si>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</si>
  <si>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</si>
  <si>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</si>
  <si>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</si>
  <si>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</si>
  <si>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</si>
  <si>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</si>
  <si>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</si>
  <si>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</si>
  <si>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</si>
  <si>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</si>
  <si>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</si>
  <si>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</si>
  <si>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</si>
  <si>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</si>
  <si>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</si>
  <si>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</si>
  <si>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</si>
  <si>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</si>
  <si>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</si>
  <si>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</si>
  <si>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</si>
  <si>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</si>
  <si>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</si>
  <si>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</si>
  <si>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</si>
  <si>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</si>
  <si>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</si>
  <si>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</si>
  <si>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</si>
  <si>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</si>
  <si>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</si>
  <si>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</si>
  <si>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</si>
  <si>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</si>
  <si>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</si>
  <si>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</si>
  <si>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</si>
  <si>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</si>
  <si>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</si>
  <si>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</si>
  <si>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</si>
  <si>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</si>
  <si>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</si>
  <si>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</si>
  <si>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</si>
  <si>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</si>
  <si>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</si>
  <si>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</si>
  <si>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</si>
  <si>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</si>
  <si>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</si>
  <si>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</si>
  <si>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</si>
  <si>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</si>
  <si>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</si>
  <si>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</si>
  <si>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</si>
  <si>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</si>
  <si>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</si>
  <si>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</si>
  <si>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</si>
  <si>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</si>
  <si>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</si>
  <si>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</si>
  <si>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</si>
  <si>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</si>
  <si>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</si>
  <si>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</si>
  <si>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</si>
  <si>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</si>
  <si>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</si>
  <si>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</si>
  <si>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</si>
  <si>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</si>
  <si>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</si>
  <si>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</si>
  <si>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</si>
  <si>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</si>
  <si>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</si>
  <si>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</si>
  <si>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</si>
  <si>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</si>
  <si>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</si>
  <si>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</si>
  <si>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</si>
  <si>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</si>
  <si>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</si>
  <si>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</si>
  <si>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</si>
  <si>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</si>
  <si>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</si>
  <si>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</si>
  <si>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</si>
  <si>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</si>
  <si>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</si>
  <si>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</si>
  <si>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</si>
  <si>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</si>
  <si>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</si>
  <si>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</si>
  <si>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</si>
  <si>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</si>
  <si>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</si>
  <si>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</si>
  <si>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</si>
  <si>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</si>
  <si>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</si>
  <si>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</si>
  <si>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</si>
  <si>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</si>
  <si>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</si>
  <si>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</si>
  <si>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</si>
  <si>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</si>
  <si>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</si>
  <si>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</si>
  <si>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</si>
  <si>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</si>
  <si>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</si>
  <si>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</si>
  <si>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</si>
  <si>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</si>
  <si>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</si>
  <si>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</si>
  <si>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</si>
  <si>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</si>
  <si>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</si>
  <si>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</si>
  <si>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</si>
  <si>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</si>
  <si>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</si>
  <si>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</si>
  <si>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</si>
  <si>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</si>
  <si>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</si>
  <si>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</si>
  <si>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</si>
  <si>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</si>
  <si>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</si>
  <si>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</si>
  <si>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</si>
  <si>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</si>
  <si>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</si>
  <si>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</si>
  <si>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</si>
  <si>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</si>
  <si>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</si>
  <si>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</si>
  <si>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</si>
  <si>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</si>
  <si>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</si>
  <si>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</si>
  <si>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</si>
  <si>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</si>
  <si>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</si>
  <si>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</si>
  <si>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</si>
  <si>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</si>
  <si>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</si>
  <si>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</si>
  <si>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</si>
  <si>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</si>
  <si>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</si>
  <si>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</si>
  <si>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</si>
  <si>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</si>
  <si>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</si>
  <si>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</si>
  <si>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</si>
  <si>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</si>
  <si>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</si>
  <si>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</si>
  <si>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</si>
  <si>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</si>
  <si>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</si>
  <si>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</si>
  <si>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</si>
  <si>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</si>
  <si>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</si>
  <si>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</si>
  <si>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</si>
  <si>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</si>
  <si>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</si>
  <si>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</si>
  <si>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</si>
  <si>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</si>
  <si>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</si>
  <si>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</si>
  <si>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</si>
  <si>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</si>
  <si>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</si>
  <si>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</si>
  <si>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</si>
  <si>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</si>
  <si>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</si>
  <si>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</si>
  <si>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</si>
  <si>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</si>
  <si>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</si>
  <si>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</si>
  <si>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</si>
  <si>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</si>
  <si>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</si>
  <si>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</si>
  <si>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</si>
  <si>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</si>
  <si>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</si>
  <si>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</si>
  <si>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</si>
  <si>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</si>
  <si>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</si>
  <si>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</si>
  <si>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</si>
  <si>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</si>
  <si>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</si>
  <si>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</si>
  <si>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</si>
  <si>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</si>
  <si>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</si>
  <si>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</si>
  <si>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</si>
  <si>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</si>
  <si>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</si>
  <si>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</si>
  <si>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</si>
  <si>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</si>
  <si>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</si>
  <si>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</si>
  <si>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</si>
  <si>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</si>
  <si>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</si>
  <si>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</si>
  <si>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</si>
  <si>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</si>
  <si>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</si>
  <si>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</si>
  <si>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</si>
  <si>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</si>
  <si>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</si>
  <si>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</si>
  <si>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</si>
  <si>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</si>
  <si>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</si>
  <si>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</si>
  <si>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</si>
  <si>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</si>
  <si>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</si>
  <si>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</si>
  <si>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</si>
  <si>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</si>
  <si>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</si>
  <si>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</si>
  <si>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</si>
  <si>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</si>
  <si>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</si>
  <si>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</si>
  <si>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</si>
  <si>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</si>
  <si>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</si>
  <si>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</si>
  <si>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</si>
  <si>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</si>
  <si>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</si>
  <si>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</si>
  <si>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</si>
  <si>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</si>
  <si>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</si>
  <si>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</si>
  <si>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</si>
  <si>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</si>
  <si>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</si>
  <si>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</si>
  <si>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</si>
  <si>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</si>
  <si>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</si>
  <si>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</si>
  <si>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</si>
  <si>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</si>
  <si>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</si>
  <si>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</si>
  <si>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</si>
  <si>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</si>
  <si>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</si>
  <si>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</si>
  <si>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</si>
  <si>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</si>
  <si>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</si>
  <si>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</si>
  <si>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</si>
  <si>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</si>
  <si>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</si>
  <si>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</si>
  <si>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</si>
  <si>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</si>
  <si>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</si>
  <si>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</si>
  <si>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</si>
  <si>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</si>
  <si>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</si>
  <si>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</si>
  <si>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</si>
  <si>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</si>
  <si>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</si>
  <si>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</si>
  <si>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</si>
  <si>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</si>
  <si>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</si>
  <si>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</si>
  <si>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</si>
  <si>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</si>
  <si>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</si>
  <si>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</si>
  <si>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</si>
  <si>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</si>
  <si>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</si>
  <si>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</si>
  <si>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</si>
  <si>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</si>
  <si>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</si>
  <si>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</si>
  <si>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</si>
  <si>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</si>
  <si>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</si>
  <si>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</si>
  <si>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</si>
  <si>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</si>
  <si>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</si>
  <si>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</si>
  <si>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</si>
  <si>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</si>
  <si>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</si>
  <si>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</si>
  <si>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</si>
  <si>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</si>
  <si>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</si>
  <si>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</si>
  <si>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</si>
  <si>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</si>
  <si>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</si>
  <si>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</si>
  <si>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</si>
  <si>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</si>
  <si>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</si>
  <si>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</si>
  <si>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</si>
  <si>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</si>
  <si>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</si>
  <si>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</si>
  <si>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</si>
  <si>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</si>
  <si>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</si>
  <si>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</si>
  <si>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</si>
  <si>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</si>
  <si>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</si>
  <si>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</si>
  <si>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</si>
  <si>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</si>
  <si>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</si>
  <si>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</si>
  <si>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</si>
  <si>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</si>
  <si>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</si>
  <si>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</si>
  <si>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</si>
  <si>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</si>
  <si>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</si>
  <si>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</si>
  <si>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</si>
  <si>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</si>
  <si>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</si>
  <si>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</si>
  <si>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</si>
  <si>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</si>
  <si>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</si>
  <si>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</si>
  <si>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</si>
  <si>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</si>
  <si>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</si>
  <si>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</si>
  <si>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</si>
  <si>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</si>
  <si>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</si>
  <si>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</si>
  <si>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</si>
  <si>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</si>
  <si>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</si>
  <si>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</si>
  <si>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</si>
  <si>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</si>
  <si>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</si>
  <si>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</si>
  <si>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</si>
  <si>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</si>
  <si>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</si>
  <si>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</si>
  <si>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</si>
  <si>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</si>
  <si>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</si>
  <si>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</si>
  <si>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</si>
  <si>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</si>
  <si>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</si>
  <si>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</si>
  <si>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</si>
  <si>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</si>
  <si>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</si>
  <si>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</si>
  <si>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</si>
  <si>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</si>
  <si>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</si>
  <si>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</si>
  <si>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</si>
  <si>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</si>
  <si>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</si>
  <si>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</si>
  <si>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</si>
  <si>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</si>
  <si>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</si>
  <si>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</si>
  <si>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</si>
  <si>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</si>
  <si>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</si>
  <si>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</si>
  <si>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</si>
  <si>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</si>
  <si>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</si>
  <si>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</si>
  <si>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</si>
  <si>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</si>
  <si>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</si>
  <si>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</si>
  <si>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</si>
  <si>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</si>
  <si>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</si>
  <si>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</si>
  <si>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</si>
  <si>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</si>
  <si>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</si>
  <si>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</si>
  <si>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</si>
  <si>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</si>
  <si>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</si>
  <si>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</si>
  <si>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</si>
  <si>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</si>
  <si>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</si>
  <si>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</si>
  <si>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</si>
  <si>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</si>
  <si>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</si>
  <si>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</si>
  <si>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</si>
  <si>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</si>
  <si>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</si>
  <si>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</si>
  <si>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</si>
  <si>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</si>
  <si>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</si>
  <si>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</si>
  <si>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</si>
  <si>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</si>
  <si>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</si>
  <si>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</si>
  <si>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</si>
  <si>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</si>
  <si>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</si>
  <si>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</si>
  <si>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</si>
  <si>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</si>
  <si>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</si>
  <si>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</si>
  <si>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</si>
  <si>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</si>
  <si>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</si>
  <si>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</si>
  <si>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</si>
  <si>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</si>
  <si>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</si>
  <si>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</si>
  <si>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</si>
  <si>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</si>
  <si>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</si>
  <si>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</si>
  <si>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</si>
  <si>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</si>
  <si>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</si>
  <si>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</si>
  <si>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</si>
  <si>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</si>
  <si>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</si>
  <si>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</si>
  <si>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</si>
  <si>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</si>
  <si>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</si>
  <si>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</si>
  <si>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</si>
  <si>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</si>
  <si>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</si>
  <si>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</si>
  <si>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</si>
  <si>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</si>
  <si>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</si>
  <si>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</si>
  <si>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</si>
  <si>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</si>
  <si>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</si>
  <si>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</si>
  <si>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</si>
  <si>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</si>
  <si>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</si>
  <si>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</si>
  <si>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</si>
  <si>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</si>
  <si>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</si>
  <si>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</si>
  <si>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</si>
  <si>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</si>
  <si>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</si>
  <si>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</si>
  <si>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</si>
  <si>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</si>
  <si>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</si>
  <si>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</si>
  <si>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</si>
  <si>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</si>
  <si>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</si>
  <si>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</si>
  <si>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</si>
  <si>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</si>
  <si>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</si>
  <si>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</si>
  <si>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</si>
  <si>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</si>
  <si>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</si>
  <si>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</si>
  <si>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</si>
  <si>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</si>
  <si>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</si>
  <si>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</si>
  <si>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</si>
  <si>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</si>
  <si>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</si>
  <si>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</si>
  <si>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</si>
  <si>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</si>
  <si>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</si>
  <si>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</si>
  <si>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</si>
  <si>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</si>
  <si>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</si>
  <si>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</si>
  <si>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</si>
  <si>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</si>
  <si>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</si>
  <si>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</si>
  <si>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</si>
  <si>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</si>
  <si>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</si>
  <si>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</si>
  <si>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</si>
  <si>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</si>
  <si>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</si>
  <si>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</si>
  <si>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</si>
  <si>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</si>
  <si>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</si>
  <si>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</si>
  <si>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</si>
  <si>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</si>
  <si>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</si>
  <si>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</si>
  <si>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</si>
  <si>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</si>
  <si>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</si>
  <si>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</si>
  <si>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</si>
  <si>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</si>
  <si>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</si>
  <si>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</si>
  <si>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</si>
  <si>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</si>
  <si>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</si>
  <si>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</si>
  <si>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</si>
  <si>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</si>
  <si>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</si>
  <si>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</si>
  <si>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</si>
  <si>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</si>
  <si>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</si>
  <si>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</si>
  <si>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</si>
  <si>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</si>
  <si>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</si>
  <si>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</si>
  <si>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</si>
  <si>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</si>
  <si>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</si>
  <si>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</si>
  <si>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</si>
  <si>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</si>
  <si>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</si>
  <si>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</si>
  <si>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</si>
  <si>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</si>
  <si>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</si>
  <si>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</si>
  <si>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</si>
  <si>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</si>
  <si>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</si>
  <si>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</si>
  <si>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</si>
  <si>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</si>
  <si>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</si>
  <si>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</si>
  <si>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</si>
  <si>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</si>
  <si>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</si>
  <si>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</si>
  <si>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</si>
  <si>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</si>
  <si>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</si>
  <si>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</si>
  <si>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</si>
  <si>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</si>
  <si>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</si>
  <si>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</si>
  <si>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</si>
  <si>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</si>
  <si>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</si>
  <si>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</si>
  <si>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</si>
  <si>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</si>
  <si>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</si>
  <si>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</si>
  <si>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</si>
  <si>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</si>
  <si>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</si>
  <si>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</si>
  <si>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</si>
  <si>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</si>
  <si>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</si>
  <si>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</si>
  <si>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</si>
  <si>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</si>
  <si>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</si>
  <si>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</si>
  <si>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</si>
  <si>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</si>
  <si>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</si>
  <si>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</si>
  <si>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</si>
  <si>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</si>
  <si>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</si>
  <si>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</si>
  <si>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</si>
  <si>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</si>
  <si>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</si>
  <si>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</si>
  <si>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</si>
  <si>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</si>
  <si>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</si>
  <si>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</si>
  <si>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</si>
  <si>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</si>
  <si>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</si>
  <si>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</si>
  <si>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</si>
  <si>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</si>
  <si>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</si>
  <si>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</si>
  <si>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</si>
  <si>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</si>
  <si>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</si>
  <si>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</si>
  <si>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</si>
  <si>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</si>
  <si>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</si>
  <si>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</si>
  <si>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</si>
  <si>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</si>
  <si>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</si>
  <si>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</si>
  <si>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</si>
  <si>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</si>
  <si>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</si>
  <si>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</si>
  <si>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</si>
  <si>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</si>
  <si>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</si>
  <si>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</si>
  <si>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</si>
  <si>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</si>
  <si>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</si>
  <si>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</si>
  <si>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</si>
  <si>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</si>
  <si>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</si>
  <si>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</si>
  <si>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</si>
  <si>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</si>
  <si>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</si>
  <si>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</si>
  <si>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</si>
  <si>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</si>
  <si>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</si>
  <si>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</si>
  <si>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</si>
  <si>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</si>
  <si>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</si>
  <si>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</si>
  <si>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</si>
  <si>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</si>
  <si>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</si>
  <si>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</si>
  <si>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</si>
  <si>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</si>
  <si>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</si>
  <si>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</si>
  <si>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</si>
  <si>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</si>
  <si>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</si>
  <si>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</si>
  <si>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</si>
  <si>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</si>
  <si>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</si>
  <si>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</si>
  <si>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</si>
  <si>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</si>
  <si>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</si>
  <si>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</si>
  <si>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</si>
  <si>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</si>
  <si>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</si>
  <si>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</si>
  <si>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</si>
  <si>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</si>
  <si>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</si>
  <si>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</si>
  <si>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</si>
  <si>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</si>
  <si>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</si>
  <si>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</si>
  <si>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</si>
  <si>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</si>
  <si>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</si>
  <si>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</si>
  <si>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</si>
  <si>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</si>
  <si>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</si>
  <si>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</si>
  <si>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</si>
  <si>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</si>
  <si>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</si>
  <si>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</si>
  <si>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</si>
  <si>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</si>
  <si>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</si>
  <si>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</si>
  <si>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</si>
  <si>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</si>
  <si>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</si>
  <si>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</si>
  <si>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</si>
  <si>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</si>
  <si>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</si>
  <si>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</si>
  <si>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</si>
  <si>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</si>
  <si>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</si>
  <si>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</si>
  <si>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</si>
  <si>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</si>
  <si>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</si>
  <si>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</si>
  <si>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</si>
  <si>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</si>
  <si>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</si>
  <si>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</si>
  <si>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</si>
  <si>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</si>
  <si>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</si>
  <si>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</si>
  <si>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</si>
  <si>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</si>
  <si>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</si>
  <si>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</si>
  <si>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</si>
  <si>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</si>
  <si>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</si>
  <si>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</si>
  <si>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</si>
  <si>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</si>
  <si>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</si>
  <si>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</si>
  <si>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</si>
  <si>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</si>
  <si>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</si>
  <si>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</si>
  <si>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</si>
  <si>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</si>
  <si>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</si>
  <si>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</si>
  <si>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</si>
  <si>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</si>
  <si>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</si>
  <si>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</si>
  <si>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</si>
  <si>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</si>
  <si>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</si>
  <si>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</si>
  <si>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</si>
  <si>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</si>
  <si>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</si>
  <si>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</si>
  <si>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</si>
  <si>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</si>
  <si>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</si>
  <si>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</si>
  <si>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</si>
  <si>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</si>
  <si>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</si>
  <si>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</si>
  <si>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</si>
  <si>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</si>
  <si>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</si>
  <si>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</si>
  <si>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</si>
  <si>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</si>
  <si>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</si>
  <si>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</si>
  <si>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</si>
  <si>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</si>
  <si>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</si>
  <si>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</si>
  <si>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</si>
  <si>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</si>
  <si>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</si>
  <si>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</si>
  <si>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</si>
  <si>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</si>
  <si>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</si>
  <si>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</si>
  <si>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</si>
  <si>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</si>
  <si>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</si>
  <si>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</si>
  <si>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</si>
  <si>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</si>
  <si>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</si>
  <si>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</si>
  <si>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</si>
  <si>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</si>
  <si>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</si>
  <si>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</si>
  <si>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</si>
  <si>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</si>
  <si>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</si>
  <si>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</si>
  <si>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</si>
  <si>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</si>
  <si>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</si>
  <si>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</si>
  <si>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</si>
  <si>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</si>
  <si>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</si>
  <si>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</si>
  <si>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</si>
  <si>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</si>
  <si>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</si>
  <si>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</si>
  <si>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</si>
  <si>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</si>
  <si>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</si>
  <si>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</si>
  <si>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</si>
  <si>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</si>
  <si>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</si>
  <si>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</si>
  <si>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</si>
  <si>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</si>
  <si>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</si>
  <si>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</si>
  <si>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</si>
  <si>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</si>
  <si>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</si>
  <si>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</si>
  <si>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</si>
  <si>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</si>
  <si>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</si>
  <si>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</si>
  <si>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</si>
  <si>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</si>
  <si>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</si>
  <si>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</si>
  <si>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</si>
  <si>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</si>
  <si>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</si>
  <si>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</si>
  <si>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</si>
  <si>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</si>
  <si>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</si>
  <si>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</si>
  <si>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</si>
  <si>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</si>
  <si>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</si>
  <si>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</si>
  <si>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</si>
  <si>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</si>
  <si>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</si>
  <si>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</si>
  <si>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</si>
  <si>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</si>
  <si>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</si>
  <si>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</si>
  <si>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</si>
  <si>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</si>
  <si>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</si>
  <si>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</si>
  <si>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</si>
  <si>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</si>
  <si>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</si>
  <si>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</si>
  <si>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</si>
  <si>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</si>
  <si>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</si>
  <si>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</si>
  <si>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</si>
  <si>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</si>
  <si>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</si>
  <si>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</si>
  <si>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</si>
  <si>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</si>
  <si>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</si>
  <si>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</si>
  <si>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</si>
  <si>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</si>
  <si>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</si>
  <si>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</si>
  <si>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</si>
  <si>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</si>
  <si>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</si>
  <si>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</si>
  <si>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</si>
  <si>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</si>
  <si>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</si>
  <si>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</si>
  <si>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</si>
  <si>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</si>
  <si>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</si>
  <si>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</si>
  <si>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</si>
  <si>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</si>
  <si>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</si>
  <si>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</si>
  <si>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</si>
  <si>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</si>
  <si>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</si>
  <si>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</si>
  <si>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</si>
  <si>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</si>
  <si>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</si>
  <si>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</si>
  <si>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</si>
  <si>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</si>
  <si>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</si>
  <si>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</si>
  <si>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</si>
  <si>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</si>
  <si>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</si>
  <si>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</si>
  <si>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</si>
  <si>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</si>
  <si>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</si>
  <si>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</si>
  <si>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</si>
  <si>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</si>
  <si>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</si>
  <si>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</si>
  <si>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</si>
  <si>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</si>
  <si>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</si>
  <si>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</si>
  <si>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</si>
  <si>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</si>
  <si>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</si>
  <si>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</si>
  <si>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</si>
  <si>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</si>
  <si>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</si>
  <si>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</si>
  <si>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</si>
  <si>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</si>
  <si>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</si>
  <si>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</si>
  <si>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</si>
  <si>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</si>
  <si>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</si>
  <si>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</si>
  <si>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</si>
  <si>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</si>
  <si>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</si>
  <si>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</si>
  <si>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</si>
  <si>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</si>
  <si>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</si>
  <si>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</si>
  <si>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</si>
  <si>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</si>
  <si>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</si>
  <si>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</si>
  <si>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</si>
  <si>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</si>
  <si>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</si>
  <si>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</si>
  <si>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</si>
  <si>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</si>
  <si>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</si>
  <si>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</si>
  <si>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</si>
  <si>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</si>
  <si>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</si>
  <si>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</si>
  <si>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</si>
  <si>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</si>
  <si>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</si>
  <si>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</si>
  <si>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</si>
  <si>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</si>
  <si>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</si>
  <si>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</si>
  <si>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</si>
  <si>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</si>
  <si>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</si>
  <si>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</si>
  <si>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</si>
  <si>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</si>
  <si>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</si>
  <si>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</si>
  <si>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</si>
  <si>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</si>
  <si>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</si>
  <si>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</si>
  <si>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</si>
  <si>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</si>
  <si>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</si>
  <si>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</si>
  <si>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</si>
  <si>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</si>
  <si>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</si>
  <si>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</si>
  <si>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</si>
  <si>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</si>
  <si>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</si>
  <si>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</si>
  <si>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</si>
  <si>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</si>
  <si>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</si>
  <si>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</si>
  <si>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</si>
  <si>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</si>
  <si>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</si>
  <si>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</si>
  <si>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</si>
  <si>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</si>
  <si>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</si>
  <si>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</si>
  <si>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</si>
  <si>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</si>
  <si>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</si>
  <si>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</si>
  <si>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</si>
  <si>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</si>
  <si>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</si>
  <si>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</si>
  <si>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</si>
  <si>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</si>
  <si>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</si>
  <si>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</si>
  <si>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</si>
  <si>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</si>
  <si>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</si>
  <si>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</si>
  <si>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</si>
  <si>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</si>
  <si>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</si>
  <si>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</si>
  <si>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</si>
  <si>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</si>
  <si>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</si>
  <si>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</si>
  <si>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</si>
  <si>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</si>
  <si>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</si>
  <si>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</si>
  <si>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</si>
  <si>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</si>
  <si>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</si>
  <si>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</si>
  <si>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</si>
  <si>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</si>
  <si>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</si>
  <si>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</si>
  <si>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</si>
  <si>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</si>
  <si>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</si>
  <si>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</si>
  <si>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</si>
  <si>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</si>
  <si>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</si>
  <si>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</si>
  <si>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</si>
  <si>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</si>
  <si>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</si>
  <si>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</si>
  <si>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</si>
  <si>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</si>
  <si>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</si>
  <si>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</si>
  <si>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</si>
  <si>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</si>
  <si>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</si>
  <si>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</si>
  <si>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</si>
  <si>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</si>
  <si>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</si>
  <si>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</si>
  <si>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</si>
  <si>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</si>
  <si>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</si>
  <si>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</si>
  <si>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</si>
  <si>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</si>
  <si>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</si>
  <si>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</si>
  <si>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</si>
  <si>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</si>
  <si>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</si>
  <si>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</si>
  <si>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</si>
  <si>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</si>
  <si>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</si>
  <si>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</si>
  <si>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</si>
  <si>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</si>
  <si>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</si>
  <si>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</si>
  <si>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</si>
  <si>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</si>
  <si>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</si>
  <si>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</si>
  <si>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</si>
  <si>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</si>
  <si>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</si>
  <si>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</si>
  <si>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</si>
  <si>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</si>
  <si>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</si>
  <si>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</si>
  <si>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</si>
  <si>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</si>
  <si>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</si>
  <si>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</si>
  <si>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</si>
  <si>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</si>
  <si>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</si>
  <si>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</si>
  <si>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</si>
  <si>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</si>
  <si>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</si>
  <si>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</si>
  <si>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</si>
  <si>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</si>
  <si>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</si>
  <si>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</si>
  <si>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</si>
  <si>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</si>
  <si>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</si>
  <si>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</si>
  <si>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</si>
  <si>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</si>
  <si>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</si>
  <si>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</si>
  <si>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</si>
  <si>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</si>
  <si>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</si>
  <si>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</si>
  <si>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</si>
  <si>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</si>
  <si>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</si>
  <si>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</si>
  <si>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</si>
  <si>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</si>
  <si>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</si>
  <si>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</si>
  <si>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</si>
  <si>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</si>
  <si>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</si>
  <si>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</si>
  <si>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</si>
  <si>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</si>
  <si>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</si>
  <si>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</si>
  <si>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</si>
  <si>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</si>
  <si>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</si>
  <si>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</si>
  <si>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</si>
  <si>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</si>
  <si>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</si>
  <si>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</si>
  <si>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</si>
  <si>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</si>
  <si>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</si>
  <si>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</si>
  <si>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</si>
  <si>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</si>
  <si>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</si>
  <si>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</si>
  <si>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</si>
  <si>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</si>
  <si>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</si>
  <si>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</si>
  <si>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</si>
  <si>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</si>
  <si>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</si>
  <si>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</si>
  <si>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</si>
  <si>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</si>
  <si>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</si>
  <si>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</si>
  <si>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</si>
  <si>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</si>
  <si>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</si>
  <si>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</si>
  <si>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</si>
  <si>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</si>
  <si>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</si>
  <si>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</si>
  <si>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</si>
  <si>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</si>
  <si>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</si>
  <si>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</si>
  <si>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</si>
  <si>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</si>
  <si>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</si>
  <si>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</si>
  <si>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</si>
  <si>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</si>
  <si>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</si>
  <si>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</si>
  <si>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</si>
  <si>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</si>
  <si>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</si>
  <si>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</si>
  <si>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</si>
  <si>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</si>
  <si>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</si>
  <si>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</si>
  <si>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</si>
  <si>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</si>
  <si>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</si>
  <si>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</si>
  <si>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</si>
  <si>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</si>
  <si>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</si>
  <si>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</si>
  <si>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</si>
  <si>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</si>
  <si>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</si>
  <si>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</si>
  <si>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</si>
  <si>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</si>
  <si>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</si>
  <si>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</si>
  <si>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</si>
  <si>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</si>
  <si>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</si>
  <si>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</si>
  <si>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</si>
  <si>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</si>
  <si>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</si>
  <si>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</si>
  <si>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</si>
  <si>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</si>
  <si>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</si>
  <si>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</si>
  <si>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</si>
  <si>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</si>
  <si>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</si>
  <si>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</si>
  <si>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</si>
  <si>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</si>
  <si>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</si>
  <si>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</si>
  <si>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</si>
  <si>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</si>
  <si>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</si>
  <si>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</si>
  <si>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</si>
  <si>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</si>
  <si>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</si>
  <si>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</si>
  <si>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</si>
  <si>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</si>
  <si>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</si>
  <si>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</si>
  <si>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</si>
  <si>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</si>
  <si>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</si>
  <si>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</si>
  <si>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</si>
  <si>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</si>
  <si>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</si>
  <si>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</si>
  <si>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</si>
  <si>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</si>
  <si>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</si>
  <si>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</si>
  <si>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</si>
  <si>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</si>
  <si>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</si>
  <si>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</si>
  <si>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</si>
  <si>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</si>
  <si>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</si>
  <si>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</si>
  <si>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</si>
  <si>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</si>
  <si>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</si>
  <si>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</si>
  <si>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</si>
  <si>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</si>
  <si>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</si>
  <si>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</si>
  <si>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</si>
  <si>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</si>
  <si>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</si>
  <si>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</si>
  <si>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</si>
  <si>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</si>
  <si>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</si>
  <si>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</si>
  <si>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</si>
  <si>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</si>
  <si>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</si>
  <si>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</si>
  <si>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</si>
  <si>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</si>
  <si>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</si>
  <si>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</si>
  <si>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</si>
  <si>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</si>
  <si>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</si>
  <si>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</si>
  <si>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</si>
  <si>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</si>
  <si>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</si>
  <si>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</si>
  <si>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</si>
  <si>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</si>
  <si>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</si>
  <si>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</si>
  <si>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</si>
  <si>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</si>
  <si>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</si>
  <si>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</si>
  <si>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</si>
  <si>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</si>
  <si>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</si>
  <si>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</si>
  <si>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</si>
  <si>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SOUBOR LZE POUŽÍVAT JEN NA MICROSOFT EXCEL VERZE 2007 a vyšší.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</si>
  <si>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</si>
  <si>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</si>
  <si>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</si>
  <si>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</si>
  <si>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</si>
  <si>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</si>
  <si>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</si>
  <si>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</si>
  <si>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</si>
  <si>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</si>
  <si>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</si>
  <si>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</si>
  <si>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</si>
  <si>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</si>
  <si>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</si>
  <si>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</si>
  <si>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</si>
  <si>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</si>
  <si>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</si>
  <si>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</si>
  <si>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</si>
  <si>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</si>
  <si>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</si>
  <si>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omezená verze s možností XML exportu - sledujte návod na listu XML_export</t>
  </si>
  <si>
    <t>Tato verze je použitelná jen pro plátce DPH,u nichž součet plnění, za něž je potřeba přiznat daň, a součet osvobozených uskutečněných plnění nepřesáhne v tomto daňové přiznání 400.000,- Kč.</t>
  </si>
  <si>
    <t>Pokud dojde k překročených nastavených mezí, v některých polích se objeví text LIMIT, následkem čehož přestane formulář pracovat korektně.</t>
  </si>
  <si>
    <t>Tento formulář obsahuje omezenou verzi přiznání k dani z přidané hodnoty s možností xml exportů.</t>
  </si>
  <si>
    <t>Finančnímu úřadu pro / Specializovanému finančnímu úřadu</t>
  </si>
  <si>
    <t>Rodné číslo / IČ</t>
  </si>
  <si>
    <t xml:space="preserve">              za zdaňovací období: měsíc  </t>
  </si>
  <si>
    <t>Plátce daně § 6 až § 6f</t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</si>
  <si>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</si>
  <si>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</si>
  <si>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t>Sídlo právnické osoby / adresa místa pobytu fyzické osoby podle § 13 odst. 1 daňového řádu:</t>
  </si>
  <si>
    <t>Kód podepisující osoby:</t>
  </si>
  <si>
    <t>Údaje o podepisující osobě:</t>
  </si>
  <si>
    <r>
      <t>Fyzická osoba oprávněná k podpisu</t>
    </r>
    <r>
      <rPr>
        <sz val="8"/>
        <rFont val="Arial"/>
        <family val="2"/>
        <charset val="-18"/>
      </rPr>
      <t xml:space="preserve">  je-li daňový subjekt či zástupce právnickou osobou),</t>
    </r>
  </si>
  <si>
    <r>
      <t>s uvedením vztahu k právnické osobě</t>
    </r>
    <r>
      <rPr>
        <sz val="8"/>
        <rFont val="Arial"/>
        <family val="2"/>
        <charset val="-18"/>
      </rPr>
      <t xml:space="preserve"> (např. jednatel, pověřený pracovník apod.)</t>
    </r>
  </si>
  <si>
    <t>Kontaktní osoba</t>
  </si>
  <si>
    <t>25 5401 Mfin 5401 vzor č. 20</t>
  </si>
  <si>
    <t>Jméno (-a) a příjmení / Název právnické osoby</t>
  </si>
  <si>
    <t>Dodání zboží nebo poskytnutí služby s místem plnění v tuzemsku (např. § 13, § 14, § 8)</t>
  </si>
  <si>
    <t>Dovoz zboží (§ 23)</t>
  </si>
  <si>
    <t>Pořízení nového dopravního prostředku (§ 19 odst. 4)</t>
  </si>
  <si>
    <t>Režim přenesení daňové povinnosti (§ 92a) - odběratel zboží nebo příjemce služeb</t>
  </si>
  <si>
    <t>Pořízení zboží z jiného členského státu (§ 16; § 17 odst. 6 písm e); § 19 odst. 3)</t>
  </si>
  <si>
    <t>Ostatní zdanitelná plnění, u kterých je povinnost přiznat daň při jejich přijetí (§ 108)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</si>
  <si>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</si>
  <si>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</si>
  <si>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</si>
  <si>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Zasílání zboží do jiného členského státu (§ 8)</t>
  </si>
  <si>
    <t>Režim přenesení daňové povinnosti (§ 92a) - dodavatel zboží nebo poskytovatel služeb</t>
  </si>
  <si>
    <t xml:space="preserve">Ostatní uskutečněná plnění s nárokem na odpočet daně (např. § 24a, § 67, § 68, § 69, § 70, § 89, § 90, § 92)  </t>
  </si>
  <si>
    <t>Zjednodušený postup při dodání zboží formou třístranného obchodu (§ 17) prostřední osobou</t>
  </si>
  <si>
    <t>Oprava výše daně u pohledávek za dlužníky v insolvenčním řízení  (§ 44)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</si>
  <si>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</si>
  <si>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</si>
  <si>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</si>
  <si>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</si>
  <si>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</si>
  <si>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Úprava odpočtu daně (§ 78 až § 78d)</t>
  </si>
  <si>
    <t>Vrácení daně (§ 84)</t>
  </si>
  <si>
    <t>Daň na výstupu (1 až 13 - 61 + daň podle § 108 jinde neuvedená)</t>
  </si>
  <si>
    <t>Odpočet daně (46 V plné výši + 52 Odpočet + 53 Změna odpočtu + 60)</t>
  </si>
  <si>
    <t>Vlastní daňová povinnost (62 - 63)</t>
  </si>
  <si>
    <t>Nadměrný odpočet (63 - 62)</t>
  </si>
  <si>
    <t>Rozdíl oproti poslední známé dani při podání dodatečného daňového přiznání (62 - 63)</t>
  </si>
  <si>
    <t>formulář je platný pro rok 2018</t>
  </si>
  <si>
    <t>Neomezenou verzi lze stáhnout za poplatek na této adrese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</si>
</sst>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b/>
      <sz val="20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8"/>
      <name val="Arial"/>
      <family val="2"/>
      <charset val="-18"/>
    </font>
    <font>
      <sz val="8"/>
      <name val="Arial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b/>
      <sz val="14"/>
      <color rgb="FFFF0000"/>
      <name val="Arial CE"/>
      <family val="2"/>
      <charset val="-18"/>
    </font>
    <font>
      <sz val="10"/>
      <color rgb="FFFF0000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</cellStyleXfs>
  <cellXfs count="547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0" fillId="2" borderId="0" xfId="0" applyFill="1" applyBorder="1">
      <alignment/>
    </xf>
    <xf numFmtId="0" fontId="5" fillId="2" borderId="0" xfId="0" applyFont="1" applyFill="1">
      <alignment/>
    </xf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alignment/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  <protection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 applyProtection="1">
      <alignment horizontal="center" vertical="center" wrapText="1"/>
      <protection/>
    </xf>
    <xf numFmtId="3" fontId="5" fillId="4" borderId="1" xfId="0" applyNumberFormat="1" applyFont="1" applyFill="1" applyBorder="1" applyAlignment="1" applyProtection="1">
      <alignment horizontal="center" vertical="center"/>
      <protection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 applyProtection="1">
      <alignment horizontal="right" vertical="center" indent="1"/>
      <protection locked="0"/>
    </xf>
    <xf numFmtId="3" fontId="0" fillId="0" borderId="9" xfId="0" applyNumberFormat="1" applyBorder="1" applyAlignment="1" applyProtection="1">
      <alignment horizontal="right" vertical="center" indent="1"/>
      <protection locked="0"/>
    </xf>
    <xf numFmtId="0" fontId="5" fillId="4" borderId="3" xfId="0" applyFont="1" applyFill="1" applyBorder="1" applyAlignment="1" applyProtection="1">
      <alignment horizontal="center" vertical="center"/>
      <protection/>
    </xf>
    <xf numFmtId="4" fontId="0" fillId="3" borderId="3" xfId="0" applyNumberFormat="1" applyFill="1" applyBorder="1" applyAlignment="1" applyProtection="1">
      <alignment horizontal="right" vertical="center"/>
      <protection/>
    </xf>
    <xf numFmtId="4" fontId="0" fillId="3" borderId="10" xfId="0" applyNumberFormat="1" applyFill="1" applyBorder="1" applyAlignment="1" applyProtection="1">
      <alignment horizontal="right" vertical="center"/>
      <protection/>
    </xf>
    <xf numFmtId="0" fontId="2" fillId="3" borderId="11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 wrapText="1"/>
      <protection/>
    </xf>
    <xf numFmtId="0" fontId="2" fillId="3" borderId="2" xfId="0" applyFont="1" applyFill="1" applyBorder="1" applyAlignment="1" applyProtection="1">
      <alignment horizontal="center" vertical="center"/>
      <protection/>
    </xf>
    <xf numFmtId="0" fontId="2" fillId="5" borderId="12" xfId="0" applyFont="1" applyFill="1" applyBorder="1" applyAlignment="1" applyProtection="1">
      <alignment horizontal="center" vertical="center" wrapText="1"/>
      <protection/>
    </xf>
    <xf numFmtId="0" fontId="2" fillId="5" borderId="9" xfId="0" applyFont="1" applyFill="1" applyBorder="1" applyAlignment="1" applyProtection="1">
      <alignment horizontal="center" vertical="center"/>
      <protection/>
    </xf>
    <xf numFmtId="0" fontId="2" fillId="5" borderId="13" xfId="0" applyFont="1" applyFill="1" applyBorder="1" applyAlignment="1" applyProtection="1">
      <alignment horizontal="center" vertical="center"/>
      <protection/>
    </xf>
    <xf numFmtId="0" fontId="2" fillId="3" borderId="14" xfId="0" applyFont="1" applyFill="1" applyBorder="1" applyAlignment="1" applyProtection="1">
      <alignment horizontal="center" vertical="center"/>
      <protection/>
    </xf>
    <xf numFmtId="0" fontId="2" fillId="3" borderId="15" xfId="0" applyFont="1" applyFill="1" applyBorder="1" applyAlignment="1" applyProtection="1">
      <alignment horizontal="center" vertical="center"/>
      <protection/>
    </xf>
    <xf numFmtId="9" fontId="0" fillId="3" borderId="3" xfId="0" applyNumberFormat="1" applyFill="1" applyBorder="1" applyAlignment="1" applyProtection="1">
      <alignment horizontal="center" vertical="center"/>
      <protection/>
    </xf>
    <xf numFmtId="9" fontId="0" fillId="3" borderId="10" xfId="0" applyNumberFormat="1" applyFill="1" applyBorder="1" applyAlignment="1" applyProtection="1">
      <alignment horizontal="center" vertical="center"/>
      <protection/>
    </xf>
    <xf numFmtId="0" fontId="14" fillId="6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0" fillId="9" borderId="18" xfId="0" applyFill="1" applyBorder="1" applyAlignment="1" applyProtection="1">
      <alignment vertical="center"/>
      <protection locked="0"/>
    </xf>
    <xf numFmtId="14" fontId="0" fillId="8" borderId="17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49" fontId="0" fillId="9" borderId="18" xfId="0" applyNumberFormat="1" applyFill="1" applyBorder="1" applyAlignment="1" applyProtection="1">
      <alignment vertical="center"/>
      <protection locked="0"/>
    </xf>
    <xf numFmtId="0" fontId="0" fillId="10" borderId="17" xfId="0" applyFill="1" applyBorder="1" applyAlignment="1" applyProtection="1">
      <alignment vertical="center"/>
      <protection locked="0"/>
    </xf>
    <xf numFmtId="0" fontId="19" fillId="6" borderId="0" xfId="0" applyFont="1" applyFill="1" applyBorder="1" applyAlignment="1" applyProtection="1">
      <alignment vertical="center"/>
      <protection locked="0"/>
    </xf>
    <xf numFmtId="0" fontId="0" fillId="10" borderId="18" xfId="0" applyFill="1" applyBorder="1" applyAlignment="1" applyProtection="1">
      <alignment vertical="center"/>
      <protection locked="0"/>
    </xf>
    <xf numFmtId="0" fontId="19" fillId="6" borderId="0" xfId="0" applyFont="1" applyFill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right" vertical="center"/>
    </xf>
    <xf numFmtId="49" fontId="0" fillId="10" borderId="17" xfId="0" applyNumberFormat="1" applyFill="1" applyBorder="1" applyAlignment="1" applyProtection="1">
      <alignment horizontal="left" vertical="center"/>
      <protection locked="0"/>
    </xf>
    <xf numFmtId="3" fontId="0" fillId="10" borderId="18" xfId="0" applyNumberFormat="1" applyFill="1" applyBorder="1" applyAlignment="1" applyProtection="1">
      <alignment horizontal="left" vertical="center"/>
      <protection locked="0"/>
    </xf>
    <xf numFmtId="3" fontId="0" fillId="10" borderId="17" xfId="0" applyNumberFormat="1" applyFill="1" applyBorder="1" applyAlignment="1" applyProtection="1">
      <alignment horizontal="left" vertical="center"/>
      <protection locked="0"/>
    </xf>
    <xf numFmtId="0" fontId="0" fillId="10" borderId="18" xfId="0" applyFill="1" applyBorder="1" applyAlignment="1" applyProtection="1">
      <alignment horizontal="left" vertical="center"/>
      <protection locked="0"/>
    </xf>
    <xf numFmtId="49" fontId="0" fillId="10" borderId="18" xfId="0" applyNumberFormat="1" applyFill="1" applyBorder="1" applyAlignment="1" applyProtection="1">
      <alignment horizontal="left" vertical="center"/>
      <protection locked="0"/>
    </xf>
    <xf numFmtId="0" fontId="3" fillId="10" borderId="18" xfId="6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10" borderId="21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1" fillId="10" borderId="0" xfId="0" applyFont="1" applyFill="1" applyAlignment="1">
      <alignment horizontal="right" vertical="center"/>
    </xf>
    <xf numFmtId="0" fontId="0" fillId="6" borderId="0" xfId="0" applyFill="1">
      <alignment/>
    </xf>
    <xf numFmtId="0" fontId="0" fillId="7" borderId="0" xfId="0" applyFill="1">
      <alignment/>
    </xf>
    <xf numFmtId="0" fontId="19" fillId="7" borderId="0" xfId="0" applyFont="1" applyFill="1">
      <alignment/>
    </xf>
    <xf numFmtId="0" fontId="4" fillId="3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>
      <alignment/>
    </xf>
    <xf numFmtId="0" fontId="5" fillId="3" borderId="4" xfId="0" applyFont="1" applyFill="1" applyBorder="1" applyAlignment="1" applyProtection="1">
      <alignment horizontal="center" vertical="center"/>
      <protection/>
    </xf>
    <xf numFmtId="3" fontId="5" fillId="4" borderId="23" xfId="0" applyNumberFormat="1" applyFont="1" applyFill="1" applyBorder="1" applyAlignment="1" applyProtection="1">
      <alignment horizontal="center" vertical="center"/>
      <protection/>
    </xf>
    <xf numFmtId="3" fontId="0" fillId="0" borderId="24" xfId="0" applyNumberFormat="1" applyBorder="1" applyAlignment="1" applyProtection="1">
      <alignment horizontal="right" vertical="center" indent="1"/>
      <protection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8" borderId="17" xfId="0" applyNumberFormat="1" applyFill="1" applyBorder="1" applyAlignment="1" applyProtection="1">
      <alignment vertical="center"/>
      <protection locked="0"/>
    </xf>
    <xf numFmtId="49" fontId="16" fillId="2" borderId="0" xfId="0" applyNumberFormat="1" applyFont="1" applyFill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11" xfId="0" applyBorder="1">
      <alignment/>
    </xf>
    <xf numFmtId="0" fontId="0" fillId="0" borderId="12" xfId="0" applyBorder="1">
      <alignment/>
    </xf>
    <xf numFmtId="0" fontId="0" fillId="0" borderId="14" xfId="0" applyBorder="1">
      <alignment/>
    </xf>
    <xf numFmtId="0" fontId="0" fillId="0" borderId="9" xfId="0" applyBorder="1">
      <alignment/>
    </xf>
    <xf numFmtId="0" fontId="0" fillId="0" borderId="15" xfId="0" applyBorder="1">
      <alignment/>
    </xf>
    <xf numFmtId="0" fontId="0" fillId="0" borderId="13" xfId="0" applyBorder="1">
      <alignment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8" fillId="0" borderId="0" xfId="0" applyNumberFormat="1" applyFont="1">
      <alignment/>
    </xf>
    <xf numFmtId="49" fontId="28" fillId="0" borderId="0" xfId="0" applyNumberFormat="1" applyFont="1" applyAlignment="1">
      <alignment horizontal="left"/>
    </xf>
    <xf numFmtId="0" fontId="0" fillId="10" borderId="17" xfId="0" applyFill="1" applyBorder="1" applyAlignment="1" applyProtection="1">
      <alignment horizontal="left" vertical="center"/>
      <protection locked="0"/>
    </xf>
    <xf numFmtId="0" fontId="3" fillId="10" borderId="17" xfId="6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  <protection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2" xfId="0" applyFont="1" applyFill="1" applyBorder="1" applyAlignment="1" applyProtection="1">
      <alignment horizontal="center" vertical="center"/>
      <protection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>
      <alignment/>
    </xf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0" fillId="3" borderId="29" xfId="0" applyFill="1" applyBorder="1" applyAlignment="1">
      <alignment/>
    </xf>
    <xf numFmtId="0" fontId="5" fillId="2" borderId="1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left"/>
    </xf>
    <xf numFmtId="0" fontId="27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3" xfId="0" applyNumberFormat="1" applyBorder="1">
      <alignment/>
    </xf>
    <xf numFmtId="0" fontId="0" fillId="0" borderId="7" xfId="0" applyBorder="1">
      <alignment/>
    </xf>
    <xf numFmtId="0" fontId="26" fillId="2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2" borderId="10" xfId="0" applyFont="1" applyFill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0" fillId="0" borderId="3" xfId="0" applyBorder="1">
      <alignment/>
    </xf>
    <xf numFmtId="0" fontId="0" fillId="0" borderId="10" xfId="0" applyBorder="1">
      <alignment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0" xfId="0" applyFont="1">
      <alignment/>
    </xf>
    <xf numFmtId="0" fontId="0" fillId="3" borderId="0" xfId="0" applyFill="1">
      <alignment/>
    </xf>
    <xf numFmtId="0" fontId="33" fillId="2" borderId="0" xfId="0" applyFont="1" applyFill="1">
      <alignment/>
    </xf>
    <xf numFmtId="0" fontId="0" fillId="2" borderId="0" xfId="0" applyFill="1" applyAlignment="1">
      <alignment vertical="top" wrapText="1"/>
    </xf>
    <xf numFmtId="0" fontId="33" fillId="2" borderId="0" xfId="0" applyFont="1" applyFill="1" applyAlignment="1">
      <alignment/>
    </xf>
    <xf numFmtId="0" fontId="0" fillId="11" borderId="0" xfId="0" applyFill="1" applyAlignment="1">
      <alignment horizontal="right" vertical="center"/>
    </xf>
    <xf numFmtId="0" fontId="0" fillId="12" borderId="0" xfId="0" applyFill="1">
      <alignment/>
    </xf>
    <xf numFmtId="0" fontId="0" fillId="13" borderId="0" xfId="0" applyFill="1">
      <alignment/>
    </xf>
    <xf numFmtId="0" fontId="42" fillId="13" borderId="0" xfId="0" applyFont="1" applyFill="1" applyAlignment="1">
      <alignment vertical="top"/>
    </xf>
    <xf numFmtId="0" fontId="39" fillId="13" borderId="0" xfId="0" applyFont="1" applyFill="1" applyAlignment="1">
      <alignment wrapText="1"/>
    </xf>
    <xf numFmtId="0" fontId="42" fillId="13" borderId="0" xfId="0" applyFont="1" applyFill="1" applyAlignment="1">
      <alignment wrapText="1"/>
    </xf>
    <xf numFmtId="0" fontId="42" fillId="13" borderId="0" xfId="0" applyFont="1" applyFill="1">
      <alignment/>
    </xf>
    <xf numFmtId="0" fontId="43" fillId="13" borderId="0" xfId="6" applyFont="1" applyFill="1" applyAlignment="1" applyProtection="1">
      <alignment/>
      <protection/>
    </xf>
    <xf numFmtId="0" fontId="42" fillId="13" borderId="0" xfId="0" applyFont="1" applyFill="1" applyBorder="1" applyAlignment="1">
      <alignment wrapText="1"/>
    </xf>
    <xf numFmtId="0" fontId="9" fillId="13" borderId="0" xfId="0" applyFont="1" applyFill="1" applyBorder="1" applyAlignment="1">
      <alignment horizontal="right" wrapText="1"/>
    </xf>
    <xf numFmtId="0" fontId="42" fillId="13" borderId="0" xfId="0" applyFont="1" applyFill="1" applyBorder="1" applyAlignment="1">
      <alignment horizontal="right" wrapText="1"/>
    </xf>
    <xf numFmtId="49" fontId="29" fillId="0" borderId="30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44" fillId="0" borderId="0" xfId="0" applyFont="1" applyAlignment="1">
      <alignment vertical="center"/>
    </xf>
    <xf numFmtId="49" fontId="45" fillId="0" borderId="0" xfId="0" applyNumberFormat="1" applyFont="1" applyAlignment="1">
      <alignment vertical="center"/>
    </xf>
    <xf numFmtId="1" fontId="0" fillId="2" borderId="33" xfId="0" applyNumberFormat="1" applyFill="1" applyBorder="1" applyAlignment="1" applyProtection="1">
      <alignment horizontal="center" vertical="center"/>
      <protection locked="0"/>
    </xf>
    <xf numFmtId="0" fontId="42" fillId="13" borderId="0" xfId="7" applyFont="1" applyFill="1" applyAlignment="1">
      <alignment wrapText="1"/>
      <protection/>
    </xf>
    <xf numFmtId="0" fontId="0" fillId="0" borderId="0" xfId="0" applyFill="1">
      <alignment/>
    </xf>
    <xf numFmtId="0" fontId="45" fillId="0" borderId="0" xfId="0" applyFont="1">
      <alignment/>
    </xf>
    <xf numFmtId="0" fontId="0" fillId="0" borderId="0" xfId="0" applyNumberFormat="1">
      <alignment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  <protection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0" fontId="0" fillId="3" borderId="22" xfId="0" applyFill="1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0" xfId="0" applyFont="1" applyFill="1" applyBorder="1" applyAlignment="1" applyProtection="1">
      <alignment/>
      <protection/>
    </xf>
    <xf numFmtId="0" fontId="4" fillId="3" borderId="29" xfId="0" applyFont="1" applyFill="1" applyBorder="1" applyAlignment="1">
      <alignment horizontal="center" vertical="center" wrapText="1"/>
    </xf>
    <xf numFmtId="0" fontId="45" fillId="0" borderId="0" xfId="0" applyNumberFormat="1" applyFont="1">
      <alignment/>
    </xf>
    <xf numFmtId="0" fontId="50" fillId="6" borderId="0" xfId="0" applyFont="1" applyFill="1">
      <alignment/>
    </xf>
    <xf numFmtId="0" fontId="3" fillId="6" borderId="0" xfId="6" applyFill="1" applyAlignment="1" applyProtection="1">
      <alignment/>
      <protection/>
    </xf>
    <xf numFmtId="0" fontId="32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4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wrapText="1"/>
    </xf>
    <xf numFmtId="0" fontId="41" fillId="0" borderId="0" xfId="0" applyFont="1" applyAlignment="1">
      <alignment/>
    </xf>
    <xf numFmtId="0" fontId="35" fillId="3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/>
    </xf>
    <xf numFmtId="0" fontId="38" fillId="3" borderId="0" xfId="6" applyFont="1" applyFill="1" applyAlignment="1" applyProtection="1">
      <alignment horizontal="center" wrapText="1"/>
      <protection/>
    </xf>
    <xf numFmtId="0" fontId="9" fillId="3" borderId="0" xfId="0" applyFont="1" applyFill="1" applyAlignment="1">
      <alignment horizontal="center" wrapText="1"/>
    </xf>
    <xf numFmtId="0" fontId="3" fillId="3" borderId="0" xfId="6" applyFill="1" applyAlignment="1" applyProtection="1">
      <alignment horizontal="center" wrapText="1"/>
      <protection/>
    </xf>
    <xf numFmtId="0" fontId="39" fillId="3" borderId="0" xfId="0" applyFont="1" applyFill="1" applyAlignment="1">
      <alignment horizontal="center" wrapText="1"/>
    </xf>
    <xf numFmtId="0" fontId="37" fillId="3" borderId="0" xfId="0" applyFont="1" applyFill="1" applyAlignment="1">
      <alignment horizontal="left" wrapText="1"/>
    </xf>
    <xf numFmtId="0" fontId="0" fillId="0" borderId="0" xfId="0" applyAlignment="1">
      <alignment vertical="top" wrapText="1"/>
    </xf>
    <xf numFmtId="0" fontId="35" fillId="3" borderId="0" xfId="0" applyFont="1" applyFill="1" applyAlignment="1">
      <alignment horizontal="left" wrapText="1"/>
    </xf>
    <xf numFmtId="0" fontId="36" fillId="3" borderId="0" xfId="0" applyFont="1" applyFill="1" applyAlignment="1">
      <alignment horizontal="left" wrapText="1"/>
    </xf>
    <xf numFmtId="0" fontId="0" fillId="14" borderId="0" xfId="0" applyFill="1" applyAlignment="1">
      <alignment/>
    </xf>
    <xf numFmtId="0" fontId="21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34" xfId="0" applyFill="1" applyBorder="1" applyAlignment="1" applyProtection="1">
      <alignment vertical="top"/>
      <protection locked="0"/>
    </xf>
    <xf numFmtId="0" fontId="0" fillId="9" borderId="18" xfId="0" applyFill="1" applyBorder="1" applyAlignment="1" applyProtection="1">
      <alignment vertical="top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vertical="top"/>
      <protection locked="0"/>
    </xf>
    <xf numFmtId="0" fontId="20" fillId="6" borderId="0" xfId="0" applyFont="1" applyFill="1" applyAlignment="1">
      <alignment horizontal="center" vertical="center"/>
    </xf>
    <xf numFmtId="0" fontId="21" fillId="6" borderId="35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36" fillId="13" borderId="0" xfId="0" applyFont="1" applyFill="1" applyAlignment="1">
      <alignment/>
    </xf>
    <xf numFmtId="0" fontId="4" fillId="3" borderId="29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0" fillId="2" borderId="6" xfId="0" applyNumberFormat="1" applyFont="1" applyFill="1" applyBorder="1" applyAlignment="1" applyProtection="1">
      <alignment horizontal="left"/>
      <protection locked="0"/>
    </xf>
    <xf numFmtId="0" fontId="0" fillId="2" borderId="30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/>
      <protection/>
    </xf>
    <xf numFmtId="0" fontId="9" fillId="3" borderId="37" xfId="0" applyFont="1" applyFill="1" applyBorder="1" applyAlignment="1">
      <alignment horizontal="left"/>
    </xf>
    <xf numFmtId="0" fontId="9" fillId="3" borderId="38" xfId="0" applyFont="1" applyFill="1" applyBorder="1" applyAlignment="1">
      <alignment horizontal="left"/>
    </xf>
    <xf numFmtId="0" fontId="0" fillId="0" borderId="38" xfId="0" applyBorder="1" applyAlignment="1">
      <alignment/>
    </xf>
    <xf numFmtId="0" fontId="0" fillId="0" borderId="39" xfId="0" applyBorder="1" applyAlignment="1">
      <alignment/>
    </xf>
    <xf numFmtId="0" fontId="0" fillId="2" borderId="40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 horizontal="left"/>
      <protection/>
    </xf>
    <xf numFmtId="0" fontId="0" fillId="2" borderId="41" xfId="0" applyFont="1" applyFill="1" applyBorder="1" applyAlignment="1" applyProtection="1">
      <alignment/>
      <protection/>
    </xf>
    <xf numFmtId="0" fontId="0" fillId="2" borderId="8" xfId="0" applyFont="1" applyFill="1" applyBorder="1" applyAlignment="1" applyProtection="1">
      <alignment/>
      <protection/>
    </xf>
    <xf numFmtId="0" fontId="7" fillId="3" borderId="29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0" fillId="0" borderId="22" xfId="0" applyBorder="1" applyAlignment="1" applyProtection="1">
      <alignment/>
      <protection/>
    </xf>
    <xf numFmtId="0" fontId="5" fillId="3" borderId="29" xfId="0" applyFont="1" applyFill="1" applyBorder="1" applyAlignment="1">
      <alignment/>
    </xf>
    <xf numFmtId="0" fontId="0" fillId="0" borderId="0" xfId="0" applyBorder="1" applyAlignment="1">
      <alignment/>
    </xf>
    <xf numFmtId="0" fontId="0" fillId="0" borderId="22" xfId="0" applyBorder="1" applyAlignment="1">
      <alignment/>
    </xf>
    <xf numFmtId="49" fontId="0" fillId="2" borderId="6" xfId="0" applyNumberFormat="1" applyFont="1" applyFill="1" applyBorder="1" applyAlignment="1" applyProtection="1">
      <alignment/>
      <protection locked="0"/>
    </xf>
    <xf numFmtId="49" fontId="0" fillId="0" borderId="41" xfId="0" applyNumberFormat="1" applyBorder="1" applyAlignment="1" applyProtection="1">
      <alignment/>
      <protection locked="0"/>
    </xf>
    <xf numFmtId="49" fontId="0" fillId="0" borderId="8" xfId="0" applyNumberFormat="1" applyBorder="1" applyAlignment="1" applyProtection="1">
      <alignment/>
      <protection locked="0"/>
    </xf>
    <xf numFmtId="49" fontId="3" fillId="2" borderId="40" xfId="6" applyNumberFormat="1" applyFill="1" applyBorder="1" applyAlignment="1" applyProtection="1">
      <alignment horizontal="left"/>
      <protection locked="0"/>
    </xf>
    <xf numFmtId="49" fontId="0" fillId="2" borderId="41" xfId="0" applyNumberFormat="1" applyFont="1" applyFill="1" applyBorder="1" applyAlignment="1" applyProtection="1">
      <alignment horizontal="left"/>
      <protection locked="0"/>
    </xf>
    <xf numFmtId="49" fontId="0" fillId="2" borderId="30" xfId="0" applyNumberFormat="1" applyFont="1" applyFill="1" applyBorder="1" applyAlignment="1" applyProtection="1">
      <alignment horizontal="left"/>
      <protection locked="0"/>
    </xf>
    <xf numFmtId="49" fontId="0" fillId="2" borderId="40" xfId="0" applyNumberFormat="1" applyFont="1" applyFill="1" applyBorder="1" applyAlignment="1" applyProtection="1">
      <alignment horizontal="left"/>
      <protection locked="0"/>
    </xf>
    <xf numFmtId="49" fontId="0" fillId="0" borderId="41" xfId="0" applyNumberFormat="1" applyBorder="1" applyAlignment="1">
      <alignment horizontal="left"/>
    </xf>
    <xf numFmtId="49" fontId="0" fillId="0" borderId="30" xfId="0" applyNumberFormat="1" applyBorder="1" applyAlignment="1">
      <alignment horizontal="left"/>
    </xf>
    <xf numFmtId="0" fontId="2" fillId="3" borderId="29" xfId="0" applyFont="1" applyFill="1" applyBorder="1" applyAlignment="1" applyProtection="1">
      <alignment/>
      <protection/>
    </xf>
    <xf numFmtId="0" fontId="0" fillId="0" borderId="29" xfId="0" applyBorder="1" applyAlignment="1">
      <alignment/>
    </xf>
    <xf numFmtId="0" fontId="5" fillId="3" borderId="0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29" xfId="0" applyFont="1" applyFill="1" applyBorder="1" applyAlignment="1" applyProtection="1">
      <alignment/>
      <protection/>
    </xf>
    <xf numFmtId="0" fontId="5" fillId="3" borderId="22" xfId="0" applyFont="1" applyFill="1" applyBorder="1" applyAlignment="1" applyProtection="1">
      <alignment/>
      <protection/>
    </xf>
    <xf numFmtId="3" fontId="0" fillId="2" borderId="6" xfId="0" applyNumberFormat="1" applyFont="1" applyFill="1" applyBorder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3" fontId="0" fillId="0" borderId="8" xfId="0" applyNumberFormat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41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49" fontId="0" fillId="2" borderId="41" xfId="0" applyNumberFormat="1" applyFont="1" applyFill="1" applyBorder="1" applyAlignment="1" applyProtection="1">
      <alignment/>
      <protection locked="0"/>
    </xf>
    <xf numFmtId="49" fontId="0" fillId="2" borderId="8" xfId="0" applyNumberFormat="1" applyFont="1" applyFill="1" applyBorder="1" applyAlignment="1" applyProtection="1">
      <alignment/>
      <protection locked="0"/>
    </xf>
    <xf numFmtId="0" fontId="4" fillId="3" borderId="37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/>
    </xf>
    <xf numFmtId="0" fontId="2" fillId="3" borderId="29" xfId="0" applyFont="1" applyFill="1" applyBorder="1" applyAlignment="1">
      <alignment/>
    </xf>
    <xf numFmtId="0" fontId="0" fillId="2" borderId="40" xfId="0" applyFont="1" applyFill="1" applyBorder="1" applyAlignment="1" applyProtection="1">
      <alignment horizontal="left"/>
      <protection locked="0"/>
    </xf>
    <xf numFmtId="0" fontId="0" fillId="2" borderId="41" xfId="0" applyFont="1" applyFill="1" applyBorder="1" applyAlignment="1" applyProtection="1">
      <alignment horizontal="left"/>
      <protection locked="0"/>
    </xf>
    <xf numFmtId="0" fontId="0" fillId="0" borderId="30" xfId="0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14" fontId="0" fillId="2" borderId="6" xfId="0" applyNumberForma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/>
      <protection locked="0"/>
    </xf>
    <xf numFmtId="0" fontId="0" fillId="2" borderId="30" xfId="0" applyFill="1" applyBorder="1" applyAlignment="1" applyProtection="1">
      <alignment/>
      <protection locked="0"/>
    </xf>
    <xf numFmtId="0" fontId="0" fillId="2" borderId="41" xfId="0" applyNumberFormat="1" applyFont="1" applyFill="1" applyBorder="1" applyAlignment="1" applyProtection="1">
      <alignment horizontal="left"/>
      <protection locked="0"/>
    </xf>
    <xf numFmtId="0" fontId="0" fillId="2" borderId="41" xfId="0" applyNumberFormat="1" applyFont="1" applyFill="1" applyBorder="1" applyAlignment="1" applyProtection="1">
      <alignment/>
      <protection locked="0"/>
    </xf>
    <xf numFmtId="0" fontId="0" fillId="2" borderId="8" xfId="0" applyNumberFormat="1" applyFont="1" applyFill="1" applyBorder="1" applyAlignment="1" applyProtection="1">
      <alignment/>
      <protection locked="0"/>
    </xf>
    <xf numFmtId="0" fontId="5" fillId="2" borderId="1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left"/>
      <protection locked="0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0" fillId="2" borderId="40" xfId="0" applyNumberFormat="1" applyFont="1" applyFill="1" applyBorder="1" applyAlignment="1" applyProtection="1">
      <alignment horizontal="left"/>
      <protection/>
    </xf>
    <xf numFmtId="49" fontId="0" fillId="2" borderId="41" xfId="0" applyNumberFormat="1" applyFont="1" applyFill="1" applyBorder="1" applyAlignment="1" applyProtection="1">
      <alignment horizontal="left"/>
      <protection/>
    </xf>
    <xf numFmtId="49" fontId="0" fillId="2" borderId="30" xfId="0" applyNumberFormat="1" applyFont="1" applyFill="1" applyBorder="1" applyAlignment="1" applyProtection="1">
      <alignment horizontal="left"/>
      <protection/>
    </xf>
    <xf numFmtId="0" fontId="0" fillId="2" borderId="30" xfId="0" applyFont="1" applyFill="1" applyBorder="1" applyAlignment="1" applyProtection="1">
      <alignment horizontal="left"/>
      <protection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left"/>
    </xf>
    <xf numFmtId="0" fontId="0" fillId="3" borderId="42" xfId="0" applyFill="1" applyBorder="1" applyAlignment="1">
      <alignment/>
    </xf>
    <xf numFmtId="0" fontId="0" fillId="3" borderId="0" xfId="0" applyFill="1" applyBorder="1" applyAlignment="1">
      <alignment/>
    </xf>
    <xf numFmtId="0" fontId="0" fillId="3" borderId="22" xfId="0" applyFill="1" applyBorder="1" applyAlignment="1">
      <alignment/>
    </xf>
    <xf numFmtId="0" fontId="9" fillId="3" borderId="29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0" fillId="0" borderId="43" xfId="0" applyBorder="1" applyAlignment="1">
      <alignment/>
    </xf>
    <xf numFmtId="0" fontId="0" fillId="0" borderId="24" xfId="0" applyBorder="1" applyAlignment="1">
      <alignment/>
    </xf>
    <xf numFmtId="0" fontId="5" fillId="3" borderId="42" xfId="0" applyFont="1" applyFill="1" applyBorder="1" applyAlignment="1">
      <alignment horizontal="center"/>
    </xf>
    <xf numFmtId="0" fontId="0" fillId="0" borderId="42" xfId="0" applyBorder="1" applyAlignment="1">
      <alignment/>
    </xf>
    <xf numFmtId="0" fontId="0" fillId="0" borderId="33" xfId="0" applyBorder="1" applyAlignment="1">
      <alignment/>
    </xf>
    <xf numFmtId="0" fontId="0" fillId="0" borderId="44" xfId="0" applyBorder="1" applyAlignment="1">
      <alignment/>
    </xf>
    <xf numFmtId="0" fontId="0" fillId="0" borderId="45" xfId="0" applyBorder="1" applyAlignment="1">
      <alignment/>
    </xf>
    <xf numFmtId="0" fontId="5" fillId="3" borderId="29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5" fillId="3" borderId="29" xfId="0" applyFont="1" applyFill="1" applyBorder="1" applyAlignment="1" applyProtection="1">
      <alignment horizontal="left"/>
      <protection/>
    </xf>
    <xf numFmtId="0" fontId="0" fillId="3" borderId="0" xfId="0" applyFill="1" applyBorder="1" applyAlignment="1" applyProtection="1">
      <alignment horizontal="left"/>
      <protection/>
    </xf>
    <xf numFmtId="0" fontId="0" fillId="0" borderId="0" xfId="0" applyBorder="1" applyAlignment="1">
      <alignment horizontal="center"/>
    </xf>
    <xf numFmtId="0" fontId="0" fillId="3" borderId="46" xfId="0" applyFill="1" applyBorder="1" applyAlignment="1">
      <alignment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47" xfId="0" applyFill="1" applyBorder="1" applyAlignment="1">
      <alignment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8" fillId="3" borderId="29" xfId="0" applyFont="1" applyFill="1" applyBorder="1" applyAlignment="1" applyProtection="1">
      <alignment/>
      <protection/>
    </xf>
    <xf numFmtId="0" fontId="8" fillId="3" borderId="29" xfId="0" applyFont="1" applyFill="1" applyBorder="1" applyAlignment="1" applyProtection="1">
      <alignment horizontal="right"/>
      <protection/>
    </xf>
    <xf numFmtId="0" fontId="0" fillId="0" borderId="0" xfId="0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6" xfId="0" applyNumberFormat="1" applyBorder="1" applyAlignment="1" applyProtection="1">
      <alignment horizontal="left"/>
      <protection locked="0"/>
    </xf>
    <xf numFmtId="0" fontId="0" fillId="0" borderId="6" xfId="0" applyFont="1" applyFill="1" applyBorder="1" applyAlignment="1" applyProtection="1">
      <alignment horizontal="left"/>
      <protection locked="0"/>
    </xf>
    <xf numFmtId="0" fontId="0" fillId="0" borderId="41" xfId="0" applyFont="1" applyFill="1" applyBorder="1" applyAlignment="1" applyProtection="1">
      <alignment horizontal="left"/>
      <protection locked="0"/>
    </xf>
    <xf numFmtId="0" fontId="0" fillId="0" borderId="30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33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0" fontId="5" fillId="3" borderId="44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wrapText="1"/>
    </xf>
    <xf numFmtId="14" fontId="0" fillId="3" borderId="29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29" xfId="0" applyFill="1" applyBorder="1" applyAlignment="1" applyProtection="1">
      <alignment/>
      <protection/>
    </xf>
    <xf numFmtId="0" fontId="0" fillId="0" borderId="24" xfId="0" applyFill="1" applyBorder="1" applyAlignment="1" applyProtection="1">
      <alignment/>
      <protection locked="0"/>
    </xf>
    <xf numFmtId="0" fontId="0" fillId="0" borderId="22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14" fontId="0" fillId="2" borderId="40" xfId="0" applyNumberFormat="1" applyFill="1" applyBorder="1" applyAlignment="1" applyProtection="1">
      <alignment horizontal="center"/>
      <protection locked="0"/>
    </xf>
    <xf numFmtId="14" fontId="0" fillId="0" borderId="41" xfId="0" applyNumberFormat="1" applyBorder="1" applyAlignment="1">
      <alignment horizontal="center"/>
    </xf>
    <xf numFmtId="14" fontId="0" fillId="0" borderId="30" xfId="0" applyNumberFormat="1" applyBorder="1" applyAlignment="1">
      <alignment/>
    </xf>
    <xf numFmtId="0" fontId="0" fillId="3" borderId="23" xfId="0" applyFill="1" applyBorder="1" applyAlignment="1" applyProtection="1">
      <alignment/>
      <protection/>
    </xf>
    <xf numFmtId="0" fontId="23" fillId="3" borderId="29" xfId="0" applyFont="1" applyFill="1" applyBorder="1" applyAlignment="1" applyProtection="1">
      <alignment vertical="center"/>
      <protection/>
    </xf>
    <xf numFmtId="0" fontId="24" fillId="3" borderId="0" xfId="0" applyFont="1" applyFill="1" applyBorder="1" applyAlignment="1" applyProtection="1">
      <alignment vertical="center"/>
      <protection/>
    </xf>
    <xf numFmtId="0" fontId="0" fillId="8" borderId="0" xfId="0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3" borderId="37" xfId="0" applyFont="1" applyFill="1" applyBorder="1" applyAlignment="1">
      <alignment/>
    </xf>
    <xf numFmtId="0" fontId="4" fillId="3" borderId="37" xfId="0" applyFont="1" applyFill="1" applyBorder="1" applyAlignment="1">
      <alignment/>
    </xf>
    <xf numFmtId="0" fontId="4" fillId="0" borderId="38" xfId="0" applyFont="1" applyBorder="1" applyAlignment="1">
      <alignment/>
    </xf>
    <xf numFmtId="0" fontId="4" fillId="0" borderId="39" xfId="0" applyFont="1" applyBorder="1" applyAlignment="1">
      <alignment/>
    </xf>
    <xf numFmtId="0" fontId="5" fillId="3" borderId="44" xfId="0" applyFont="1" applyFill="1" applyBorder="1" applyAlignment="1">
      <alignment horizontal="center"/>
    </xf>
    <xf numFmtId="0" fontId="5" fillId="3" borderId="47" xfId="0" applyFont="1" applyFill="1" applyBorder="1" applyAlignment="1">
      <alignment/>
    </xf>
    <xf numFmtId="0" fontId="0" fillId="0" borderId="48" xfId="0" applyBorder="1" applyAlignment="1">
      <alignment/>
    </xf>
    <xf numFmtId="0" fontId="0" fillId="0" borderId="49" xfId="0" applyBorder="1" applyAlignment="1">
      <alignment/>
    </xf>
    <xf numFmtId="0" fontId="24" fillId="3" borderId="29" xfId="0" applyFont="1" applyFill="1" applyBorder="1" applyAlignment="1" applyProtection="1">
      <alignment vertical="center"/>
      <protection/>
    </xf>
    <xf numFmtId="0" fontId="0" fillId="2" borderId="41" xfId="0" applyFont="1" applyFill="1" applyBorder="1" applyAlignment="1" applyProtection="1">
      <alignment/>
      <protection locked="0"/>
    </xf>
    <xf numFmtId="0" fontId="0" fillId="2" borderId="8" xfId="0" applyFont="1" applyFill="1" applyBorder="1" applyAlignment="1" applyProtection="1">
      <alignment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22" xfId="0" applyFont="1" applyBorder="1" applyAlignment="1">
      <alignment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 vertical="center"/>
      <protection/>
    </xf>
    <xf numFmtId="0" fontId="0" fillId="0" borderId="8" xfId="0" applyBorder="1" applyAlignment="1" applyProtection="1">
      <alignment horizontal="center" vertical="center"/>
      <protection/>
    </xf>
    <xf numFmtId="0" fontId="0" fillId="0" borderId="0" xfId="0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0" fillId="0" borderId="22" xfId="0" applyBorder="1" applyAlignment="1" applyProtection="1">
      <alignment horizontal="center" vertical="center"/>
      <protection/>
    </xf>
    <xf numFmtId="0" fontId="2" fillId="3" borderId="29" xfId="0" applyFont="1" applyFill="1" applyBorder="1" applyAlignment="1">
      <alignment horizontal="right" vertical="center"/>
    </xf>
    <xf numFmtId="0" fontId="2" fillId="3" borderId="29" xfId="0" applyFont="1" applyFill="1" applyBorder="1" applyAlignment="1" applyProtection="1">
      <alignment/>
      <protection/>
    </xf>
    <xf numFmtId="0" fontId="0" fillId="0" borderId="0" xfId="0" applyBorder="1" applyAlignment="1" applyProtection="1">
      <alignment horizontal="left"/>
      <protection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 locked="0"/>
    </xf>
    <xf numFmtId="0" fontId="0" fillId="0" borderId="8" xfId="0" applyFont="1" applyBorder="1" applyAlignment="1" applyProtection="1">
      <alignment horizontal="right" vertical="center" indent="1"/>
      <protection locked="0"/>
    </xf>
    <xf numFmtId="0" fontId="10" fillId="3" borderId="47" xfId="0" applyFont="1" applyFill="1" applyBorder="1" applyAlignment="1" applyProtection="1">
      <alignment horizontal="center" vertical="center"/>
      <protection/>
    </xf>
    <xf numFmtId="0" fontId="0" fillId="3" borderId="48" xfId="0" applyFill="1" applyBorder="1" applyAlignment="1" applyProtection="1">
      <alignment vertical="center"/>
      <protection/>
    </xf>
    <xf numFmtId="0" fontId="0" fillId="3" borderId="49" xfId="0" applyFill="1" applyBorder="1" applyAlignment="1" applyProtection="1">
      <alignment vertical="center"/>
      <protection/>
    </xf>
    <xf numFmtId="0" fontId="8" fillId="3" borderId="29" xfId="0" applyFont="1" applyFill="1" applyBorder="1" applyAlignment="1" applyProtection="1">
      <alignment horizontal="center" vertical="center"/>
      <protection/>
    </xf>
    <xf numFmtId="0" fontId="12" fillId="3" borderId="0" xfId="0" applyFont="1" applyFill="1" applyBorder="1" applyAlignment="1" applyProtection="1">
      <alignment vertical="center"/>
      <protection/>
    </xf>
    <xf numFmtId="0" fontId="12" fillId="3" borderId="22" xfId="0" applyFont="1" applyFill="1" applyBorder="1" applyAlignment="1" applyProtection="1">
      <alignment vertical="center"/>
      <protection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4" borderId="40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/>
    </xf>
    <xf numFmtId="0" fontId="5" fillId="4" borderId="30" xfId="0" applyFont="1" applyFill="1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1"/>
      <protection/>
    </xf>
    <xf numFmtId="0" fontId="0" fillId="0" borderId="8" xfId="0" applyFont="1" applyBorder="1" applyAlignment="1" applyProtection="1">
      <alignment horizontal="right" vertical="center" indent="1"/>
      <protection/>
    </xf>
    <xf numFmtId="3" fontId="5" fillId="3" borderId="4" xfId="0" applyNumberFormat="1" applyFont="1" applyFill="1" applyBorder="1" applyAlignment="1" applyProtection="1">
      <alignment horizontal="center" vertical="center"/>
      <protection/>
    </xf>
    <xf numFmtId="0" fontId="0" fillId="3" borderId="1" xfId="0" applyFill="1" applyBorder="1" applyAlignment="1" applyProtection="1">
      <alignment horizontal="center" vertical="center"/>
      <protection/>
    </xf>
    <xf numFmtId="3" fontId="0" fillId="0" borderId="3" xfId="0" applyNumberFormat="1" applyFill="1" applyBorder="1" applyAlignment="1" applyProtection="1">
      <alignment horizontal="right" vertical="center" indent="1"/>
      <protection locked="0"/>
    </xf>
    <xf numFmtId="3" fontId="5" fillId="3" borderId="40" xfId="0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3" fontId="25" fillId="3" borderId="6" xfId="0" applyNumberFormat="1" applyFont="1" applyFill="1" applyBorder="1" applyAlignment="1" applyProtection="1">
      <alignment horizontal="left" vertical="center"/>
      <protection/>
    </xf>
    <xf numFmtId="0" fontId="25" fillId="3" borderId="30" xfId="0" applyFont="1" applyFill="1" applyBorder="1" applyAlignment="1" applyProtection="1">
      <alignment horizontal="left" vertical="center"/>
      <protection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/>
    </xf>
    <xf numFmtId="0" fontId="5" fillId="3" borderId="54" xfId="0" applyFont="1" applyFill="1" applyBorder="1" applyAlignment="1">
      <alignment vertical="center"/>
    </xf>
    <xf numFmtId="3" fontId="0" fillId="0" borderId="32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5" fillId="3" borderId="30" xfId="0" applyNumberFormat="1" applyFont="1" applyFill="1" applyBorder="1" applyAlignment="1">
      <alignment vertical="center"/>
    </xf>
    <xf numFmtId="3" fontId="5" fillId="3" borderId="56" xfId="0" applyNumberFormat="1" applyFont="1" applyFill="1" applyBorder="1" applyAlignment="1">
      <alignment vertical="center"/>
    </xf>
    <xf numFmtId="3" fontId="5" fillId="3" borderId="50" xfId="0" applyNumberFormat="1" applyFont="1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0" fillId="3" borderId="51" xfId="0" applyFill="1" applyBorder="1" applyAlignment="1">
      <alignment vertical="center"/>
    </xf>
    <xf numFmtId="3" fontId="10" fillId="3" borderId="6" xfId="0" applyNumberFormat="1" applyFont="1" applyFill="1" applyBorder="1" applyAlignment="1" applyProtection="1">
      <alignment horizontal="left" vertical="center"/>
      <protection/>
    </xf>
    <xf numFmtId="0" fontId="10" fillId="3" borderId="30" xfId="0" applyFont="1" applyFill="1" applyBorder="1" applyAlignment="1" applyProtection="1">
      <alignment horizontal="left" vertical="center"/>
      <protection/>
    </xf>
    <xf numFmtId="3" fontId="10" fillId="3" borderId="3" xfId="0" applyNumberFormat="1" applyFont="1" applyFill="1" applyBorder="1" applyAlignment="1" applyProtection="1">
      <alignment vertical="center"/>
      <protection/>
    </xf>
    <xf numFmtId="0" fontId="10" fillId="3" borderId="3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horizontal="center" vertical="center"/>
      <protection/>
    </xf>
    <xf numFmtId="0" fontId="10" fillId="3" borderId="41" xfId="0" applyFont="1" applyFill="1" applyBorder="1" applyAlignment="1" applyProtection="1">
      <alignment horizontal="center" vertical="center"/>
      <protection/>
    </xf>
    <xf numFmtId="0" fontId="10" fillId="3" borderId="8" xfId="0" applyFont="1" applyFill="1" applyBorder="1" applyAlignment="1" applyProtection="1">
      <alignment horizontal="center" vertical="center"/>
      <protection/>
    </xf>
    <xf numFmtId="3" fontId="0" fillId="0" borderId="9" xfId="0" applyNumberFormat="1" applyFill="1" applyBorder="1" applyAlignment="1" applyProtection="1">
      <alignment horizontal="right" vertical="center" indent="1"/>
      <protection locked="0"/>
    </xf>
    <xf numFmtId="3" fontId="13" fillId="3" borderId="6" xfId="0" applyNumberFormat="1" applyFont="1" applyFill="1" applyBorder="1" applyAlignment="1" applyProtection="1">
      <alignment vertical="center"/>
      <protection/>
    </xf>
    <xf numFmtId="0" fontId="13" fillId="3" borderId="41" xfId="0" applyFont="1" applyFill="1" applyBorder="1" applyAlignment="1" applyProtection="1">
      <alignment vertical="center"/>
      <protection/>
    </xf>
    <xf numFmtId="3" fontId="10" fillId="3" borderId="6" xfId="0" applyNumberFormat="1" applyFont="1" applyFill="1" applyBorder="1" applyAlignment="1" applyProtection="1">
      <alignment vertical="center"/>
      <protection/>
    </xf>
    <xf numFmtId="0" fontId="10" fillId="3" borderId="41" xfId="0" applyFont="1" applyFill="1" applyBorder="1" applyAlignment="1" applyProtection="1">
      <alignment vertical="center"/>
      <protection/>
    </xf>
    <xf numFmtId="3" fontId="0" fillId="3" borderId="6" xfId="0" applyNumberFormat="1" applyFill="1" applyBorder="1" applyAlignment="1" applyProtection="1">
      <alignment vertical="center"/>
      <protection/>
    </xf>
    <xf numFmtId="0" fontId="0" fillId="3" borderId="30" xfId="0" applyFill="1" applyBorder="1" applyAlignment="1" applyProtection="1">
      <alignment vertical="center"/>
      <protection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0" fontId="0" fillId="0" borderId="41" xfId="0" applyBorder="1" applyAlignment="1" applyProtection="1">
      <alignment horizontal="right" vertical="center" indent="1"/>
      <protection locked="0"/>
    </xf>
    <xf numFmtId="0" fontId="0" fillId="0" borderId="30" xfId="0" applyBorder="1" applyAlignment="1" applyProtection="1">
      <alignment horizontal="right" vertical="center" indent="1"/>
      <protection locked="0"/>
    </xf>
    <xf numFmtId="3" fontId="10" fillId="3" borderId="58" xfId="0" applyNumberFormat="1" applyFont="1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3" fontId="10" fillId="4" borderId="56" xfId="0" applyNumberFormat="1" applyFont="1" applyFill="1" applyBorder="1" applyAlignment="1">
      <alignment vertical="center" wrapText="1"/>
    </xf>
    <xf numFmtId="3" fontId="10" fillId="4" borderId="50" xfId="0" applyNumberFormat="1" applyFont="1" applyFill="1" applyBorder="1" applyAlignment="1">
      <alignment vertical="center" wrapText="1"/>
    </xf>
    <xf numFmtId="3" fontId="0" fillId="3" borderId="7" xfId="0" applyNumberFormat="1" applyFill="1" applyBorder="1" applyAlignment="1" applyProtection="1">
      <alignment vertical="center"/>
      <protection/>
    </xf>
    <xf numFmtId="0" fontId="0" fillId="3" borderId="50" xfId="0" applyFill="1" applyBorder="1" applyAlignment="1" applyProtection="1">
      <alignment vertical="center"/>
      <protection/>
    </xf>
    <xf numFmtId="3" fontId="0" fillId="2" borderId="7" xfId="0" applyNumberFormat="1" applyFill="1" applyBorder="1" applyAlignment="1" applyProtection="1">
      <alignment horizontal="right" vertical="center" indent="1"/>
      <protection/>
    </xf>
    <xf numFmtId="0" fontId="0" fillId="0" borderId="43" xfId="0" applyBorder="1" applyAlignment="1" applyProtection="1">
      <alignment horizontal="right" vertical="center" indent="1"/>
      <protection/>
    </xf>
    <xf numFmtId="0" fontId="0" fillId="0" borderId="50" xfId="0" applyBorder="1" applyAlignment="1" applyProtection="1">
      <alignment horizontal="right" vertical="center" indent="1"/>
      <protection/>
    </xf>
    <xf numFmtId="3" fontId="10" fillId="4" borderId="27" xfId="0" applyNumberFormat="1" applyFont="1" applyFill="1" applyBorder="1" applyAlignment="1">
      <alignment vertical="center" wrapText="1"/>
    </xf>
    <xf numFmtId="3" fontId="10" fillId="4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8" xfId="0" applyBorder="1" applyAlignment="1" applyProtection="1">
      <alignment horizontal="right" vertical="center" indent="1"/>
      <protection locked="0"/>
    </xf>
    <xf numFmtId="3" fontId="0" fillId="0" borderId="31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5" fillId="3" borderId="64" xfId="0" applyNumberFormat="1" applyFont="1" applyFill="1" applyBorder="1" applyAlignment="1">
      <alignment vertical="center"/>
    </xf>
    <xf numFmtId="3" fontId="5" fillId="3" borderId="63" xfId="0" applyNumberFormat="1" applyFont="1" applyFill="1" applyBorder="1" applyAlignment="1">
      <alignment vertical="center"/>
    </xf>
    <xf numFmtId="3" fontId="0" fillId="3" borderId="2" xfId="0" applyNumberFormat="1" applyFill="1" applyBorder="1" applyAlignment="1" applyProtection="1">
      <alignment vertical="center"/>
      <protection/>
    </xf>
    <xf numFmtId="0" fontId="0" fillId="3" borderId="2" xfId="0" applyFill="1" applyBorder="1" applyAlignment="1" applyProtection="1">
      <alignment vertical="center"/>
      <protection/>
    </xf>
    <xf numFmtId="0" fontId="0" fillId="3" borderId="12" xfId="0" applyFill="1" applyBorder="1" applyAlignment="1" applyProtection="1">
      <alignment vertical="center"/>
      <protection/>
    </xf>
    <xf numFmtId="3" fontId="10" fillId="3" borderId="40" xfId="0" applyNumberFormat="1" applyFont="1" applyFill="1" applyBorder="1" applyAlignment="1">
      <alignment vertical="center" wrapText="1"/>
    </xf>
    <xf numFmtId="3" fontId="10" fillId="3" borderId="30" xfId="0" applyNumberFormat="1" applyFont="1" applyFill="1" applyBorder="1" applyAlignment="1">
      <alignment vertical="center" wrapText="1"/>
    </xf>
    <xf numFmtId="3" fontId="4" fillId="3" borderId="31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3" fontId="0" fillId="0" borderId="41" xfId="0" applyNumberFormat="1" applyFont="1" applyFill="1" applyBorder="1" applyAlignment="1" applyProtection="1">
      <alignment horizontal="right" vertical="center" indent="3"/>
      <protection locked="0"/>
    </xf>
    <xf numFmtId="3" fontId="0" fillId="0" borderId="30" xfId="0" applyNumberFormat="1" applyFont="1" applyFill="1" applyBorder="1" applyAlignment="1" applyProtection="1">
      <alignment horizontal="right" vertical="center" indent="3"/>
      <protection locked="0"/>
    </xf>
    <xf numFmtId="3" fontId="0" fillId="0" borderId="8" xfId="0" applyNumberFormat="1" applyFont="1" applyFill="1" applyBorder="1" applyAlignment="1" applyProtection="1">
      <alignment horizontal="right" vertical="center" indent="3"/>
      <protection locked="0"/>
    </xf>
    <xf numFmtId="3" fontId="10" fillId="3" borderId="58" xfId="0" applyNumberFormat="1" applyFont="1" applyFill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3" fontId="10" fillId="4" borderId="58" xfId="0" applyNumberFormat="1" applyFont="1" applyFill="1" applyBorder="1" applyAlignment="1">
      <alignment vertical="center" wrapText="1"/>
    </xf>
    <xf numFmtId="3" fontId="10" fillId="4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3" fontId="10" fillId="3" borderId="58" xfId="0" applyNumberFormat="1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3" fontId="0" fillId="0" borderId="10" xfId="0" applyNumberFormat="1" applyFont="1" applyFill="1" applyBorder="1" applyAlignment="1" applyProtection="1">
      <alignment horizontal="right" vertical="center" indent="3"/>
      <protection locked="0"/>
    </xf>
    <xf numFmtId="0" fontId="0" fillId="0" borderId="13" xfId="0" applyFont="1" applyBorder="1" applyAlignment="1" applyProtection="1">
      <alignment horizontal="right" vertical="center" indent="3"/>
      <protection locked="0"/>
    </xf>
    <xf numFmtId="0" fontId="5" fillId="3" borderId="14" xfId="0" applyFont="1" applyFill="1" applyBorder="1" applyAlignment="1" applyProtection="1">
      <alignment vertical="center" wrapText="1"/>
      <protection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 applyProtection="1">
      <alignment vertical="center" wrapText="1"/>
      <protection/>
    </xf>
    <xf numFmtId="0" fontId="5" fillId="3" borderId="53" xfId="0" applyFont="1" applyFill="1" applyBorder="1" applyAlignment="1" applyProtection="1">
      <alignment vertical="center"/>
      <protection/>
    </xf>
    <xf numFmtId="0" fontId="5" fillId="3" borderId="54" xfId="0" applyFont="1" applyFill="1" applyBorder="1" applyAlignment="1" applyProtection="1">
      <alignment vertical="center"/>
      <protection/>
    </xf>
    <xf numFmtId="0" fontId="5" fillId="3" borderId="14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3" borderId="3" xfId="0" applyFont="1" applyFill="1" applyBorder="1" applyAlignment="1" applyProtection="1">
      <alignment horizontal="center" vertical="center"/>
      <protection/>
    </xf>
    <xf numFmtId="3" fontId="9" fillId="3" borderId="27" xfId="0" applyNumberFormat="1" applyFont="1" applyFill="1" applyBorder="1" applyAlignment="1">
      <alignment horizontal="left"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8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4" fillId="3" borderId="27" xfId="0" applyNumberFormat="1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5" fillId="3" borderId="64" xfId="0" applyFont="1" applyFill="1" applyBorder="1" applyAlignment="1" applyProtection="1">
      <alignment vertical="center" wrapText="1"/>
      <protection/>
    </xf>
    <xf numFmtId="0" fontId="5" fillId="3" borderId="62" xfId="0" applyFont="1" applyFill="1" applyBorder="1" applyAlignment="1" applyProtection="1">
      <alignment vertical="center"/>
      <protection/>
    </xf>
    <xf numFmtId="0" fontId="5" fillId="3" borderId="63" xfId="0" applyFont="1" applyFill="1" applyBorder="1" applyAlignment="1" applyProtection="1">
      <alignment vertical="center"/>
      <protection/>
    </xf>
    <xf numFmtId="0" fontId="0" fillId="0" borderId="30" xfId="0" applyBorder="1" applyAlignment="1">
      <alignment vertical="center" wrapText="1"/>
    </xf>
    <xf numFmtId="3" fontId="10" fillId="3" borderId="40" xfId="0" applyNumberFormat="1" applyFont="1" applyFill="1" applyBorder="1" applyAlignment="1">
      <alignment vertical="center"/>
    </xf>
    <xf numFmtId="3" fontId="10" fillId="4" borderId="66" xfId="0" applyNumberFormat="1" applyFont="1" applyFill="1" applyBorder="1" applyAlignment="1">
      <alignment vertical="center"/>
    </xf>
    <xf numFmtId="0" fontId="0" fillId="4" borderId="67" xfId="0" applyFill="1" applyBorder="1" applyAlignment="1">
      <alignment vertical="center"/>
    </xf>
    <xf numFmtId="0" fontId="5" fillId="3" borderId="10" xfId="0" applyFont="1" applyFill="1" applyBorder="1" applyAlignment="1" applyProtection="1">
      <alignment horizontal="center" vertical="center"/>
      <protection/>
    </xf>
    <xf numFmtId="0" fontId="5" fillId="3" borderId="1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2" xfId="0" applyFont="1" applyFill="1" applyBorder="1" applyAlignment="1" applyProtection="1">
      <alignment horizontal="center" vertical="center"/>
      <protection/>
    </xf>
    <xf numFmtId="0" fontId="5" fillId="3" borderId="40" xfId="0" applyFont="1" applyFill="1" applyBorder="1" applyAlignment="1" applyProtection="1">
      <alignment vertical="center" wrapText="1"/>
      <protection/>
    </xf>
    <xf numFmtId="0" fontId="5" fillId="3" borderId="41" xfId="0" applyFont="1" applyFill="1" applyBorder="1" applyAlignment="1" applyProtection="1">
      <alignment vertical="center"/>
      <protection/>
    </xf>
    <xf numFmtId="0" fontId="5" fillId="3" borderId="30" xfId="0" applyFont="1" applyFill="1" applyBorder="1" applyAlignment="1" applyProtection="1">
      <alignment vertical="center"/>
      <protection/>
    </xf>
    <xf numFmtId="0" fontId="0" fillId="0" borderId="41" xfId="0" applyBorder="1" applyAlignment="1">
      <alignment vertical="center"/>
    </xf>
    <xf numFmtId="3" fontId="0" fillId="0" borderId="2" xfId="0" applyNumberFormat="1" applyFont="1" applyFill="1" applyBorder="1" applyAlignment="1" applyProtection="1">
      <alignment horizontal="right" vertical="center" indent="3"/>
      <protection locked="0"/>
    </xf>
    <xf numFmtId="0" fontId="0" fillId="0" borderId="12" xfId="0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0" fillId="0" borderId="32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31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5" xfId="0" applyFill="1" applyBorder="1" applyAlignment="1" applyProtection="1">
      <alignment horizontal="center" vertical="center"/>
      <protection/>
    </xf>
    <xf numFmtId="3" fontId="0" fillId="0" borderId="43" xfId="0" applyNumberFormat="1" applyFont="1" applyFill="1" applyBorder="1" applyAlignment="1" applyProtection="1">
      <alignment horizontal="right" vertical="center" indent="3"/>
      <protection locked="0"/>
    </xf>
    <xf numFmtId="3" fontId="0" fillId="0" borderId="50" xfId="0" applyNumberFormat="1" applyFont="1" applyFill="1" applyBorder="1" applyAlignment="1" applyProtection="1">
      <alignment horizontal="right" vertical="center" indent="3"/>
      <protection locked="0"/>
    </xf>
    <xf numFmtId="0" fontId="0" fillId="0" borderId="67" xfId="0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1" fillId="0" borderId="48" xfId="0" applyFont="1" applyBorder="1" applyAlignment="1">
      <alignment vertical="center" wrapText="1"/>
    </xf>
  </cellXfs>
  <cellStyles count="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onnections" Target="connection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47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0"/>
          <a:ext cx="6924675" cy="997267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254bc1-bda4-499f-9516-a25dd836eae5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9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" style="2"/>
    <col min="13" max="13" width="90.7142857142857" style="2" customWidth="1"/>
    <col min="14" max="31" width="9.14285714285714" style="2"/>
    <col min="269" max="269" width="90.7142857142857" customWidth="1"/>
    <col min="525" max="525" width="90.7142857142857" customWidth="1"/>
    <col min="781" max="781" width="90.7142857142857" customWidth="1"/>
    <col min="1037" max="1037" width="90.7142857142857" customWidth="1"/>
    <col min="1293" max="1293" width="90.7142857142857" customWidth="1"/>
    <col min="1549" max="1549" width="90.7142857142857" customWidth="1"/>
    <col min="1805" max="1805" width="90.7142857142857" customWidth="1"/>
    <col min="2061" max="2061" width="90.7142857142857" customWidth="1"/>
    <col min="2317" max="2317" width="90.7142857142857" customWidth="1"/>
    <col min="2573" max="2573" width="90.7142857142857" customWidth="1"/>
    <col min="2829" max="2829" width="90.7142857142857" customWidth="1"/>
    <col min="3085" max="3085" width="90.7142857142857" customWidth="1"/>
    <col min="3341" max="3341" width="90.7142857142857" customWidth="1"/>
    <col min="3597" max="3597" width="90.7142857142857" customWidth="1"/>
    <col min="3853" max="3853" width="90.7142857142857" customWidth="1"/>
    <col min="4109" max="4109" width="90.7142857142857" customWidth="1"/>
    <col min="4365" max="4365" width="90.7142857142857" customWidth="1"/>
    <col min="4621" max="4621" width="90.7142857142857" customWidth="1"/>
    <col min="4877" max="4877" width="90.7142857142857" customWidth="1"/>
    <col min="5133" max="5133" width="90.7142857142857" customWidth="1"/>
    <col min="5389" max="5389" width="90.7142857142857" customWidth="1"/>
    <col min="5645" max="5645" width="90.7142857142857" customWidth="1"/>
    <col min="5901" max="5901" width="90.7142857142857" customWidth="1"/>
    <col min="6157" max="6157" width="90.7142857142857" customWidth="1"/>
    <col min="6413" max="6413" width="90.7142857142857" customWidth="1"/>
    <col min="6669" max="6669" width="90.7142857142857" customWidth="1"/>
    <col min="6925" max="6925" width="90.7142857142857" customWidth="1"/>
    <col min="7181" max="7181" width="90.7142857142857" customWidth="1"/>
    <col min="7437" max="7437" width="90.7142857142857" customWidth="1"/>
    <col min="7693" max="7693" width="90.7142857142857" customWidth="1"/>
    <col min="7949" max="7949" width="90.7142857142857" customWidth="1"/>
    <col min="8205" max="8205" width="90.7142857142857" customWidth="1"/>
    <col min="8461" max="8461" width="90.7142857142857" customWidth="1"/>
    <col min="8717" max="8717" width="90.7142857142857" customWidth="1"/>
    <col min="8973" max="8973" width="90.7142857142857" customWidth="1"/>
    <col min="9229" max="9229" width="90.7142857142857" customWidth="1"/>
    <col min="9485" max="9485" width="90.7142857142857" customWidth="1"/>
    <col min="9741" max="9741" width="90.7142857142857" customWidth="1"/>
    <col min="9997" max="9997" width="90.7142857142857" customWidth="1"/>
    <col min="10253" max="10253" width="90.7142857142857" customWidth="1"/>
    <col min="10509" max="10509" width="90.7142857142857" customWidth="1"/>
    <col min="10765" max="10765" width="90.7142857142857" customWidth="1"/>
    <col min="11021" max="11021" width="90.7142857142857" customWidth="1"/>
    <col min="11277" max="11277" width="90.7142857142857" customWidth="1"/>
    <col min="11533" max="11533" width="90.7142857142857" customWidth="1"/>
    <col min="11789" max="11789" width="90.7142857142857" customWidth="1"/>
    <col min="12045" max="12045" width="90.7142857142857" customWidth="1"/>
    <col min="12301" max="12301" width="90.7142857142857" customWidth="1"/>
    <col min="12557" max="12557" width="90.7142857142857" customWidth="1"/>
    <col min="12813" max="12813" width="90.7142857142857" customWidth="1"/>
    <col min="13069" max="13069" width="90.7142857142857" customWidth="1"/>
    <col min="13325" max="13325" width="90.7142857142857" customWidth="1"/>
    <col min="13581" max="13581" width="90.7142857142857" customWidth="1"/>
    <col min="13837" max="13837" width="90.7142857142857" customWidth="1"/>
    <col min="14093" max="14093" width="90.7142857142857" customWidth="1"/>
    <col min="14349" max="14349" width="90.7142857142857" customWidth="1"/>
    <col min="14605" max="14605" width="90.7142857142857" customWidth="1"/>
    <col min="14861" max="14861" width="90.7142857142857" customWidth="1"/>
    <col min="15117" max="15117" width="90.7142857142857" customWidth="1"/>
    <col min="15373" max="15373" width="90.7142857142857" customWidth="1"/>
    <col min="15629" max="15629" width="90.7142857142857" customWidth="1"/>
    <col min="15885" max="15885" width="90.7142857142857" customWidth="1"/>
    <col min="16141" max="16141" width="90.7142857142857" customWidth="1"/>
  </cols>
  <sheetData>
    <row r="1" spans="1:13" ht="12.75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M1" s="191"/>
    </row>
    <row r="2" spans="1:13" ht="12.7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M2" s="191"/>
    </row>
    <row r="3" spans="1:13" ht="12.7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M3" s="191"/>
    </row>
    <row r="4" spans="1:13" ht="12.7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M4" s="156"/>
    </row>
    <row r="5" spans="1:13" ht="12.7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M5" s="192"/>
    </row>
    <row r="6" spans="1:13" ht="12.7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M6" s="192"/>
    </row>
    <row r="7" spans="1:13" ht="12.7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M7" s="192"/>
    </row>
    <row r="8" spans="1:13" ht="12.75">
      <c r="A8" s="196" t="s">
        <v>2358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M8" s="192"/>
    </row>
    <row r="9" spans="1:13" ht="12.7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M9" s="193"/>
    </row>
    <row r="10" spans="1:13" ht="12.75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M10" s="193"/>
    </row>
    <row r="11" spans="1:11" ht="12.75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</row>
    <row r="12" spans="1:13" ht="12.75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M12" s="156"/>
    </row>
    <row r="13" spans="1:13" ht="30">
      <c r="A13" s="194" t="s">
        <v>548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M13" s="157"/>
    </row>
    <row r="14" spans="1:13" ht="12.7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M14" s="156"/>
    </row>
    <row r="15" spans="1:13" ht="30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M15" s="192"/>
    </row>
    <row r="16" spans="1:13" ht="18">
      <c r="A16" s="195" t="s">
        <v>2398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M16" s="192"/>
    </row>
    <row r="17" spans="1:13" ht="18">
      <c r="A17" s="195" t="s">
        <v>2426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M17" s="192"/>
    </row>
    <row r="18" spans="1:13" ht="18" customHeight="1">
      <c r="A18" s="198" t="s">
        <v>2382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M18" s="193"/>
    </row>
    <row r="19" spans="1:13" ht="18" customHeight="1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M19" s="156"/>
    </row>
    <row r="20" spans="1:13" ht="36" customHeight="1">
      <c r="A20" s="207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M20" s="192"/>
    </row>
    <row r="21" spans="1:13" ht="36" customHeight="1">
      <c r="A21" s="198" t="s">
        <v>2383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M21" s="192"/>
    </row>
    <row r="22" spans="1:13" ht="18" customHeight="1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M22" s="193"/>
    </row>
    <row r="23" spans="1:13" ht="13.5" customHeight="1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M23" s="156"/>
    </row>
    <row r="24" spans="1:13" ht="36" customHeigh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M24" s="192"/>
    </row>
    <row r="25" spans="1:13" ht="36" customHeight="1">
      <c r="A25" s="198" t="s">
        <v>2384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M25" s="206"/>
    </row>
    <row r="26" spans="1:13" ht="12.7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M26" s="158"/>
    </row>
    <row r="27" spans="1:13" ht="18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M27" s="192"/>
    </row>
    <row r="28" spans="1:13" ht="18" customHeight="1">
      <c r="A28" s="198" t="s">
        <v>2427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M28" s="200"/>
    </row>
    <row r="29" spans="1:13" ht="18" customHeight="1">
      <c r="A29" s="201" t="str">
        <f>+IF(A88=2,HYPERLINK("http://business.center.cz/business/sablony/s8-priznani-k-dani-z-pridane-hodnoty-dph.aspx"),IF(A88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M29" s="200"/>
    </row>
    <row r="30" spans="1:13" ht="18" customHeight="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M30" s="200"/>
    </row>
    <row r="31" spans="1:13" ht="18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M31" s="200"/>
    </row>
    <row r="32" spans="1:13" ht="15.75" customHeight="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M32" s="200"/>
    </row>
    <row r="33" spans="1:13" ht="15">
      <c r="A33" s="203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M33" s="200"/>
    </row>
    <row r="34" spans="1:13" ht="12.75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M34" s="200"/>
    </row>
    <row r="35" spans="1:13" ht="12.75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M35" s="200"/>
    </row>
    <row r="36" spans="1:11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pans="1:1" s="2" customFormat="1" ht="12.75">
      <c r="A91" s="9">
        <v>1</v>
      </c>
    </row>
    <row r="92" spans="1:1" s="2" customFormat="1" ht="12.75">
      <c r="A92" s="2" t="s">
        <v>2385</v>
      </c>
    </row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</sheetData>
  <sheetProtection password="EF65" sheet="1" objects="1" scenarios="1"/>
  <mergeCells count="22">
    <mergeCell ref="A24:K24"/>
    <mergeCell ref="M24:M25"/>
    <mergeCell ref="A25:K25"/>
    <mergeCell ref="A20:K20"/>
    <mergeCell ref="M20:M22"/>
    <mergeCell ref="A21:K23"/>
    <mergeCell ref="A27:K27"/>
    <mergeCell ref="M27:M35"/>
    <mergeCell ref="A28:K28"/>
    <mergeCell ref="A29:K29"/>
    <mergeCell ref="A31:K31"/>
    <mergeCell ref="A32:K32"/>
    <mergeCell ref="A33:K33"/>
    <mergeCell ref="M1:M3"/>
    <mergeCell ref="M5:M10"/>
    <mergeCell ref="A13:K13"/>
    <mergeCell ref="A15:K15"/>
    <mergeCell ref="M15:M18"/>
    <mergeCell ref="A16:K16"/>
    <mergeCell ref="A17:K17"/>
    <mergeCell ref="A8:K12"/>
    <mergeCell ref="A18:K19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2" sqref="D2"/>
    </sheetView>
  </sheetViews>
  <sheetFormatPr defaultRowHeight="12.75"/>
  <cols>
    <col min="1" max="1" width="28.1428571428571" style="83" customWidth="1"/>
    <col min="2" max="2" width="65.7142857142857" style="83" customWidth="1"/>
    <col min="3" max="3" width="3" style="83" customWidth="1"/>
    <col min="4" max="4" width="65.7142857142857" style="83" customWidth="1"/>
    <col min="5" max="5" width="28.2857142857143" style="83" customWidth="1"/>
    <col min="6" max="37" width="9.14285714285714" style="84"/>
  </cols>
  <sheetData>
    <row r="1" spans="1:37" s="10" customFormat="1" ht="18">
      <c r="A1" s="211" t="s">
        <v>579</v>
      </c>
      <c r="B1" s="212"/>
      <c r="C1" s="212"/>
      <c r="D1" s="212"/>
      <c r="E1" s="212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</row>
    <row r="2" spans="1:37" s="10" customFormat="1" ht="18">
      <c r="A2" s="45"/>
      <c r="B2" s="47" t="s">
        <v>580</v>
      </c>
      <c r="C2" s="48"/>
      <c r="D2" s="102" t="s">
        <v>1374</v>
      </c>
      <c r="E2" s="49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37" s="10" customFormat="1" ht="15.95" customHeight="1">
      <c r="A3" s="50"/>
      <c r="B3" s="51" t="s">
        <v>581</v>
      </c>
      <c r="C3" s="52"/>
      <c r="D3" s="51" t="s">
        <v>582</v>
      </c>
      <c r="E3" s="13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pans="1:37" s="10" customFormat="1" ht="15.95" customHeight="1">
      <c r="A4" s="53" t="s">
        <v>521</v>
      </c>
      <c r="B4" s="100"/>
      <c r="C4" s="54"/>
      <c r="D4" s="213"/>
      <c r="E4" s="52" t="s">
        <v>583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7" s="10" customFormat="1" ht="15.95" customHeight="1">
      <c r="A5" s="53" t="s">
        <v>520</v>
      </c>
      <c r="B5" s="101"/>
      <c r="C5" s="56"/>
      <c r="D5" s="214"/>
      <c r="E5" s="52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7" s="10" customFormat="1" ht="15.95" customHeight="1">
      <c r="A6" s="53" t="s">
        <v>584</v>
      </c>
      <c r="B6" s="55"/>
      <c r="C6" s="56"/>
      <c r="D6" s="214"/>
      <c r="E6" s="52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 s="10" customFormat="1" ht="15.95" customHeight="1">
      <c r="A7" s="53" t="s">
        <v>585</v>
      </c>
      <c r="B7" s="101"/>
      <c r="C7" s="56"/>
      <c r="D7" s="57"/>
      <c r="E7" s="52" t="s">
        <v>586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s="10" customFormat="1" ht="15.95" customHeight="1">
      <c r="A8" s="53" t="s">
        <v>587</v>
      </c>
      <c r="B8" s="58"/>
      <c r="C8" s="56"/>
      <c r="D8" s="57"/>
      <c r="E8" s="52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7" s="10" customFormat="1" ht="15.95" customHeight="1">
      <c r="A9" s="53" t="s">
        <v>588</v>
      </c>
      <c r="B9" s="59"/>
      <c r="C9" s="56"/>
      <c r="D9" s="57"/>
      <c r="E9" s="52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s="10" customFormat="1" ht="15.95" customHeight="1">
      <c r="A10" s="53" t="s">
        <v>589</v>
      </c>
      <c r="B10" s="59"/>
      <c r="C10" s="56"/>
      <c r="D10" s="60"/>
      <c r="E10" s="52" t="s">
        <v>589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pans="1:37" s="10" customFormat="1" ht="15.95" customHeight="1">
      <c r="A11" s="53" t="s">
        <v>590</v>
      </c>
      <c r="B11" s="59"/>
      <c r="C11" s="56"/>
      <c r="D11" s="57"/>
      <c r="E11" s="52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7" s="10" customFormat="1" ht="15.95" customHeight="1">
      <c r="A12" s="53"/>
      <c r="B12" s="215" t="s">
        <v>591</v>
      </c>
      <c r="C12" s="216"/>
      <c r="D12" s="217"/>
      <c r="E12" s="52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s="10" customFormat="1" ht="15.95" customHeight="1">
      <c r="A13" s="159" t="s">
        <v>641</v>
      </c>
      <c r="B13" s="61"/>
      <c r="C13" s="62"/>
      <c r="D13" s="63"/>
      <c r="E13" s="64" t="s">
        <v>592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s="10" customFormat="1" ht="15.95" customHeight="1">
      <c r="A14" s="159" t="s">
        <v>642</v>
      </c>
      <c r="B14" s="61"/>
      <c r="C14" s="56"/>
      <c r="D14" s="63"/>
      <c r="E14" s="52" t="s">
        <v>593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s="10" customFormat="1" ht="15.95" customHeight="1">
      <c r="A15" s="66" t="s">
        <v>594</v>
      </c>
      <c r="B15" s="61"/>
      <c r="C15" s="56"/>
      <c r="D15" s="63"/>
      <c r="E15" s="52" t="s">
        <v>595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s="10" customFormat="1" ht="15.95" customHeight="1">
      <c r="A16" s="53" t="s">
        <v>596</v>
      </c>
      <c r="B16" s="61"/>
      <c r="C16" s="56"/>
      <c r="D16" s="63"/>
      <c r="E16" s="52" t="s">
        <v>585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s="10" customFormat="1" ht="15.95" customHeight="1">
      <c r="A17" s="53" t="s">
        <v>597</v>
      </c>
      <c r="B17" s="118"/>
      <c r="C17" s="56"/>
      <c r="D17" s="63"/>
      <c r="E17" s="52" t="s">
        <v>598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s="10" customFormat="1" ht="15.95" customHeight="1">
      <c r="A18" s="53" t="s">
        <v>599</v>
      </c>
      <c r="B18" s="61"/>
      <c r="C18" s="56"/>
      <c r="D18" s="63"/>
      <c r="E18" s="52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10" customFormat="1" ht="15.95" customHeight="1">
      <c r="A19" s="53" t="s">
        <v>600</v>
      </c>
      <c r="B19" s="67"/>
      <c r="C19" s="62"/>
      <c r="D19" s="63"/>
      <c r="E19" s="64" t="s">
        <v>601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s="10" customFormat="1" ht="15.95" customHeight="1">
      <c r="A20" s="53" t="s">
        <v>602</v>
      </c>
      <c r="B20" s="61"/>
      <c r="C20" s="56"/>
      <c r="D20" s="63"/>
      <c r="E20" s="52" t="s">
        <v>593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s="10" customFormat="1" ht="15.95" customHeight="1">
      <c r="A21" s="53" t="s">
        <v>603</v>
      </c>
      <c r="B21" s="61"/>
      <c r="C21" s="56"/>
      <c r="D21" s="63"/>
      <c r="E21" s="52" t="s">
        <v>595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s="10" customFormat="1" ht="15.95" customHeight="1">
      <c r="A22" s="53"/>
      <c r="B22" s="61"/>
      <c r="C22" s="56"/>
      <c r="D22" s="63"/>
      <c r="E22" s="52" t="s">
        <v>585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s="10" customFormat="1" ht="15.95" customHeight="1">
      <c r="A23" s="66" t="s">
        <v>604</v>
      </c>
      <c r="B23" s="61"/>
      <c r="C23" s="56"/>
      <c r="D23" s="68"/>
      <c r="E23" s="52" t="s">
        <v>605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</row>
    <row r="24" spans="1:37" s="10" customFormat="1" ht="15.95" customHeight="1">
      <c r="A24" s="53"/>
      <c r="B24" s="61"/>
      <c r="C24" s="56"/>
      <c r="D24" s="63"/>
      <c r="E24" s="52" t="s">
        <v>606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</row>
    <row r="25" spans="1:37" s="10" customFormat="1" ht="15.95" customHeight="1">
      <c r="A25" s="53" t="s">
        <v>605</v>
      </c>
      <c r="B25" s="69"/>
      <c r="C25" s="56"/>
      <c r="D25" s="70"/>
      <c r="E25" s="52" t="s">
        <v>597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</row>
    <row r="26" spans="1:37" s="10" customFormat="1" ht="15.95" customHeight="1">
      <c r="A26" s="53" t="s">
        <v>607</v>
      </c>
      <c r="B26" s="69"/>
      <c r="C26" s="56"/>
      <c r="D26" s="63"/>
      <c r="E26" s="52" t="s">
        <v>599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</row>
    <row r="27" spans="1:37" s="10" customFormat="1" ht="15.95" customHeight="1">
      <c r="A27" s="53" t="s">
        <v>608</v>
      </c>
      <c r="B27" s="119"/>
      <c r="C27" s="56"/>
      <c r="D27" s="71"/>
      <c r="E27" s="52" t="s">
        <v>600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</row>
    <row r="28" spans="1:37" s="10" customFormat="1" ht="15.95" customHeight="1">
      <c r="A28" s="53" t="s">
        <v>2359</v>
      </c>
      <c r="B28" s="61"/>
      <c r="C28" s="56"/>
      <c r="D28" s="63"/>
      <c r="E28" s="52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</row>
    <row r="29" spans="1:37" s="10" customFormat="1" ht="15.95" customHeight="1">
      <c r="A29" s="159" t="s">
        <v>609</v>
      </c>
      <c r="B29" s="218"/>
      <c r="C29" s="62"/>
      <c r="D29" s="63"/>
      <c r="E29" s="64" t="s">
        <v>540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</row>
    <row r="30" spans="1:37" s="10" customFormat="1" ht="15.95" customHeight="1">
      <c r="A30" s="159"/>
      <c r="B30" s="218"/>
      <c r="C30" s="56"/>
      <c r="D30" s="63"/>
      <c r="E30" s="52" t="s">
        <v>593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1:37" s="10" customFormat="1" ht="15.95" customHeight="1">
      <c r="A31" s="66" t="s">
        <v>610</v>
      </c>
      <c r="B31" s="61"/>
      <c r="C31" s="56"/>
      <c r="D31" s="63"/>
      <c r="E31" s="52" t="s">
        <v>595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s="10" customFormat="1" ht="15.95" customHeight="1">
      <c r="A32" s="53" t="s">
        <v>611</v>
      </c>
      <c r="B32" s="67"/>
      <c r="C32" s="56"/>
      <c r="D32" s="63"/>
      <c r="E32" s="52" t="s">
        <v>585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</row>
    <row r="33" spans="1:37" s="10" customFormat="1" ht="15.95" customHeight="1">
      <c r="A33" s="53" t="s">
        <v>612</v>
      </c>
      <c r="B33" s="67"/>
      <c r="C33" s="56"/>
      <c r="D33" s="68"/>
      <c r="E33" s="52" t="s">
        <v>605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  <row r="34" spans="1:37" s="10" customFormat="1" ht="15.95" customHeight="1">
      <c r="A34" s="53" t="s">
        <v>613</v>
      </c>
      <c r="B34" s="61"/>
      <c r="C34" s="56"/>
      <c r="D34" s="68"/>
      <c r="E34" s="52" t="s">
        <v>614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s="10" customFormat="1" ht="15.95" customHeight="1">
      <c r="A35" s="53"/>
      <c r="B35" s="61"/>
      <c r="C35" s="56"/>
      <c r="D35" s="72"/>
      <c r="E35" s="52" t="s">
        <v>608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s="10" customFormat="1" ht="15.95" customHeight="1">
      <c r="A36" s="53"/>
      <c r="B36" s="73"/>
      <c r="C36" s="74"/>
      <c r="D36" s="75"/>
      <c r="E36" s="52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s="10" customFormat="1" ht="12.75">
      <c r="A37" s="219" t="s">
        <v>615</v>
      </c>
      <c r="B37" s="212"/>
      <c r="C37" s="212"/>
      <c r="D37" s="212"/>
      <c r="E37" s="212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s="10" customFormat="1" ht="12.75">
      <c r="A38" s="76"/>
      <c r="B38" s="77" t="s">
        <v>618</v>
      </c>
      <c r="C38" s="52"/>
      <c r="D38" s="220" t="s">
        <v>617</v>
      </c>
      <c r="E38" s="221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</row>
    <row r="39" spans="1:37" s="10" customFormat="1" ht="12.75">
      <c r="A39" s="78"/>
      <c r="B39" s="79" t="s">
        <v>616</v>
      </c>
      <c r="C39" s="52"/>
      <c r="D39" s="80" t="s">
        <v>619</v>
      </c>
      <c r="E39" s="52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</row>
    <row r="40" spans="1:37" s="10" customFormat="1" ht="12.75">
      <c r="A40" s="81"/>
      <c r="B40" s="82" t="s">
        <v>620</v>
      </c>
      <c r="C40" s="52"/>
      <c r="D40" s="52"/>
      <c r="E40" s="52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s="10" customFormat="1" ht="12.75">
      <c r="A41" s="210" t="s">
        <v>547</v>
      </c>
      <c r="B41" s="210"/>
      <c r="C41" s="210"/>
      <c r="D41" s="210"/>
      <c r="E41" s="6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</row>
    <row r="43" spans="1:1" s="84" customFormat="1" ht="12.75">
      <c r="A43" s="85"/>
    </row>
    <row r="44" spans="1:5" s="84" customFormat="1" ht="12.75">
      <c r="A44" s="209"/>
      <c r="B44" s="200"/>
      <c r="C44" s="200"/>
      <c r="D44" s="200"/>
      <c r="E44" s="200"/>
    </row>
    <row r="45" s="84" customFormat="1" ht="12.75"/>
    <row r="46" s="84" customFormat="1" ht="12.75"/>
    <row r="47" s="84" customFormat="1" ht="12.75"/>
    <row r="48" s="84" customFormat="1" ht="12.75"/>
    <row r="49" s="84" customFormat="1" ht="12.75"/>
    <row r="50" s="84" customFormat="1" ht="12.75"/>
    <row r="51" s="84" customFormat="1" ht="12.75"/>
    <row r="52" spans="1:1" s="84" customFormat="1" ht="12.75">
      <c r="A52" s="85"/>
    </row>
    <row r="53" s="84" customFormat="1" ht="12.75"/>
    <row r="54" s="84" customFormat="1" ht="12.75"/>
    <row r="55" s="84" customFormat="1" ht="12.75"/>
    <row r="56" s="84" customFormat="1" ht="12.75"/>
    <row r="57" s="84" customFormat="1" ht="12.75"/>
    <row r="58" s="84" customFormat="1" ht="12.75"/>
    <row r="59" s="84" customFormat="1" ht="12.75"/>
    <row r="60" s="84" customFormat="1" ht="12.75"/>
    <row r="61" s="84" customFormat="1" ht="12.75"/>
    <row r="62" s="84" customFormat="1" ht="12.75"/>
    <row r="63" s="84" customFormat="1" ht="12.75"/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pans="1:5" s="84" customFormat="1" ht="12.75">
      <c r="A217" s="83"/>
      <c r="B217" s="83"/>
      <c r="C217" s="83"/>
      <c r="D217" s="83"/>
      <c r="E217" s="83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2" sqref="B2"/>
    </sheetView>
  </sheetViews>
  <sheetFormatPr defaultRowHeight="12.75"/>
  <cols>
    <col min="1" max="1" width="4" customWidth="1"/>
    <col min="2" max="2" width="100.714285714286" customWidth="1"/>
    <col min="3" max="42" width="9.14285714285714" style="160"/>
  </cols>
  <sheetData>
    <row r="1" spans="1:2" ht="18">
      <c r="A1" s="222" t="s">
        <v>1358</v>
      </c>
      <c r="B1" s="200"/>
    </row>
    <row r="2" spans="1:2" ht="12.75">
      <c r="A2" s="161"/>
      <c r="B2" s="161"/>
    </row>
    <row r="3" spans="1:2" ht="30">
      <c r="A3" s="162" t="s">
        <v>1363</v>
      </c>
      <c r="B3" s="163" t="s">
        <v>2368</v>
      </c>
    </row>
    <row r="4" spans="1:2" ht="29.25">
      <c r="A4" s="162" t="s">
        <v>1359</v>
      </c>
      <c r="B4" s="164" t="s">
        <v>2379</v>
      </c>
    </row>
    <row r="5" spans="1:2" ht="29.25">
      <c r="A5" s="162" t="s">
        <v>1364</v>
      </c>
      <c r="B5" s="164" t="s">
        <v>2363</v>
      </c>
    </row>
    <row r="6" spans="1:2" ht="15">
      <c r="A6" s="162"/>
      <c r="B6" s="165" t="s">
        <v>1360</v>
      </c>
    </row>
    <row r="7" spans="1:2" ht="15">
      <c r="A7" s="162"/>
      <c r="B7" s="165" t="s">
        <v>1361</v>
      </c>
    </row>
    <row r="8" spans="1:2" ht="29.25">
      <c r="A8" s="162"/>
      <c r="B8" s="164" t="s">
        <v>1362</v>
      </c>
    </row>
    <row r="9" spans="1:2" ht="86.25">
      <c r="A9" s="162"/>
      <c r="B9" s="164" t="s">
        <v>2369</v>
      </c>
    </row>
    <row r="10" spans="1:2" ht="29.25">
      <c r="A10" s="162" t="s">
        <v>1365</v>
      </c>
      <c r="B10" s="176" t="s">
        <v>2370</v>
      </c>
    </row>
    <row r="11" spans="1:2" ht="59.25">
      <c r="A11" s="162" t="s">
        <v>2371</v>
      </c>
      <c r="B11" s="164" t="s">
        <v>2380</v>
      </c>
    </row>
    <row r="12" spans="1:2" ht="15">
      <c r="A12" s="162" t="s">
        <v>1368</v>
      </c>
      <c r="B12" s="164" t="s">
        <v>2360</v>
      </c>
    </row>
    <row r="13" spans="1:2" ht="15">
      <c r="A13" s="162"/>
      <c r="B13" s="166" t="s">
        <v>1366</v>
      </c>
    </row>
    <row r="14" spans="1:2" ht="42.75">
      <c r="A14" s="162"/>
      <c r="B14" s="167" t="s">
        <v>1367</v>
      </c>
    </row>
    <row r="15" spans="1:2" ht="14.25">
      <c r="A15" s="162" t="s">
        <v>2372</v>
      </c>
      <c r="B15" s="167" t="s">
        <v>1369</v>
      </c>
    </row>
    <row r="16" spans="1:2" ht="14.25">
      <c r="A16" s="162"/>
      <c r="B16" s="167" t="s">
        <v>1370</v>
      </c>
    </row>
    <row r="17" spans="1:2" ht="28.5">
      <c r="A17" s="162"/>
      <c r="B17" s="167" t="s">
        <v>2364</v>
      </c>
    </row>
    <row r="18" spans="1:2" ht="12.75">
      <c r="A18" s="161"/>
      <c r="B18" s="161"/>
    </row>
    <row r="19" spans="1:2" ht="15.75">
      <c r="A19" s="161"/>
      <c r="B19" s="168" t="s">
        <v>1371</v>
      </c>
    </row>
    <row r="20" spans="1:2" ht="14.25">
      <c r="A20" s="161"/>
      <c r="B20" s="169" t="s">
        <v>1373</v>
      </c>
    </row>
    <row r="21" spans="1:2" ht="14.25">
      <c r="A21" s="161"/>
      <c r="B21" s="169" t="s">
        <v>1372</v>
      </c>
    </row>
    <row r="22" s="160" customFormat="1" ht="12.75"/>
    <row r="23" s="160" customFormat="1" ht="12.75"/>
    <row r="24" s="160" customFormat="1" ht="12.75"/>
    <row r="25" s="160" customFormat="1" ht="12.75"/>
    <row r="26" s="160" customFormat="1" ht="12.75"/>
    <row r="27" s="160" customFormat="1" ht="12.75"/>
    <row r="28" s="160" customFormat="1" ht="12.75"/>
    <row r="29" s="160" customFormat="1" ht="12.75"/>
    <row r="30" s="160" customFormat="1" ht="12.75"/>
    <row r="31" s="160" customFormat="1" ht="12.75"/>
    <row r="32" s="160" customFormat="1" ht="12.75"/>
    <row r="33" s="160" customFormat="1" ht="12.75"/>
    <row r="34" s="160" customFormat="1" ht="12.75"/>
    <row r="35" s="160" customFormat="1" ht="12.75"/>
    <row r="36" s="160" customFormat="1" ht="12.75"/>
    <row r="37" s="160" customFormat="1" ht="12.75"/>
    <row r="38" s="160" customFormat="1" ht="12.75"/>
    <row r="39" s="160" customFormat="1" ht="12.75"/>
    <row r="40" s="160" customFormat="1" ht="12.75"/>
    <row r="41" s="160" customFormat="1" ht="12.75"/>
    <row r="42" s="160" customFormat="1" ht="12.75"/>
    <row r="43" s="160" customFormat="1" ht="12.75"/>
    <row r="44" s="160" customFormat="1" ht="12.75"/>
    <row r="45" s="160" customFormat="1" ht="12.75"/>
    <row r="46" s="160" customFormat="1" ht="12.75"/>
    <row r="47" s="160" customFormat="1" ht="12.75"/>
    <row r="48" s="160" customFormat="1" ht="12.75"/>
    <row r="49" s="160" customFormat="1" ht="12.75"/>
    <row r="50" s="160" customFormat="1" ht="12.75"/>
    <row r="51" s="160" customFormat="1" ht="12.75"/>
    <row r="52" s="160" customFormat="1" ht="12.75"/>
    <row r="53" s="160" customFormat="1" ht="12.75"/>
    <row r="54" s="160" customFormat="1" ht="12.75"/>
    <row r="55" s="160" customFormat="1" ht="12.75"/>
    <row r="56" s="160" customFormat="1" ht="12.75"/>
    <row r="57" s="160" customFormat="1" ht="12.75"/>
    <row r="58" s="160" customFormat="1" ht="12.75"/>
    <row r="59" s="160" customFormat="1" ht="12.75"/>
    <row r="60" s="160" customFormat="1" ht="12.75"/>
    <row r="61" s="160" customFormat="1" ht="12.75"/>
    <row r="62" s="160" customFormat="1" ht="12.75"/>
    <row r="63" s="160" customFormat="1" ht="12.75"/>
    <row r="64" s="160" customFormat="1" ht="12.75"/>
    <row r="65" s="160" customFormat="1" ht="12.75"/>
    <row r="66" s="160" customFormat="1" ht="12.75"/>
    <row r="67" s="160" customFormat="1" ht="12.75"/>
    <row r="68" s="160" customFormat="1" ht="12.75"/>
    <row r="69" s="160" customFormat="1" ht="12.75"/>
    <row r="70" s="160" customFormat="1" ht="12.75"/>
    <row r="71" s="160" customFormat="1" ht="12.75"/>
    <row r="72" s="160" customFormat="1" ht="12.75"/>
    <row r="73" s="160" customFormat="1" ht="12.75"/>
    <row r="74" s="160" customFormat="1" ht="12.75"/>
    <row r="75" s="160" customFormat="1" ht="12.75"/>
    <row r="76" s="160" customFormat="1" ht="12.75"/>
    <row r="77" s="160" customFormat="1" ht="12.75"/>
    <row r="78" s="160" customFormat="1" ht="12.75"/>
    <row r="79" s="160" customFormat="1" ht="12.75"/>
    <row r="80" s="160" customFormat="1" ht="12.75"/>
    <row r="81" s="160" customFormat="1" ht="12.75"/>
    <row r="82" s="160" customFormat="1" ht="12.75"/>
    <row r="83" s="160" customFormat="1" ht="12.75"/>
    <row r="84" s="160" customFormat="1" ht="12.75"/>
    <row r="85" s="160" customFormat="1" ht="12.75"/>
    <row r="86" s="160" customFormat="1" ht="12.75"/>
    <row r="87" s="160" customFormat="1" ht="12.75"/>
    <row r="88" s="160" customFormat="1" ht="12.75"/>
    <row r="89" s="160" customFormat="1" ht="12.75"/>
    <row r="90" s="160" customFormat="1" ht="12.75"/>
    <row r="91" s="160" customFormat="1" ht="12.75"/>
    <row r="92" s="160" customFormat="1" ht="12.75"/>
    <row r="93" s="160" customFormat="1" ht="12.75"/>
    <row r="94" s="160" customFormat="1" ht="12.75"/>
    <row r="95" s="160" customFormat="1" ht="12.75"/>
    <row r="96" s="160" customFormat="1" ht="12.75"/>
    <row r="97" s="160" customFormat="1" ht="12.75"/>
    <row r="98" s="160" customFormat="1" ht="12.75"/>
    <row r="99" s="160" customFormat="1" ht="12.75"/>
    <row r="100" s="160" customFormat="1" ht="12.75"/>
    <row r="101" s="160" customFormat="1" ht="12.75"/>
    <row r="102" s="160" customFormat="1" ht="12.75"/>
    <row r="103" s="160" customFormat="1" ht="12.75"/>
    <row r="104" s="160" customFormat="1" ht="12.75"/>
    <row r="105" s="160" customFormat="1" ht="12.75"/>
    <row r="106" s="160" customFormat="1" ht="12.75"/>
    <row r="107" s="160" customFormat="1" ht="12.75"/>
    <row r="108" s="160" customFormat="1" ht="12.75"/>
    <row r="109" s="160" customFormat="1" ht="12.75"/>
    <row r="110" s="160" customFormat="1" ht="12.75"/>
    <row r="111" s="160" customFormat="1" ht="12.75"/>
    <row r="112" s="160" customFormat="1" ht="12.75"/>
    <row r="113" s="160" customFormat="1" ht="12.75"/>
    <row r="114" s="160" customFormat="1" ht="12.75"/>
    <row r="115" s="160" customFormat="1" ht="12.75"/>
    <row r="116" s="160" customFormat="1" ht="12.75"/>
    <row r="117" s="160" customFormat="1" ht="12.75"/>
    <row r="118" s="160" customFormat="1" ht="12.75"/>
    <row r="119" s="160" customFormat="1" ht="12.75"/>
    <row r="120" s="160" customFormat="1" ht="12.75"/>
    <row r="121" s="160" customFormat="1" ht="12.75"/>
    <row r="122" s="160" customFormat="1" ht="12.75"/>
    <row r="123" s="160" customFormat="1" ht="12.75"/>
    <row r="124" s="160" customFormat="1" ht="12.75"/>
    <row r="125" s="160" customFormat="1" ht="12.75"/>
    <row r="126" s="160" customFormat="1" ht="12.75"/>
    <row r="127" s="160" customFormat="1" ht="12.75"/>
    <row r="128" s="160" customFormat="1" ht="12.75"/>
    <row r="129" s="160" customFormat="1" ht="12.75"/>
    <row r="130" s="160" customFormat="1" ht="12.75"/>
    <row r="131" s="160" customFormat="1" ht="12.75"/>
    <row r="132" s="160" customFormat="1" ht="12.75"/>
    <row r="133" s="160" customFormat="1" ht="12.75"/>
    <row r="134" s="160" customFormat="1" ht="12.75"/>
    <row r="135" s="160" customFormat="1" ht="12.75"/>
    <row r="136" s="160" customFormat="1" ht="12.75"/>
    <row r="137" s="160" customFormat="1" ht="12.75"/>
    <row r="138" s="160" customFormat="1" ht="12.75"/>
    <row r="139" s="160" customFormat="1" ht="12.75"/>
    <row r="140" s="160" customFormat="1" ht="12.75"/>
    <row r="141" s="160" customFormat="1" ht="12.75"/>
    <row r="142" s="160" customFormat="1" ht="12.75"/>
    <row r="143" s="160" customFormat="1" ht="12.75"/>
    <row r="144" s="160" customFormat="1" ht="12.75"/>
    <row r="145" s="160" customFormat="1" ht="12.75"/>
    <row r="146" s="160" customFormat="1" ht="12.75"/>
    <row r="147" s="160" customFormat="1" ht="12.75"/>
    <row r="148" s="160" customFormat="1" ht="12.75"/>
    <row r="149" s="160" customFormat="1" ht="12.75"/>
    <row r="150" s="160" customFormat="1" ht="12.75"/>
    <row r="151" s="160" customFormat="1" ht="12.75"/>
    <row r="152" s="160" customFormat="1" ht="12.75"/>
    <row r="153" s="160" customFormat="1" ht="12.75"/>
    <row r="154" s="160" customFormat="1" ht="12.75"/>
    <row r="155" s="160" customFormat="1" ht="12.75"/>
    <row r="156" s="160" customFormat="1" ht="12.75"/>
    <row r="157" s="160" customFormat="1" ht="12.75"/>
    <row r="158" s="160" customFormat="1" ht="12.75"/>
    <row r="159" s="160" customFormat="1" ht="12.75"/>
    <row r="160" s="160" customFormat="1" ht="12.75"/>
    <row r="161" s="160" customFormat="1" ht="12.75"/>
    <row r="162" s="160" customFormat="1" ht="12.75"/>
    <row r="163" s="160" customFormat="1" ht="12.75"/>
    <row r="164" s="160" customFormat="1" ht="12.75"/>
    <row r="165" s="160" customFormat="1" ht="12.75"/>
    <row r="166" s="160" customFormat="1" ht="12.75"/>
    <row r="167" s="160" customFormat="1" ht="12.75"/>
    <row r="168" s="160" customFormat="1" ht="12.75"/>
    <row r="169" s="160" customFormat="1" ht="12.75"/>
    <row r="170" s="160" customFormat="1" ht="12.75"/>
    <row r="171" s="160" customFormat="1" ht="12.75"/>
    <row r="172" s="160" customFormat="1" ht="12.75"/>
    <row r="173" s="160" customFormat="1" ht="12.75"/>
    <row r="174" s="160" customFormat="1" ht="12.75"/>
    <row r="175" s="160" customFormat="1" ht="12.75"/>
    <row r="176" s="160" customFormat="1" ht="12.75"/>
    <row r="177" s="160" customFormat="1" ht="12.75"/>
    <row r="178" s="160" customFormat="1" ht="12.75"/>
    <row r="179" s="160" customFormat="1" ht="12.75"/>
    <row r="180" s="160" customFormat="1" ht="12.75"/>
    <row r="181" s="160" customFormat="1" ht="12.75"/>
    <row r="182" s="160" customFormat="1" ht="12.75"/>
    <row r="183" s="160" customFormat="1" ht="12.75"/>
    <row r="184" s="160" customFormat="1" ht="12.75"/>
    <row r="185" s="160" customFormat="1" ht="12.75"/>
    <row r="186" s="160" customFormat="1" ht="12.75"/>
    <row r="187" s="160" customFormat="1" ht="12.75"/>
    <row r="188" s="160" customFormat="1" ht="12.75"/>
    <row r="189" s="160" customFormat="1" ht="12.75"/>
    <row r="190" s="160" customFormat="1" ht="12.75"/>
    <row r="191" s="160" customFormat="1" ht="12.75"/>
    <row r="192" s="160" customFormat="1" ht="12.75"/>
    <row r="193" s="160" customFormat="1" ht="12.75"/>
    <row r="194" s="160" customFormat="1" ht="12.75"/>
    <row r="195" s="160" customFormat="1" ht="12.75"/>
    <row r="196" s="160" customFormat="1" ht="12.75"/>
    <row r="197" s="160" customFormat="1" ht="12.75"/>
    <row r="198" s="160" customFormat="1" ht="12.75"/>
    <row r="199" s="160" customFormat="1" ht="12.75"/>
    <row r="200" s="160" customFormat="1" ht="12.75"/>
    <row r="201" s="160" customFormat="1" ht="12.75"/>
    <row r="202" s="160" customFormat="1" ht="12.75"/>
    <row r="203" s="160" customFormat="1" ht="12.75"/>
    <row r="204" s="160" customFormat="1" ht="12.75"/>
    <row r="205" s="160" customFormat="1" ht="12.75"/>
    <row r="206" s="160" customFormat="1" ht="12.75"/>
    <row r="207" s="160" customFormat="1" ht="12.75"/>
    <row r="208" s="160" customFormat="1" ht="12.75"/>
    <row r="209" s="160" customFormat="1" ht="12.75"/>
    <row r="210" s="160" customFormat="1" ht="12.75"/>
    <row r="211" s="160" customFormat="1" ht="12.75"/>
    <row r="212" s="160" customFormat="1" ht="12.75"/>
    <row r="213" s="160" customFormat="1" ht="12.75"/>
    <row r="214" s="160" customFormat="1" ht="12.75"/>
    <row r="215" s="160" customFormat="1" ht="12.75"/>
    <row r="216" s="160" customFormat="1" ht="12.75"/>
    <row r="217" s="160" customFormat="1" ht="12.75"/>
    <row r="218" s="160" customFormat="1" ht="12.75"/>
    <row r="219" s="160" customFormat="1" ht="12.75"/>
    <row r="220" s="160" customFormat="1" ht="12.75"/>
    <row r="221" s="160" customFormat="1" ht="12.75"/>
    <row r="222" s="160" customFormat="1" ht="12.75"/>
    <row r="223" s="160" customFormat="1" ht="12.75"/>
    <row r="224" s="160" customFormat="1" ht="12.75"/>
    <row r="225" s="160" customFormat="1" ht="12.75"/>
    <row r="226" s="160" customFormat="1" ht="12.75"/>
    <row r="227" s="160" customFormat="1" ht="12.75"/>
    <row r="228" s="160" customFormat="1" ht="12.75"/>
    <row r="229" s="160" customFormat="1" ht="12.75"/>
    <row r="230" s="160" customFormat="1" ht="12.75"/>
    <row r="231" s="160" customFormat="1" ht="12.75"/>
    <row r="232" s="160" customFormat="1" ht="12.75"/>
    <row r="233" s="160" customFormat="1" ht="12.75"/>
    <row r="234" s="160" customFormat="1" ht="12.75"/>
    <row r="235" s="160" customFormat="1" ht="12.75"/>
    <row r="236" s="160" customFormat="1" ht="12.75"/>
    <row r="237" s="160" customFormat="1" ht="12.75"/>
    <row r="238" s="160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22"/>
  <sheetViews>
    <sheetView showZeros="0" workbookViewId="0" topLeftCell="A1">
      <selection pane="topLeft" activeCell="E49" sqref="E49:F49"/>
    </sheetView>
  </sheetViews>
  <sheetFormatPr defaultColWidth="9.14428571428571" defaultRowHeight="12.75"/>
  <cols>
    <col min="1" max="1" width="10.2857142857143" style="2" customWidth="1"/>
    <col min="2" max="3" width="3.71428571428571" style="2" customWidth="1"/>
    <col min="4" max="4" width="10.2857142857143" style="2" customWidth="1"/>
    <col min="5" max="6" width="3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98" t="s">
        <v>523</v>
      </c>
      <c r="B1" s="299"/>
      <c r="C1" s="299"/>
      <c r="D1" s="299"/>
      <c r="E1" s="299"/>
      <c r="F1" s="299"/>
      <c r="G1" s="299"/>
      <c r="H1" s="300"/>
      <c r="I1" s="300"/>
      <c r="J1" s="300"/>
      <c r="K1" s="300"/>
      <c r="L1" s="300"/>
      <c r="M1" s="300"/>
      <c r="N1" s="300"/>
      <c r="O1" s="300"/>
      <c r="P1" s="301"/>
    </row>
    <row r="2" spans="1:16" ht="12" customHeight="1">
      <c r="A2" s="308" t="s">
        <v>574</v>
      </c>
      <c r="B2" s="309"/>
      <c r="C2" s="309"/>
      <c r="D2" s="309"/>
      <c r="E2" s="309"/>
      <c r="F2" s="309"/>
      <c r="G2" s="309"/>
      <c r="H2" s="310"/>
      <c r="I2" s="310"/>
      <c r="J2" s="310"/>
      <c r="K2" s="310"/>
      <c r="L2" s="310"/>
      <c r="M2" s="310"/>
      <c r="N2" s="310"/>
      <c r="O2" s="310"/>
      <c r="P2" s="311"/>
    </row>
    <row r="3" spans="1:16" ht="15" customHeight="1">
      <c r="A3" s="316" t="s">
        <v>524</v>
      </c>
      <c r="B3" s="317"/>
      <c r="C3" s="317"/>
      <c r="D3" s="317"/>
      <c r="E3" s="317"/>
      <c r="F3" s="317"/>
      <c r="G3" s="317"/>
      <c r="H3" s="242"/>
      <c r="I3" s="242"/>
      <c r="J3" s="242"/>
      <c r="K3" s="242"/>
      <c r="L3" s="242"/>
      <c r="M3" s="242"/>
      <c r="N3" s="242"/>
      <c r="O3" s="242"/>
      <c r="P3" s="243"/>
    </row>
    <row r="4" spans="1:17" ht="12" customHeight="1">
      <c r="A4" s="312" t="s">
        <v>2386</v>
      </c>
      <c r="B4" s="327"/>
      <c r="C4" s="327"/>
      <c r="D4" s="327"/>
      <c r="E4" s="327"/>
      <c r="F4" s="327"/>
      <c r="G4" s="327"/>
      <c r="H4" s="242"/>
      <c r="I4" s="242"/>
      <c r="J4" s="242"/>
      <c r="K4" s="242"/>
      <c r="L4" s="242"/>
      <c r="M4" s="242"/>
      <c r="N4" s="242"/>
      <c r="O4" s="242"/>
      <c r="P4" s="243"/>
      <c r="Q4" s="4"/>
    </row>
    <row r="5" spans="1:17" ht="18" customHeight="1">
      <c r="A5" s="234">
        <f>+ZAKL_DATA!B13</f>
        <v>0</v>
      </c>
      <c r="B5" s="235"/>
      <c r="C5" s="235"/>
      <c r="D5" s="235"/>
      <c r="E5" s="235"/>
      <c r="F5" s="235"/>
      <c r="G5" s="307"/>
      <c r="H5" s="314"/>
      <c r="I5" s="314"/>
      <c r="J5" s="331"/>
      <c r="K5" s="318" t="s">
        <v>621</v>
      </c>
      <c r="L5" s="319"/>
      <c r="M5" s="319"/>
      <c r="N5" s="319"/>
      <c r="O5" s="319"/>
      <c r="P5" s="320"/>
      <c r="Q5" s="4"/>
    </row>
    <row r="6" spans="1:17" ht="12" customHeight="1">
      <c r="A6" s="312" t="s">
        <v>643</v>
      </c>
      <c r="B6" s="280"/>
      <c r="C6" s="280"/>
      <c r="D6" s="280"/>
      <c r="E6" s="280"/>
      <c r="F6" s="280"/>
      <c r="G6" s="280"/>
      <c r="H6" s="314"/>
      <c r="I6" s="314"/>
      <c r="J6" s="331"/>
      <c r="K6" s="321"/>
      <c r="L6" s="242"/>
      <c r="M6" s="242"/>
      <c r="N6" s="242"/>
      <c r="O6" s="242"/>
      <c r="P6" s="243"/>
      <c r="Q6" s="4"/>
    </row>
    <row r="7" spans="1:17" ht="18" customHeight="1">
      <c r="A7" s="234">
        <f>+ZAKL_DATA!B14</f>
        <v>0</v>
      </c>
      <c r="B7" s="235"/>
      <c r="C7" s="235"/>
      <c r="D7" s="235"/>
      <c r="E7" s="235"/>
      <c r="F7" s="235"/>
      <c r="G7" s="307"/>
      <c r="H7" s="314"/>
      <c r="I7" s="314"/>
      <c r="J7" s="331"/>
      <c r="K7" s="321"/>
      <c r="L7" s="242"/>
      <c r="M7" s="242"/>
      <c r="N7" s="242"/>
      <c r="O7" s="242"/>
      <c r="P7" s="243"/>
      <c r="Q7" s="4"/>
    </row>
    <row r="8" spans="1:17" ht="12" customHeight="1">
      <c r="A8" s="312" t="s">
        <v>515</v>
      </c>
      <c r="B8" s="280"/>
      <c r="C8" s="280"/>
      <c r="D8" s="280"/>
      <c r="E8" s="280"/>
      <c r="F8" s="280"/>
      <c r="G8" s="280"/>
      <c r="H8" s="314"/>
      <c r="I8" s="314"/>
      <c r="J8" s="331"/>
      <c r="K8" s="322"/>
      <c r="L8" s="242"/>
      <c r="M8" s="242"/>
      <c r="N8" s="242"/>
      <c r="O8" s="242"/>
      <c r="P8" s="243"/>
      <c r="Q8" s="4"/>
    </row>
    <row r="9" spans="1:17" ht="18" customHeight="1">
      <c r="A9" s="304" t="str">
        <f>+ZAKL_DATA!D2</f>
        <v>CZ</v>
      </c>
      <c r="B9" s="305"/>
      <c r="C9" s="305"/>
      <c r="D9" s="305"/>
      <c r="E9" s="305"/>
      <c r="F9" s="305"/>
      <c r="G9" s="306"/>
      <c r="H9" s="314"/>
      <c r="I9" s="314"/>
      <c r="J9" s="331"/>
      <c r="K9" s="322"/>
      <c r="L9" s="242"/>
      <c r="M9" s="242"/>
      <c r="N9" s="242"/>
      <c r="O9" s="242"/>
      <c r="P9" s="243"/>
      <c r="Q9" s="4"/>
    </row>
    <row r="10" spans="1:17" ht="12" customHeight="1">
      <c r="A10" s="328" t="s">
        <v>2387</v>
      </c>
      <c r="B10" s="329"/>
      <c r="C10" s="329"/>
      <c r="D10" s="329"/>
      <c r="E10" s="329"/>
      <c r="F10" s="329"/>
      <c r="G10" s="329"/>
      <c r="H10" s="314"/>
      <c r="I10" s="314"/>
      <c r="J10" s="331"/>
      <c r="K10" s="322"/>
      <c r="L10" s="242"/>
      <c r="M10" s="242"/>
      <c r="N10" s="242"/>
      <c r="O10" s="242"/>
      <c r="P10" s="243"/>
      <c r="Q10" s="4"/>
    </row>
    <row r="11" spans="1:17" ht="18" customHeight="1">
      <c r="A11" s="234" t="str">
        <f>+MID(A9,3,15)</f>
        <v/>
      </c>
      <c r="B11" s="235"/>
      <c r="C11" s="235"/>
      <c r="D11" s="235"/>
      <c r="E11" s="235"/>
      <c r="F11" s="235"/>
      <c r="G11" s="307"/>
      <c r="H11" s="182"/>
      <c r="I11" s="182"/>
      <c r="J11" s="182"/>
      <c r="K11" s="322"/>
      <c r="L11" s="242"/>
      <c r="M11" s="242"/>
      <c r="N11" s="242"/>
      <c r="O11" s="242"/>
      <c r="P11" s="243"/>
      <c r="Q11" s="4"/>
    </row>
    <row r="12" spans="1:17" ht="3" customHeight="1">
      <c r="A12" s="131"/>
      <c r="B12" s="182"/>
      <c r="C12" s="182"/>
      <c r="D12" s="182"/>
      <c r="E12" s="182"/>
      <c r="F12" s="182"/>
      <c r="G12" s="182"/>
      <c r="H12" s="182"/>
      <c r="I12" s="182"/>
      <c r="J12" s="182"/>
      <c r="K12" s="322"/>
      <c r="L12" s="242"/>
      <c r="M12" s="242"/>
      <c r="N12" s="242"/>
      <c r="O12" s="242"/>
      <c r="P12" s="243"/>
      <c r="Q12" s="4"/>
    </row>
    <row r="13" spans="1:18" ht="15" customHeight="1">
      <c r="A13" s="132" t="s">
        <v>525</v>
      </c>
      <c r="B13" s="88" t="s">
        <v>539</v>
      </c>
      <c r="C13" s="127"/>
      <c r="D13" s="87" t="s">
        <v>528</v>
      </c>
      <c r="E13" s="88"/>
      <c r="F13" s="127"/>
      <c r="G13" s="87" t="s">
        <v>527</v>
      </c>
      <c r="H13" s="88"/>
      <c r="I13" s="314"/>
      <c r="J13" s="242"/>
      <c r="K13" s="322"/>
      <c r="L13" s="242"/>
      <c r="M13" s="242"/>
      <c r="N13" s="242"/>
      <c r="O13" s="242"/>
      <c r="P13" s="243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26"/>
      <c r="B14" s="330"/>
      <c r="C14" s="330"/>
      <c r="D14" s="330"/>
      <c r="E14" s="330"/>
      <c r="F14" s="330"/>
      <c r="G14" s="330"/>
      <c r="H14" s="330"/>
      <c r="I14" s="242"/>
      <c r="J14" s="242"/>
      <c r="K14" s="322"/>
      <c r="L14" s="242"/>
      <c r="M14" s="242"/>
      <c r="N14" s="242"/>
      <c r="O14" s="242"/>
      <c r="P14" s="243"/>
    </row>
    <row r="15" spans="1:16" ht="24.75" customHeight="1">
      <c r="A15" s="278" t="s">
        <v>529</v>
      </c>
      <c r="B15" s="279"/>
      <c r="C15" s="279"/>
      <c r="D15" s="279"/>
      <c r="E15" s="280"/>
      <c r="F15" s="287"/>
      <c r="G15" s="288"/>
      <c r="H15" s="288"/>
      <c r="I15" s="289"/>
      <c r="J15" s="128"/>
      <c r="K15" s="323"/>
      <c r="L15" s="324"/>
      <c r="M15" s="324"/>
      <c r="N15" s="324"/>
      <c r="O15" s="324"/>
      <c r="P15" s="325"/>
    </row>
    <row r="16" spans="1:16" ht="5.1" customHeight="1">
      <c r="A16" s="326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3"/>
    </row>
    <row r="17" spans="1:16" ht="15" customHeight="1">
      <c r="A17" s="312" t="s">
        <v>629</v>
      </c>
      <c r="B17" s="242"/>
      <c r="C17" s="242"/>
      <c r="D17" s="242"/>
      <c r="E17" s="97"/>
      <c r="F17" s="98">
        <v>0</v>
      </c>
      <c r="G17" s="313"/>
      <c r="H17" s="314"/>
      <c r="I17" s="314"/>
      <c r="J17" s="314"/>
      <c r="K17" s="314"/>
      <c r="L17" s="314"/>
      <c r="M17" s="314"/>
      <c r="N17" s="314"/>
      <c r="O17" s="314"/>
      <c r="P17" s="315"/>
    </row>
    <row r="18" spans="1:16" ht="24.95" customHeight="1">
      <c r="A18" s="302" t="s">
        <v>516</v>
      </c>
      <c r="B18" s="303"/>
      <c r="C18" s="303"/>
      <c r="D18" s="303"/>
      <c r="E18" s="303"/>
      <c r="F18" s="303"/>
      <c r="G18" s="303"/>
      <c r="H18" s="276"/>
      <c r="I18" s="276"/>
      <c r="J18" s="276"/>
      <c r="K18" s="276"/>
      <c r="L18" s="276"/>
      <c r="M18" s="276"/>
      <c r="N18" s="276"/>
      <c r="O18" s="276"/>
      <c r="P18" s="277"/>
    </row>
    <row r="19" spans="1:16" ht="15" customHeight="1">
      <c r="A19" s="274" t="s">
        <v>517</v>
      </c>
      <c r="B19" s="275"/>
      <c r="C19" s="275"/>
      <c r="D19" s="275"/>
      <c r="E19" s="275"/>
      <c r="F19" s="275"/>
      <c r="G19" s="275"/>
      <c r="H19" s="276"/>
      <c r="I19" s="276"/>
      <c r="J19" s="276"/>
      <c r="K19" s="276"/>
      <c r="L19" s="276"/>
      <c r="M19" s="276"/>
      <c r="N19" s="276"/>
      <c r="O19" s="276"/>
      <c r="P19" s="277"/>
    </row>
    <row r="20" spans="1:16" ht="5.1" customHeight="1">
      <c r="A20" s="274"/>
      <c r="B20" s="275"/>
      <c r="C20" s="275"/>
      <c r="D20" s="275"/>
      <c r="E20" s="275"/>
      <c r="F20" s="275"/>
      <c r="G20" s="275"/>
      <c r="H20" s="276"/>
      <c r="I20" s="276"/>
      <c r="J20" s="276"/>
      <c r="K20" s="276"/>
      <c r="L20" s="276"/>
      <c r="M20" s="276"/>
      <c r="N20" s="276"/>
      <c r="O20" s="276"/>
      <c r="P20" s="277"/>
    </row>
    <row r="21" spans="1:18" ht="18" customHeight="1">
      <c r="A21" s="396" t="s">
        <v>2388</v>
      </c>
      <c r="B21" s="391"/>
      <c r="C21" s="391"/>
      <c r="D21" s="391"/>
      <c r="E21" s="391"/>
      <c r="F21" s="391"/>
      <c r="G21" s="391"/>
      <c r="H21" s="391"/>
      <c r="I21" s="391"/>
      <c r="J21" s="99">
        <v>1</v>
      </c>
      <c r="K21" s="275" t="s">
        <v>518</v>
      </c>
      <c r="L21" s="390"/>
      <c r="M21" s="99"/>
      <c r="N21" s="180" t="s">
        <v>519</v>
      </c>
      <c r="O21" s="388">
        <v>2018</v>
      </c>
      <c r="P21" s="389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74"/>
      <c r="B22" s="275"/>
      <c r="C22" s="275"/>
      <c r="D22" s="275"/>
      <c r="E22" s="275"/>
      <c r="F22" s="275"/>
      <c r="G22" s="275"/>
      <c r="H22" s="276"/>
      <c r="I22" s="276"/>
      <c r="J22" s="276"/>
      <c r="K22" s="276"/>
      <c r="L22" s="276"/>
      <c r="M22" s="276"/>
      <c r="N22" s="276"/>
      <c r="O22" s="276"/>
      <c r="P22" s="277"/>
    </row>
    <row r="23" spans="1:18" ht="18" customHeight="1">
      <c r="A23" s="396" t="s">
        <v>549</v>
      </c>
      <c r="B23" s="391"/>
      <c r="C23" s="391"/>
      <c r="D23" s="391"/>
      <c r="E23" s="391"/>
      <c r="F23" s="391"/>
      <c r="G23" s="391"/>
      <c r="H23" s="391"/>
      <c r="I23" s="391"/>
      <c r="J23" s="103"/>
      <c r="K23" s="391" t="s">
        <v>550</v>
      </c>
      <c r="L23" s="392"/>
      <c r="M23" s="103"/>
      <c r="N23" s="393"/>
      <c r="O23" s="394"/>
      <c r="P23" s="395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33"/>
      <c r="B24" s="129"/>
      <c r="C24" s="129"/>
      <c r="D24" s="129"/>
      <c r="E24" s="129"/>
      <c r="F24" s="129"/>
      <c r="G24" s="129"/>
      <c r="H24" s="127"/>
      <c r="I24" s="127"/>
      <c r="J24" s="127"/>
      <c r="K24" s="127"/>
      <c r="L24" s="127"/>
      <c r="M24" s="127"/>
      <c r="N24" s="127"/>
      <c r="O24" s="127"/>
      <c r="P24" s="134"/>
    </row>
    <row r="25" spans="1:18" ht="18" customHeight="1">
      <c r="A25" s="293" t="s">
        <v>2389</v>
      </c>
      <c r="B25" s="294"/>
      <c r="C25" s="294"/>
      <c r="D25" s="89" t="s">
        <v>539</v>
      </c>
      <c r="E25" s="285" t="s">
        <v>645</v>
      </c>
      <c r="F25" s="294"/>
      <c r="G25" s="294"/>
      <c r="H25" s="294"/>
      <c r="I25" s="294"/>
      <c r="J25" s="89"/>
      <c r="K25" s="285" t="s">
        <v>628</v>
      </c>
      <c r="L25" s="286"/>
      <c r="M25" s="286"/>
      <c r="N25" s="286"/>
      <c r="O25" s="286"/>
      <c r="P25" s="135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93" t="s">
        <v>644</v>
      </c>
      <c r="B26" s="294"/>
      <c r="C26" s="294"/>
      <c r="D26" s="89"/>
      <c r="E26" s="285" t="s">
        <v>622</v>
      </c>
      <c r="F26" s="294"/>
      <c r="G26" s="294"/>
      <c r="H26" s="294"/>
      <c r="I26" s="294"/>
      <c r="J26" s="89"/>
      <c r="K26" s="295" t="s">
        <v>551</v>
      </c>
      <c r="L26" s="286"/>
      <c r="M26" s="286"/>
      <c r="N26" s="286"/>
      <c r="O26" s="286"/>
      <c r="P26" s="135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33"/>
      <c r="B27" s="129"/>
      <c r="C27" s="129"/>
      <c r="D27" s="129"/>
      <c r="E27" s="129"/>
      <c r="F27" s="129"/>
      <c r="G27" s="129"/>
      <c r="H27" s="127"/>
      <c r="I27" s="127"/>
      <c r="J27" s="127"/>
      <c r="K27" s="127"/>
      <c r="L27" s="127"/>
      <c r="M27" s="127"/>
      <c r="N27" s="127"/>
      <c r="O27" s="127"/>
      <c r="P27" s="134"/>
    </row>
    <row r="28" spans="1:16" ht="15" customHeight="1">
      <c r="A28" s="281" t="s">
        <v>2391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3"/>
    </row>
    <row r="29" spans="1:16" ht="18" customHeight="1">
      <c r="A29" s="250">
        <f>+ZAKL_DATA!D4</f>
        <v>0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1"/>
      <c r="M29" s="291"/>
      <c r="N29" s="291"/>
      <c r="O29" s="291"/>
      <c r="P29" s="292"/>
    </row>
    <row r="30" spans="1:16" ht="9" customHeight="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40"/>
    </row>
    <row r="31" spans="1:16" ht="18" customHeight="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  <c r="L31" s="128"/>
      <c r="M31" s="296">
        <f>+ZAKL_DATA!D7</f>
        <v>0</v>
      </c>
      <c r="N31" s="283"/>
      <c r="O31" s="283"/>
      <c r="P31" s="297"/>
    </row>
    <row r="32" spans="1:16" ht="5.1" customHeight="1">
      <c r="A32" s="281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3"/>
    </row>
    <row r="33" spans="1:16" s="5" customFormat="1" ht="15" customHeight="1">
      <c r="A33" s="397" t="s">
        <v>2390</v>
      </c>
      <c r="B33" s="384"/>
      <c r="C33" s="384"/>
      <c r="D33" s="384"/>
      <c r="E33" s="384"/>
      <c r="F33" s="384"/>
      <c r="G33" s="384"/>
      <c r="H33" s="384"/>
      <c r="I33" s="384"/>
      <c r="J33" s="384" t="s">
        <v>521</v>
      </c>
      <c r="K33" s="384"/>
      <c r="L33" s="384"/>
      <c r="M33" s="384"/>
      <c r="N33" s="384"/>
      <c r="O33" s="384" t="s">
        <v>526</v>
      </c>
      <c r="P33" s="385"/>
    </row>
    <row r="34" spans="1:16" ht="18" customHeight="1">
      <c r="A34" s="250">
        <f>+ZAKL_DATA!B5</f>
        <v>0</v>
      </c>
      <c r="B34" s="248"/>
      <c r="C34" s="248"/>
      <c r="D34" s="248"/>
      <c r="E34" s="248"/>
      <c r="F34" s="248"/>
      <c r="G34" s="249"/>
      <c r="H34" s="329"/>
      <c r="I34" s="398"/>
      <c r="J34" s="227">
        <f>+ZAKL_DATA!B4</f>
        <v>0</v>
      </c>
      <c r="K34" s="248"/>
      <c r="L34" s="248"/>
      <c r="M34" s="249"/>
      <c r="N34" s="181"/>
      <c r="O34" s="386">
        <f>+ZAKL_DATA!B7</f>
        <v>0</v>
      </c>
      <c r="P34" s="387"/>
    </row>
    <row r="35" spans="1:16" ht="5.1" customHeight="1">
      <c r="A35" s="253" t="s">
        <v>2392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3"/>
    </row>
    <row r="36" spans="1:16" ht="15" customHeight="1">
      <c r="A36" s="254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3"/>
    </row>
    <row r="37" spans="1:16" s="5" customFormat="1" ht="15" customHeight="1">
      <c r="A37" s="257" t="s">
        <v>542</v>
      </c>
      <c r="B37" s="229"/>
      <c r="C37" s="229"/>
      <c r="D37" s="229"/>
      <c r="E37" s="229"/>
      <c r="F37" s="229"/>
      <c r="G37" s="229"/>
      <c r="H37" s="229"/>
      <c r="I37" s="186"/>
      <c r="J37" s="229" t="s">
        <v>543</v>
      </c>
      <c r="K37" s="229"/>
      <c r="L37" s="186"/>
      <c r="M37" s="229" t="s">
        <v>544</v>
      </c>
      <c r="N37" s="229"/>
      <c r="O37" s="229"/>
      <c r="P37" s="258"/>
    </row>
    <row r="38" spans="1:16" ht="18" customHeight="1">
      <c r="A38" s="250">
        <f>+ZAKL_DATA!B18</f>
        <v>0</v>
      </c>
      <c r="B38" s="251"/>
      <c r="C38" s="251"/>
      <c r="D38" s="251"/>
      <c r="E38" s="251"/>
      <c r="F38" s="251"/>
      <c r="G38" s="251"/>
      <c r="H38" s="252"/>
      <c r="I38" s="90"/>
      <c r="J38" s="227">
        <f>+ZAKL_DATA!B19</f>
        <v>0</v>
      </c>
      <c r="K38" s="228"/>
      <c r="L38" s="90"/>
      <c r="M38" s="259">
        <f>+ZAKL_DATA!B25</f>
        <v>0</v>
      </c>
      <c r="N38" s="260"/>
      <c r="O38" s="260"/>
      <c r="P38" s="261"/>
    </row>
    <row r="39" spans="1:16" ht="15" customHeight="1">
      <c r="A39" s="257" t="s">
        <v>552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186"/>
      <c r="M39" s="185"/>
      <c r="N39" s="255" t="s">
        <v>623</v>
      </c>
      <c r="O39" s="255"/>
      <c r="P39" s="256"/>
    </row>
    <row r="40" spans="1:16" ht="18" customHeight="1">
      <c r="A40" s="250">
        <f>+ZAKL_DATA!B16</f>
        <v>0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62"/>
      <c r="M40" s="90"/>
      <c r="N40" s="263">
        <f>+ZAKL_DATA!B17</f>
        <v>0</v>
      </c>
      <c r="O40" s="264"/>
      <c r="P40" s="265"/>
    </row>
    <row r="41" spans="1:16" ht="15" customHeight="1">
      <c r="A41" s="257" t="s">
        <v>637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186"/>
      <c r="M41" s="229" t="s">
        <v>545</v>
      </c>
      <c r="N41" s="229"/>
      <c r="O41" s="229"/>
      <c r="P41" s="258"/>
    </row>
    <row r="42" spans="1:16" ht="18" customHeight="1">
      <c r="A42" s="247">
        <f>+ZAKL_DATA!B27</f>
        <v>0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9"/>
      <c r="L42" s="90"/>
      <c r="M42" s="244">
        <f>+ZAKL_DATA!B20</f>
        <v>0</v>
      </c>
      <c r="N42" s="245"/>
      <c r="O42" s="245"/>
      <c r="P42" s="246"/>
    </row>
    <row r="43" spans="1:16" ht="15" customHeight="1">
      <c r="A43" s="241" t="s">
        <v>624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3"/>
    </row>
    <row r="44" spans="1:16" ht="18" customHeight="1">
      <c r="A44" s="234">
        <f>ZAKL_DATA!B29</f>
        <v>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6"/>
      <c r="M44" s="236"/>
      <c r="N44" s="236"/>
      <c r="O44" s="236"/>
      <c r="P44" s="237"/>
    </row>
    <row r="45" spans="1:16" ht="5.1" customHeight="1" thickBot="1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40"/>
    </row>
    <row r="46" spans="1:16" ht="15.75">
      <c r="A46" s="230" t="s">
        <v>553</v>
      </c>
      <c r="B46" s="231"/>
      <c r="C46" s="231"/>
      <c r="D46" s="231"/>
      <c r="E46" s="231"/>
      <c r="F46" s="231"/>
      <c r="G46" s="231"/>
      <c r="H46" s="232"/>
      <c r="I46" s="232"/>
      <c r="J46" s="232"/>
      <c r="K46" s="232"/>
      <c r="L46" s="232"/>
      <c r="M46" s="232"/>
      <c r="N46" s="232"/>
      <c r="O46" s="232"/>
      <c r="P46" s="233"/>
    </row>
    <row r="47" spans="1:16" ht="24.95" customHeight="1" thickBot="1">
      <c r="A47" s="223" t="s">
        <v>638</v>
      </c>
      <c r="B47" s="224"/>
      <c r="C47" s="224"/>
      <c r="D47" s="224"/>
      <c r="E47" s="224"/>
      <c r="F47" s="224"/>
      <c r="G47" s="224"/>
      <c r="H47" s="225"/>
      <c r="I47" s="225"/>
      <c r="J47" s="225"/>
      <c r="K47" s="225"/>
      <c r="L47" s="225"/>
      <c r="M47" s="225"/>
      <c r="N47" s="225"/>
      <c r="O47" s="225"/>
      <c r="P47" s="226"/>
    </row>
    <row r="48" spans="1:16" ht="12.95" customHeight="1">
      <c r="A48" s="268" t="s">
        <v>2394</v>
      </c>
      <c r="B48" s="269"/>
      <c r="C48" s="269"/>
      <c r="D48" s="269"/>
      <c r="E48" s="272" t="s">
        <v>2393</v>
      </c>
      <c r="F48" s="272"/>
      <c r="G48" s="272"/>
      <c r="H48" s="269"/>
      <c r="I48" s="269"/>
      <c r="J48" s="269"/>
      <c r="K48" s="269"/>
      <c r="L48" s="269"/>
      <c r="M48" s="269"/>
      <c r="N48" s="269"/>
      <c r="O48" s="269"/>
      <c r="P48" s="273"/>
    </row>
    <row r="49" spans="1:16" ht="15" customHeight="1">
      <c r="A49" s="187"/>
      <c r="B49" s="121"/>
      <c r="C49" s="121"/>
      <c r="D49" s="121"/>
      <c r="E49" s="270"/>
      <c r="F49" s="271"/>
      <c r="G49" s="121"/>
      <c r="H49" s="121"/>
      <c r="I49" s="121"/>
      <c r="J49" s="121"/>
      <c r="K49" s="121"/>
      <c r="L49" s="121"/>
      <c r="M49" s="121"/>
      <c r="N49" s="121"/>
      <c r="O49" s="121"/>
      <c r="P49" s="86"/>
    </row>
    <row r="50" spans="1:16" ht="12.95" customHeight="1">
      <c r="A50" s="241" t="s">
        <v>2399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3"/>
    </row>
    <row r="51" spans="1:16" ht="18" customHeight="1">
      <c r="A51" s="250" t="str">
        <f>+CONCATENATE(ZAKL_DATA!D20," ",ZAKL_DATA!D21," ",ZAKL_DATA!D22)</f>
        <v xml:space="preserve">  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66"/>
      <c r="M51" s="266"/>
      <c r="N51" s="266"/>
      <c r="O51" s="266"/>
      <c r="P51" s="267"/>
    </row>
    <row r="52" spans="1:16" ht="12.95" customHeight="1">
      <c r="A52" s="241" t="s">
        <v>625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3"/>
    </row>
    <row r="53" spans="1:16" ht="18" customHeight="1">
      <c r="A53" s="250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66"/>
      <c r="M53" s="266"/>
      <c r="N53" s="266"/>
      <c r="O53" s="266"/>
      <c r="P53" s="267"/>
    </row>
    <row r="54" spans="1:16" ht="12.95" customHeight="1">
      <c r="A54" s="368" t="s">
        <v>2395</v>
      </c>
      <c r="B54" s="369"/>
      <c r="C54" s="369"/>
      <c r="D54" s="369"/>
      <c r="E54" s="369"/>
      <c r="F54" s="369"/>
      <c r="G54" s="370"/>
      <c r="H54" s="371"/>
      <c r="I54" s="371"/>
      <c r="J54" s="371"/>
      <c r="K54" s="371"/>
      <c r="L54" s="371"/>
      <c r="M54" s="371"/>
      <c r="N54" s="371"/>
      <c r="O54" s="371"/>
      <c r="P54" s="372"/>
    </row>
    <row r="55" spans="1:16" ht="12.95" customHeight="1">
      <c r="A55" s="368" t="s">
        <v>2396</v>
      </c>
      <c r="B55" s="369"/>
      <c r="C55" s="369"/>
      <c r="D55" s="369"/>
      <c r="E55" s="369"/>
      <c r="F55" s="369"/>
      <c r="G55" s="370"/>
      <c r="H55" s="371"/>
      <c r="I55" s="371"/>
      <c r="J55" s="371"/>
      <c r="K55" s="371"/>
      <c r="L55" s="371"/>
      <c r="M55" s="371"/>
      <c r="N55" s="371"/>
      <c r="O55" s="371"/>
      <c r="P55" s="372"/>
    </row>
    <row r="56" spans="1:16" ht="12.95" customHeight="1">
      <c r="A56" s="381" t="s">
        <v>626</v>
      </c>
      <c r="B56" s="369"/>
      <c r="C56" s="369"/>
      <c r="D56" s="369"/>
      <c r="E56" s="369"/>
      <c r="F56" s="369"/>
      <c r="G56" s="370"/>
      <c r="H56" s="371"/>
      <c r="I56" s="371"/>
      <c r="J56" s="371"/>
      <c r="K56" s="371"/>
      <c r="L56" s="371"/>
      <c r="M56" s="371"/>
      <c r="N56" s="371"/>
      <c r="O56" s="371"/>
      <c r="P56" s="372"/>
    </row>
    <row r="57" spans="1:16" ht="18" customHeight="1">
      <c r="A57" s="282" t="str">
        <f>+CONCATENATE(ZAKL_DATA!D14," ",ZAKL_DATA!D15," ",ZAKL_DATA!D16," - ",ZAKL_DATA!D17)</f>
        <v xml:space="preserve">   - 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382"/>
      <c r="M57" s="382"/>
      <c r="N57" s="382"/>
      <c r="O57" s="382"/>
      <c r="P57" s="383"/>
    </row>
    <row r="58" spans="1:16" ht="4.5" customHeight="1" thickBot="1">
      <c r="A58" s="378"/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80"/>
    </row>
    <row r="59" spans="1:16" ht="4.5" customHeight="1" thickBot="1">
      <c r="A59" s="373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3"/>
    </row>
    <row r="60" spans="1:16" ht="15" customHeight="1">
      <c r="A60" s="374" t="s">
        <v>630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6"/>
    </row>
    <row r="61" spans="1:16" ht="24" customHeight="1">
      <c r="A61" s="312" t="s">
        <v>522</v>
      </c>
      <c r="B61" s="242"/>
      <c r="C61" s="242"/>
      <c r="D61" s="242"/>
      <c r="E61" s="377" t="s">
        <v>554</v>
      </c>
      <c r="F61" s="377"/>
      <c r="G61" s="377"/>
      <c r="H61" s="377"/>
      <c r="I61" s="377"/>
      <c r="J61" s="377"/>
      <c r="K61" s="377"/>
      <c r="L61" s="91"/>
      <c r="M61" s="355" t="s">
        <v>627</v>
      </c>
      <c r="N61" s="355"/>
      <c r="O61" s="355"/>
      <c r="P61" s="356"/>
    </row>
    <row r="62" spans="1:16" ht="14.1" customHeight="1">
      <c r="A62" s="364">
        <f ca="1">+TODAY()</f>
        <v>43418</v>
      </c>
      <c r="B62" s="365"/>
      <c r="C62" s="366"/>
      <c r="D62" s="183"/>
      <c r="E62" s="346"/>
      <c r="F62" s="347"/>
      <c r="G62" s="347"/>
      <c r="H62" s="347"/>
      <c r="I62" s="347"/>
      <c r="J62" s="347"/>
      <c r="K62" s="348"/>
      <c r="L62" s="367"/>
      <c r="M62" s="346"/>
      <c r="N62" s="347"/>
      <c r="O62" s="347"/>
      <c r="P62" s="361"/>
    </row>
    <row r="63" spans="1:16" ht="18" customHeight="1">
      <c r="A63" s="357"/>
      <c r="B63" s="358"/>
      <c r="C63" s="359"/>
      <c r="D63" s="359"/>
      <c r="E63" s="349"/>
      <c r="F63" s="350"/>
      <c r="G63" s="350"/>
      <c r="H63" s="350"/>
      <c r="I63" s="350"/>
      <c r="J63" s="350"/>
      <c r="K63" s="351"/>
      <c r="L63" s="367"/>
      <c r="M63" s="349"/>
      <c r="N63" s="350"/>
      <c r="O63" s="350"/>
      <c r="P63" s="362"/>
    </row>
    <row r="64" spans="1:16" ht="14.1" customHeight="1">
      <c r="A64" s="360"/>
      <c r="B64" s="359"/>
      <c r="C64" s="359"/>
      <c r="D64" s="359"/>
      <c r="E64" s="352"/>
      <c r="F64" s="353"/>
      <c r="G64" s="353"/>
      <c r="H64" s="353"/>
      <c r="I64" s="353"/>
      <c r="J64" s="353"/>
      <c r="K64" s="354"/>
      <c r="L64" s="367"/>
      <c r="M64" s="352"/>
      <c r="N64" s="353"/>
      <c r="O64" s="353"/>
      <c r="P64" s="363"/>
    </row>
    <row r="65" spans="1:16" ht="5.1" customHeight="1" thickBot="1">
      <c r="A65" s="335"/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7"/>
    </row>
    <row r="66" spans="1:16" ht="5.1" customHeight="1">
      <c r="A66" s="131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4"/>
    </row>
    <row r="67" spans="1:16" ht="15" customHeight="1">
      <c r="A67" s="241" t="s">
        <v>2397</v>
      </c>
      <c r="B67" s="242"/>
      <c r="C67" s="242"/>
      <c r="D67" s="343" t="str">
        <f>+CONCATENATE(ZAKL_DATA!D31," ",ZAKL_DATA!D30," ",ZAKL_DATA!D32)</f>
        <v xml:space="preserve">  </v>
      </c>
      <c r="E67" s="344"/>
      <c r="F67" s="344"/>
      <c r="G67" s="344"/>
      <c r="H67" s="344"/>
      <c r="I67" s="344"/>
      <c r="J67" s="344"/>
      <c r="K67" s="344"/>
      <c r="L67" s="345"/>
      <c r="M67" s="130" t="s">
        <v>541</v>
      </c>
      <c r="N67" s="342">
        <f>+ZAKL_DATA!D33</f>
        <v>0</v>
      </c>
      <c r="O67" s="260"/>
      <c r="P67" s="261"/>
    </row>
    <row r="68" spans="1:16" ht="12.75">
      <c r="A68" s="339" t="s">
        <v>547</v>
      </c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1"/>
    </row>
    <row r="69" spans="1:16" ht="12.75">
      <c r="A69" s="339">
        <f>+ZAKL_DATA!A44</f>
        <v>0</v>
      </c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1"/>
    </row>
    <row r="70" spans="1:16" ht="12.75">
      <c r="A70" s="338" t="s">
        <v>2398</v>
      </c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3"/>
    </row>
    <row r="71" spans="1:16" ht="9.95" customHeight="1" thickBot="1">
      <c r="A71" s="332">
        <v>1</v>
      </c>
      <c r="B71" s="333"/>
      <c r="C71" s="333"/>
      <c r="D71" s="333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4"/>
    </row>
    <row r="73" ht="12.6" customHeight="1"/>
    <row r="222" spans="1:1" ht="12.75">
      <c r="A222" s="9"/>
    </row>
  </sheetData>
  <sheetProtection password="EF65" sheet="1" objects="1" scenarios="1"/>
  <mergeCells count="99">
    <mergeCell ref="O33:P33"/>
    <mergeCell ref="O34:P34"/>
    <mergeCell ref="A34:G34"/>
    <mergeCell ref="O21:P21"/>
    <mergeCell ref="K21:L21"/>
    <mergeCell ref="A22:P22"/>
    <mergeCell ref="K23:L23"/>
    <mergeCell ref="N23:P23"/>
    <mergeCell ref="A21:I21"/>
    <mergeCell ref="A23:I23"/>
    <mergeCell ref="J34:M34"/>
    <mergeCell ref="A33:I33"/>
    <mergeCell ref="J33:N33"/>
    <mergeCell ref="A25:C25"/>
    <mergeCell ref="E25:I25"/>
    <mergeCell ref="H34:I34"/>
    <mergeCell ref="M62:P64"/>
    <mergeCell ref="A62:C62"/>
    <mergeCell ref="L62:L64"/>
    <mergeCell ref="A54:P54"/>
    <mergeCell ref="A59:P59"/>
    <mergeCell ref="A60:P60"/>
    <mergeCell ref="E61:K61"/>
    <mergeCell ref="A58:P58"/>
    <mergeCell ref="A55:P55"/>
    <mergeCell ref="A56:P56"/>
    <mergeCell ref="A57:P57"/>
    <mergeCell ref="A8:G8"/>
    <mergeCell ref="A6:G6"/>
    <mergeCell ref="A7:G7"/>
    <mergeCell ref="H5:J10"/>
    <mergeCell ref="A71:P71"/>
    <mergeCell ref="A65:P65"/>
    <mergeCell ref="A70:P70"/>
    <mergeCell ref="A69:P69"/>
    <mergeCell ref="A68:P68"/>
    <mergeCell ref="A67:C67"/>
    <mergeCell ref="N67:P67"/>
    <mergeCell ref="D67:L67"/>
    <mergeCell ref="E62:K64"/>
    <mergeCell ref="A61:D61"/>
    <mergeCell ref="M61:P61"/>
    <mergeCell ref="A63:D64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2:P32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53:P53"/>
    <mergeCell ref="A48:D48"/>
    <mergeCell ref="E49:F49"/>
    <mergeCell ref="A51:P51"/>
    <mergeCell ref="A50:P50"/>
    <mergeCell ref="A52:P52"/>
    <mergeCell ref="E48:P48"/>
    <mergeCell ref="A35:P36"/>
    <mergeCell ref="N39:P39"/>
    <mergeCell ref="A41:K41"/>
    <mergeCell ref="M41:P41"/>
    <mergeCell ref="M38:P38"/>
    <mergeCell ref="A40:L40"/>
    <mergeCell ref="A39:K39"/>
    <mergeCell ref="A37:H37"/>
    <mergeCell ref="N40:P40"/>
    <mergeCell ref="M37:P37"/>
    <mergeCell ref="A47:P47"/>
    <mergeCell ref="J38:K38"/>
    <mergeCell ref="J37:K37"/>
    <mergeCell ref="A46:P46"/>
    <mergeCell ref="A44:P44"/>
    <mergeCell ref="A45:P45"/>
    <mergeCell ref="A43:P43"/>
    <mergeCell ref="M42:P42"/>
    <mergeCell ref="A42:K42"/>
    <mergeCell ref="A38:H38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393700787401575" right="0.393700787401575" top="0.393700787401575" bottom="0.393700787401575" header="0.511811023622047" footer="0.511811023622047"/>
  <pageSetup horizontalDpi="300" verticalDpi="300" orientation="portrait" paperSize="9" scale="84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" defaultRowHeight="12.75"/>
  <cols>
    <col min="1" max="1" width="54" style="13" customWidth="1"/>
    <col min="2" max="2" width="9.57142857142857" style="13" customWidth="1"/>
    <col min="3" max="3" width="5" style="16" customWidth="1"/>
    <col min="4" max="4" width="11.2857142857143" style="10" customWidth="1"/>
    <col min="5" max="5" width="4.28571428571429" style="10" customWidth="1"/>
    <col min="6" max="6" width="5.71428571428571" style="10" bestFit="1" customWidth="1"/>
    <col min="7" max="7" width="4.28571428571429" style="10" customWidth="1"/>
    <col min="8" max="8" width="7.71428571428571" style="10" customWidth="1"/>
    <col min="9" max="9" width="14.7142857142857" style="10" customWidth="1"/>
    <col min="10" max="53" width="9.14285714285714" style="11"/>
    <col min="54" max="16384" width="9.14285714285714" style="10"/>
  </cols>
  <sheetData>
    <row r="1" spans="1:9" ht="18" customHeight="1" thickBot="1">
      <c r="A1" s="506" t="s">
        <v>555</v>
      </c>
      <c r="B1" s="401"/>
      <c r="C1" s="401"/>
      <c r="D1" s="401"/>
      <c r="E1" s="401"/>
      <c r="F1" s="401"/>
      <c r="G1" s="401"/>
      <c r="H1" s="401"/>
      <c r="I1" s="402"/>
    </row>
    <row r="2" spans="1:9" ht="18" customHeight="1">
      <c r="A2" s="490" t="s">
        <v>556</v>
      </c>
      <c r="B2" s="491"/>
      <c r="C2" s="17" t="s">
        <v>546</v>
      </c>
      <c r="D2" s="477" t="s">
        <v>530</v>
      </c>
      <c r="E2" s="479"/>
      <c r="F2" s="480"/>
      <c r="G2" s="481"/>
      <c r="H2" s="477" t="s">
        <v>531</v>
      </c>
      <c r="I2" s="478"/>
    </row>
    <row r="3" spans="1:9" ht="18" customHeight="1">
      <c r="A3" s="488" t="s">
        <v>2400</v>
      </c>
      <c r="B3" s="25" t="s">
        <v>557</v>
      </c>
      <c r="C3" s="18">
        <v>1</v>
      </c>
      <c r="D3" s="482"/>
      <c r="E3" s="483"/>
      <c r="F3" s="483"/>
      <c r="G3" s="484"/>
      <c r="H3" s="482"/>
      <c r="I3" s="485"/>
    </row>
    <row r="4" spans="1:9" ht="18" customHeight="1">
      <c r="A4" s="489"/>
      <c r="B4" s="26" t="s">
        <v>558</v>
      </c>
      <c r="C4" s="18">
        <v>2</v>
      </c>
      <c r="D4" s="482">
        <v>0</v>
      </c>
      <c r="E4" s="483"/>
      <c r="F4" s="483"/>
      <c r="G4" s="484"/>
      <c r="H4" s="482"/>
      <c r="I4" s="485"/>
    </row>
    <row r="5" spans="1:9" ht="18" customHeight="1">
      <c r="A5" s="486" t="s">
        <v>2404</v>
      </c>
      <c r="B5" s="27" t="s">
        <v>557</v>
      </c>
      <c r="C5" s="19">
        <v>3</v>
      </c>
      <c r="D5" s="482"/>
      <c r="E5" s="483"/>
      <c r="F5" s="483"/>
      <c r="G5" s="484"/>
      <c r="H5" s="482"/>
      <c r="I5" s="485"/>
    </row>
    <row r="6" spans="1:9" ht="18" customHeight="1">
      <c r="A6" s="487"/>
      <c r="B6" s="27" t="s">
        <v>558</v>
      </c>
      <c r="C6" s="19">
        <v>4</v>
      </c>
      <c r="D6" s="482"/>
      <c r="E6" s="483"/>
      <c r="F6" s="483"/>
      <c r="G6" s="484"/>
      <c r="H6" s="482"/>
      <c r="I6" s="485"/>
    </row>
    <row r="7" spans="1:9" ht="18" customHeight="1">
      <c r="A7" s="492" t="s">
        <v>631</v>
      </c>
      <c r="B7" s="27" t="s">
        <v>557</v>
      </c>
      <c r="C7" s="19">
        <v>5</v>
      </c>
      <c r="D7" s="482"/>
      <c r="E7" s="483"/>
      <c r="F7" s="483"/>
      <c r="G7" s="484"/>
      <c r="H7" s="482"/>
      <c r="I7" s="485"/>
    </row>
    <row r="8" spans="1:9" ht="18" customHeight="1">
      <c r="A8" s="493"/>
      <c r="B8" s="27" t="s">
        <v>558</v>
      </c>
      <c r="C8" s="19">
        <v>6</v>
      </c>
      <c r="D8" s="482">
        <v>0</v>
      </c>
      <c r="E8" s="483"/>
      <c r="F8" s="483"/>
      <c r="G8" s="484"/>
      <c r="H8" s="482">
        <v>0</v>
      </c>
      <c r="I8" s="485"/>
    </row>
    <row r="9" spans="1:9" ht="18" customHeight="1">
      <c r="A9" s="486" t="s">
        <v>2401</v>
      </c>
      <c r="B9" s="27" t="s">
        <v>557</v>
      </c>
      <c r="C9" s="19">
        <v>7</v>
      </c>
      <c r="D9" s="482"/>
      <c r="E9" s="483"/>
      <c r="F9" s="483"/>
      <c r="G9" s="484"/>
      <c r="H9" s="482"/>
      <c r="I9" s="485"/>
    </row>
    <row r="10" spans="1:9" ht="18" customHeight="1">
      <c r="A10" s="493"/>
      <c r="B10" s="27" t="s">
        <v>558</v>
      </c>
      <c r="C10" s="19">
        <v>8</v>
      </c>
      <c r="D10" s="482"/>
      <c r="E10" s="483"/>
      <c r="F10" s="483"/>
      <c r="G10" s="484"/>
      <c r="H10" s="482"/>
      <c r="I10" s="485"/>
    </row>
    <row r="11" spans="1:9" ht="18" customHeight="1">
      <c r="A11" s="475" t="s">
        <v>2402</v>
      </c>
      <c r="B11" s="515"/>
      <c r="C11" s="19">
        <v>9</v>
      </c>
      <c r="D11" s="482"/>
      <c r="E11" s="483"/>
      <c r="F11" s="483"/>
      <c r="G11" s="484"/>
      <c r="H11" s="482"/>
      <c r="I11" s="485"/>
    </row>
    <row r="12" spans="1:9" ht="18" customHeight="1">
      <c r="A12" s="492" t="s">
        <v>2403</v>
      </c>
      <c r="B12" s="27" t="s">
        <v>557</v>
      </c>
      <c r="C12" s="19">
        <v>10</v>
      </c>
      <c r="D12" s="482"/>
      <c r="E12" s="483"/>
      <c r="F12" s="483"/>
      <c r="G12" s="484"/>
      <c r="H12" s="482"/>
      <c r="I12" s="485"/>
    </row>
    <row r="13" spans="1:9" ht="18" customHeight="1">
      <c r="A13" s="541"/>
      <c r="B13" s="28" t="s">
        <v>558</v>
      </c>
      <c r="C13" s="20">
        <v>11</v>
      </c>
      <c r="D13" s="535"/>
      <c r="E13" s="539"/>
      <c r="F13" s="539"/>
      <c r="G13" s="540"/>
      <c r="H13" s="535"/>
      <c r="I13" s="536"/>
    </row>
    <row r="14" spans="1:9" ht="18" customHeight="1">
      <c r="A14" s="492" t="s">
        <v>2405</v>
      </c>
      <c r="B14" s="27" t="s">
        <v>557</v>
      </c>
      <c r="C14" s="19">
        <v>12</v>
      </c>
      <c r="D14" s="482"/>
      <c r="E14" s="483"/>
      <c r="F14" s="483"/>
      <c r="G14" s="484"/>
      <c r="H14" s="482"/>
      <c r="I14" s="485"/>
    </row>
    <row r="15" spans="1:9" ht="18" customHeight="1" thickBot="1">
      <c r="A15" s="541"/>
      <c r="B15" s="28" t="s">
        <v>558</v>
      </c>
      <c r="C15" s="20">
        <v>13</v>
      </c>
      <c r="D15" s="535">
        <v>0</v>
      </c>
      <c r="E15" s="539"/>
      <c r="F15" s="539"/>
      <c r="G15" s="540"/>
      <c r="H15" s="535">
        <v>0</v>
      </c>
      <c r="I15" s="536"/>
    </row>
    <row r="16" spans="1:9" ht="18" customHeight="1" thickBot="1">
      <c r="A16" s="399" t="s">
        <v>639</v>
      </c>
      <c r="B16" s="400"/>
      <c r="C16" s="400"/>
      <c r="D16" s="400"/>
      <c r="E16" s="400"/>
      <c r="F16" s="400"/>
      <c r="G16" s="542"/>
      <c r="H16" s="537" t="s">
        <v>559</v>
      </c>
      <c r="I16" s="538"/>
    </row>
    <row r="17" spans="1:9" ht="18" customHeight="1">
      <c r="A17" s="512" t="s">
        <v>2406</v>
      </c>
      <c r="B17" s="513"/>
      <c r="C17" s="513"/>
      <c r="D17" s="513"/>
      <c r="E17" s="513"/>
      <c r="F17" s="514"/>
      <c r="G17" s="124">
        <v>20</v>
      </c>
      <c r="H17" s="533">
        <v>0</v>
      </c>
      <c r="I17" s="534"/>
    </row>
    <row r="18" spans="1:9" ht="18" customHeight="1">
      <c r="A18" s="524" t="s">
        <v>646</v>
      </c>
      <c r="B18" s="525"/>
      <c r="C18" s="525"/>
      <c r="D18" s="525"/>
      <c r="E18" s="525"/>
      <c r="F18" s="526"/>
      <c r="G18" s="122">
        <v>21</v>
      </c>
      <c r="H18" s="482">
        <v>0</v>
      </c>
      <c r="I18" s="530"/>
    </row>
    <row r="19" spans="1:9" ht="18" customHeight="1">
      <c r="A19" s="524" t="s">
        <v>2407</v>
      </c>
      <c r="B19" s="525"/>
      <c r="C19" s="525"/>
      <c r="D19" s="525"/>
      <c r="E19" s="525"/>
      <c r="F19" s="526"/>
      <c r="G19" s="122">
        <v>22</v>
      </c>
      <c r="H19" s="482">
        <v>0</v>
      </c>
      <c r="I19" s="530"/>
    </row>
    <row r="20" spans="1:9" ht="18" customHeight="1">
      <c r="A20" s="524" t="s">
        <v>2408</v>
      </c>
      <c r="B20" s="525"/>
      <c r="C20" s="525"/>
      <c r="D20" s="525"/>
      <c r="E20" s="525"/>
      <c r="F20" s="526"/>
      <c r="G20" s="122">
        <v>23</v>
      </c>
      <c r="H20" s="482">
        <v>0</v>
      </c>
      <c r="I20" s="530"/>
    </row>
    <row r="21" spans="1:9" ht="18" customHeight="1">
      <c r="A21" s="524" t="s">
        <v>2409</v>
      </c>
      <c r="B21" s="525"/>
      <c r="C21" s="525"/>
      <c r="D21" s="525"/>
      <c r="E21" s="525"/>
      <c r="F21" s="526"/>
      <c r="G21" s="122">
        <v>24</v>
      </c>
      <c r="H21" s="482">
        <v>0</v>
      </c>
      <c r="I21" s="530"/>
    </row>
    <row r="22" spans="1:9" ht="18" customHeight="1">
      <c r="A22" s="524" t="s">
        <v>2410</v>
      </c>
      <c r="B22" s="527"/>
      <c r="C22" s="527"/>
      <c r="D22" s="527"/>
      <c r="E22" s="527"/>
      <c r="F22" s="423"/>
      <c r="G22" s="92">
        <v>25</v>
      </c>
      <c r="H22" s="482">
        <v>0</v>
      </c>
      <c r="I22" s="530"/>
    </row>
    <row r="23" spans="1:9" ht="18" customHeight="1" thickBot="1">
      <c r="A23" s="499" t="s">
        <v>2411</v>
      </c>
      <c r="B23" s="500"/>
      <c r="C23" s="500"/>
      <c r="D23" s="500"/>
      <c r="E23" s="500"/>
      <c r="F23" s="501"/>
      <c r="G23" s="123">
        <v>26</v>
      </c>
      <c r="H23" s="531"/>
      <c r="I23" s="532"/>
    </row>
    <row r="24" spans="1:9" ht="18" customHeight="1" thickBot="1">
      <c r="A24" s="399" t="s">
        <v>560</v>
      </c>
      <c r="B24" s="400"/>
      <c r="C24" s="400"/>
      <c r="D24" s="400"/>
      <c r="E24" s="400"/>
      <c r="F24" s="400"/>
      <c r="G24" s="400"/>
      <c r="H24" s="401"/>
      <c r="I24" s="402"/>
    </row>
    <row r="25" spans="1:9" ht="18" customHeight="1">
      <c r="A25" s="520" t="s">
        <v>2412</v>
      </c>
      <c r="B25" s="521"/>
      <c r="C25" s="521"/>
      <c r="D25" s="523" t="s">
        <v>562</v>
      </c>
      <c r="E25" s="521"/>
      <c r="F25" s="521"/>
      <c r="G25" s="124">
        <v>30</v>
      </c>
      <c r="H25" s="528">
        <v>0</v>
      </c>
      <c r="I25" s="529"/>
    </row>
    <row r="26" spans="1:9" ht="18" customHeight="1">
      <c r="A26" s="522"/>
      <c r="B26" s="294"/>
      <c r="C26" s="294"/>
      <c r="D26" s="505" t="s">
        <v>561</v>
      </c>
      <c r="E26" s="294"/>
      <c r="F26" s="294"/>
      <c r="G26" s="122">
        <v>31</v>
      </c>
      <c r="H26" s="497">
        <v>0</v>
      </c>
      <c r="I26" s="498"/>
    </row>
    <row r="27" spans="1:9" ht="18" customHeight="1">
      <c r="A27" s="496" t="s">
        <v>632</v>
      </c>
      <c r="B27" s="294"/>
      <c r="C27" s="294"/>
      <c r="D27" s="294"/>
      <c r="E27" s="294"/>
      <c r="F27" s="294"/>
      <c r="G27" s="122">
        <v>32</v>
      </c>
      <c r="H27" s="497"/>
      <c r="I27" s="498"/>
    </row>
    <row r="28" spans="1:9" ht="18" customHeight="1">
      <c r="A28" s="502" t="s">
        <v>2413</v>
      </c>
      <c r="B28" s="294"/>
      <c r="C28" s="294"/>
      <c r="D28" s="505" t="s">
        <v>633</v>
      </c>
      <c r="E28" s="294"/>
      <c r="F28" s="294"/>
      <c r="G28" s="122">
        <v>33</v>
      </c>
      <c r="H28" s="497">
        <v>0</v>
      </c>
      <c r="I28" s="498"/>
    </row>
    <row r="29" spans="1:9" ht="18" customHeight="1" thickBot="1">
      <c r="A29" s="503"/>
      <c r="B29" s="504"/>
      <c r="C29" s="504"/>
      <c r="D29" s="519" t="s">
        <v>634</v>
      </c>
      <c r="E29" s="504"/>
      <c r="F29" s="504"/>
      <c r="G29" s="123">
        <v>34</v>
      </c>
      <c r="H29" s="494">
        <v>0</v>
      </c>
      <c r="I29" s="495"/>
    </row>
    <row r="30" spans="1:9" ht="18" customHeight="1" thickBot="1">
      <c r="A30" s="510" t="s">
        <v>567</v>
      </c>
      <c r="B30" s="401"/>
      <c r="C30" s="511"/>
      <c r="D30" s="507" t="s">
        <v>530</v>
      </c>
      <c r="E30" s="509"/>
      <c r="F30" s="507" t="s">
        <v>564</v>
      </c>
      <c r="G30" s="508"/>
      <c r="H30" s="509"/>
      <c r="I30" s="21" t="s">
        <v>563</v>
      </c>
    </row>
    <row r="31" spans="1:9" ht="18" customHeight="1">
      <c r="A31" s="517" t="s">
        <v>565</v>
      </c>
      <c r="B31" s="25" t="s">
        <v>557</v>
      </c>
      <c r="C31" s="22">
        <v>40</v>
      </c>
      <c r="D31" s="450"/>
      <c r="E31" s="452"/>
      <c r="F31" s="450"/>
      <c r="G31" s="451"/>
      <c r="H31" s="452"/>
      <c r="I31" s="30"/>
    </row>
    <row r="32" spans="1:9" ht="18" customHeight="1">
      <c r="A32" s="518"/>
      <c r="B32" s="26" t="s">
        <v>558</v>
      </c>
      <c r="C32" s="23">
        <v>41</v>
      </c>
      <c r="D32" s="450"/>
      <c r="E32" s="452"/>
      <c r="F32" s="450"/>
      <c r="G32" s="451"/>
      <c r="H32" s="452"/>
      <c r="I32" s="30"/>
    </row>
    <row r="33" spans="1:9" ht="18" customHeight="1">
      <c r="A33" s="516" t="s">
        <v>566</v>
      </c>
      <c r="B33" s="423"/>
      <c r="C33" s="14">
        <v>42</v>
      </c>
      <c r="D33" s="450"/>
      <c r="E33" s="452"/>
      <c r="F33" s="450"/>
      <c r="G33" s="451"/>
      <c r="H33" s="452"/>
      <c r="I33" s="30"/>
    </row>
    <row r="34" spans="1:9" ht="18" customHeight="1">
      <c r="A34" s="453" t="s">
        <v>635</v>
      </c>
      <c r="B34" s="29" t="s">
        <v>557</v>
      </c>
      <c r="C34" s="14">
        <v>43</v>
      </c>
      <c r="D34" s="450">
        <f>+D5+D7+D9+D11+D12+D14</f>
        <v>0</v>
      </c>
      <c r="E34" s="452"/>
      <c r="F34" s="450">
        <f>+H5+H7+H9+H11+H12+H14</f>
        <v>0</v>
      </c>
      <c r="G34" s="451"/>
      <c r="H34" s="452"/>
      <c r="I34" s="30">
        <v>0</v>
      </c>
    </row>
    <row r="35" spans="1:9" ht="18" customHeight="1">
      <c r="A35" s="454"/>
      <c r="B35" s="27" t="s">
        <v>558</v>
      </c>
      <c r="C35" s="24">
        <v>44</v>
      </c>
      <c r="D35" s="450">
        <f>+D6+D8+D10+D15+D13</f>
        <v>0</v>
      </c>
      <c r="E35" s="452"/>
      <c r="F35" s="450">
        <f>+H6+H8+H10+H15+H13</f>
        <v>0</v>
      </c>
      <c r="G35" s="451"/>
      <c r="H35" s="452"/>
      <c r="I35" s="30">
        <v>0</v>
      </c>
    </row>
    <row r="36" spans="1:9" ht="18" customHeight="1">
      <c r="A36" s="475" t="s">
        <v>647</v>
      </c>
      <c r="B36" s="476"/>
      <c r="C36" s="14">
        <v>45</v>
      </c>
      <c r="D36" s="448"/>
      <c r="E36" s="449"/>
      <c r="F36" s="450">
        <v>0</v>
      </c>
      <c r="G36" s="451"/>
      <c r="H36" s="452"/>
      <c r="I36" s="30">
        <v>0</v>
      </c>
    </row>
    <row r="37" spans="1:9" ht="18" customHeight="1" thickBot="1">
      <c r="A37" s="455" t="s">
        <v>2414</v>
      </c>
      <c r="B37" s="456"/>
      <c r="C37" s="93">
        <v>46</v>
      </c>
      <c r="D37" s="457"/>
      <c r="E37" s="458"/>
      <c r="F37" s="459">
        <f>+SUM(F31:H36)</f>
        <v>0</v>
      </c>
      <c r="G37" s="460"/>
      <c r="H37" s="461"/>
      <c r="I37" s="94">
        <f>+SUM(I31:I36)</f>
        <v>0</v>
      </c>
    </row>
    <row r="38" spans="1:9" ht="18" customHeight="1" thickBot="1">
      <c r="A38" s="462" t="s">
        <v>2365</v>
      </c>
      <c r="B38" s="463"/>
      <c r="C38" s="95">
        <v>47</v>
      </c>
      <c r="D38" s="464">
        <v>0</v>
      </c>
      <c r="E38" s="465"/>
      <c r="F38" s="464">
        <v>0</v>
      </c>
      <c r="G38" s="466"/>
      <c r="H38" s="465"/>
      <c r="I38" s="96">
        <v>0</v>
      </c>
    </row>
    <row r="39" spans="1:9" ht="18" customHeight="1" thickBot="1">
      <c r="A39" s="399" t="s">
        <v>568</v>
      </c>
      <c r="B39" s="400"/>
      <c r="C39" s="400"/>
      <c r="D39" s="400"/>
      <c r="E39" s="400"/>
      <c r="F39" s="400"/>
      <c r="G39" s="400"/>
      <c r="H39" s="401"/>
      <c r="I39" s="402"/>
    </row>
    <row r="40" spans="1:9" ht="18" customHeight="1">
      <c r="A40" s="470" t="s">
        <v>569</v>
      </c>
      <c r="B40" s="471"/>
      <c r="C40" s="14">
        <v>50</v>
      </c>
      <c r="D40" s="467">
        <v>0</v>
      </c>
      <c r="E40" s="468"/>
      <c r="F40" s="469"/>
      <c r="G40" s="472"/>
      <c r="H40" s="473"/>
      <c r="I40" s="474"/>
    </row>
    <row r="41" spans="1:9" ht="18" customHeight="1">
      <c r="A41" s="432" t="s">
        <v>2415</v>
      </c>
      <c r="B41" s="433"/>
      <c r="C41" s="419">
        <v>51</v>
      </c>
      <c r="D41" s="438" t="s">
        <v>570</v>
      </c>
      <c r="E41" s="439"/>
      <c r="F41" s="439"/>
      <c r="G41" s="440" t="s">
        <v>571</v>
      </c>
      <c r="H41" s="441"/>
      <c r="I41" s="442"/>
    </row>
    <row r="42" spans="1:9" ht="18" customHeight="1">
      <c r="A42" s="434"/>
      <c r="B42" s="435"/>
      <c r="C42" s="420"/>
      <c r="D42" s="421">
        <v>0</v>
      </c>
      <c r="E42" s="421"/>
      <c r="F42" s="421"/>
      <c r="G42" s="421">
        <v>0</v>
      </c>
      <c r="H42" s="421"/>
      <c r="I42" s="443"/>
    </row>
    <row r="43" spans="1:9" ht="18" customHeight="1">
      <c r="A43" s="422" t="s">
        <v>2417</v>
      </c>
      <c r="B43" s="431"/>
      <c r="C43" s="14">
        <v>52</v>
      </c>
      <c r="D43" s="436" t="s">
        <v>636</v>
      </c>
      <c r="E43" s="437"/>
      <c r="F43" s="175"/>
      <c r="G43" s="446" t="s">
        <v>572</v>
      </c>
      <c r="H43" s="447"/>
      <c r="I43" s="31">
        <f>+ROUND(I37*F43/100,0)</f>
        <v>0</v>
      </c>
    </row>
    <row r="44" spans="1:9" ht="18" customHeight="1" thickBot="1">
      <c r="A44" s="422" t="s">
        <v>2416</v>
      </c>
      <c r="B44" s="423"/>
      <c r="C44" s="14">
        <v>53</v>
      </c>
      <c r="D44" s="424" t="s">
        <v>640</v>
      </c>
      <c r="E44" s="425"/>
      <c r="F44" s="175"/>
      <c r="G44" s="444" t="s">
        <v>573</v>
      </c>
      <c r="H44" s="445"/>
      <c r="I44" s="31">
        <v>0</v>
      </c>
    </row>
    <row r="45" spans="1:9" ht="18" customHeight="1" thickBot="1">
      <c r="A45" s="399" t="s">
        <v>2418</v>
      </c>
      <c r="B45" s="400"/>
      <c r="C45" s="400"/>
      <c r="D45" s="400"/>
      <c r="E45" s="400"/>
      <c r="F45" s="400"/>
      <c r="G45" s="400"/>
      <c r="H45" s="401"/>
      <c r="I45" s="402"/>
    </row>
    <row r="46" spans="1:9" ht="18" customHeight="1">
      <c r="A46" s="411" t="s">
        <v>2419</v>
      </c>
      <c r="B46" s="412"/>
      <c r="C46" s="412"/>
      <c r="D46" s="412"/>
      <c r="E46" s="412"/>
      <c r="F46" s="413"/>
      <c r="G46" s="122">
        <v>60</v>
      </c>
      <c r="H46" s="403">
        <v>0</v>
      </c>
      <c r="I46" s="404"/>
    </row>
    <row r="47" spans="1:9" ht="18" customHeight="1">
      <c r="A47" s="411" t="s">
        <v>2420</v>
      </c>
      <c r="B47" s="412"/>
      <c r="C47" s="412"/>
      <c r="D47" s="412"/>
      <c r="E47" s="412"/>
      <c r="F47" s="413"/>
      <c r="G47" s="122">
        <v>61</v>
      </c>
      <c r="H47" s="403">
        <v>0</v>
      </c>
      <c r="I47" s="404"/>
    </row>
    <row r="48" spans="1:10" ht="18" customHeight="1">
      <c r="A48" s="414" t="s">
        <v>2421</v>
      </c>
      <c r="B48" s="415"/>
      <c r="C48" s="415"/>
      <c r="D48" s="415"/>
      <c r="E48" s="415"/>
      <c r="F48" s="416"/>
      <c r="G48" s="32">
        <v>62</v>
      </c>
      <c r="H48" s="403">
        <f>IF(SUM(D3:G15)+SUM(H17:I23)&gt;400000,T("LIMIT"),+SUM(H3:I15)-H47)</f>
        <v>0</v>
      </c>
      <c r="I48" s="404"/>
      <c r="J48" s="189" t="str">
        <f>+IF(EXACT(H49,"LIMIT"),"Vaše hodnoty překračují limity této bezplatné šablony - viz list UVOD"," ")</f>
        <v xml:space="preserve"> </v>
      </c>
    </row>
    <row r="49" spans="1:10" ht="18" customHeight="1">
      <c r="A49" s="414" t="s">
        <v>2422</v>
      </c>
      <c r="B49" s="415"/>
      <c r="C49" s="415"/>
      <c r="D49" s="415"/>
      <c r="E49" s="415"/>
      <c r="F49" s="416"/>
      <c r="G49" s="32">
        <v>63</v>
      </c>
      <c r="H49" s="417">
        <f>IF(SUM(D3:G15)+SUM(H17:I23)&gt;400000,T("LIMIT"),+F37+I43+I44+H46)</f>
        <v>0</v>
      </c>
      <c r="I49" s="418"/>
      <c r="J49" s="189" t="str">
        <f>+IF(EXACT(H49,"LIMIT"),"Neomezenou verzi této šablony zakoupíte zde:"," ")</f>
        <v xml:space="preserve"> </v>
      </c>
    </row>
    <row r="50" spans="1:10" ht="18" customHeight="1">
      <c r="A50" s="414" t="s">
        <v>2423</v>
      </c>
      <c r="B50" s="415"/>
      <c r="C50" s="415"/>
      <c r="D50" s="415"/>
      <c r="E50" s="415"/>
      <c r="F50" s="416"/>
      <c r="G50" s="32">
        <v>64</v>
      </c>
      <c r="H50" s="417">
        <f>+IF(H52=0,IF(H48&gt;H49,+H48-H49,0),0)</f>
        <v>0</v>
      </c>
      <c r="I50" s="418"/>
      <c r="J50" s="190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14" t="s">
        <v>2424</v>
      </c>
      <c r="B51" s="415"/>
      <c r="C51" s="415"/>
      <c r="D51" s="415"/>
      <c r="E51" s="415"/>
      <c r="F51" s="416"/>
      <c r="G51" s="32">
        <v>65</v>
      </c>
      <c r="H51" s="417">
        <f>+IF(H52=0,IF(H48&lt;H49,-H48+H49,0),0)</f>
        <v>0</v>
      </c>
      <c r="I51" s="418"/>
    </row>
    <row r="52" spans="1:9" ht="18" customHeight="1" thickBot="1">
      <c r="A52" s="426" t="s">
        <v>2425</v>
      </c>
      <c r="B52" s="427"/>
      <c r="C52" s="427"/>
      <c r="D52" s="427"/>
      <c r="E52" s="427"/>
      <c r="F52" s="428"/>
      <c r="G52" s="123">
        <v>66</v>
      </c>
      <c r="H52" s="429">
        <f>+IF(OR(EXACT("X",'DPH1'!E13),EXACT("x",'DPH1'!E13)),+H48-H49,0)</f>
        <v>0</v>
      </c>
      <c r="I52" s="430"/>
    </row>
    <row r="53" spans="1:9" ht="15" customHeight="1">
      <c r="A53" s="408" t="str">
        <f>+'DPH1'!A68</f>
        <v>Formulář zpracovala ASPEKT HM, daňová, účetní a auditorská kancelář, www.danovapriznani.cz, business.center.cz</v>
      </c>
      <c r="B53" s="409"/>
      <c r="C53" s="409"/>
      <c r="D53" s="409"/>
      <c r="E53" s="409"/>
      <c r="F53" s="409"/>
      <c r="G53" s="409"/>
      <c r="H53" s="409"/>
      <c r="I53" s="410"/>
    </row>
    <row r="54" spans="1:9" ht="13.5" thickBot="1">
      <c r="A54" s="405">
        <v>2</v>
      </c>
      <c r="B54" s="406"/>
      <c r="C54" s="406"/>
      <c r="D54" s="406"/>
      <c r="E54" s="406"/>
      <c r="F54" s="406"/>
      <c r="G54" s="406"/>
      <c r="H54" s="406"/>
      <c r="I54" s="407"/>
    </row>
    <row r="55" spans="1:9" ht="12.75">
      <c r="A55" s="12"/>
      <c r="B55" s="12"/>
      <c r="C55" s="15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5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5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5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5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5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5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5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5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5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5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5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5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5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5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5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5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5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5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5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5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5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5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5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5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5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5"/>
    </row>
    <row r="82" spans="1:3" s="11" customFormat="1" ht="12.75">
      <c r="A82" s="12"/>
      <c r="B82" s="12"/>
      <c r="C82" s="15"/>
    </row>
    <row r="83" spans="1:3" s="11" customFormat="1" ht="12.75">
      <c r="A83" s="12"/>
      <c r="B83" s="12"/>
      <c r="C83" s="15"/>
    </row>
    <row r="84" spans="1:3" s="11" customFormat="1" ht="12.75">
      <c r="A84" s="12"/>
      <c r="B84" s="12"/>
      <c r="C84" s="15"/>
    </row>
    <row r="85" spans="1:3" s="11" customFormat="1" ht="12.75">
      <c r="A85" s="12"/>
      <c r="B85" s="12"/>
      <c r="C85" s="15"/>
    </row>
    <row r="86" spans="1:3" s="11" customFormat="1" ht="12.75">
      <c r="A86" s="12"/>
      <c r="B86" s="12"/>
      <c r="C86" s="15"/>
    </row>
    <row r="87" spans="1:3" s="11" customFormat="1" ht="12.75">
      <c r="A87" s="12"/>
      <c r="B87" s="12"/>
      <c r="C87" s="15"/>
    </row>
    <row r="88" spans="1:3" s="11" customFormat="1" ht="12.75">
      <c r="A88" s="12"/>
      <c r="B88" s="12"/>
      <c r="C88" s="15"/>
    </row>
    <row r="89" spans="1:3" s="11" customFormat="1" ht="12.75">
      <c r="A89" s="12"/>
      <c r="B89" s="12"/>
      <c r="C89" s="15"/>
    </row>
    <row r="90" spans="1:3" s="11" customFormat="1" ht="12.75">
      <c r="A90" s="12"/>
      <c r="B90" s="12"/>
      <c r="C90" s="15"/>
    </row>
    <row r="91" spans="1:3" s="11" customFormat="1" ht="12.75">
      <c r="A91" s="12"/>
      <c r="B91" s="12"/>
      <c r="C91" s="15"/>
    </row>
    <row r="92" spans="1:3" s="11" customFormat="1" ht="12.75">
      <c r="A92" s="12"/>
      <c r="B92" s="12"/>
      <c r="C92" s="15"/>
    </row>
    <row r="93" spans="1:3" s="11" customFormat="1" ht="12.75">
      <c r="A93" s="12"/>
      <c r="B93" s="12"/>
      <c r="C93" s="15"/>
    </row>
    <row r="94" spans="1:3" s="11" customFormat="1" ht="12.75">
      <c r="A94" s="12"/>
      <c r="B94" s="12"/>
      <c r="C94" s="15"/>
    </row>
    <row r="95" spans="1:3" s="11" customFormat="1" ht="12.75">
      <c r="A95" s="12"/>
      <c r="B95" s="12"/>
      <c r="C95" s="15"/>
    </row>
    <row r="96" spans="1:3" s="11" customFormat="1" ht="12.75">
      <c r="A96" s="12"/>
      <c r="B96" s="12"/>
      <c r="C96" s="15"/>
    </row>
    <row r="97" spans="1:3" s="11" customFormat="1" ht="12.75">
      <c r="A97" s="12"/>
      <c r="B97" s="12"/>
      <c r="C97" s="15"/>
    </row>
    <row r="98" spans="1:3" s="11" customFormat="1" ht="12.75">
      <c r="A98" s="12"/>
      <c r="B98" s="12"/>
      <c r="C98" s="15"/>
    </row>
    <row r="99" spans="1:3" s="11" customFormat="1" ht="12.75">
      <c r="A99" s="12"/>
      <c r="B99" s="12"/>
      <c r="C99" s="15"/>
    </row>
    <row r="100" spans="1:3" s="11" customFormat="1" ht="12.75">
      <c r="A100" s="12"/>
      <c r="B100" s="12"/>
      <c r="C100" s="15"/>
    </row>
    <row r="101" spans="1:3" s="11" customFormat="1" ht="12.75">
      <c r="A101" s="12"/>
      <c r="B101" s="12"/>
      <c r="C101" s="15"/>
    </row>
    <row r="102" spans="1:3" s="11" customFormat="1" ht="12.75">
      <c r="A102" s="12"/>
      <c r="B102" s="12"/>
      <c r="C102" s="15"/>
    </row>
    <row r="103" spans="1:3" s="11" customFormat="1" ht="12.75">
      <c r="A103" s="12"/>
      <c r="B103" s="12"/>
      <c r="C103" s="15"/>
    </row>
    <row r="104" spans="1:3" s="11" customFormat="1" ht="12.75">
      <c r="A104" s="12"/>
      <c r="B104" s="12"/>
      <c r="C104" s="15"/>
    </row>
    <row r="105" spans="1:3" s="11" customFormat="1" ht="12.75">
      <c r="A105" s="12"/>
      <c r="B105" s="12"/>
      <c r="C105" s="15"/>
    </row>
    <row r="106" spans="1:3" s="11" customFormat="1" ht="12.75">
      <c r="A106" s="12"/>
      <c r="B106" s="12"/>
      <c r="C106" s="15"/>
    </row>
    <row r="107" spans="1:3" s="11" customFormat="1" ht="12.75">
      <c r="A107" s="12"/>
      <c r="B107" s="12"/>
      <c r="C107" s="15"/>
    </row>
    <row r="108" spans="1:3" s="11" customFormat="1" ht="12.75">
      <c r="A108" s="12"/>
      <c r="B108" s="12"/>
      <c r="C108" s="15"/>
    </row>
    <row r="109" spans="1:3" s="11" customFormat="1" ht="12.75">
      <c r="A109" s="12"/>
      <c r="B109" s="12"/>
      <c r="C109" s="15"/>
    </row>
    <row r="110" spans="1:3" s="11" customFormat="1" ht="12.75">
      <c r="A110" s="12"/>
      <c r="B110" s="12"/>
      <c r="C110" s="15"/>
    </row>
    <row r="111" spans="1:3" s="11" customFormat="1" ht="12.75">
      <c r="A111" s="12"/>
      <c r="B111" s="12"/>
      <c r="C111" s="15"/>
    </row>
    <row r="112" spans="1:3" s="11" customFormat="1" ht="12.75">
      <c r="A112" s="12"/>
      <c r="B112" s="12"/>
      <c r="C112" s="15"/>
    </row>
    <row r="113" spans="1:3" s="11" customFormat="1" ht="12.75">
      <c r="A113" s="12"/>
      <c r="B113" s="12"/>
      <c r="C113" s="15"/>
    </row>
    <row r="114" spans="1:3" s="11" customFormat="1" ht="12.75">
      <c r="A114" s="12"/>
      <c r="B114" s="12"/>
      <c r="C114" s="15"/>
    </row>
    <row r="115" spans="1:3" s="11" customFormat="1" ht="12.75">
      <c r="A115" s="12"/>
      <c r="B115" s="12"/>
      <c r="C115" s="15"/>
    </row>
    <row r="116" spans="1:3" s="11" customFormat="1" ht="12.75">
      <c r="A116" s="12"/>
      <c r="B116" s="12"/>
      <c r="C116" s="15"/>
    </row>
    <row r="117" spans="1:3" s="11" customFormat="1" ht="12.75">
      <c r="A117" s="12"/>
      <c r="B117" s="12"/>
      <c r="C117" s="15"/>
    </row>
    <row r="118" spans="1:3" s="11" customFormat="1" ht="12.75">
      <c r="A118" s="12"/>
      <c r="B118" s="12"/>
      <c r="C118" s="15"/>
    </row>
    <row r="119" spans="1:3" s="11" customFormat="1" ht="12.75">
      <c r="A119" s="12"/>
      <c r="B119" s="12"/>
      <c r="C119" s="15"/>
    </row>
    <row r="120" spans="1:3" s="11" customFormat="1" ht="12.75">
      <c r="A120" s="12"/>
      <c r="B120" s="12"/>
      <c r="C120" s="15"/>
    </row>
    <row r="121" spans="1:3" s="11" customFormat="1" ht="12.75">
      <c r="A121" s="12"/>
      <c r="B121" s="12"/>
      <c r="C121" s="15"/>
    </row>
    <row r="122" spans="1:3" s="11" customFormat="1" ht="12.75">
      <c r="A122" s="12"/>
      <c r="B122" s="12"/>
      <c r="C122" s="15"/>
    </row>
    <row r="123" spans="1:3" s="11" customFormat="1" ht="12.75">
      <c r="A123" s="12"/>
      <c r="B123" s="12"/>
      <c r="C123" s="15"/>
    </row>
    <row r="124" spans="1:3" s="11" customFormat="1" ht="12.75">
      <c r="A124" s="12"/>
      <c r="B124" s="12"/>
      <c r="C124" s="15"/>
    </row>
    <row r="125" spans="1:3" s="11" customFormat="1" ht="12.75">
      <c r="A125" s="12"/>
      <c r="B125" s="12"/>
      <c r="C125" s="15"/>
    </row>
    <row r="126" spans="1:3" s="11" customFormat="1" ht="12.75">
      <c r="A126" s="12"/>
      <c r="B126" s="12"/>
      <c r="C126" s="15"/>
    </row>
    <row r="127" spans="1:3" s="11" customFormat="1" ht="12.75">
      <c r="A127" s="12"/>
      <c r="B127" s="12"/>
      <c r="C127" s="15"/>
    </row>
    <row r="128" spans="1:3" s="11" customFormat="1" ht="12.75">
      <c r="A128" s="12"/>
      <c r="B128" s="12"/>
      <c r="C128" s="15"/>
    </row>
    <row r="129" spans="1:3" s="11" customFormat="1" ht="12.75">
      <c r="A129" s="12"/>
      <c r="B129" s="12"/>
      <c r="C129" s="15"/>
    </row>
    <row r="130" spans="1:3" s="11" customFormat="1" ht="12.75">
      <c r="A130" s="12"/>
      <c r="B130" s="12"/>
      <c r="C130" s="15"/>
    </row>
    <row r="131" spans="1:3" s="11" customFormat="1" ht="12.75">
      <c r="A131" s="12"/>
      <c r="B131" s="12"/>
      <c r="C131" s="15"/>
    </row>
    <row r="132" spans="1:3" s="11" customFormat="1" ht="12.75">
      <c r="A132" s="12"/>
      <c r="B132" s="12"/>
      <c r="C132" s="15"/>
    </row>
    <row r="133" spans="1:3" s="11" customFormat="1" ht="12.75">
      <c r="A133" s="12"/>
      <c r="B133" s="12"/>
      <c r="C133" s="15"/>
    </row>
    <row r="134" spans="1:3" s="11" customFormat="1" ht="12.75">
      <c r="A134" s="12"/>
      <c r="B134" s="12"/>
      <c r="C134" s="15"/>
    </row>
    <row r="135" spans="1:3" s="11" customFormat="1" ht="12.75">
      <c r="A135" s="12"/>
      <c r="B135" s="12"/>
      <c r="C135" s="15"/>
    </row>
    <row r="136" spans="1:3" s="11" customFormat="1" ht="12.75" thickBot="1">
      <c r="A136" s="12"/>
      <c r="B136" s="12"/>
      <c r="C136" s="15"/>
    </row>
  </sheetData>
  <sheetProtection password="EF65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horizontalDpi="144" verticalDpi="144" orientation="portrait" paperSize="9" scale="8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546"/>
      <c r="B1" s="546"/>
      <c r="C1" s="546"/>
      <c r="D1" s="546"/>
      <c r="E1" s="546"/>
      <c r="F1" s="546"/>
      <c r="G1" s="546"/>
    </row>
    <row r="2" spans="1:7" ht="27" customHeight="1">
      <c r="A2" s="35" t="s">
        <v>532</v>
      </c>
      <c r="B2" s="36" t="s">
        <v>530</v>
      </c>
      <c r="C2" s="37" t="s">
        <v>533</v>
      </c>
      <c r="D2" s="37" t="s">
        <v>534</v>
      </c>
      <c r="E2" s="36" t="s">
        <v>535</v>
      </c>
      <c r="F2" s="37" t="s">
        <v>536</v>
      </c>
      <c r="G2" s="38" t="s">
        <v>537</v>
      </c>
    </row>
    <row r="3" spans="1:7" ht="18" customHeight="1">
      <c r="A3" s="41">
        <v>1</v>
      </c>
      <c r="B3" s="33">
        <f>+'DPH2'!D3</f>
        <v>0</v>
      </c>
      <c r="C3" s="33">
        <f>+'DPH2'!H3</f>
        <v>0</v>
      </c>
      <c r="D3" s="43">
        <v>0.21</v>
      </c>
      <c r="E3" s="33">
        <f>ROUND(+B3*D3,0)</f>
        <v>0</v>
      </c>
      <c r="F3" s="33">
        <f>+C3-E3</f>
        <v>0</v>
      </c>
      <c r="G3" s="39">
        <f t="shared" si="0" ref="G3:G17">IF((OR(ABS(F3)&gt;15,ABS(F3)&gt;ABS(B3*0.001))),0,1)</f>
        <v>1</v>
      </c>
    </row>
    <row r="4" spans="1:8" ht="18" customHeight="1">
      <c r="A4" s="41">
        <v>2</v>
      </c>
      <c r="B4" s="33">
        <f>+'DPH2'!D4</f>
        <v>0</v>
      </c>
      <c r="C4" s="33">
        <f>+'DPH2'!H4</f>
        <v>0</v>
      </c>
      <c r="D4" s="43">
        <v>0.15</v>
      </c>
      <c r="E4" s="33">
        <f>ROUND(+B4*D4,0)</f>
        <v>0</v>
      </c>
      <c r="F4" s="33">
        <f t="shared" si="1" ref="F4:F17">+C4-E4</f>
        <v>0</v>
      </c>
      <c r="G4" s="39">
        <f t="shared" si="0"/>
        <v>1</v>
      </c>
      <c r="H4" s="11" t="str">
        <f>IF(G4=0,T($A$26)," ")</f>
        <v xml:space="preserve"> </v>
      </c>
    </row>
    <row r="5" spans="1:7" ht="18" customHeight="1">
      <c r="A5" s="41">
        <v>3</v>
      </c>
      <c r="B5" s="33">
        <f>+'DPH2'!D5</f>
        <v>0</v>
      </c>
      <c r="C5" s="33">
        <f>+'DPH2'!H5</f>
        <v>0</v>
      </c>
      <c r="D5" s="43">
        <v>0.21</v>
      </c>
      <c r="E5" s="33">
        <f>ROUND(+B5*D5,0)</f>
        <v>0</v>
      </c>
      <c r="F5" s="33">
        <f t="shared" si="1"/>
        <v>0</v>
      </c>
      <c r="G5" s="39">
        <f t="shared" si="0"/>
        <v>1</v>
      </c>
    </row>
    <row r="6" spans="1:8" ht="18" customHeight="1">
      <c r="A6" s="41">
        <v>4</v>
      </c>
      <c r="B6" s="33">
        <f>+'DPH2'!D6</f>
        <v>0</v>
      </c>
      <c r="C6" s="33">
        <f>+'DPH2'!H6</f>
        <v>0</v>
      </c>
      <c r="D6" s="43">
        <v>0.15</v>
      </c>
      <c r="E6" s="33">
        <f t="shared" si="2" ref="E6:E19">ROUND(+B6*D6,0)</f>
        <v>0</v>
      </c>
      <c r="F6" s="33">
        <f t="shared" si="1"/>
        <v>0</v>
      </c>
      <c r="G6" s="39">
        <f t="shared" si="0"/>
        <v>1</v>
      </c>
      <c r="H6" s="11" t="str">
        <f>IF(G6=0,T($A$26)," ")</f>
        <v xml:space="preserve"> </v>
      </c>
    </row>
    <row r="7" spans="1:7" ht="18" customHeight="1">
      <c r="A7" s="41">
        <v>5</v>
      </c>
      <c r="B7" s="33">
        <f>+'DPH2'!D7</f>
        <v>0</v>
      </c>
      <c r="C7" s="33">
        <f>+'DPH2'!H7</f>
        <v>0</v>
      </c>
      <c r="D7" s="43">
        <v>0.21</v>
      </c>
      <c r="E7" s="33">
        <f t="shared" si="2"/>
        <v>0</v>
      </c>
      <c r="F7" s="33">
        <f t="shared" si="1"/>
        <v>0</v>
      </c>
      <c r="G7" s="39">
        <f t="shared" si="0"/>
        <v>1</v>
      </c>
    </row>
    <row r="8" spans="1:8" ht="18" customHeight="1">
      <c r="A8" s="41">
        <v>6</v>
      </c>
      <c r="B8" s="33">
        <f>+'DPH2'!D8</f>
        <v>0</v>
      </c>
      <c r="C8" s="33">
        <f>+'DPH2'!H8</f>
        <v>0</v>
      </c>
      <c r="D8" s="43">
        <v>0.15</v>
      </c>
      <c r="E8" s="33">
        <f t="shared" si="2"/>
        <v>0</v>
      </c>
      <c r="F8" s="33">
        <f t="shared" si="1"/>
        <v>0</v>
      </c>
      <c r="G8" s="39">
        <f t="shared" si="0"/>
        <v>1</v>
      </c>
      <c r="H8" s="11" t="str">
        <f>IF(G8=0,T($A$26)," ")</f>
        <v xml:space="preserve"> </v>
      </c>
    </row>
    <row r="9" spans="1:7" ht="18" customHeight="1">
      <c r="A9" s="41">
        <v>7</v>
      </c>
      <c r="B9" s="33">
        <f>+'DPH2'!D9</f>
        <v>0</v>
      </c>
      <c r="C9" s="33">
        <f>+'DPH2'!H9</f>
        <v>0</v>
      </c>
      <c r="D9" s="43">
        <v>0.21</v>
      </c>
      <c r="E9" s="33">
        <f t="shared" si="2"/>
        <v>0</v>
      </c>
      <c r="F9" s="33">
        <f t="shared" si="1"/>
        <v>0</v>
      </c>
      <c r="G9" s="39">
        <f t="shared" si="0"/>
        <v>1</v>
      </c>
    </row>
    <row r="10" spans="1:8" ht="18" customHeight="1">
      <c r="A10" s="41">
        <v>8</v>
      </c>
      <c r="B10" s="33">
        <f>+'DPH2'!D10</f>
        <v>0</v>
      </c>
      <c r="C10" s="33">
        <f>+'DPH2'!H10</f>
        <v>0</v>
      </c>
      <c r="D10" s="43">
        <v>0.15</v>
      </c>
      <c r="E10" s="33">
        <f t="shared" si="2"/>
        <v>0</v>
      </c>
      <c r="F10" s="33">
        <f t="shared" si="1"/>
        <v>0</v>
      </c>
      <c r="G10" s="39">
        <f t="shared" si="0"/>
        <v>1</v>
      </c>
      <c r="H10" s="11" t="str">
        <f>IF(G10=0,T($A$26)," ")</f>
        <v xml:space="preserve"> </v>
      </c>
    </row>
    <row r="11" spans="1:7" ht="18" customHeight="1">
      <c r="A11" s="41">
        <v>9</v>
      </c>
      <c r="B11" s="33">
        <f>+'DPH2'!D11</f>
        <v>0</v>
      </c>
      <c r="C11" s="33">
        <f>+'DPH2'!H11</f>
        <v>0</v>
      </c>
      <c r="D11" s="43">
        <v>0.21</v>
      </c>
      <c r="E11" s="33">
        <f t="shared" si="2"/>
        <v>0</v>
      </c>
      <c r="F11" s="33">
        <f t="shared" si="1"/>
        <v>0</v>
      </c>
      <c r="G11" s="39">
        <f t="shared" si="0"/>
        <v>1</v>
      </c>
    </row>
    <row r="12" spans="1:7" ht="18" customHeight="1">
      <c r="A12" s="41">
        <v>10</v>
      </c>
      <c r="B12" s="33">
        <f>+'DPH2'!D12</f>
        <v>0</v>
      </c>
      <c r="C12" s="33">
        <f>+'DPH2'!H12</f>
        <v>0</v>
      </c>
      <c r="D12" s="43">
        <v>0.21</v>
      </c>
      <c r="E12" s="33">
        <f t="shared" si="2"/>
        <v>0</v>
      </c>
      <c r="F12" s="33">
        <f>+C12-E12</f>
        <v>0</v>
      </c>
      <c r="G12" s="39">
        <f>IF((OR(ABS(F12)&gt;15,ABS(F12)&gt;ABS(B12*0.001))),0,1)</f>
        <v>1</v>
      </c>
    </row>
    <row r="13" spans="1:8" ht="18" customHeight="1">
      <c r="A13" s="41">
        <v>11</v>
      </c>
      <c r="B13" s="33">
        <f>+'DPH2'!D13</f>
        <v>0</v>
      </c>
      <c r="C13" s="33">
        <f>+'DPH2'!H13</f>
        <v>0</v>
      </c>
      <c r="D13" s="43">
        <v>0.15</v>
      </c>
      <c r="E13" s="33">
        <f t="shared" si="2"/>
        <v>0</v>
      </c>
      <c r="F13" s="33">
        <f>+C13-E13</f>
        <v>0</v>
      </c>
      <c r="G13" s="39">
        <f>IF((OR(ABS(F13)&gt;15,ABS(F13)&gt;ABS(B13*0.001))),0,1)</f>
        <v>1</v>
      </c>
      <c r="H13" s="11" t="str">
        <f>IF(G13=0,T($A$26)," ")</f>
        <v xml:space="preserve"> </v>
      </c>
    </row>
    <row r="14" spans="1:7" ht="18" customHeight="1">
      <c r="A14" s="41">
        <v>12</v>
      </c>
      <c r="B14" s="33">
        <f>+'DPH2'!D14</f>
        <v>0</v>
      </c>
      <c r="C14" s="33">
        <f>+'DPH2'!H14</f>
        <v>0</v>
      </c>
      <c r="D14" s="43">
        <v>0.21</v>
      </c>
      <c r="E14" s="33">
        <f t="shared" si="2"/>
        <v>0</v>
      </c>
      <c r="F14" s="33">
        <f>+C14-E14</f>
        <v>0</v>
      </c>
      <c r="G14" s="39">
        <f>IF((OR(ABS(F14)&gt;15,ABS(F14)&gt;ABS(B14*0.001))),0,1)</f>
        <v>1</v>
      </c>
    </row>
    <row r="15" spans="1:8" ht="18" customHeight="1">
      <c r="A15" s="41">
        <v>13</v>
      </c>
      <c r="B15" s="33">
        <f>+'DPH2'!D15</f>
        <v>0</v>
      </c>
      <c r="C15" s="33">
        <f>+'DPH2'!H15</f>
        <v>0</v>
      </c>
      <c r="D15" s="43">
        <v>0.15</v>
      </c>
      <c r="E15" s="33">
        <f t="shared" si="2"/>
        <v>0</v>
      </c>
      <c r="F15" s="33">
        <f>+C15-E15</f>
        <v>0</v>
      </c>
      <c r="G15" s="39">
        <f>IF((OR(ABS(F15)&gt;15,ABS(F15)&gt;ABS(B15*0.001))),0,1)</f>
        <v>1</v>
      </c>
      <c r="H15" s="11" t="str">
        <f>IF(G15=0,T($A$26)," ")</f>
        <v xml:space="preserve"> </v>
      </c>
    </row>
    <row r="16" spans="1:7" ht="18" customHeight="1">
      <c r="A16" s="41">
        <v>40</v>
      </c>
      <c r="B16" s="33">
        <f>+'DPH2'!D31</f>
        <v>0</v>
      </c>
      <c r="C16" s="33">
        <f>+'DPH2'!F31+'DPH2'!I31</f>
        <v>0</v>
      </c>
      <c r="D16" s="43">
        <v>0.21</v>
      </c>
      <c r="E16" s="33">
        <f t="shared" si="2"/>
        <v>0</v>
      </c>
      <c r="F16" s="33">
        <f t="shared" si="1"/>
        <v>0</v>
      </c>
      <c r="G16" s="39">
        <f t="shared" si="0"/>
        <v>1</v>
      </c>
    </row>
    <row r="17" spans="1:8" ht="18" customHeight="1">
      <c r="A17" s="41">
        <v>41</v>
      </c>
      <c r="B17" s="33">
        <f>+'DPH2'!D32</f>
        <v>0</v>
      </c>
      <c r="C17" s="33">
        <f>+'DPH2'!F32+'DPH2'!I32</f>
        <v>0</v>
      </c>
      <c r="D17" s="43">
        <v>0.15</v>
      </c>
      <c r="E17" s="33">
        <f t="shared" si="2"/>
        <v>0</v>
      </c>
      <c r="F17" s="33">
        <f t="shared" si="1"/>
        <v>0</v>
      </c>
      <c r="G17" s="39">
        <f t="shared" si="0"/>
        <v>1</v>
      </c>
      <c r="H17" s="11" t="str">
        <f>IF(G17=0,T($A$26)," ")</f>
        <v xml:space="preserve"> </v>
      </c>
    </row>
    <row r="18" spans="1:7" ht="18" customHeight="1">
      <c r="A18" s="41">
        <v>43</v>
      </c>
      <c r="B18" s="33">
        <f>+'DPH2'!D34</f>
        <v>0</v>
      </c>
      <c r="C18" s="33">
        <f>+'DPH2'!F34+'DPH2'!I34</f>
        <v>0</v>
      </c>
      <c r="D18" s="43">
        <v>0.21</v>
      </c>
      <c r="E18" s="33">
        <f t="shared" si="2"/>
        <v>0</v>
      </c>
      <c r="F18" s="33">
        <f>+C18-E18</f>
        <v>0</v>
      </c>
      <c r="G18" s="39">
        <f>IF((OR(ABS(F18)&gt;15,ABS(F18)&gt;ABS(B18*0.001))),0,1)</f>
        <v>1</v>
      </c>
    </row>
    <row r="19" spans="1:8" ht="18" customHeight="1" thickBot="1">
      <c r="A19" s="42">
        <v>44</v>
      </c>
      <c r="B19" s="34">
        <f>+'DPH2'!D35</f>
        <v>0</v>
      </c>
      <c r="C19" s="34">
        <f>+'DPH2'!F35+'DPH2'!I35</f>
        <v>0</v>
      </c>
      <c r="D19" s="44">
        <v>0.15</v>
      </c>
      <c r="E19" s="34">
        <f t="shared" si="2"/>
        <v>0</v>
      </c>
      <c r="F19" s="34">
        <f>+C19-E19</f>
        <v>0</v>
      </c>
      <c r="G19" s="40">
        <f>IF((OR(ABS(F19)&gt;15,ABS(F19)&gt;ABS(B19*0.001))),0,1)</f>
        <v>1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43" t="str">
        <f>IF(G21=1,T(A24),T(A25))</f>
        <v>Daňové přiznání je ve všech kontrolovaných bodech v pořádku.</v>
      </c>
      <c r="B23" s="544"/>
      <c r="C23" s="544"/>
      <c r="D23" s="544"/>
      <c r="E23" s="544"/>
      <c r="F23" s="544"/>
      <c r="G23" s="545"/>
    </row>
    <row r="24" spans="1:7" ht="9.75" customHeight="1" hidden="1" thickTop="1">
      <c r="A24" s="8" t="s">
        <v>538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2366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2367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 thickBot="1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113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648</v>
      </c>
      <c r="B2" s="115" t="str">
        <f>IF(LEN(ZAKL_DATA!B4)&gt;LEN(ZAKL_DATA!D4),"F","P")</f>
        <v>P</v>
      </c>
    </row>
    <row r="3" spans="1:2" ht="12.75">
      <c r="A3" t="s">
        <v>649</v>
      </c>
      <c r="B3" s="114" t="s">
        <v>2356</v>
      </c>
    </row>
    <row r="4" spans="1:2" ht="12.75">
      <c r="A4" t="s">
        <v>650</v>
      </c>
      <c r="B4" s="114" t="str">
        <f>IF('DPH1'!D25="X","P",IF('DPH1'!D26="X","S",IF('DPH1'!J25="X","I","")))</f>
        <v>P</v>
      </c>
    </row>
    <row r="5" spans="1:2" ht="12.75">
      <c r="A5" t="s">
        <v>651</v>
      </c>
      <c r="B5" s="115" t="str">
        <f ca="1">TEXT('DPH1'!A62,"dd.mm.rrrr")</f>
        <v>14.11.2018</v>
      </c>
    </row>
    <row r="6" spans="1:6" ht="12.75">
      <c r="A6" t="s">
        <v>870</v>
      </c>
      <c r="B6" s="113" t="e">
        <f>VLOOKUP(ZAKL_DATA!B13,'Finanční úřady'!B2:C17,2,FALSE)</f>
        <v>#N/A</v>
      </c>
      <c r="F6" s="104"/>
    </row>
    <row r="7" spans="1:2" ht="12.75">
      <c r="A7" t="s">
        <v>871</v>
      </c>
      <c r="B7" s="113" t="e">
        <f>VLOOKUP('DPH1'!A7,'Finanční úřady'!E2:F204,2,FALSE)</f>
        <v>#N/A</v>
      </c>
    </row>
    <row r="8" spans="1:2" ht="12.75">
      <c r="A8" t="s">
        <v>872</v>
      </c>
      <c r="B8" s="115" t="str">
        <f>RIGHT(ZAKL_DATA!D2,LEN(ZAKL_DATA!D2)-2)</f>
        <v/>
      </c>
    </row>
    <row r="9" spans="1:2" ht="12.75">
      <c r="A9" t="s">
        <v>514</v>
      </c>
      <c r="B9" s="136" t="e">
        <f>VLOOKUP(ZAKL_DATA!B29,'Obory činnosti'!B2:C1742,2,FALSE)</f>
        <v>#N/A</v>
      </c>
    </row>
    <row r="10" spans="1:2" ht="12.75">
      <c r="A10" t="s">
        <v>1257</v>
      </c>
      <c r="B10" s="117" t="s">
        <v>1258</v>
      </c>
    </row>
    <row r="11" spans="1:6" ht="12.75">
      <c r="A11" t="s">
        <v>1259</v>
      </c>
      <c r="B11" s="116" t="s">
        <v>533</v>
      </c>
      <c r="F11" s="104"/>
    </row>
    <row r="12" spans="1:2" ht="12.75">
      <c r="A12" t="s">
        <v>575</v>
      </c>
      <c r="B12" s="114" t="str">
        <f>IF('DPH1'!F15&lt;&gt;"",TEXT('DPH1'!F15,"dd.mm.rrrr"),"")</f>
        <v/>
      </c>
    </row>
    <row r="13" spans="1:2" ht="12.75">
      <c r="A13" t="s">
        <v>577</v>
      </c>
      <c r="B13" s="113">
        <f>IF(ISERR(FIND("/",ZAKL_DATA!B17)),ZAKL_DATA!B17,LEFT(ZAKL_DATA!B17,(FIND("/",ZAKL_DATA!B17)-1)))</f>
        <v>0</v>
      </c>
    </row>
    <row r="14" spans="1:2" ht="12.75">
      <c r="A14" t="s">
        <v>578</v>
      </c>
      <c r="B14" s="115" t="str">
        <f>IF(ISERR(FIND("/",ZAKL_DATA!B17)),"",RIGHT(ZAKL_DATA!B17,LEN(ZAKL_DATA!B17)-(FIND("/",ZAKL_DATA!B17))))</f>
        <v/>
      </c>
    </row>
    <row r="15" spans="1:2" ht="12.75">
      <c r="A15" t="s">
        <v>576</v>
      </c>
      <c r="B15" s="115" t="str">
        <f>IF(AND(LEN('DPH1'!A53)&lt;9,LEN('DPH1'!A53)&gt;5),'DPH1'!A53,"")</f>
        <v/>
      </c>
    </row>
    <row r="16" spans="1:2" ht="12.75">
      <c r="A16" t="s">
        <v>1354</v>
      </c>
      <c r="B16" s="114" t="str">
        <f>IF(NOT(ISERR(DATEVALUE('DPH1'!A53))),'DPH1'!A53,"")</f>
        <v/>
      </c>
    </row>
    <row r="17" spans="1:2" ht="12.75">
      <c r="A17" t="s">
        <v>1355</v>
      </c>
      <c r="B17" s="114" t="str">
        <f>IF(AND(LEN('DPH1'!A53)&gt;0,LEN('DPH1'!A53)&lt;6),'DPH1'!A53,"")</f>
        <v/>
      </c>
    </row>
    <row r="18" spans="1:2" ht="12.75">
      <c r="A18" s="154" t="s">
        <v>1356</v>
      </c>
      <c r="B18" s="115" t="str">
        <f>IF('DPH1'!M23&lt;&gt;"",TEXT('DPH1'!M23,"dd.mm.rrrr"),"")</f>
        <v/>
      </c>
    </row>
    <row r="19" spans="1:2" ht="12.75">
      <c r="A19" s="154" t="s">
        <v>1357</v>
      </c>
      <c r="B19" s="115" t="str">
        <f>IF('DPH1'!J23&lt;&gt;"",TEXT('DPH1'!J23,"dd.mm.rrrr"),"")</f>
        <v/>
      </c>
    </row>
    <row r="20" spans="1:2" ht="12.75">
      <c r="A20" t="s">
        <v>2357</v>
      </c>
      <c r="B20" s="115" t="str">
        <f>IF('DPH1'!P25="X","N","A")</f>
        <v>A</v>
      </c>
    </row>
    <row r="21" spans="1:2" ht="12.75">
      <c r="A21" t="s">
        <v>2361</v>
      </c>
      <c r="B21" s="113" t="str">
        <f>IF('DPH2'!I44=0,"",'DPH2'!I44)</f>
        <v/>
      </c>
    </row>
    <row r="22" spans="1:2" ht="12.75">
      <c r="A22" t="s">
        <v>2362</v>
      </c>
      <c r="B22" s="113" t="str">
        <f>IF('DPH2'!H46=0,"",'DPH2'!H46)</f>
        <v/>
      </c>
    </row>
    <row r="23" spans="1:2" ht="12.75">
      <c r="A23" t="s">
        <v>2373</v>
      </c>
      <c r="B23" s="115" t="str">
        <f>IF('DPH1'!E49="4c","P",IF(OR('DPH1'!E49="4b",'DPH1'!E49="4a"),"F",""))</f>
        <v/>
      </c>
    </row>
    <row r="24" spans="1:2" ht="12.75">
      <c r="A24" t="s">
        <v>2374</v>
      </c>
      <c r="B24" s="115">
        <f>IF(AND(OR($B$2="P",$B$23="P"),'DPH1'!$E$49&lt;&gt;"4a",'DPH1'!$E$49&lt;&gt;"4b"),ZAKL_DATA!D14,"")</f>
        <v>0</v>
      </c>
    </row>
    <row r="25" spans="1:2" ht="12.75">
      <c r="A25" s="177" t="s">
        <v>2375</v>
      </c>
      <c r="B25" s="115">
        <f>IF(AND(OR($B$2="P",$B$23="P"),'DPH1'!$E$49&lt;&gt;"4a",'DPH1'!$E$49&lt;&gt;"4b"),ZAKL_DATA!D15,"")</f>
        <v>0</v>
      </c>
    </row>
    <row r="26" spans="1:2" ht="12.75">
      <c r="A26" s="177" t="s">
        <v>2376</v>
      </c>
      <c r="B26" s="115">
        <f>IF(AND(OR($B$2="P",$B$23="P"),'DPH1'!$E$49&lt;&gt;"4a",'DPH1'!$E$49&lt;&gt;"4b"),ZAKL_DATA!D17,"")</f>
        <v>0</v>
      </c>
    </row>
    <row r="27" spans="1:3" ht="12.75">
      <c r="A27" s="177" t="s">
        <v>2377</v>
      </c>
      <c r="B27" s="188" t="str">
        <f>IF(AND(OR(B16&lt;&gt;"",B17&lt;&gt;""),ZAKL_DATA!D20&lt;&gt;""),ZAKL_DATA!D20,"")</f>
        <v/>
      </c>
      <c r="C27" s="178"/>
    </row>
    <row r="28" spans="1:3" ht="12.75">
      <c r="A28" s="177" t="s">
        <v>2378</v>
      </c>
      <c r="B28" s="188" t="str">
        <f>IF(AND(OR(B16&lt;&gt;"",B17&lt;&gt;""),ZAKL_DATA!D20&lt;&gt;""),ZAKL_DATA!D21,"")</f>
        <v/>
      </c>
      <c r="C28" s="178"/>
    </row>
    <row r="29" spans="1:3" ht="12.75">
      <c r="A29" s="177" t="s">
        <v>2381</v>
      </c>
      <c r="B29" s="179" t="str">
        <f>IF(AND('DPH1'!E49="4c",'DPH1'!A51&lt;&gt;""),'DPH1'!A51,"")</f>
        <v/>
      </c>
      <c r="C29" s="178"/>
    </row>
    <row r="30" spans="1:3" ht="12.75">
      <c r="A30" s="177"/>
      <c r="B30" s="179" t="str">
        <f>IF(AND(ZAKL_DATA!D4&lt;&gt;"",ZAKL_DATA!D16&lt;&gt;"",'DPH1'!E49&lt;&gt;"4a",'DPH1'!E49&lt;&gt;"4b"),ZAKL_DATA!D16,"")</f>
        <v/>
      </c>
      <c r="C30" s="178"/>
    </row>
    <row r="31" spans="3:3" ht="12.75">
      <c r="C31" s="177"/>
    </row>
    <row r="32" spans="1:3" ht="12.75">
      <c r="A32" s="177"/>
      <c r="B32"/>
      <c r="C32" s="177"/>
    </row>
    <row r="33" spans="1:3" ht="12.75">
      <c r="A33" s="177"/>
      <c r="B33"/>
      <c r="C33" s="177"/>
    </row>
    <row r="34" spans="1:3" ht="12.75">
      <c r="A34" s="177"/>
      <c r="B34"/>
      <c r="C34" s="177"/>
    </row>
    <row r="35" spans="1:3" ht="12.75">
      <c r="A35" s="177"/>
      <c r="B35"/>
      <c r="C35" s="177"/>
    </row>
    <row r="36" spans="1:3" ht="12.75">
      <c r="A36" s="177"/>
      <c r="B36"/>
      <c r="C36" s="177"/>
    </row>
    <row r="37" spans="1:3" ht="12.75">
      <c r="A37" s="177"/>
      <c r="B37"/>
      <c r="C37" s="177"/>
    </row>
    <row r="62" spans="1:1" ht="12.75">
      <c r="A62" s="104">
        <f ca="1">+TODAY()</f>
        <v>43418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120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138" t="s">
        <v>874</v>
      </c>
      <c r="C1" s="137" t="s">
        <v>873</v>
      </c>
      <c r="D1">
        <f>COUNTIF(E2:E991,"?*")</f>
        <v>990</v>
      </c>
    </row>
    <row r="2" spans="1:9" ht="12.75">
      <c r="A2" s="140">
        <f>IF(ISNUMBER(SEARCH(ZAKL_DATA!$B$29,B2)),MAX($A$1:A1)+1,0)</f>
        <v>1</v>
      </c>
      <c r="B2" s="139" t="s">
        <v>875</v>
      </c>
      <c r="C2" s="170" t="s">
        <v>1375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72"/>
      <c r="I2" s="174"/>
    </row>
    <row r="3" spans="1:9" ht="12.75">
      <c r="A3" s="140">
        <f>IF(ISNUMBER(SEARCH(ZAKL_DATA!$B$29,B3)),MAX($A$1:A2)+1,0)</f>
        <v>2</v>
      </c>
      <c r="B3" s="139" t="s">
        <v>876</v>
      </c>
      <c r="C3" s="170" t="s">
        <v>1376</v>
      </c>
      <c r="E3" t="str">
        <f>IFERROR(VLOOKUP(ROWS($E$2:E3),$A$2:$B$991,2,0),"")</f>
        <v>Lesnictví a těžba dřeva</v>
      </c>
      <c r="H3" s="172"/>
      <c r="I3" s="174"/>
    </row>
    <row r="4" spans="1:9" ht="12.75">
      <c r="A4" s="140">
        <f>IF(ISNUMBER(SEARCH(ZAKL_DATA!$B$29,B4)),MAX($A$1:A3)+1,0)</f>
        <v>3</v>
      </c>
      <c r="B4" s="139" t="s">
        <v>877</v>
      </c>
      <c r="C4" s="170" t="s">
        <v>1377</v>
      </c>
      <c r="E4" t="str">
        <f>IFERROR(VLOOKUP(ROWS($E$2:E4),$A$2:$B$991,2,0),"")</f>
        <v>Rybolov a akvakultura</v>
      </c>
      <c r="H4" s="172"/>
      <c r="I4" s="174"/>
    </row>
    <row r="5" spans="1:9" ht="12.75">
      <c r="A5" s="140">
        <f>IF(ISNUMBER(SEARCH(ZAKL_DATA!$B$29,B5)),MAX($A$1:A4)+1,0)</f>
        <v>4</v>
      </c>
      <c r="B5" s="139" t="s">
        <v>878</v>
      </c>
      <c r="C5" s="170" t="s">
        <v>1378</v>
      </c>
      <c r="E5" t="str">
        <f>IFERROR(VLOOKUP(ROWS($E$2:E5),$A$2:$B$991,2,0),"")</f>
        <v>Těžba a úprava černého a hnědého uhlí</v>
      </c>
      <c r="H5" s="172"/>
      <c r="I5" s="174"/>
    </row>
    <row r="6" spans="1:9" ht="12.75">
      <c r="A6" s="140">
        <f>IF(ISNUMBER(SEARCH(ZAKL_DATA!$B$29,B6)),MAX($A$1:A5)+1,0)</f>
        <v>5</v>
      </c>
      <c r="B6" s="139" t="s">
        <v>879</v>
      </c>
      <c r="C6" s="170" t="s">
        <v>1379</v>
      </c>
      <c r="E6" t="str">
        <f>IFERROR(VLOOKUP(ROWS($E$2:E6),$A$2:$B$991,2,0),"")</f>
        <v>Těžba ropy a zemního plynu</v>
      </c>
      <c r="H6" s="172"/>
      <c r="I6" s="174"/>
    </row>
    <row r="7" spans="1:9" ht="12.75">
      <c r="A7" s="140">
        <f>IF(ISNUMBER(SEARCH(ZAKL_DATA!$B$29,B7)),MAX($A$1:A6)+1,0)</f>
        <v>6</v>
      </c>
      <c r="B7" s="139" t="s">
        <v>880</v>
      </c>
      <c r="C7" s="170" t="s">
        <v>1380</v>
      </c>
      <c r="E7" t="str">
        <f>IFERROR(VLOOKUP(ROWS($E$2:E7),$A$2:$B$991,2,0),"")</f>
        <v>Těžba a úprava rud</v>
      </c>
      <c r="H7" s="172"/>
      <c r="I7" s="174"/>
    </row>
    <row r="8" spans="1:9" ht="12.75">
      <c r="A8" s="140">
        <f>IF(ISNUMBER(SEARCH(ZAKL_DATA!$B$29,B8)),MAX($A$1:A7)+1,0)</f>
        <v>7</v>
      </c>
      <c r="B8" s="139" t="s">
        <v>881</v>
      </c>
      <c r="C8" s="170" t="s">
        <v>1381</v>
      </c>
      <c r="E8" t="str">
        <f>IFERROR(VLOOKUP(ROWS($E$2:E8),$A$2:$B$991,2,0),"")</f>
        <v>Ostatní těžba a dobývání</v>
      </c>
      <c r="H8" s="172"/>
      <c r="I8" s="174"/>
    </row>
    <row r="9" spans="1:9" ht="12.75">
      <c r="A9" s="140">
        <f>IF(ISNUMBER(SEARCH(ZAKL_DATA!$B$29,B9)),MAX($A$1:A8)+1,0)</f>
        <v>8</v>
      </c>
      <c r="B9" s="139" t="s">
        <v>882</v>
      </c>
      <c r="C9" s="170" t="s">
        <v>1382</v>
      </c>
      <c r="E9" t="str">
        <f>IFERROR(VLOOKUP(ROWS($E$2:E9),$A$2:$B$991,2,0),"")</f>
        <v>Podpůrné činnosti při těžbě</v>
      </c>
      <c r="H9" s="172"/>
      <c r="I9" s="174"/>
    </row>
    <row r="10" spans="1:9" ht="12.75">
      <c r="A10" s="140">
        <f>IF(ISNUMBER(SEARCH(ZAKL_DATA!$B$29,B10)),MAX($A$1:A9)+1,0)</f>
        <v>9</v>
      </c>
      <c r="B10" s="139" t="s">
        <v>883</v>
      </c>
      <c r="C10" s="170" t="s">
        <v>1383</v>
      </c>
      <c r="E10" t="str">
        <f>IFERROR(VLOOKUP(ROWS($E$2:E10),$A$2:$B$991,2,0),"")</f>
        <v>Výroba potravinářských výrobků</v>
      </c>
      <c r="H10" s="172"/>
      <c r="I10" s="174"/>
    </row>
    <row r="11" spans="1:9" ht="12.75">
      <c r="A11" s="140">
        <f>IF(ISNUMBER(SEARCH(ZAKL_DATA!$B$29,B11)),MAX($A$1:A10)+1,0)</f>
        <v>10</v>
      </c>
      <c r="B11" s="139" t="s">
        <v>884</v>
      </c>
      <c r="C11" s="170" t="s">
        <v>1384</v>
      </c>
      <c r="E11" t="str">
        <f>IFERROR(VLOOKUP(ROWS($E$2:E11),$A$2:$B$991,2,0),"")</f>
        <v>Výroba nápojů</v>
      </c>
      <c r="H11" s="172"/>
      <c r="I11" s="174"/>
    </row>
    <row r="12" spans="1:9" ht="12.75">
      <c r="A12" s="140">
        <f>IF(ISNUMBER(SEARCH(ZAKL_DATA!$B$29,B12)),MAX($A$1:A11)+1,0)</f>
        <v>11</v>
      </c>
      <c r="B12" s="139" t="s">
        <v>963</v>
      </c>
      <c r="C12" s="170" t="s">
        <v>1385</v>
      </c>
      <c r="E12" t="str">
        <f>IFERROR(VLOOKUP(ROWS($E$2:E12),$A$2:$B$991,2,0),"")</f>
        <v>Pěstování plodin jiných než trvalých</v>
      </c>
      <c r="H12" s="172"/>
      <c r="I12" s="174"/>
    </row>
    <row r="13" spans="1:9" ht="12.75">
      <c r="A13" s="140">
        <f>IF(ISNUMBER(SEARCH(ZAKL_DATA!$B$29,B13)),MAX($A$1:A12)+1,0)</f>
        <v>12</v>
      </c>
      <c r="B13" s="139" t="s">
        <v>885</v>
      </c>
      <c r="C13" s="170" t="s">
        <v>1386</v>
      </c>
      <c r="E13" t="str">
        <f>IFERROR(VLOOKUP(ROWS($E$2:E13),$A$2:$B$991,2,0),"")</f>
        <v>Výroba tabákových výrobků</v>
      </c>
      <c r="H13" s="172"/>
      <c r="I13" s="174"/>
    </row>
    <row r="14" spans="1:9" ht="12.75">
      <c r="A14" s="140">
        <f>IF(ISNUMBER(SEARCH(ZAKL_DATA!$B$29,B14)),MAX($A$1:A13)+1,0)</f>
        <v>13</v>
      </c>
      <c r="B14" s="139" t="s">
        <v>964</v>
      </c>
      <c r="C14" s="170" t="s">
        <v>1387</v>
      </c>
      <c r="E14" t="str">
        <f>IFERROR(VLOOKUP(ROWS($E$2:E14),$A$2:$B$991,2,0),"")</f>
        <v>Pěstování trvalých plodin</v>
      </c>
      <c r="H14" s="172"/>
      <c r="I14" s="174"/>
    </row>
    <row r="15" spans="1:9" ht="12.75">
      <c r="A15" s="140">
        <f>IF(ISNUMBER(SEARCH(ZAKL_DATA!$B$29,B15)),MAX($A$1:A14)+1,0)</f>
        <v>14</v>
      </c>
      <c r="B15" s="139" t="s">
        <v>886</v>
      </c>
      <c r="C15" s="170" t="s">
        <v>1388</v>
      </c>
      <c r="E15" t="str">
        <f>IFERROR(VLOOKUP(ROWS($E$2:E15),$A$2:$B$991,2,0),"")</f>
        <v>Výroba textilií</v>
      </c>
      <c r="H15" s="172"/>
      <c r="I15" s="174"/>
    </row>
    <row r="16" spans="1:9" ht="12.75">
      <c r="A16" s="140">
        <f>IF(ISNUMBER(SEARCH(ZAKL_DATA!$B$29,B16)),MAX($A$1:A15)+1,0)</f>
        <v>15</v>
      </c>
      <c r="B16" s="139" t="s">
        <v>965</v>
      </c>
      <c r="C16" s="170" t="s">
        <v>1389</v>
      </c>
      <c r="E16" t="str">
        <f>IFERROR(VLOOKUP(ROWS($E$2:E16),$A$2:$B$991,2,0),"")</f>
        <v>Množení rostlin</v>
      </c>
      <c r="H16" s="172"/>
      <c r="I16" s="174"/>
    </row>
    <row r="17" spans="1:9" ht="12.75">
      <c r="A17" s="140">
        <f>IF(ISNUMBER(SEARCH(ZAKL_DATA!$B$29,B17)),MAX($A$1:A16)+1,0)</f>
        <v>16</v>
      </c>
      <c r="B17" s="139" t="s">
        <v>887</v>
      </c>
      <c r="C17" s="170" t="s">
        <v>1390</v>
      </c>
      <c r="E17" t="str">
        <f>IFERROR(VLOOKUP(ROWS($E$2:E17),$A$2:$B$991,2,0),"")</f>
        <v>Výroba oděvů</v>
      </c>
      <c r="H17" s="172"/>
      <c r="I17" s="174"/>
    </row>
    <row r="18" spans="1:9" ht="12.75">
      <c r="A18" s="140">
        <f>IF(ISNUMBER(SEARCH(ZAKL_DATA!$B$29,B18)),MAX($A$1:A17)+1,0)</f>
        <v>17</v>
      </c>
      <c r="B18" s="139" t="s">
        <v>966</v>
      </c>
      <c r="C18" s="170" t="s">
        <v>1391</v>
      </c>
      <c r="E18" t="str">
        <f>IFERROR(VLOOKUP(ROWS($E$2:E18),$A$2:$B$991,2,0),"")</f>
        <v>živočišná výroba</v>
      </c>
      <c r="H18" s="172"/>
      <c r="I18" s="174"/>
    </row>
    <row r="19" spans="1:9" ht="12.75">
      <c r="A19" s="140">
        <f>IF(ISNUMBER(SEARCH(ZAKL_DATA!$B$29,B19)),MAX($A$1:A18)+1,0)</f>
        <v>18</v>
      </c>
      <c r="B19" s="139" t="s">
        <v>888</v>
      </c>
      <c r="C19" s="170" t="s">
        <v>1392</v>
      </c>
      <c r="E19" t="str">
        <f>IFERROR(VLOOKUP(ROWS($E$2:E19),$A$2:$B$991,2,0),"")</f>
        <v>Výroba usní a souvisejících výrobků</v>
      </c>
      <c r="H19" s="172"/>
      <c r="I19" s="174"/>
    </row>
    <row r="20" spans="1:9" ht="12.75">
      <c r="A20" s="140">
        <f>IF(ISNUMBER(SEARCH(ZAKL_DATA!$B$29,B20)),MAX($A$1:A19)+1,0)</f>
        <v>19</v>
      </c>
      <c r="B20" s="139" t="s">
        <v>967</v>
      </c>
      <c r="C20" s="170" t="s">
        <v>1393</v>
      </c>
      <c r="E20" t="str">
        <f>IFERROR(VLOOKUP(ROWS($E$2:E20),$A$2:$B$991,2,0),"")</f>
        <v>Smíšené hospodářství</v>
      </c>
      <c r="H20" s="172"/>
      <c r="I20" s="174"/>
    </row>
    <row r="21" spans="1:9" ht="12.75">
      <c r="A21" s="140">
        <f>IF(ISNUMBER(SEARCH(ZAKL_DATA!$B$29,B21)),MAX($A$1:A20)+1,0)</f>
        <v>20</v>
      </c>
      <c r="B21" s="139" t="s">
        <v>889</v>
      </c>
      <c r="C21" s="170" t="s">
        <v>1394</v>
      </c>
      <c r="E21" t="str">
        <f>IFERROR(VLOOKUP(ROWS($E$2:E21),$A$2:$B$991,2,0),"")</f>
        <v>Zprac.dřeva,výroba dřevěných,korkových,proutěných a slam.výr.,kromě nábytku</v>
      </c>
      <c r="H21" s="172"/>
      <c r="I21" s="174"/>
    </row>
    <row r="22" spans="1:9" ht="12.75">
      <c r="A22" s="140">
        <f>IF(ISNUMBER(SEARCH(ZAKL_DATA!$B$29,B22)),MAX($A$1:A21)+1,0)</f>
        <v>21</v>
      </c>
      <c r="B22" s="139" t="s">
        <v>968</v>
      </c>
      <c r="C22" s="170" t="s">
        <v>1395</v>
      </c>
      <c r="E22" t="str">
        <f>IFERROR(VLOOKUP(ROWS($E$2:E22),$A$2:$B$991,2,0),"")</f>
        <v>Podpůrné činnosti pro zemědělství a posklizňové činnosti</v>
      </c>
      <c r="H22" s="172"/>
      <c r="I22" s="174"/>
    </row>
    <row r="23" spans="1:9" ht="12.75">
      <c r="A23" s="140">
        <f>IF(ISNUMBER(SEARCH(ZAKL_DATA!$B$29,B23)),MAX($A$1:A22)+1,0)</f>
        <v>22</v>
      </c>
      <c r="B23" s="139" t="s">
        <v>890</v>
      </c>
      <c r="C23" s="170" t="s">
        <v>1396</v>
      </c>
      <c r="E23" t="str">
        <f>IFERROR(VLOOKUP(ROWS($E$2:E23),$A$2:$B$991,2,0),"")</f>
        <v>Výroba papíru a výrobků z papíru</v>
      </c>
      <c r="H23" s="172"/>
      <c r="I23" s="174"/>
    </row>
    <row r="24" spans="1:9" ht="12.75">
      <c r="A24" s="140">
        <f>IF(ISNUMBER(SEARCH(ZAKL_DATA!$B$29,B24)),MAX($A$1:A23)+1,0)</f>
        <v>23</v>
      </c>
      <c r="B24" s="139" t="s">
        <v>969</v>
      </c>
      <c r="C24" s="170" t="s">
        <v>1397</v>
      </c>
      <c r="E24" t="str">
        <f>IFERROR(VLOOKUP(ROWS($E$2:E24),$A$2:$B$991,2,0),"")</f>
        <v>Lov a odchyt divokých zvířat a související činnosti</v>
      </c>
      <c r="H24" s="172"/>
      <c r="I24" s="174"/>
    </row>
    <row r="25" spans="1:9" ht="12.75">
      <c r="A25" s="140">
        <f>IF(ISNUMBER(SEARCH(ZAKL_DATA!$B$29,B25)),MAX($A$1:A24)+1,0)</f>
        <v>24</v>
      </c>
      <c r="B25" s="139" t="s">
        <v>891</v>
      </c>
      <c r="C25" s="170" t="s">
        <v>1398</v>
      </c>
      <c r="E25" t="str">
        <f>IFERROR(VLOOKUP(ROWS($E$2:E25),$A$2:$B$991,2,0),"")</f>
        <v>Tisk a rozmnožování nahraných nosičů</v>
      </c>
      <c r="H25" s="172"/>
      <c r="I25" s="174"/>
    </row>
    <row r="26" spans="1:9" ht="12.75">
      <c r="A26" s="140">
        <f>IF(ISNUMBER(SEARCH(ZAKL_DATA!$B$29,B26)),MAX($A$1:A25)+1,0)</f>
        <v>25</v>
      </c>
      <c r="B26" s="139" t="s">
        <v>892</v>
      </c>
      <c r="C26" s="170" t="s">
        <v>1399</v>
      </c>
      <c r="E26" t="str">
        <f>IFERROR(VLOOKUP(ROWS($E$2:E26),$A$2:$B$991,2,0),"")</f>
        <v>Výroba koksu a rafinovaných ropných produktů</v>
      </c>
      <c r="H26" s="172"/>
      <c r="I26" s="174"/>
    </row>
    <row r="27" spans="1:9" ht="12.75">
      <c r="A27" s="140">
        <f>IF(ISNUMBER(SEARCH(ZAKL_DATA!$B$29,B27)),MAX($A$1:A26)+1,0)</f>
        <v>26</v>
      </c>
      <c r="B27" s="139" t="s">
        <v>893</v>
      </c>
      <c r="C27" s="170" t="s">
        <v>1400</v>
      </c>
      <c r="E27" t="str">
        <f>IFERROR(VLOOKUP(ROWS($E$2:E27),$A$2:$B$991,2,0),"")</f>
        <v>Výroba chemických látek a chemických přípravků</v>
      </c>
      <c r="H27" s="172"/>
      <c r="I27" s="174"/>
    </row>
    <row r="28" spans="1:9" ht="12.75">
      <c r="A28" s="140">
        <f>IF(ISNUMBER(SEARCH(ZAKL_DATA!$B$29,B28)),MAX($A$1:A27)+1,0)</f>
        <v>27</v>
      </c>
      <c r="B28" s="139" t="s">
        <v>894</v>
      </c>
      <c r="C28" s="170" t="s">
        <v>1401</v>
      </c>
      <c r="E28" t="str">
        <f>IFERROR(VLOOKUP(ROWS($E$2:E28),$A$2:$B$991,2,0),"")</f>
        <v>Výroba základních farmaceutických výrobků a farmaceutických přípravků</v>
      </c>
      <c r="H28" s="172"/>
      <c r="I28" s="174"/>
    </row>
    <row r="29" spans="1:9" ht="12.75">
      <c r="A29" s="140">
        <f>IF(ISNUMBER(SEARCH(ZAKL_DATA!$B$29,B29)),MAX($A$1:A28)+1,0)</f>
        <v>28</v>
      </c>
      <c r="B29" s="139" t="s">
        <v>970</v>
      </c>
      <c r="C29" s="170" t="s">
        <v>1402</v>
      </c>
      <c r="E29" t="str">
        <f>IFERROR(VLOOKUP(ROWS($E$2:E29),$A$2:$B$991,2,0),"")</f>
        <v>Lesní hospodářství a jiné činnosti v oblasti lesnictví</v>
      </c>
      <c r="H29" s="172"/>
      <c r="I29" s="174"/>
    </row>
    <row r="30" spans="1:9" ht="12.75">
      <c r="A30" s="140">
        <f>IF(ISNUMBER(SEARCH(ZAKL_DATA!$B$29,B30)),MAX($A$1:A29)+1,0)</f>
        <v>29</v>
      </c>
      <c r="B30" s="139" t="s">
        <v>895</v>
      </c>
      <c r="C30" s="170" t="s">
        <v>1403</v>
      </c>
      <c r="E30" t="str">
        <f>IFERROR(VLOOKUP(ROWS($E$2:E30),$A$2:$B$991,2,0),"")</f>
        <v>Výroba pryžových a plastových výrobků</v>
      </c>
      <c r="H30" s="172"/>
      <c r="I30" s="174"/>
    </row>
    <row r="31" spans="1:9" ht="12.75">
      <c r="A31" s="140">
        <f>IF(ISNUMBER(SEARCH(ZAKL_DATA!$B$29,B31)),MAX($A$1:A30)+1,0)</f>
        <v>30</v>
      </c>
      <c r="B31" s="139" t="s">
        <v>971</v>
      </c>
      <c r="C31" s="170" t="s">
        <v>1404</v>
      </c>
      <c r="E31" t="str">
        <f>IFERROR(VLOOKUP(ROWS($E$2:E31),$A$2:$B$991,2,0),"")</f>
        <v>Těžba dřeva</v>
      </c>
      <c r="H31" s="172"/>
      <c r="I31" s="174"/>
    </row>
    <row r="32" spans="1:9" ht="12.75">
      <c r="A32" s="140">
        <f>IF(ISNUMBER(SEARCH(ZAKL_DATA!$B$29,B32)),MAX($A$1:A31)+1,0)</f>
        <v>31</v>
      </c>
      <c r="B32" s="139" t="s">
        <v>896</v>
      </c>
      <c r="C32" s="170" t="s">
        <v>1405</v>
      </c>
      <c r="E32" t="str">
        <f>IFERROR(VLOOKUP(ROWS($E$2:E32),$A$2:$B$991,2,0),"")</f>
        <v>Výroba ostatních nekovových minerálních výrobků</v>
      </c>
      <c r="H32" s="172"/>
      <c r="I32" s="174"/>
    </row>
    <row r="33" spans="1:9" ht="12.75">
      <c r="A33" s="140">
        <f>IF(ISNUMBER(SEARCH(ZAKL_DATA!$B$29,B33)),MAX($A$1:A32)+1,0)</f>
        <v>32</v>
      </c>
      <c r="B33" s="139" t="s">
        <v>972</v>
      </c>
      <c r="C33" s="170" t="s">
        <v>1406</v>
      </c>
      <c r="E33" t="str">
        <f>IFERROR(VLOOKUP(ROWS($E$2:E33),$A$2:$B$991,2,0),"")</f>
        <v>Sběr a získávání volně rostoucích plodů a materiálů, kromě dřeva</v>
      </c>
      <c r="H33" s="172"/>
      <c r="I33" s="174"/>
    </row>
    <row r="34" spans="1:9" ht="12.75">
      <c r="A34" s="140">
        <f>IF(ISNUMBER(SEARCH(ZAKL_DATA!$B$29,B34)),MAX($A$1:A33)+1,0)</f>
        <v>33</v>
      </c>
      <c r="B34" s="139" t="s">
        <v>897</v>
      </c>
      <c r="C34" s="170" t="s">
        <v>1407</v>
      </c>
      <c r="E34" t="str">
        <f>IFERROR(VLOOKUP(ROWS($E$2:E34),$A$2:$B$991,2,0),"")</f>
        <v>Výroba základních kovů, hutní zpracování kovů; slévárenství</v>
      </c>
      <c r="H34" s="172"/>
      <c r="I34" s="174"/>
    </row>
    <row r="35" spans="1:9" ht="12.75">
      <c r="A35" s="140">
        <f>IF(ISNUMBER(SEARCH(ZAKL_DATA!$B$29,B35)),MAX($A$1:A34)+1,0)</f>
        <v>34</v>
      </c>
      <c r="B35" s="139" t="s">
        <v>973</v>
      </c>
      <c r="C35" s="170" t="s">
        <v>1408</v>
      </c>
      <c r="E35" t="str">
        <f>IFERROR(VLOOKUP(ROWS($E$2:E35),$A$2:$B$991,2,0),"")</f>
        <v>Podpůrné činnosti pro lesnictví</v>
      </c>
      <c r="H35" s="172"/>
      <c r="I35" s="174"/>
    </row>
    <row r="36" spans="1:9" ht="12.75">
      <c r="A36" s="140">
        <f>IF(ISNUMBER(SEARCH(ZAKL_DATA!$B$29,B36)),MAX($A$1:A35)+1,0)</f>
        <v>35</v>
      </c>
      <c r="B36" s="139" t="s">
        <v>898</v>
      </c>
      <c r="C36" s="170" t="s">
        <v>1409</v>
      </c>
      <c r="E36" t="str">
        <f>IFERROR(VLOOKUP(ROWS($E$2:E36),$A$2:$B$991,2,0),"")</f>
        <v>Výroba kovových konstrukcí a kovodělných výrobků, kromě strojů a zařízení</v>
      </c>
      <c r="H36" s="172"/>
      <c r="I36" s="174"/>
    </row>
    <row r="37" spans="1:9" ht="12.75">
      <c r="A37" s="140">
        <f>IF(ISNUMBER(SEARCH(ZAKL_DATA!$B$29,B37)),MAX($A$1:A36)+1,0)</f>
        <v>36</v>
      </c>
      <c r="B37" s="139" t="s">
        <v>899</v>
      </c>
      <c r="C37" s="170" t="s">
        <v>1410</v>
      </c>
      <c r="E37" t="str">
        <f>IFERROR(VLOOKUP(ROWS($E$2:E37),$A$2:$B$991,2,0),"")</f>
        <v>Výroba počítačů, elektronických a optických přístrojů a zařízení</v>
      </c>
      <c r="H37" s="172"/>
      <c r="I37" s="174"/>
    </row>
    <row r="38" spans="1:9" ht="12.75">
      <c r="A38" s="140">
        <f>IF(ISNUMBER(SEARCH(ZAKL_DATA!$B$29,B38)),MAX($A$1:A37)+1,0)</f>
        <v>37</v>
      </c>
      <c r="B38" s="139" t="s">
        <v>900</v>
      </c>
      <c r="C38" s="170" t="s">
        <v>1411</v>
      </c>
      <c r="E38" t="str">
        <f>IFERROR(VLOOKUP(ROWS($E$2:E38),$A$2:$B$991,2,0),"")</f>
        <v>Výroba elektrických zařízení</v>
      </c>
      <c r="H38" s="172"/>
      <c r="I38" s="174"/>
    </row>
    <row r="39" spans="1:9" ht="12.75">
      <c r="A39" s="140">
        <f>IF(ISNUMBER(SEARCH(ZAKL_DATA!$B$29,B39)),MAX($A$1:A38)+1,0)</f>
        <v>38</v>
      </c>
      <c r="B39" s="139" t="s">
        <v>901</v>
      </c>
      <c r="C39" s="170" t="s">
        <v>1412</v>
      </c>
      <c r="E39" t="str">
        <f>IFERROR(VLOOKUP(ROWS($E$2:E39),$A$2:$B$991,2,0),"")</f>
        <v>Výroba strojů a zařízení j. n.</v>
      </c>
      <c r="H39" s="172"/>
      <c r="I39" s="174"/>
    </row>
    <row r="40" spans="1:9" ht="12.75">
      <c r="A40" s="140">
        <f>IF(ISNUMBER(SEARCH(ZAKL_DATA!$B$29,B40)),MAX($A$1:A39)+1,0)</f>
        <v>39</v>
      </c>
      <c r="B40" s="139" t="s">
        <v>902</v>
      </c>
      <c r="C40" s="170" t="s">
        <v>1413</v>
      </c>
      <c r="E40" t="str">
        <f>IFERROR(VLOOKUP(ROWS($E$2:E40),$A$2:$B$991,2,0),"")</f>
        <v>Výroba motorových vozidel (kromě motocyklů), přívěsů a návěsů</v>
      </c>
      <c r="H40" s="172"/>
      <c r="I40" s="174"/>
    </row>
    <row r="41" spans="1:9" ht="12.75">
      <c r="A41" s="140">
        <f>IF(ISNUMBER(SEARCH(ZAKL_DATA!$B$29,B41)),MAX($A$1:A40)+1,0)</f>
        <v>40</v>
      </c>
      <c r="B41" s="139" t="s">
        <v>903</v>
      </c>
      <c r="C41" s="170" t="s">
        <v>1414</v>
      </c>
      <c r="E41" t="str">
        <f>IFERROR(VLOOKUP(ROWS($E$2:E41),$A$2:$B$991,2,0),"")</f>
        <v>Výroba ostatních dopravních prostředků a zařízení</v>
      </c>
      <c r="H41" s="172"/>
      <c r="I41" s="174"/>
    </row>
    <row r="42" spans="1:9" ht="12.75">
      <c r="A42" s="140">
        <f>IF(ISNUMBER(SEARCH(ZAKL_DATA!$B$29,B42)),MAX($A$1:A41)+1,0)</f>
        <v>41</v>
      </c>
      <c r="B42" s="139" t="s">
        <v>904</v>
      </c>
      <c r="C42" s="170" t="s">
        <v>1415</v>
      </c>
      <c r="E42" t="str">
        <f>IFERROR(VLOOKUP(ROWS($E$2:E42),$A$2:$B$991,2,0),"")</f>
        <v>Výroba nábytku</v>
      </c>
      <c r="H42" s="172"/>
      <c r="I42" s="174"/>
    </row>
    <row r="43" spans="1:9" ht="12.75">
      <c r="A43" s="140">
        <f>IF(ISNUMBER(SEARCH(ZAKL_DATA!$B$29,B43)),MAX($A$1:A42)+1,0)</f>
        <v>42</v>
      </c>
      <c r="B43" s="139" t="s">
        <v>974</v>
      </c>
      <c r="C43" s="170" t="s">
        <v>1416</v>
      </c>
      <c r="E43" t="str">
        <f>IFERROR(VLOOKUP(ROWS($E$2:E43),$A$2:$B$991,2,0),"")</f>
        <v>Rybolov</v>
      </c>
      <c r="H43" s="172"/>
      <c r="I43" s="174"/>
    </row>
    <row r="44" spans="1:9" ht="12.75">
      <c r="A44" s="140">
        <f>IF(ISNUMBER(SEARCH(ZAKL_DATA!$B$29,B44)),MAX($A$1:A43)+1,0)</f>
        <v>43</v>
      </c>
      <c r="B44" s="139" t="s">
        <v>905</v>
      </c>
      <c r="C44" s="170" t="s">
        <v>1417</v>
      </c>
      <c r="E44" t="str">
        <f>IFERROR(VLOOKUP(ROWS($E$2:E44),$A$2:$B$991,2,0),"")</f>
        <v>Ostatní zpracovatelský průmysl</v>
      </c>
      <c r="H44" s="172"/>
      <c r="I44" s="174"/>
    </row>
    <row r="45" spans="1:9" ht="12.75">
      <c r="A45" s="140">
        <f>IF(ISNUMBER(SEARCH(ZAKL_DATA!$B$29,B45)),MAX($A$1:A44)+1,0)</f>
        <v>44</v>
      </c>
      <c r="B45" s="139" t="s">
        <v>975</v>
      </c>
      <c r="C45" s="170" t="s">
        <v>1418</v>
      </c>
      <c r="E45" t="str">
        <f>IFERROR(VLOOKUP(ROWS($E$2:E45),$A$2:$B$991,2,0),"")</f>
        <v>Akvakultura</v>
      </c>
      <c r="H45" s="172"/>
      <c r="I45" s="174"/>
    </row>
    <row r="46" spans="1:9" ht="12.75">
      <c r="A46" s="140">
        <f>IF(ISNUMBER(SEARCH(ZAKL_DATA!$B$29,B46)),MAX($A$1:A45)+1,0)</f>
        <v>45</v>
      </c>
      <c r="B46" s="139" t="s">
        <v>906</v>
      </c>
      <c r="C46" s="170" t="s">
        <v>1419</v>
      </c>
      <c r="E46" t="str">
        <f>IFERROR(VLOOKUP(ROWS($E$2:E46),$A$2:$B$991,2,0),"")</f>
        <v>Opravy a instalace strojů a zařízení</v>
      </c>
      <c r="H46" s="172"/>
      <c r="I46" s="174"/>
    </row>
    <row r="47" spans="1:9" ht="12.75">
      <c r="A47" s="140">
        <f>IF(ISNUMBER(SEARCH(ZAKL_DATA!$B$29,B47)),MAX($A$1:A46)+1,0)</f>
        <v>46</v>
      </c>
      <c r="B47" s="139" t="s">
        <v>907</v>
      </c>
      <c r="C47" s="170" t="s">
        <v>1420</v>
      </c>
      <c r="E47" t="str">
        <f>IFERROR(VLOOKUP(ROWS($E$2:E47),$A$2:$B$991,2,0),"")</f>
        <v>Výroba a rozvod elektřiny, plynu, tepla a klimatizovaného vzduchu</v>
      </c>
      <c r="H47" s="172"/>
      <c r="I47" s="174"/>
    </row>
    <row r="48" spans="1:9" ht="12.75">
      <c r="A48" s="140">
        <f>IF(ISNUMBER(SEARCH(ZAKL_DATA!$B$29,B48)),MAX($A$1:A47)+1,0)</f>
        <v>47</v>
      </c>
      <c r="B48" s="139" t="s">
        <v>908</v>
      </c>
      <c r="C48" s="170" t="s">
        <v>1421</v>
      </c>
      <c r="E48" t="str">
        <f>IFERROR(VLOOKUP(ROWS($E$2:E48),$A$2:$B$991,2,0),"")</f>
        <v>Shromažďování, úprava a rozvod vody</v>
      </c>
      <c r="H48" s="172"/>
      <c r="I48" s="174"/>
    </row>
    <row r="49" spans="1:9" ht="12.75">
      <c r="A49" s="140">
        <f>IF(ISNUMBER(SEARCH(ZAKL_DATA!$B$29,B49)),MAX($A$1:A48)+1,0)</f>
        <v>48</v>
      </c>
      <c r="B49" s="139" t="s">
        <v>909</v>
      </c>
      <c r="C49" s="170" t="s">
        <v>1422</v>
      </c>
      <c r="E49" t="str">
        <f>IFERROR(VLOOKUP(ROWS($E$2:E49),$A$2:$B$991,2,0),"")</f>
        <v>Činnosti související s odpadními vodami</v>
      </c>
      <c r="H49" s="172"/>
      <c r="I49" s="174"/>
    </row>
    <row r="50" spans="1:9" ht="12.75">
      <c r="A50" s="140">
        <f>IF(ISNUMBER(SEARCH(ZAKL_DATA!$B$29,B50)),MAX($A$1:A49)+1,0)</f>
        <v>49</v>
      </c>
      <c r="B50" s="139" t="s">
        <v>910</v>
      </c>
      <c r="C50" s="170" t="s">
        <v>1423</v>
      </c>
      <c r="E50" t="str">
        <f>IFERROR(VLOOKUP(ROWS($E$2:E50),$A$2:$B$991,2,0),"")</f>
        <v>Shromažďování,sběr a odstraňování odpadů,úprava odpadů k dalšímu využití</v>
      </c>
      <c r="H50" s="172"/>
      <c r="I50" s="174"/>
    </row>
    <row r="51" spans="1:9" ht="12.75">
      <c r="A51" s="140">
        <f>IF(ISNUMBER(SEARCH(ZAKL_DATA!$B$29,B51)),MAX($A$1:A50)+1,0)</f>
        <v>50</v>
      </c>
      <c r="B51" s="139" t="s">
        <v>911</v>
      </c>
      <c r="C51" s="170" t="s">
        <v>1424</v>
      </c>
      <c r="E51" t="str">
        <f>IFERROR(VLOOKUP(ROWS($E$2:E51),$A$2:$B$991,2,0),"")</f>
        <v>Sanace a jiné činnosti související s odpady</v>
      </c>
      <c r="H51" s="172"/>
      <c r="I51" s="174"/>
    </row>
    <row r="52" spans="1:9" ht="12.75">
      <c r="A52" s="140">
        <f>IF(ISNUMBER(SEARCH(ZAKL_DATA!$B$29,B52)),MAX($A$1:A51)+1,0)</f>
        <v>51</v>
      </c>
      <c r="B52" s="139" t="s">
        <v>912</v>
      </c>
      <c r="C52" s="170" t="s">
        <v>1425</v>
      </c>
      <c r="E52" t="str">
        <f>IFERROR(VLOOKUP(ROWS($E$2:E52),$A$2:$B$991,2,0),"")</f>
        <v>Výstavba budov</v>
      </c>
      <c r="H52" s="172"/>
      <c r="I52" s="174"/>
    </row>
    <row r="53" spans="1:9" ht="12.75">
      <c r="A53" s="140">
        <f>IF(ISNUMBER(SEARCH(ZAKL_DATA!$B$29,B53)),MAX($A$1:A52)+1,0)</f>
        <v>52</v>
      </c>
      <c r="B53" s="139" t="s">
        <v>913</v>
      </c>
      <c r="C53" s="170" t="s">
        <v>1426</v>
      </c>
      <c r="E53" t="str">
        <f>IFERROR(VLOOKUP(ROWS($E$2:E53),$A$2:$B$991,2,0),"")</f>
        <v>Inženýrské stavitelství</v>
      </c>
      <c r="H53" s="172"/>
      <c r="I53" s="174"/>
    </row>
    <row r="54" spans="1:9" ht="12.75">
      <c r="A54" s="140">
        <f>IF(ISNUMBER(SEARCH(ZAKL_DATA!$B$29,B54)),MAX($A$1:A53)+1,0)</f>
        <v>53</v>
      </c>
      <c r="B54" s="139" t="s">
        <v>914</v>
      </c>
      <c r="C54" s="170" t="s">
        <v>1427</v>
      </c>
      <c r="E54" t="str">
        <f>IFERROR(VLOOKUP(ROWS($E$2:E54),$A$2:$B$991,2,0),"")</f>
        <v>Specializované stavební činnosti</v>
      </c>
      <c r="H54" s="172"/>
      <c r="I54" s="174"/>
    </row>
    <row r="55" spans="1:9" ht="12.75">
      <c r="A55" s="140">
        <f>IF(ISNUMBER(SEARCH(ZAKL_DATA!$B$29,B55)),MAX($A$1:A54)+1,0)</f>
        <v>54</v>
      </c>
      <c r="B55" s="139" t="s">
        <v>915</v>
      </c>
      <c r="C55" s="170" t="s">
        <v>1428</v>
      </c>
      <c r="E55" t="str">
        <f>IFERROR(VLOOKUP(ROWS($E$2:E55),$A$2:$B$991,2,0),"")</f>
        <v>Velkoobchod, maloobchod a opravy motorových vozidel</v>
      </c>
      <c r="H55" s="172"/>
      <c r="I55" s="174"/>
    </row>
    <row r="56" spans="1:9" ht="12.75">
      <c r="A56" s="140">
        <f>IF(ISNUMBER(SEARCH(ZAKL_DATA!$B$29,B56)),MAX($A$1:A55)+1,0)</f>
        <v>55</v>
      </c>
      <c r="B56" s="139" t="s">
        <v>916</v>
      </c>
      <c r="C56" s="170" t="s">
        <v>1429</v>
      </c>
      <c r="E56" t="str">
        <f>IFERROR(VLOOKUP(ROWS($E$2:E56),$A$2:$B$991,2,0),"")</f>
        <v>Velkoobchod, kromě motorových vozidel</v>
      </c>
      <c r="H56" s="172"/>
      <c r="I56" s="174"/>
    </row>
    <row r="57" spans="1:9" ht="12.75">
      <c r="A57" s="140">
        <f>IF(ISNUMBER(SEARCH(ZAKL_DATA!$B$29,B57)),MAX($A$1:A56)+1,0)</f>
        <v>56</v>
      </c>
      <c r="B57" s="139" t="s">
        <v>917</v>
      </c>
      <c r="C57" s="170" t="s">
        <v>1430</v>
      </c>
      <c r="E57" t="str">
        <f>IFERROR(VLOOKUP(ROWS($E$2:E57),$A$2:$B$991,2,0),"")</f>
        <v>Maloobchod, kromě motorových vozidel</v>
      </c>
      <c r="H57" s="172"/>
      <c r="I57" s="174"/>
    </row>
    <row r="58" spans="1:9" ht="12.75">
      <c r="A58" s="140">
        <f>IF(ISNUMBER(SEARCH(ZAKL_DATA!$B$29,B58)),MAX($A$1:A57)+1,0)</f>
        <v>57</v>
      </c>
      <c r="B58" s="139" t="s">
        <v>918</v>
      </c>
      <c r="C58" s="170" t="s">
        <v>1431</v>
      </c>
      <c r="E58" t="str">
        <f>IFERROR(VLOOKUP(ROWS($E$2:E58),$A$2:$B$991,2,0),"")</f>
        <v>Pozemní a potrubní doprava</v>
      </c>
      <c r="H58" s="172"/>
      <c r="I58" s="174"/>
    </row>
    <row r="59" spans="1:9" ht="12.75">
      <c r="A59" s="140">
        <f>IF(ISNUMBER(SEARCH(ZAKL_DATA!$B$29,B59)),MAX($A$1:A58)+1,0)</f>
        <v>58</v>
      </c>
      <c r="B59" s="139" t="s">
        <v>919</v>
      </c>
      <c r="C59" s="170" t="s">
        <v>1432</v>
      </c>
      <c r="E59" t="str">
        <f>IFERROR(VLOOKUP(ROWS($E$2:E59),$A$2:$B$991,2,0),"")</f>
        <v>Vodní doprava</v>
      </c>
      <c r="H59" s="172"/>
      <c r="I59" s="174"/>
    </row>
    <row r="60" spans="1:9" ht="12.75">
      <c r="A60" s="140">
        <f>IF(ISNUMBER(SEARCH(ZAKL_DATA!$B$29,B60)),MAX($A$1:A59)+1,0)</f>
        <v>59</v>
      </c>
      <c r="B60" s="139" t="s">
        <v>920</v>
      </c>
      <c r="C60" s="170" t="s">
        <v>1433</v>
      </c>
      <c r="E60" t="str">
        <f>IFERROR(VLOOKUP(ROWS($E$2:E60),$A$2:$B$991,2,0),"")</f>
        <v>Letecká doprava</v>
      </c>
      <c r="H60" s="172"/>
      <c r="I60" s="174"/>
    </row>
    <row r="61" spans="1:9" ht="12.75">
      <c r="A61" s="140">
        <f>IF(ISNUMBER(SEARCH(ZAKL_DATA!$B$29,B61)),MAX($A$1:A60)+1,0)</f>
        <v>60</v>
      </c>
      <c r="B61" s="139" t="s">
        <v>976</v>
      </c>
      <c r="C61" s="170" t="s">
        <v>1434</v>
      </c>
      <c r="E61" t="str">
        <f>IFERROR(VLOOKUP(ROWS($E$2:E61),$A$2:$B$991,2,0),"")</f>
        <v>Těžba a úprava černého uhlí</v>
      </c>
      <c r="H61" s="172"/>
      <c r="I61" s="174"/>
    </row>
    <row r="62" spans="1:9" ht="12.75">
      <c r="A62" s="140">
        <f>IF(ISNUMBER(SEARCH(ZAKL_DATA!$B$29,B62)),MAX($A$1:A61)+1,0)</f>
        <v>61</v>
      </c>
      <c r="B62" s="139" t="s">
        <v>921</v>
      </c>
      <c r="C62" s="170" t="s">
        <v>1435</v>
      </c>
      <c r="E62" t="str">
        <f>IFERROR(VLOOKUP(ROWS($E$2:E62),$A$2:$B$991,2,0),"")</f>
        <v>Skladování a vedlejší činnosti v dopravě</v>
      </c>
      <c r="H62" s="172"/>
      <c r="I62" s="174"/>
    </row>
    <row r="63" spans="1:9" ht="12.75">
      <c r="A63" s="140">
        <f>IF(ISNUMBER(SEARCH(ZAKL_DATA!$B$29,B63)),MAX($A$1:A62)+1,0)</f>
        <v>62</v>
      </c>
      <c r="B63" s="139" t="s">
        <v>977</v>
      </c>
      <c r="C63" s="170" t="s">
        <v>1436</v>
      </c>
      <c r="E63" t="str">
        <f>IFERROR(VLOOKUP(ROWS($E$2:E63),$A$2:$B$991,2,0),"")</f>
        <v>Těžba a úprava hnědého uhlí</v>
      </c>
      <c r="H63" s="172"/>
      <c r="I63" s="174"/>
    </row>
    <row r="64" spans="1:9" ht="12.75">
      <c r="A64" s="140">
        <f>IF(ISNUMBER(SEARCH(ZAKL_DATA!$B$29,B64)),MAX($A$1:A63)+1,0)</f>
        <v>63</v>
      </c>
      <c r="B64" s="139" t="s">
        <v>922</v>
      </c>
      <c r="C64" s="170" t="s">
        <v>1437</v>
      </c>
      <c r="E64" t="str">
        <f>IFERROR(VLOOKUP(ROWS($E$2:E64),$A$2:$B$991,2,0),"")</f>
        <v>Poštovní a kurýrní činnosti</v>
      </c>
      <c r="H64" s="172"/>
      <c r="I64" s="174"/>
    </row>
    <row r="65" spans="1:9" ht="12.75">
      <c r="A65" s="140">
        <f>IF(ISNUMBER(SEARCH(ZAKL_DATA!$B$29,B65)),MAX($A$1:A64)+1,0)</f>
        <v>64</v>
      </c>
      <c r="B65" s="139" t="s">
        <v>923</v>
      </c>
      <c r="C65" s="170" t="s">
        <v>1438</v>
      </c>
      <c r="E65" t="str">
        <f>IFERROR(VLOOKUP(ROWS($E$2:E65),$A$2:$B$991,2,0),"")</f>
        <v>Ubytování</v>
      </c>
      <c r="H65" s="172"/>
      <c r="I65" s="174"/>
    </row>
    <row r="66" spans="1:9" ht="12.75">
      <c r="A66" s="140">
        <f>IF(ISNUMBER(SEARCH(ZAKL_DATA!$B$29,B66)),MAX($A$1:A65)+1,0)</f>
        <v>65</v>
      </c>
      <c r="B66" s="139" t="s">
        <v>924</v>
      </c>
      <c r="C66" s="170" t="s">
        <v>1439</v>
      </c>
      <c r="E66" t="str">
        <f>IFERROR(VLOOKUP(ROWS($E$2:E66),$A$2:$B$991,2,0),"")</f>
        <v>Stravování a pohostinství</v>
      </c>
      <c r="H66" s="172"/>
      <c r="I66" s="174"/>
    </row>
    <row r="67" spans="1:9" ht="12.75">
      <c r="A67" s="140">
        <f>IF(ISNUMBER(SEARCH(ZAKL_DATA!$B$29,B67)),MAX($A$1:A66)+1,0)</f>
        <v>66</v>
      </c>
      <c r="B67" s="139" t="s">
        <v>925</v>
      </c>
      <c r="C67" s="170" t="s">
        <v>1440</v>
      </c>
      <c r="E67" t="str">
        <f>IFERROR(VLOOKUP(ROWS($E$2:E67),$A$2:$B$991,2,0),"")</f>
        <v>Vydavatelské činnosti</v>
      </c>
      <c r="H67" s="172"/>
      <c r="I67" s="174"/>
    </row>
    <row r="68" spans="1:9" ht="12.75">
      <c r="A68" s="140">
        <f>IF(ISNUMBER(SEARCH(ZAKL_DATA!$B$29,B68)),MAX($A$1:A67)+1,0)</f>
        <v>67</v>
      </c>
      <c r="B68" s="139" t="s">
        <v>926</v>
      </c>
      <c r="C68" s="170" t="s">
        <v>1441</v>
      </c>
      <c r="E68" t="str">
        <f>IFERROR(VLOOKUP(ROWS($E$2:E68),$A$2:$B$991,2,0),"")</f>
        <v>Čin.v obl.filmů,videozázn.a tel.programů,pořiz.zvuk.nahr.a hudeb.vyd.čin.</v>
      </c>
      <c r="H68" s="172"/>
      <c r="I68" s="174"/>
    </row>
    <row r="69" spans="1:9" ht="12.75">
      <c r="A69" s="140">
        <f>IF(ISNUMBER(SEARCH(ZAKL_DATA!$B$29,B69)),MAX($A$1:A68)+1,0)</f>
        <v>68</v>
      </c>
      <c r="B69" s="139" t="s">
        <v>927</v>
      </c>
      <c r="C69" s="170" t="s">
        <v>1442</v>
      </c>
      <c r="E69" t="str">
        <f>IFERROR(VLOOKUP(ROWS($E$2:E69),$A$2:$B$991,2,0),"")</f>
        <v>Tvorba programů a vysílání</v>
      </c>
      <c r="H69" s="172"/>
      <c r="I69" s="174"/>
    </row>
    <row r="70" spans="1:9" ht="12.75">
      <c r="A70" s="140">
        <f>IF(ISNUMBER(SEARCH(ZAKL_DATA!$B$29,B70)),MAX($A$1:A69)+1,0)</f>
        <v>69</v>
      </c>
      <c r="B70" s="139" t="s">
        <v>928</v>
      </c>
      <c r="C70" s="170" t="s">
        <v>1443</v>
      </c>
      <c r="E70" t="str">
        <f>IFERROR(VLOOKUP(ROWS($E$2:E70),$A$2:$B$991,2,0),"")</f>
        <v>Telekomunikační činnosti</v>
      </c>
      <c r="H70" s="172"/>
      <c r="I70" s="174"/>
    </row>
    <row r="71" spans="1:9" ht="12.75">
      <c r="A71" s="140">
        <f>IF(ISNUMBER(SEARCH(ZAKL_DATA!$B$29,B71)),MAX($A$1:A70)+1,0)</f>
        <v>70</v>
      </c>
      <c r="B71" s="139" t="s">
        <v>978</v>
      </c>
      <c r="C71" s="170" t="s">
        <v>1444</v>
      </c>
      <c r="E71" t="str">
        <f>IFERROR(VLOOKUP(ROWS($E$2:E71),$A$2:$B$991,2,0),"")</f>
        <v>Těžba ropy</v>
      </c>
      <c r="H71" s="172"/>
      <c r="I71" s="174"/>
    </row>
    <row r="72" spans="1:9" ht="12.75">
      <c r="A72" s="140">
        <f>IF(ISNUMBER(SEARCH(ZAKL_DATA!$B$29,B72)),MAX($A$1:A71)+1,0)</f>
        <v>71</v>
      </c>
      <c r="B72" s="139" t="s">
        <v>929</v>
      </c>
      <c r="C72" s="170" t="s">
        <v>1445</v>
      </c>
      <c r="E72" t="str">
        <f>IFERROR(VLOOKUP(ROWS($E$2:E72),$A$2:$B$991,2,0),"")</f>
        <v>Činnosti v oblasti informačních technologií</v>
      </c>
      <c r="H72" s="172"/>
      <c r="I72" s="174"/>
    </row>
    <row r="73" spans="1:9" ht="12.75">
      <c r="A73" s="140">
        <f>IF(ISNUMBER(SEARCH(ZAKL_DATA!$B$29,B73)),MAX($A$1:A72)+1,0)</f>
        <v>72</v>
      </c>
      <c r="B73" s="139" t="s">
        <v>979</v>
      </c>
      <c r="C73" s="170" t="s">
        <v>1446</v>
      </c>
      <c r="E73" t="str">
        <f>IFERROR(VLOOKUP(ROWS($E$2:E73),$A$2:$B$991,2,0),"")</f>
        <v>Těžba zemního plynu</v>
      </c>
      <c r="H73" s="172"/>
      <c r="I73" s="174"/>
    </row>
    <row r="74" spans="1:9" ht="12.75">
      <c r="A74" s="140">
        <f>IF(ISNUMBER(SEARCH(ZAKL_DATA!$B$29,B74)),MAX($A$1:A73)+1,0)</f>
        <v>73</v>
      </c>
      <c r="B74" s="139" t="s">
        <v>930</v>
      </c>
      <c r="C74" s="170" t="s">
        <v>1447</v>
      </c>
      <c r="E74" t="str">
        <f>IFERROR(VLOOKUP(ROWS($E$2:E74),$A$2:$B$991,2,0),"")</f>
        <v>Informační činnosti</v>
      </c>
      <c r="H74" s="172"/>
      <c r="I74" s="174"/>
    </row>
    <row r="75" spans="1:9" ht="12.75">
      <c r="A75" s="140">
        <f>IF(ISNUMBER(SEARCH(ZAKL_DATA!$B$29,B75)),MAX($A$1:A74)+1,0)</f>
        <v>74</v>
      </c>
      <c r="B75" s="139" t="s">
        <v>931</v>
      </c>
      <c r="C75" s="170" t="s">
        <v>1448</v>
      </c>
      <c r="E75" t="str">
        <f>IFERROR(VLOOKUP(ROWS($E$2:E75),$A$2:$B$991,2,0),"")</f>
        <v>Finanční zprostředkování, kromě pojišťovnictví a penzijního financování</v>
      </c>
      <c r="H75" s="172"/>
      <c r="I75" s="174"/>
    </row>
    <row r="76" spans="1:9" ht="12.75">
      <c r="A76" s="140">
        <f>IF(ISNUMBER(SEARCH(ZAKL_DATA!$B$29,B76)),MAX($A$1:A75)+1,0)</f>
        <v>75</v>
      </c>
      <c r="B76" s="139" t="s">
        <v>932</v>
      </c>
      <c r="C76" s="170" t="s">
        <v>1449</v>
      </c>
      <c r="E76" t="str">
        <f>IFERROR(VLOOKUP(ROWS($E$2:E76),$A$2:$B$991,2,0),"")</f>
        <v>Pojištění,zajištění a penzijní financování,kromě povinného soc.zabezpečení</v>
      </c>
      <c r="H76" s="172"/>
      <c r="I76" s="174"/>
    </row>
    <row r="77" spans="1:9" ht="12.75">
      <c r="A77" s="140">
        <f>IF(ISNUMBER(SEARCH(ZAKL_DATA!$B$29,B77)),MAX($A$1:A76)+1,0)</f>
        <v>76</v>
      </c>
      <c r="B77" s="139" t="s">
        <v>933</v>
      </c>
      <c r="C77" s="170" t="s">
        <v>1450</v>
      </c>
      <c r="E77" t="str">
        <f>IFERROR(VLOOKUP(ROWS($E$2:E77),$A$2:$B$991,2,0),"")</f>
        <v>Ostatní finanční činnosti</v>
      </c>
      <c r="H77" s="172"/>
      <c r="I77" s="174"/>
    </row>
    <row r="78" spans="1:9" ht="12.75">
      <c r="A78" s="140">
        <f>IF(ISNUMBER(SEARCH(ZAKL_DATA!$B$29,B78)),MAX($A$1:A77)+1,0)</f>
        <v>77</v>
      </c>
      <c r="B78" s="139" t="s">
        <v>934</v>
      </c>
      <c r="C78" s="170" t="s">
        <v>1451</v>
      </c>
      <c r="E78" t="str">
        <f>IFERROR(VLOOKUP(ROWS($E$2:E78),$A$2:$B$991,2,0),"")</f>
        <v>Činnosti v oblasti nemovitostí</v>
      </c>
      <c r="H78" s="172"/>
      <c r="I78" s="174"/>
    </row>
    <row r="79" spans="1:9" ht="12.75">
      <c r="A79" s="140">
        <f>IF(ISNUMBER(SEARCH(ZAKL_DATA!$B$29,B79)),MAX($A$1:A78)+1,0)</f>
        <v>78</v>
      </c>
      <c r="B79" s="139" t="s">
        <v>935</v>
      </c>
      <c r="C79" s="170" t="s">
        <v>1452</v>
      </c>
      <c r="E79" t="str">
        <f>IFERROR(VLOOKUP(ROWS($E$2:E79),$A$2:$B$991,2,0),"")</f>
        <v>Právní a účetnické činnosti</v>
      </c>
      <c r="H79" s="172"/>
      <c r="I79" s="174"/>
    </row>
    <row r="80" spans="1:9" ht="12.75">
      <c r="A80" s="140">
        <f>IF(ISNUMBER(SEARCH(ZAKL_DATA!$B$29,B80)),MAX($A$1:A79)+1,0)</f>
        <v>79</v>
      </c>
      <c r="B80" s="139" t="s">
        <v>936</v>
      </c>
      <c r="C80" s="170" t="s">
        <v>1453</v>
      </c>
      <c r="E80" t="str">
        <f>IFERROR(VLOOKUP(ROWS($E$2:E80),$A$2:$B$991,2,0),"")</f>
        <v>Činnosti vedení podniků; poradenství v oblasti řízení</v>
      </c>
      <c r="H80" s="172"/>
      <c r="I80" s="174"/>
    </row>
    <row r="81" spans="1:9" ht="12.75">
      <c r="A81" s="140">
        <f>IF(ISNUMBER(SEARCH(ZAKL_DATA!$B$29,B81)),MAX($A$1:A80)+1,0)</f>
        <v>80</v>
      </c>
      <c r="B81" s="139" t="s">
        <v>937</v>
      </c>
      <c r="C81" s="170" t="s">
        <v>1454</v>
      </c>
      <c r="E81" t="str">
        <f>IFERROR(VLOOKUP(ROWS($E$2:E81),$A$2:$B$991,2,0),"")</f>
        <v>Architektonické a inženýrské činnosti; technické zkoušky a analýzy</v>
      </c>
      <c r="H81" s="172"/>
      <c r="I81" s="174"/>
    </row>
    <row r="82" spans="1:9" ht="12.75">
      <c r="A82" s="140">
        <f>IF(ISNUMBER(SEARCH(ZAKL_DATA!$B$29,B82)),MAX($A$1:A81)+1,0)</f>
        <v>81</v>
      </c>
      <c r="B82" s="139" t="s">
        <v>980</v>
      </c>
      <c r="C82" s="170" t="s">
        <v>1455</v>
      </c>
      <c r="E82" t="str">
        <f>IFERROR(VLOOKUP(ROWS($E$2:E82),$A$2:$B$991,2,0),"")</f>
        <v>Těžba a úprava železných rud</v>
      </c>
      <c r="H82" s="172"/>
      <c r="I82" s="174"/>
    </row>
    <row r="83" spans="1:9" ht="12.75">
      <c r="A83" s="140">
        <f>IF(ISNUMBER(SEARCH(ZAKL_DATA!$B$29,B83)),MAX($A$1:A82)+1,0)</f>
        <v>82</v>
      </c>
      <c r="B83" s="139" t="s">
        <v>938</v>
      </c>
      <c r="C83" s="170" t="s">
        <v>1456</v>
      </c>
      <c r="E83" t="str">
        <f>IFERROR(VLOOKUP(ROWS($E$2:E83),$A$2:$B$991,2,0),"")</f>
        <v>Výzkum a vývoj</v>
      </c>
      <c r="H83" s="172"/>
      <c r="I83" s="174"/>
    </row>
    <row r="84" spans="1:9" ht="12.75">
      <c r="A84" s="140">
        <f>IF(ISNUMBER(SEARCH(ZAKL_DATA!$B$29,B84)),MAX($A$1:A83)+1,0)</f>
        <v>83</v>
      </c>
      <c r="B84" s="139" t="s">
        <v>981</v>
      </c>
      <c r="C84" s="170" t="s">
        <v>1457</v>
      </c>
      <c r="E84" t="str">
        <f>IFERROR(VLOOKUP(ROWS($E$2:E84),$A$2:$B$991,2,0),"")</f>
        <v>Těžba a úprava neželezných rud</v>
      </c>
      <c r="H84" s="172"/>
      <c r="I84" s="174"/>
    </row>
    <row r="85" spans="1:9" ht="12.75">
      <c r="A85" s="140">
        <f>IF(ISNUMBER(SEARCH(ZAKL_DATA!$B$29,B85)),MAX($A$1:A84)+1,0)</f>
        <v>84</v>
      </c>
      <c r="B85" s="139" t="s">
        <v>939</v>
      </c>
      <c r="C85" s="170" t="s">
        <v>1458</v>
      </c>
      <c r="E85" t="str">
        <f>IFERROR(VLOOKUP(ROWS($E$2:E85),$A$2:$B$991,2,0),"")</f>
        <v>Reklama a průzkum trhu</v>
      </c>
      <c r="H85" s="172"/>
      <c r="I85" s="174"/>
    </row>
    <row r="86" spans="1:9" ht="12.75">
      <c r="A86" s="140">
        <f>IF(ISNUMBER(SEARCH(ZAKL_DATA!$B$29,B86)),MAX($A$1:A85)+1,0)</f>
        <v>85</v>
      </c>
      <c r="B86" s="139" t="s">
        <v>940</v>
      </c>
      <c r="C86" s="170" t="s">
        <v>1459</v>
      </c>
      <c r="E86" t="str">
        <f>IFERROR(VLOOKUP(ROWS($E$2:E86),$A$2:$B$991,2,0),"")</f>
        <v>Ostatní profesní, vědecké a technické činnosti</v>
      </c>
      <c r="H86" s="172"/>
      <c r="I86" s="174"/>
    </row>
    <row r="87" spans="1:9" ht="12.75">
      <c r="A87" s="140">
        <f>IF(ISNUMBER(SEARCH(ZAKL_DATA!$B$29,B87)),MAX($A$1:A86)+1,0)</f>
        <v>86</v>
      </c>
      <c r="B87" s="139" t="s">
        <v>941</v>
      </c>
      <c r="C87" s="170" t="s">
        <v>1460</v>
      </c>
      <c r="E87" t="str">
        <f>IFERROR(VLOOKUP(ROWS($E$2:E87),$A$2:$B$991,2,0),"")</f>
        <v>Veterinární činnosti</v>
      </c>
      <c r="H87" s="172"/>
      <c r="I87" s="174"/>
    </row>
    <row r="88" spans="1:9" ht="12.75">
      <c r="A88" s="140">
        <f>IF(ISNUMBER(SEARCH(ZAKL_DATA!$B$29,B88)),MAX($A$1:A87)+1,0)</f>
        <v>87</v>
      </c>
      <c r="B88" s="139" t="s">
        <v>942</v>
      </c>
      <c r="C88" s="170" t="s">
        <v>1461</v>
      </c>
      <c r="E88" t="str">
        <f>IFERROR(VLOOKUP(ROWS($E$2:E88),$A$2:$B$991,2,0),"")</f>
        <v>Činnosti v oblasti pronájmu a operativního leasingu</v>
      </c>
      <c r="H88" s="172"/>
      <c r="I88" s="174"/>
    </row>
    <row r="89" spans="1:9" ht="12.75">
      <c r="A89" s="140">
        <f>IF(ISNUMBER(SEARCH(ZAKL_DATA!$B$29,B89)),MAX($A$1:A88)+1,0)</f>
        <v>88</v>
      </c>
      <c r="B89" s="139" t="s">
        <v>943</v>
      </c>
      <c r="C89" s="170" t="s">
        <v>1462</v>
      </c>
      <c r="E89" t="str">
        <f>IFERROR(VLOOKUP(ROWS($E$2:E89),$A$2:$B$991,2,0),"")</f>
        <v>Činnosti související se zaměstnáním</v>
      </c>
      <c r="H89" s="172"/>
      <c r="I89" s="174"/>
    </row>
    <row r="90" spans="1:9" ht="12.75">
      <c r="A90" s="140">
        <f>IF(ISNUMBER(SEARCH(ZAKL_DATA!$B$29,B90)),MAX($A$1:A89)+1,0)</f>
        <v>89</v>
      </c>
      <c r="B90" s="139" t="s">
        <v>944</v>
      </c>
      <c r="C90" s="170" t="s">
        <v>1463</v>
      </c>
      <c r="E90" t="str">
        <f>IFERROR(VLOOKUP(ROWS($E$2:E90),$A$2:$B$991,2,0),"")</f>
        <v>Činnosti cest.agentur,kanceláří a jiné rezervační a související činnosti</v>
      </c>
      <c r="H90" s="172"/>
      <c r="I90" s="174"/>
    </row>
    <row r="91" spans="1:9" ht="12.75">
      <c r="A91" s="140">
        <f>IF(ISNUMBER(SEARCH(ZAKL_DATA!$B$29,B91)),MAX($A$1:A90)+1,0)</f>
        <v>90</v>
      </c>
      <c r="B91" s="139" t="s">
        <v>945</v>
      </c>
      <c r="C91" s="170" t="s">
        <v>1464</v>
      </c>
      <c r="E91" t="str">
        <f>IFERROR(VLOOKUP(ROWS($E$2:E91),$A$2:$B$991,2,0),"")</f>
        <v>Bezpečnostní a pátrací činnosti</v>
      </c>
      <c r="H91" s="172"/>
      <c r="I91" s="174"/>
    </row>
    <row r="92" spans="1:9" ht="12.75">
      <c r="A92" s="140">
        <f>IF(ISNUMBER(SEARCH(ZAKL_DATA!$B$29,B92)),MAX($A$1:A91)+1,0)</f>
        <v>91</v>
      </c>
      <c r="B92" s="139" t="s">
        <v>946</v>
      </c>
      <c r="C92" s="170" t="s">
        <v>1465</v>
      </c>
      <c r="E92" t="str">
        <f>IFERROR(VLOOKUP(ROWS($E$2:E92),$A$2:$B$991,2,0),"")</f>
        <v>Činnosti související se stavbami a úpravou krajiny</v>
      </c>
      <c r="H92" s="172"/>
      <c r="I92" s="174"/>
    </row>
    <row r="93" spans="1:9" ht="12.75">
      <c r="A93" s="140">
        <f>IF(ISNUMBER(SEARCH(ZAKL_DATA!$B$29,B93)),MAX($A$1:A92)+1,0)</f>
        <v>92</v>
      </c>
      <c r="B93" s="139" t="s">
        <v>982</v>
      </c>
      <c r="C93" s="170" t="s">
        <v>1466</v>
      </c>
      <c r="E93" t="str">
        <f>IFERROR(VLOOKUP(ROWS($E$2:E93),$A$2:$B$991,2,0),"")</f>
        <v>Dobývání kamene, písků a jílů</v>
      </c>
      <c r="H93" s="172"/>
      <c r="I93" s="174"/>
    </row>
    <row r="94" spans="1:9" ht="12.75">
      <c r="A94" s="140">
        <f>IF(ISNUMBER(SEARCH(ZAKL_DATA!$B$29,B94)),MAX($A$1:A93)+1,0)</f>
        <v>93</v>
      </c>
      <c r="B94" s="139" t="s">
        <v>947</v>
      </c>
      <c r="C94" s="170" t="s">
        <v>1467</v>
      </c>
      <c r="E94" t="str">
        <f>IFERROR(VLOOKUP(ROWS($E$2:E94),$A$2:$B$991,2,0),"")</f>
        <v>Administrativní, kancelářské a jiné podpůrné činnosti pro podnikání</v>
      </c>
      <c r="H94" s="172"/>
      <c r="I94" s="174"/>
    </row>
    <row r="95" spans="1:9" ht="12.75">
      <c r="A95" s="140">
        <f>IF(ISNUMBER(SEARCH(ZAKL_DATA!$B$29,B95)),MAX($A$1:A94)+1,0)</f>
        <v>94</v>
      </c>
      <c r="B95" s="139" t="s">
        <v>948</v>
      </c>
      <c r="C95" s="170" t="s">
        <v>1468</v>
      </c>
      <c r="E95" t="str">
        <f>IFERROR(VLOOKUP(ROWS($E$2:E95),$A$2:$B$991,2,0),"")</f>
        <v>Veřejná správa a obrana; povinné sociální zabezpečení</v>
      </c>
      <c r="H95" s="172"/>
      <c r="I95" s="174"/>
    </row>
    <row r="96" spans="1:9" ht="12.75">
      <c r="A96" s="140">
        <f>IF(ISNUMBER(SEARCH(ZAKL_DATA!$B$29,B96)),MAX($A$1:A95)+1,0)</f>
        <v>95</v>
      </c>
      <c r="B96" s="139" t="s">
        <v>949</v>
      </c>
      <c r="C96" s="170" t="s">
        <v>1469</v>
      </c>
      <c r="E96" t="str">
        <f>IFERROR(VLOOKUP(ROWS($E$2:E96),$A$2:$B$991,2,0),"")</f>
        <v>Vzdělávání</v>
      </c>
      <c r="H96" s="172"/>
      <c r="I96" s="174"/>
    </row>
    <row r="97" spans="1:9" ht="12.75">
      <c r="A97" s="140">
        <f>IF(ISNUMBER(SEARCH(ZAKL_DATA!$B$29,B97)),MAX($A$1:A96)+1,0)</f>
        <v>96</v>
      </c>
      <c r="B97" s="139" t="s">
        <v>950</v>
      </c>
      <c r="C97" s="170" t="s">
        <v>1470</v>
      </c>
      <c r="E97" t="str">
        <f>IFERROR(VLOOKUP(ROWS($E$2:E97),$A$2:$B$991,2,0),"")</f>
        <v>Zdravotní péče</v>
      </c>
      <c r="H97" s="172"/>
      <c r="I97" s="174"/>
    </row>
    <row r="98" spans="1:9" ht="12.75">
      <c r="A98" s="140">
        <f>IF(ISNUMBER(SEARCH(ZAKL_DATA!$B$29,B98)),MAX($A$1:A97)+1,0)</f>
        <v>97</v>
      </c>
      <c r="B98" s="139" t="s">
        <v>951</v>
      </c>
      <c r="C98" s="170" t="s">
        <v>1471</v>
      </c>
      <c r="E98" t="str">
        <f>IFERROR(VLOOKUP(ROWS($E$2:E98),$A$2:$B$991,2,0),"")</f>
        <v>Pobytové služby sociální péče</v>
      </c>
      <c r="H98" s="172"/>
      <c r="I98" s="174"/>
    </row>
    <row r="99" spans="1:9" ht="12.75">
      <c r="A99" s="140">
        <f>IF(ISNUMBER(SEARCH(ZAKL_DATA!$B$29,B99)),MAX($A$1:A98)+1,0)</f>
        <v>98</v>
      </c>
      <c r="B99" s="139" t="s">
        <v>952</v>
      </c>
      <c r="C99" s="170" t="s">
        <v>1472</v>
      </c>
      <c r="E99" t="str">
        <f>IFERROR(VLOOKUP(ROWS($E$2:E99),$A$2:$B$991,2,0),"")</f>
        <v>Ambulantní nebo terénní sociální služby</v>
      </c>
      <c r="H99" s="172"/>
      <c r="I99" s="174"/>
    </row>
    <row r="100" spans="1:9" ht="12.75">
      <c r="A100" s="140">
        <f>IF(ISNUMBER(SEARCH(ZAKL_DATA!$B$29,B100)),MAX($A$1:A99)+1,0)</f>
        <v>99</v>
      </c>
      <c r="B100" s="139" t="s">
        <v>983</v>
      </c>
      <c r="C100" s="170" t="s">
        <v>1473</v>
      </c>
      <c r="E100" t="str">
        <f>IFERROR(VLOOKUP(ROWS($E$2:E100),$A$2:$B$991,2,0),"")</f>
        <v>Těžba a dobývání j. n.</v>
      </c>
      <c r="H100" s="172"/>
      <c r="I100" s="174"/>
    </row>
    <row r="101" spans="1:9" ht="12.75">
      <c r="A101" s="140">
        <f>IF(ISNUMBER(SEARCH(ZAKL_DATA!$B$29,B101)),MAX($A$1:A100)+1,0)</f>
        <v>100</v>
      </c>
      <c r="B101" s="139" t="s">
        <v>953</v>
      </c>
      <c r="C101" s="170" t="s">
        <v>1474</v>
      </c>
      <c r="E101" t="str">
        <f>IFERROR(VLOOKUP(ROWS($E$2:E101),$A$2:$B$991,2,0),"")</f>
        <v>Tvůrčí, umělecké a zábavní činnosti</v>
      </c>
      <c r="H101" s="172"/>
      <c r="I101" s="174"/>
    </row>
    <row r="102" spans="1:9" ht="12.75">
      <c r="A102" s="140">
        <f>IF(ISNUMBER(SEARCH(ZAKL_DATA!$B$29,B102)),MAX($A$1:A101)+1,0)</f>
        <v>101</v>
      </c>
      <c r="B102" s="139" t="s">
        <v>954</v>
      </c>
      <c r="C102" s="170" t="s">
        <v>1475</v>
      </c>
      <c r="E102" t="str">
        <f>IFERROR(VLOOKUP(ROWS($E$2:E102),$A$2:$B$991,2,0),"")</f>
        <v>Činnosti knihoven, archivů, muzeí a jiných kulturních zařízení</v>
      </c>
      <c r="H102" s="172"/>
      <c r="I102" s="174"/>
    </row>
    <row r="103" spans="1:9" ht="12.75">
      <c r="A103" s="140">
        <f>IF(ISNUMBER(SEARCH(ZAKL_DATA!$B$29,B103)),MAX($A$1:A102)+1,0)</f>
        <v>102</v>
      </c>
      <c r="B103" s="139" t="s">
        <v>984</v>
      </c>
      <c r="C103" s="170" t="s">
        <v>1476</v>
      </c>
      <c r="E103" t="str">
        <f>IFERROR(VLOOKUP(ROWS($E$2:E103),$A$2:$B$991,2,0),"")</f>
        <v>Podpůrné činnosti při těžbě ropy a zemního plynu</v>
      </c>
      <c r="H103" s="172"/>
      <c r="I103" s="174"/>
    </row>
    <row r="104" spans="1:9" ht="12.75">
      <c r="A104" s="140">
        <f>IF(ISNUMBER(SEARCH(ZAKL_DATA!$B$29,B104)),MAX($A$1:A103)+1,0)</f>
        <v>103</v>
      </c>
      <c r="B104" s="139" t="s">
        <v>955</v>
      </c>
      <c r="C104" s="170" t="s">
        <v>1477</v>
      </c>
      <c r="E104" t="str">
        <f>IFERROR(VLOOKUP(ROWS($E$2:E104),$A$2:$B$991,2,0),"")</f>
        <v>Činnosti heren, kasin a sázkových kanceláří</v>
      </c>
      <c r="H104" s="172"/>
      <c r="I104" s="174"/>
    </row>
    <row r="105" spans="1:9" ht="12.75">
      <c r="A105" s="140">
        <f>IF(ISNUMBER(SEARCH(ZAKL_DATA!$B$29,B105)),MAX($A$1:A104)+1,0)</f>
        <v>104</v>
      </c>
      <c r="B105" s="139" t="s">
        <v>956</v>
      </c>
      <c r="C105" s="170" t="s">
        <v>1478</v>
      </c>
      <c r="E105" t="str">
        <f>IFERROR(VLOOKUP(ROWS($E$2:E105),$A$2:$B$991,2,0),"")</f>
        <v>Sportovní, zábavní a rekreační činnosti</v>
      </c>
      <c r="H105" s="172"/>
      <c r="I105" s="174"/>
    </row>
    <row r="106" spans="1:9" ht="12.75">
      <c r="A106" s="140">
        <f>IF(ISNUMBER(SEARCH(ZAKL_DATA!$B$29,B106)),MAX($A$1:A105)+1,0)</f>
        <v>105</v>
      </c>
      <c r="B106" s="139" t="s">
        <v>957</v>
      </c>
      <c r="C106" s="170" t="s">
        <v>1479</v>
      </c>
      <c r="E106" t="str">
        <f>IFERROR(VLOOKUP(ROWS($E$2:E106),$A$2:$B$991,2,0),"")</f>
        <v>Činnosti organizací sdružujících osoby za účelem prosazování spol.zájmů</v>
      </c>
      <c r="H106" s="172"/>
      <c r="I106" s="174"/>
    </row>
    <row r="107" spans="1:9" ht="12.75">
      <c r="A107" s="140">
        <f>IF(ISNUMBER(SEARCH(ZAKL_DATA!$B$29,B107)),MAX($A$1:A106)+1,0)</f>
        <v>106</v>
      </c>
      <c r="B107" s="139" t="s">
        <v>958</v>
      </c>
      <c r="C107" s="170" t="s">
        <v>1480</v>
      </c>
      <c r="E107" t="str">
        <f>IFERROR(VLOOKUP(ROWS($E$2:E107),$A$2:$B$991,2,0),"")</f>
        <v>Opravy počítačů a výrobků pro osobní potřebu a převážně pro domácnost</v>
      </c>
      <c r="H107" s="172"/>
      <c r="I107" s="174"/>
    </row>
    <row r="108" spans="1:9" ht="12.75">
      <c r="A108" s="140">
        <f>IF(ISNUMBER(SEARCH(ZAKL_DATA!$B$29,B108)),MAX($A$1:A107)+1,0)</f>
        <v>107</v>
      </c>
      <c r="B108" s="139" t="s">
        <v>959</v>
      </c>
      <c r="C108" s="170" t="s">
        <v>1481</v>
      </c>
      <c r="E108" t="str">
        <f>IFERROR(VLOOKUP(ROWS($E$2:E108),$A$2:$B$991,2,0),"")</f>
        <v>Poskytování ostatních osobních služeb</v>
      </c>
      <c r="H108" s="172"/>
      <c r="I108" s="174"/>
    </row>
    <row r="109" spans="1:9" ht="12.75">
      <c r="A109" s="140">
        <f>IF(ISNUMBER(SEARCH(ZAKL_DATA!$B$29,B109)),MAX($A$1:A108)+1,0)</f>
        <v>108</v>
      </c>
      <c r="B109" s="139" t="s">
        <v>960</v>
      </c>
      <c r="C109" s="170" t="s">
        <v>1482</v>
      </c>
      <c r="E109" t="str">
        <f>IFERROR(VLOOKUP(ROWS($E$2:E109),$A$2:$B$991,2,0),"")</f>
        <v>Činnosti domácností jako zaměstnavatelů domácího personálu</v>
      </c>
      <c r="H109" s="172"/>
      <c r="I109" s="174"/>
    </row>
    <row r="110" spans="1:9" ht="12.75">
      <c r="A110" s="140">
        <f>IF(ISNUMBER(SEARCH(ZAKL_DATA!$B$29,B110)),MAX($A$1:A109)+1,0)</f>
        <v>109</v>
      </c>
      <c r="B110" s="139" t="s">
        <v>961</v>
      </c>
      <c r="C110" s="170" t="s">
        <v>1483</v>
      </c>
      <c r="E110" t="str">
        <f>IFERROR(VLOOKUP(ROWS($E$2:E110),$A$2:$B$991,2,0),"")</f>
        <v>Činnosti domác.produk.blíže neurčené výrobky a služby pro vlast.potřebu</v>
      </c>
      <c r="H110" s="172"/>
      <c r="I110" s="174"/>
    </row>
    <row r="111" spans="1:9" ht="12.75">
      <c r="A111" s="140">
        <f>IF(ISNUMBER(SEARCH(ZAKL_DATA!$B$29,B111)),MAX($A$1:A110)+1,0)</f>
        <v>110</v>
      </c>
      <c r="B111" s="139" t="s">
        <v>962</v>
      </c>
      <c r="C111" s="170" t="s">
        <v>1484</v>
      </c>
      <c r="E111" t="str">
        <f>IFERROR(VLOOKUP(ROWS($E$2:E111),$A$2:$B$991,2,0),"")</f>
        <v>Činnosti exteritoriálních organizací a orgánů</v>
      </c>
      <c r="H111" s="172"/>
      <c r="I111" s="174"/>
    </row>
    <row r="112" spans="1:9" ht="12.75">
      <c r="A112" s="140">
        <f>IF(ISNUMBER(SEARCH(ZAKL_DATA!$B$29,B112)),MAX($A$1:A111)+1,0)</f>
        <v>111</v>
      </c>
      <c r="B112" s="139" t="s">
        <v>985</v>
      </c>
      <c r="C112" s="170" t="s">
        <v>1485</v>
      </c>
      <c r="E112" t="str">
        <f>IFERROR(VLOOKUP(ROWS($E$2:E112),$A$2:$B$991,2,0),"")</f>
        <v>Podpůrné činnosti při ostatní těžbě a dobývání</v>
      </c>
      <c r="H112" s="172"/>
      <c r="I112" s="174"/>
    </row>
    <row r="113" spans="1:9" ht="12.75">
      <c r="A113" s="140">
        <f>IF(ISNUMBER(SEARCH(ZAKL_DATA!$B$29,B113)),MAX($A$1:A112)+1,0)</f>
        <v>112</v>
      </c>
      <c r="B113" s="139" t="s">
        <v>986</v>
      </c>
      <c r="C113" s="170" t="s">
        <v>1486</v>
      </c>
      <c r="E113" t="str">
        <f>IFERROR(VLOOKUP(ROWS($E$2:E113),$A$2:$B$991,2,0),"")</f>
        <v>Zpracování a konzervování masa a výroba masných výrobků</v>
      </c>
      <c r="H113" s="172"/>
      <c r="I113" s="174"/>
    </row>
    <row r="114" spans="1:9" ht="12.75">
      <c r="A114" s="140">
        <f>IF(ISNUMBER(SEARCH(ZAKL_DATA!$B$29,B114)),MAX($A$1:A113)+1,0)</f>
        <v>113</v>
      </c>
      <c r="B114" s="139" t="s">
        <v>987</v>
      </c>
      <c r="C114" s="170" t="s">
        <v>1487</v>
      </c>
      <c r="E114" t="str">
        <f>IFERROR(VLOOKUP(ROWS($E$2:E114),$A$2:$B$991,2,0),"")</f>
        <v>Zpracování a konzervování ryb, korýšů a měkkýšů</v>
      </c>
      <c r="H114" s="172"/>
      <c r="I114" s="174"/>
    </row>
    <row r="115" spans="1:9" ht="12.75">
      <c r="A115" s="140">
        <f>IF(ISNUMBER(SEARCH(ZAKL_DATA!$B$29,B115)),MAX($A$1:A114)+1,0)</f>
        <v>114</v>
      </c>
      <c r="B115" s="139" t="s">
        <v>988</v>
      </c>
      <c r="C115" s="170" t="s">
        <v>1488</v>
      </c>
      <c r="E115" t="str">
        <f>IFERROR(VLOOKUP(ROWS($E$2:E115),$A$2:$B$991,2,0),"")</f>
        <v>Zpracování a konzervování ovoce a zeleniny</v>
      </c>
      <c r="H115" s="172"/>
      <c r="I115" s="174"/>
    </row>
    <row r="116" spans="1:9" ht="12.75">
      <c r="A116" s="140">
        <f>IF(ISNUMBER(SEARCH(ZAKL_DATA!$B$29,B116)),MAX($A$1:A115)+1,0)</f>
        <v>115</v>
      </c>
      <c r="B116" s="139" t="s">
        <v>989</v>
      </c>
      <c r="C116" s="170" t="s">
        <v>1489</v>
      </c>
      <c r="E116" t="str">
        <f>IFERROR(VLOOKUP(ROWS($E$2:E116),$A$2:$B$991,2,0),"")</f>
        <v>Výroba rostlinných a živočišných olejů a tuků</v>
      </c>
      <c r="H116" s="172"/>
      <c r="I116" s="174"/>
    </row>
    <row r="117" spans="1:9" ht="12.75">
      <c r="A117" s="140">
        <f>IF(ISNUMBER(SEARCH(ZAKL_DATA!$B$29,B117)),MAX($A$1:A116)+1,0)</f>
        <v>116</v>
      </c>
      <c r="B117" s="139" t="s">
        <v>990</v>
      </c>
      <c r="C117" s="170" t="s">
        <v>1490</v>
      </c>
      <c r="E117" t="str">
        <f>IFERROR(VLOOKUP(ROWS($E$2:E117),$A$2:$B$991,2,0),"")</f>
        <v>Výroba mléčných výrobků</v>
      </c>
      <c r="H117" s="172"/>
      <c r="I117" s="174"/>
    </row>
    <row r="118" spans="1:9" ht="12.75">
      <c r="A118" s="140">
        <f>IF(ISNUMBER(SEARCH(ZAKL_DATA!$B$29,B118)),MAX($A$1:A117)+1,0)</f>
        <v>117</v>
      </c>
      <c r="B118" s="139" t="s">
        <v>991</v>
      </c>
      <c r="C118" s="170" t="s">
        <v>1491</v>
      </c>
      <c r="E118" t="str">
        <f>IFERROR(VLOOKUP(ROWS($E$2:E118),$A$2:$B$991,2,0),"")</f>
        <v>Výroba mlýnských a škrobárenských výrobků</v>
      </c>
      <c r="H118" s="172"/>
      <c r="I118" s="174"/>
    </row>
    <row r="119" spans="1:9" ht="12.75">
      <c r="A119" s="140">
        <f>IF(ISNUMBER(SEARCH(ZAKL_DATA!$B$29,B119)),MAX($A$1:A118)+1,0)</f>
        <v>118</v>
      </c>
      <c r="B119" s="139" t="s">
        <v>992</v>
      </c>
      <c r="C119" s="170" t="s">
        <v>1492</v>
      </c>
      <c r="E119" t="str">
        <f>IFERROR(VLOOKUP(ROWS($E$2:E119),$A$2:$B$991,2,0),"")</f>
        <v>Výroba pekařských, cukrářských a jiných moučných výrobků</v>
      </c>
      <c r="H119" s="172"/>
      <c r="I119" s="174"/>
    </row>
    <row r="120" spans="1:9" ht="12.75">
      <c r="A120" s="140">
        <f>IF(ISNUMBER(SEARCH(ZAKL_DATA!$B$29,B120)),MAX($A$1:A119)+1,0)</f>
        <v>119</v>
      </c>
      <c r="B120" s="139" t="s">
        <v>993</v>
      </c>
      <c r="C120" s="170" t="s">
        <v>1493</v>
      </c>
      <c r="E120" t="str">
        <f>IFERROR(VLOOKUP(ROWS($E$2:E120),$A$2:$B$991,2,0),"")</f>
        <v>Výroba ostatních potravinářských výrobků</v>
      </c>
      <c r="H120" s="172"/>
      <c r="I120" s="174"/>
    </row>
    <row r="121" spans="1:9" ht="12.75">
      <c r="A121" s="140">
        <f>IF(ISNUMBER(SEARCH(ZAKL_DATA!$B$29,B121)),MAX($A$1:A120)+1,0)</f>
        <v>120</v>
      </c>
      <c r="B121" s="139" t="s">
        <v>994</v>
      </c>
      <c r="C121" s="170" t="s">
        <v>1494</v>
      </c>
      <c r="E121" t="str">
        <f>IFERROR(VLOOKUP(ROWS($E$2:E121),$A$2:$B$991,2,0),"")</f>
        <v>Výroba průmyslových krmiv</v>
      </c>
      <c r="H121" s="172"/>
      <c r="I121" s="174"/>
    </row>
    <row r="122" spans="1:9" ht="12.75">
      <c r="A122" s="140">
        <f>IF(ISNUMBER(SEARCH(ZAKL_DATA!$B$29,B122)),MAX($A$1:A121)+1,0)</f>
        <v>121</v>
      </c>
      <c r="B122" s="139" t="s">
        <v>1222</v>
      </c>
      <c r="C122" s="171" t="s">
        <v>1495</v>
      </c>
      <c r="E122" t="str">
        <f>IFERROR(VLOOKUP(ROWS($E$2:E122),$A$2:$B$991,2,0),"")</f>
        <v>Pěstování obilovin (kromě rýže), luštěnin a olejnatých semen</v>
      </c>
      <c r="H122" s="172"/>
      <c r="I122" s="174"/>
    </row>
    <row r="123" spans="1:9" ht="12.75">
      <c r="A123" s="140">
        <f>IF(ISNUMBER(SEARCH(ZAKL_DATA!$B$29,B123)),MAX($A$1:A122)+1,0)</f>
        <v>122</v>
      </c>
      <c r="B123" s="139" t="s">
        <v>1223</v>
      </c>
      <c r="C123" s="171" t="s">
        <v>1496</v>
      </c>
      <c r="E123" t="str">
        <f>IFERROR(VLOOKUP(ROWS($E$2:E123),$A$2:$B$991,2,0),"")</f>
        <v>Pěstování rýže</v>
      </c>
      <c r="H123" s="172"/>
      <c r="I123" s="174"/>
    </row>
    <row r="124" spans="1:9" ht="12.75">
      <c r="A124" s="140">
        <f>IF(ISNUMBER(SEARCH(ZAKL_DATA!$B$29,B124)),MAX($A$1:A123)+1,0)</f>
        <v>123</v>
      </c>
      <c r="B124" s="139" t="s">
        <v>1224</v>
      </c>
      <c r="C124" s="171" t="s">
        <v>1497</v>
      </c>
      <c r="E124" t="str">
        <f>IFERROR(VLOOKUP(ROWS($E$2:E124),$A$2:$B$991,2,0),"")</f>
        <v>Pěstování zeleniny a melounů, kořenů a hlíz</v>
      </c>
      <c r="H124" s="172"/>
      <c r="I124" s="174"/>
    </row>
    <row r="125" spans="1:9" ht="12.75">
      <c r="A125" s="140">
        <f>IF(ISNUMBER(SEARCH(ZAKL_DATA!$B$29,B125)),MAX($A$1:A124)+1,0)</f>
        <v>124</v>
      </c>
      <c r="B125" s="139" t="s">
        <v>1225</v>
      </c>
      <c r="C125" s="171" t="s">
        <v>1498</v>
      </c>
      <c r="E125" t="str">
        <f>IFERROR(VLOOKUP(ROWS($E$2:E125),$A$2:$B$991,2,0),"")</f>
        <v>Pěstování tabáku</v>
      </c>
      <c r="H125" s="172"/>
      <c r="I125" s="174"/>
    </row>
    <row r="126" spans="1:9" ht="12.75">
      <c r="A126" s="140">
        <f>IF(ISNUMBER(SEARCH(ZAKL_DATA!$B$29,B126)),MAX($A$1:A125)+1,0)</f>
        <v>125</v>
      </c>
      <c r="B126" s="139" t="s">
        <v>1226</v>
      </c>
      <c r="C126" s="171" t="s">
        <v>1499</v>
      </c>
      <c r="E126" t="str">
        <f>IFERROR(VLOOKUP(ROWS($E$2:E126),$A$2:$B$991,2,0),"")</f>
        <v>Pěstování přadných rostlin</v>
      </c>
      <c r="H126" s="172"/>
      <c r="I126" s="174"/>
    </row>
    <row r="127" spans="1:9" ht="12.75">
      <c r="A127" s="140">
        <f>IF(ISNUMBER(SEARCH(ZAKL_DATA!$B$29,B127)),MAX($A$1:A126)+1,0)</f>
        <v>126</v>
      </c>
      <c r="B127" s="139" t="s">
        <v>1227</v>
      </c>
      <c r="C127" s="171" t="s">
        <v>1500</v>
      </c>
      <c r="E127" t="str">
        <f>IFERROR(VLOOKUP(ROWS($E$2:E127),$A$2:$B$991,2,0),"")</f>
        <v>Pěstování ostatních plodin jiných než trvalých</v>
      </c>
      <c r="H127" s="172"/>
      <c r="I127" s="174"/>
    </row>
    <row r="128" spans="1:9" ht="12.75">
      <c r="A128" s="140">
        <f>IF(ISNUMBER(SEARCH(ZAKL_DATA!$B$29,B128)),MAX($A$1:A127)+1,0)</f>
        <v>127</v>
      </c>
      <c r="B128" s="139" t="s">
        <v>1228</v>
      </c>
      <c r="C128" s="171" t="s">
        <v>1501</v>
      </c>
      <c r="E128" t="str">
        <f>IFERROR(VLOOKUP(ROWS($E$2:E128),$A$2:$B$991,2,0),"")</f>
        <v>Pěstování vinných hroznů</v>
      </c>
      <c r="H128" s="172"/>
      <c r="I128" s="174"/>
    </row>
    <row r="129" spans="1:9" ht="12.75">
      <c r="A129" s="140">
        <f>IF(ISNUMBER(SEARCH(ZAKL_DATA!$B$29,B129)),MAX($A$1:A128)+1,0)</f>
        <v>128</v>
      </c>
      <c r="B129" s="139" t="s">
        <v>1229</v>
      </c>
      <c r="C129" s="171" t="s">
        <v>1502</v>
      </c>
      <c r="E129" t="str">
        <f>IFERROR(VLOOKUP(ROWS($E$2:E129),$A$2:$B$991,2,0),"")</f>
        <v>Pěstování tropického a subtropického ovoce</v>
      </c>
      <c r="H129" s="172"/>
      <c r="I129" s="174"/>
    </row>
    <row r="130" spans="1:9" ht="12.75">
      <c r="A130" s="140">
        <f>IF(ISNUMBER(SEARCH(ZAKL_DATA!$B$29,B130)),MAX($A$1:A129)+1,0)</f>
        <v>129</v>
      </c>
      <c r="B130" s="139" t="s">
        <v>1230</v>
      </c>
      <c r="C130" s="171" t="s">
        <v>1503</v>
      </c>
      <c r="E130" t="str">
        <f>IFERROR(VLOOKUP(ROWS($E$2:E130),$A$2:$B$991,2,0),"")</f>
        <v>Pěstování citrusových plodů</v>
      </c>
      <c r="H130" s="172"/>
      <c r="I130" s="174"/>
    </row>
    <row r="131" spans="1:9" ht="12.75">
      <c r="A131" s="140">
        <f>IF(ISNUMBER(SEARCH(ZAKL_DATA!$B$29,B131)),MAX($A$1:A130)+1,0)</f>
        <v>130</v>
      </c>
      <c r="B131" s="139" t="s">
        <v>1231</v>
      </c>
      <c r="C131" s="171" t="s">
        <v>1504</v>
      </c>
      <c r="E131" t="str">
        <f>IFERROR(VLOOKUP(ROWS($E$2:E131),$A$2:$B$991,2,0),"")</f>
        <v>Pěstování jádrového a peckového ovoce</v>
      </c>
      <c r="H131" s="172"/>
      <c r="I131" s="174"/>
    </row>
    <row r="132" spans="1:9" ht="12.75">
      <c r="A132" s="140">
        <f>IF(ISNUMBER(SEARCH(ZAKL_DATA!$B$29,B132)),MAX($A$1:A131)+1,0)</f>
        <v>131</v>
      </c>
      <c r="B132" s="139" t="s">
        <v>1232</v>
      </c>
      <c r="C132" s="171" t="s">
        <v>1505</v>
      </c>
      <c r="E132" t="str">
        <f>IFERROR(VLOOKUP(ROWS($E$2:E132),$A$2:$B$991,2,0),"")</f>
        <v>Pěstování ostatního stromového a keřového ovoce a ořechů</v>
      </c>
      <c r="H132" s="172"/>
      <c r="I132" s="174"/>
    </row>
    <row r="133" spans="1:9" ht="12.75">
      <c r="A133" s="140">
        <f>IF(ISNUMBER(SEARCH(ZAKL_DATA!$B$29,B133)),MAX($A$1:A132)+1,0)</f>
        <v>132</v>
      </c>
      <c r="B133" s="139" t="s">
        <v>1233</v>
      </c>
      <c r="C133" s="171" t="s">
        <v>1506</v>
      </c>
      <c r="E133" t="str">
        <f>IFERROR(VLOOKUP(ROWS($E$2:E133),$A$2:$B$991,2,0),"")</f>
        <v>Pěstování olejnatých plodů</v>
      </c>
      <c r="H133" s="172"/>
      <c r="I133" s="174"/>
    </row>
    <row r="134" spans="1:9" ht="12.75">
      <c r="A134" s="140">
        <f>IF(ISNUMBER(SEARCH(ZAKL_DATA!$B$29,B134)),MAX($A$1:A133)+1,0)</f>
        <v>133</v>
      </c>
      <c r="B134" s="139" t="s">
        <v>1234</v>
      </c>
      <c r="C134" s="171" t="s">
        <v>1507</v>
      </c>
      <c r="E134" t="str">
        <f>IFERROR(VLOOKUP(ROWS($E$2:E134),$A$2:$B$991,2,0),"")</f>
        <v>Pěstování rostlin pro výrobu nápojů</v>
      </c>
      <c r="H134" s="172"/>
      <c r="I134" s="174"/>
    </row>
    <row r="135" spans="1:9" ht="12.75">
      <c r="A135" s="140">
        <f>IF(ISNUMBER(SEARCH(ZAKL_DATA!$B$29,B135)),MAX($A$1:A134)+1,0)</f>
        <v>134</v>
      </c>
      <c r="B135" s="139" t="s">
        <v>1235</v>
      </c>
      <c r="C135" s="171" t="s">
        <v>1508</v>
      </c>
      <c r="E135" t="str">
        <f>IFERROR(VLOOKUP(ROWS($E$2:E135),$A$2:$B$991,2,0),"")</f>
        <v>Pěstování koření, aromatických, léčivých a farmaceutických rostlin</v>
      </c>
      <c r="H135" s="172"/>
      <c r="I135" s="174"/>
    </row>
    <row r="136" spans="1:9" ht="12.75">
      <c r="A136" s="140">
        <f>IF(ISNUMBER(SEARCH(ZAKL_DATA!$B$29,B136)),MAX($A$1:A135)+1,0)</f>
        <v>135</v>
      </c>
      <c r="B136" s="139" t="s">
        <v>1236</v>
      </c>
      <c r="C136" s="171" t="s">
        <v>1509</v>
      </c>
      <c r="E136" t="str">
        <f>IFERROR(VLOOKUP(ROWS($E$2:E136),$A$2:$B$991,2,0),"")</f>
        <v>Pěstování ostatních trvalých plodin</v>
      </c>
      <c r="H136" s="172"/>
      <c r="I136" s="174"/>
    </row>
    <row r="137" spans="1:9" ht="12.75">
      <c r="A137" s="140">
        <f>IF(ISNUMBER(SEARCH(ZAKL_DATA!$B$29,B137)),MAX($A$1:A136)+1,0)</f>
        <v>136</v>
      </c>
      <c r="B137" s="139" t="s">
        <v>995</v>
      </c>
      <c r="C137" s="171" t="s">
        <v>1510</v>
      </c>
      <c r="E137" t="str">
        <f>IFERROR(VLOOKUP(ROWS($E$2:E137),$A$2:$B$991,2,0),"")</f>
        <v>Úprava a spřádání textilních vláken a příze</v>
      </c>
      <c r="H137" s="172"/>
      <c r="I137" s="174"/>
    </row>
    <row r="138" spans="1:9" ht="12.75">
      <c r="A138" s="140">
        <f>IF(ISNUMBER(SEARCH(ZAKL_DATA!$B$29,B138)),MAX($A$1:A137)+1,0)</f>
        <v>137</v>
      </c>
      <c r="B138" s="139" t="s">
        <v>996</v>
      </c>
      <c r="C138" s="171" t="s">
        <v>1511</v>
      </c>
      <c r="E138" t="str">
        <f>IFERROR(VLOOKUP(ROWS($E$2:E138),$A$2:$B$991,2,0),"")</f>
        <v>Tkaní textilií</v>
      </c>
      <c r="H138" s="172"/>
      <c r="I138" s="174"/>
    </row>
    <row r="139" spans="1:9" ht="12.75">
      <c r="A139" s="140">
        <f>IF(ISNUMBER(SEARCH(ZAKL_DATA!$B$29,B139)),MAX($A$1:A138)+1,0)</f>
        <v>138</v>
      </c>
      <c r="B139" s="139" t="s">
        <v>997</v>
      </c>
      <c r="C139" s="171" t="s">
        <v>1512</v>
      </c>
      <c r="E139" t="str">
        <f>IFERROR(VLOOKUP(ROWS($E$2:E139),$A$2:$B$991,2,0),"")</f>
        <v>Konečná úprava textilií</v>
      </c>
      <c r="H139" s="172"/>
      <c r="I139" s="174"/>
    </row>
    <row r="140" spans="1:9" ht="12.75">
      <c r="A140" s="140">
        <f>IF(ISNUMBER(SEARCH(ZAKL_DATA!$B$29,B140)),MAX($A$1:A139)+1,0)</f>
        <v>139</v>
      </c>
      <c r="B140" s="139" t="s">
        <v>998</v>
      </c>
      <c r="C140" s="171" t="s">
        <v>1513</v>
      </c>
      <c r="E140" t="str">
        <f>IFERROR(VLOOKUP(ROWS($E$2:E140),$A$2:$B$991,2,0),"")</f>
        <v>Výroba ostatních textilií</v>
      </c>
      <c r="H140" s="172"/>
      <c r="I140" s="174"/>
    </row>
    <row r="141" spans="1:9" ht="12.75">
      <c r="A141" s="140">
        <f>IF(ISNUMBER(SEARCH(ZAKL_DATA!$B$29,B141)),MAX($A$1:A140)+1,0)</f>
        <v>140</v>
      </c>
      <c r="B141" s="139" t="s">
        <v>1237</v>
      </c>
      <c r="C141" s="171" t="s">
        <v>1391</v>
      </c>
      <c r="E141" t="str">
        <f>IFERROR(VLOOKUP(ROWS($E$2:E141),$A$2:$B$991,2,0),"")</f>
        <v>Pěstování cukrové třtiny</v>
      </c>
      <c r="H141" s="172"/>
      <c r="I141" s="174"/>
    </row>
    <row r="142" spans="1:9" ht="12.75">
      <c r="A142" s="140">
        <f>IF(ISNUMBER(SEARCH(ZAKL_DATA!$B$29,B142)),MAX($A$1:A141)+1,0)</f>
        <v>141</v>
      </c>
      <c r="B142" s="139" t="s">
        <v>999</v>
      </c>
      <c r="C142" s="171" t="s">
        <v>1514</v>
      </c>
      <c r="E142" t="str">
        <f>IFERROR(VLOOKUP(ROWS($E$2:E142),$A$2:$B$991,2,0),"")</f>
        <v>Výroba oděvů, kromě kožešinových výrobků</v>
      </c>
      <c r="H142" s="172"/>
      <c r="I142" s="174"/>
    </row>
    <row r="143" spans="1:9" ht="12.75">
      <c r="A143" s="140">
        <f>IF(ISNUMBER(SEARCH(ZAKL_DATA!$B$29,B143)),MAX($A$1:A142)+1,0)</f>
        <v>142</v>
      </c>
      <c r="B143" s="139" t="s">
        <v>1238</v>
      </c>
      <c r="C143" s="171" t="s">
        <v>1515</v>
      </c>
      <c r="E143" t="str">
        <f>IFERROR(VLOOKUP(ROWS($E$2:E143),$A$2:$B$991,2,0),"")</f>
        <v>Chov mléčného skotu</v>
      </c>
      <c r="H143" s="172"/>
      <c r="I143" s="174"/>
    </row>
    <row r="144" spans="1:9" ht="12.75">
      <c r="A144" s="140">
        <f>IF(ISNUMBER(SEARCH(ZAKL_DATA!$B$29,B144)),MAX($A$1:A143)+1,0)</f>
        <v>143</v>
      </c>
      <c r="B144" s="139" t="s">
        <v>1000</v>
      </c>
      <c r="C144" s="171" t="s">
        <v>1516</v>
      </c>
      <c r="E144" t="str">
        <f>IFERROR(VLOOKUP(ROWS($E$2:E144),$A$2:$B$991,2,0),"")</f>
        <v>Výroba kožešinových výrobků</v>
      </c>
      <c r="H144" s="172"/>
      <c r="I144" s="174"/>
    </row>
    <row r="145" spans="1:9" ht="12.75">
      <c r="A145" s="140">
        <f>IF(ISNUMBER(SEARCH(ZAKL_DATA!$B$29,B145)),MAX($A$1:A144)+1,0)</f>
        <v>144</v>
      </c>
      <c r="B145" s="139" t="s">
        <v>1239</v>
      </c>
      <c r="C145" s="171" t="s">
        <v>1517</v>
      </c>
      <c r="E145" t="str">
        <f>IFERROR(VLOOKUP(ROWS($E$2:E145),$A$2:$B$991,2,0),"")</f>
        <v>Chov jiného skotu</v>
      </c>
      <c r="H145" s="172"/>
      <c r="I145" s="174"/>
    </row>
    <row r="146" spans="1:9" ht="12.75">
      <c r="A146" s="140">
        <f>IF(ISNUMBER(SEARCH(ZAKL_DATA!$B$29,B146)),MAX($A$1:A145)+1,0)</f>
        <v>145</v>
      </c>
      <c r="B146" s="139" t="s">
        <v>1001</v>
      </c>
      <c r="C146" s="170" t="s">
        <v>1518</v>
      </c>
      <c r="E146" t="str">
        <f>IFERROR(VLOOKUP(ROWS($E$2:E146),$A$2:$B$991,2,0),"")</f>
        <v>Výroba pletených a háčkovaných oděvů</v>
      </c>
      <c r="H146" s="172"/>
      <c r="I146" s="174"/>
    </row>
    <row r="147" spans="1:9" ht="12.75">
      <c r="A147" s="140">
        <f>IF(ISNUMBER(SEARCH(ZAKL_DATA!$B$29,B147)),MAX($A$1:A146)+1,0)</f>
        <v>146</v>
      </c>
      <c r="B147" s="139" t="s">
        <v>1240</v>
      </c>
      <c r="C147" s="171" t="s">
        <v>1519</v>
      </c>
      <c r="E147" t="str">
        <f>IFERROR(VLOOKUP(ROWS($E$2:E147),$A$2:$B$991,2,0),"")</f>
        <v>Chov koní a jiných koňovitých</v>
      </c>
      <c r="H147" s="172"/>
      <c r="I147" s="174"/>
    </row>
    <row r="148" spans="1:9" ht="12.75">
      <c r="A148" s="140">
        <f>IF(ISNUMBER(SEARCH(ZAKL_DATA!$B$29,B148)),MAX($A$1:A147)+1,0)</f>
        <v>147</v>
      </c>
      <c r="B148" s="139" t="s">
        <v>1241</v>
      </c>
      <c r="C148" s="171" t="s">
        <v>1520</v>
      </c>
      <c r="E148" t="str">
        <f>IFERROR(VLOOKUP(ROWS($E$2:E148),$A$2:$B$991,2,0),"")</f>
        <v>Chov velbloudů a velbloudovitých</v>
      </c>
      <c r="H148" s="172"/>
      <c r="I148" s="174"/>
    </row>
    <row r="149" spans="1:9" ht="12.75">
      <c r="A149" s="140">
        <f>IF(ISNUMBER(SEARCH(ZAKL_DATA!$B$29,B149)),MAX($A$1:A148)+1,0)</f>
        <v>148</v>
      </c>
      <c r="B149" s="139" t="s">
        <v>1242</v>
      </c>
      <c r="C149" s="171" t="s">
        <v>1521</v>
      </c>
      <c r="E149" t="str">
        <f>IFERROR(VLOOKUP(ROWS($E$2:E149),$A$2:$B$991,2,0),"")</f>
        <v>Chov ovcí a koz</v>
      </c>
      <c r="H149" s="172"/>
      <c r="I149" s="174"/>
    </row>
    <row r="150" spans="1:9" ht="12.75">
      <c r="A150" s="140">
        <f>IF(ISNUMBER(SEARCH(ZAKL_DATA!$B$29,B150)),MAX($A$1:A149)+1,0)</f>
        <v>149</v>
      </c>
      <c r="B150" s="139" t="s">
        <v>1243</v>
      </c>
      <c r="C150" s="171" t="s">
        <v>1522</v>
      </c>
      <c r="E150" t="str">
        <f>IFERROR(VLOOKUP(ROWS($E$2:E150),$A$2:$B$991,2,0),"")</f>
        <v>Chov prasat</v>
      </c>
      <c r="H150" s="172"/>
      <c r="I150" s="174"/>
    </row>
    <row r="151" spans="1:9" ht="12.75">
      <c r="A151" s="140">
        <f>IF(ISNUMBER(SEARCH(ZAKL_DATA!$B$29,B151)),MAX($A$1:A150)+1,0)</f>
        <v>150</v>
      </c>
      <c r="B151" s="139" t="s">
        <v>1244</v>
      </c>
      <c r="C151" s="171" t="s">
        <v>1523</v>
      </c>
      <c r="E151" t="str">
        <f>IFERROR(VLOOKUP(ROWS($E$2:E151),$A$2:$B$991,2,0),"")</f>
        <v>Chov drůbeže</v>
      </c>
      <c r="H151" s="172"/>
      <c r="I151" s="174"/>
    </row>
    <row r="152" spans="1:9" ht="12.75">
      <c r="A152" s="140">
        <f>IF(ISNUMBER(SEARCH(ZAKL_DATA!$B$29,B152)),MAX($A$1:A151)+1,0)</f>
        <v>151</v>
      </c>
      <c r="B152" s="139" t="s">
        <v>1245</v>
      </c>
      <c r="C152" s="171" t="s">
        <v>1524</v>
      </c>
      <c r="E152" t="str">
        <f>IFERROR(VLOOKUP(ROWS($E$2:E152),$A$2:$B$991,2,0),"")</f>
        <v>Chov ostatních zvířat</v>
      </c>
      <c r="H152" s="172"/>
      <c r="I152" s="174"/>
    </row>
    <row r="153" spans="1:9" ht="12.75">
      <c r="A153" s="140">
        <f>IF(ISNUMBER(SEARCH(ZAKL_DATA!$B$29,B153)),MAX($A$1:A152)+1,0)</f>
        <v>152</v>
      </c>
      <c r="B153" s="139" t="s">
        <v>1002</v>
      </c>
      <c r="C153" s="171" t="s">
        <v>1525</v>
      </c>
      <c r="E153" t="str">
        <f>IFERROR(VLOOKUP(ROWS($E$2:E153),$A$2:$B$991,2,0),"")</f>
        <v>Činění a úprava usní (vyčiněných kůží); zpracování a barvení kožešin; výrob</v>
      </c>
      <c r="H153" s="172"/>
      <c r="I153" s="174"/>
    </row>
    <row r="154" spans="1:9" ht="12.75">
      <c r="A154" s="140">
        <f>IF(ISNUMBER(SEARCH(ZAKL_DATA!$B$29,B154)),MAX($A$1:A153)+1,0)</f>
        <v>153</v>
      </c>
      <c r="B154" s="139" t="s">
        <v>1003</v>
      </c>
      <c r="C154" s="171" t="s">
        <v>1526</v>
      </c>
      <c r="E154" t="str">
        <f>IFERROR(VLOOKUP(ROWS($E$2:E154),$A$2:$B$991,2,0),"")</f>
        <v>Výroba obuvi</v>
      </c>
      <c r="H154" s="172"/>
      <c r="I154" s="174"/>
    </row>
    <row r="155" spans="1:9" ht="12.75">
      <c r="A155" s="140">
        <f>IF(ISNUMBER(SEARCH(ZAKL_DATA!$B$29,B155)),MAX($A$1:A154)+1,0)</f>
        <v>154</v>
      </c>
      <c r="B155" s="139" t="s">
        <v>1004</v>
      </c>
      <c r="C155" s="171" t="s">
        <v>1527</v>
      </c>
      <c r="E155" t="str">
        <f>IFERROR(VLOOKUP(ROWS($E$2:E155),$A$2:$B$991,2,0),"")</f>
        <v>Výroba pilařská a impregnace dřeva</v>
      </c>
      <c r="H155" s="172"/>
      <c r="I155" s="174"/>
    </row>
    <row r="156" spans="1:9" ht="12.75">
      <c r="A156" s="140">
        <f>IF(ISNUMBER(SEARCH(ZAKL_DATA!$B$29,B156)),MAX($A$1:A155)+1,0)</f>
        <v>155</v>
      </c>
      <c r="B156" s="139" t="s">
        <v>1246</v>
      </c>
      <c r="C156" s="171" t="s">
        <v>1528</v>
      </c>
      <c r="E156" t="str">
        <f>IFERROR(VLOOKUP(ROWS($E$2:E156),$A$2:$B$991,2,0),"")</f>
        <v>Podpůrné činnosti pro rostlinnou výrobu</v>
      </c>
      <c r="H156" s="172"/>
      <c r="I156" s="174"/>
    </row>
    <row r="157" spans="1:9" ht="12.75">
      <c r="A157" s="140">
        <f>IF(ISNUMBER(SEARCH(ZAKL_DATA!$B$29,B157)),MAX($A$1:A156)+1,0)</f>
        <v>156</v>
      </c>
      <c r="B157" s="139" t="s">
        <v>1005</v>
      </c>
      <c r="C157" s="171" t="s">
        <v>1529</v>
      </c>
      <c r="E157" t="str">
        <f>IFERROR(VLOOKUP(ROWS($E$2:E157),$A$2:$B$991,2,0),"")</f>
        <v>Výroba dřevěných,korkových,proutěných a slaměných výrobků,kromě nábytku</v>
      </c>
      <c r="H157" s="172"/>
      <c r="I157" s="174"/>
    </row>
    <row r="158" spans="1:9" ht="12.75">
      <c r="A158" s="140">
        <f>IF(ISNUMBER(SEARCH(ZAKL_DATA!$B$29,B158)),MAX($A$1:A157)+1,0)</f>
        <v>157</v>
      </c>
      <c r="B158" s="139" t="s">
        <v>1247</v>
      </c>
      <c r="C158" s="171" t="s">
        <v>1530</v>
      </c>
      <c r="E158" t="str">
        <f>IFERROR(VLOOKUP(ROWS($E$2:E158),$A$2:$B$991,2,0),"")</f>
        <v>Podpůrné činnosti pro živočišnou výrobu</v>
      </c>
      <c r="H158" s="172"/>
      <c r="I158" s="174"/>
    </row>
    <row r="159" spans="1:9" ht="12.75">
      <c r="A159" s="140">
        <f>IF(ISNUMBER(SEARCH(ZAKL_DATA!$B$29,B159)),MAX($A$1:A158)+1,0)</f>
        <v>158</v>
      </c>
      <c r="B159" s="139" t="s">
        <v>1248</v>
      </c>
      <c r="C159" s="171" t="s">
        <v>1531</v>
      </c>
      <c r="E159" t="str">
        <f>IFERROR(VLOOKUP(ROWS($E$2:E159),$A$2:$B$991,2,0),"")</f>
        <v>Posklizňové činnosti</v>
      </c>
      <c r="H159" s="172"/>
      <c r="I159" s="174"/>
    </row>
    <row r="160" spans="1:9" ht="12.75">
      <c r="A160" s="140">
        <f>IF(ISNUMBER(SEARCH(ZAKL_DATA!$B$29,B160)),MAX($A$1:A159)+1,0)</f>
        <v>159</v>
      </c>
      <c r="B160" s="139" t="s">
        <v>1249</v>
      </c>
      <c r="C160" s="171" t="s">
        <v>1532</v>
      </c>
      <c r="E160" t="str">
        <f>IFERROR(VLOOKUP(ROWS($E$2:E160),$A$2:$B$991,2,0),"")</f>
        <v>Zpracování osiva pro účely množení</v>
      </c>
      <c r="H160" s="172"/>
      <c r="I160" s="174"/>
    </row>
    <row r="161" spans="1:9" ht="12.75">
      <c r="A161" s="140">
        <f>IF(ISNUMBER(SEARCH(ZAKL_DATA!$B$29,B161)),MAX($A$1:A160)+1,0)</f>
        <v>160</v>
      </c>
      <c r="B161" s="139" t="s">
        <v>1006</v>
      </c>
      <c r="C161" s="171" t="s">
        <v>1533</v>
      </c>
      <c r="E161" t="str">
        <f>IFERROR(VLOOKUP(ROWS($E$2:E161),$A$2:$B$991,2,0),"")</f>
        <v>Výroba buničiny, papíru a lepenky</v>
      </c>
      <c r="H161" s="172"/>
      <c r="I161" s="174"/>
    </row>
    <row r="162" spans="1:9" ht="12.75">
      <c r="A162" s="140">
        <f>IF(ISNUMBER(SEARCH(ZAKL_DATA!$B$29,B162)),MAX($A$1:A161)+1,0)</f>
        <v>161</v>
      </c>
      <c r="B162" s="139" t="s">
        <v>1007</v>
      </c>
      <c r="C162" s="171" t="s">
        <v>1534</v>
      </c>
      <c r="E162" t="str">
        <f>IFERROR(VLOOKUP(ROWS($E$2:E162),$A$2:$B$991,2,0),"")</f>
        <v>Výroba výrobků z papíru a lepenky</v>
      </c>
      <c r="H162" s="172"/>
      <c r="I162" s="174"/>
    </row>
    <row r="163" spans="1:9" ht="12.75">
      <c r="A163" s="140">
        <f>IF(ISNUMBER(SEARCH(ZAKL_DATA!$B$29,B163)),MAX($A$1:A162)+1,0)</f>
        <v>162</v>
      </c>
      <c r="B163" s="139" t="s">
        <v>1008</v>
      </c>
      <c r="C163" s="171" t="s">
        <v>1535</v>
      </c>
      <c r="E163" t="str">
        <f>IFERROR(VLOOKUP(ROWS($E$2:E163),$A$2:$B$991,2,0),"")</f>
        <v>Tisk a činnosti související s tiskem</v>
      </c>
      <c r="H163" s="172"/>
      <c r="I163" s="174"/>
    </row>
    <row r="164" spans="1:9" ht="12.75">
      <c r="A164" s="140">
        <f>IF(ISNUMBER(SEARCH(ZAKL_DATA!$B$29,B164)),MAX($A$1:A163)+1,0)</f>
        <v>163</v>
      </c>
      <c r="B164" s="139" t="s">
        <v>1009</v>
      </c>
      <c r="C164" s="171" t="s">
        <v>1536</v>
      </c>
      <c r="E164" t="str">
        <f>IFERROR(VLOOKUP(ROWS($E$2:E164),$A$2:$B$991,2,0),"")</f>
        <v>Rozmnožování nahraných nosičů</v>
      </c>
      <c r="H164" s="172"/>
      <c r="I164" s="174"/>
    </row>
    <row r="165" spans="1:9" ht="12.75">
      <c r="A165" s="140">
        <f>IF(ISNUMBER(SEARCH(ZAKL_DATA!$B$29,B165)),MAX($A$1:A164)+1,0)</f>
        <v>164</v>
      </c>
      <c r="B165" s="139" t="s">
        <v>1010</v>
      </c>
      <c r="C165" s="171" t="s">
        <v>1537</v>
      </c>
      <c r="E165" t="str">
        <f>IFERROR(VLOOKUP(ROWS($E$2:E165),$A$2:$B$991,2,0),"")</f>
        <v>Výroba koksárenských produktů</v>
      </c>
      <c r="H165" s="172"/>
      <c r="I165" s="174"/>
    </row>
    <row r="166" spans="1:9" ht="12.75">
      <c r="A166" s="140">
        <f>IF(ISNUMBER(SEARCH(ZAKL_DATA!$B$29,B166)),MAX($A$1:A165)+1,0)</f>
        <v>165</v>
      </c>
      <c r="B166" s="139" t="s">
        <v>1011</v>
      </c>
      <c r="C166" s="171" t="s">
        <v>1538</v>
      </c>
      <c r="E166" t="str">
        <f>IFERROR(VLOOKUP(ROWS($E$2:E166),$A$2:$B$991,2,0),"")</f>
        <v>Výroba rafinovaných ropných produktů</v>
      </c>
      <c r="H166" s="172"/>
      <c r="I166" s="174"/>
    </row>
    <row r="167" spans="1:9" ht="12.75">
      <c r="A167" s="140">
        <f>IF(ISNUMBER(SEARCH(ZAKL_DATA!$B$29,B167)),MAX($A$1:A166)+1,0)</f>
        <v>166</v>
      </c>
      <c r="B167" s="139" t="s">
        <v>1012</v>
      </c>
      <c r="C167" s="170" t="s">
        <v>1539</v>
      </c>
      <c r="E167" t="str">
        <f>IFERROR(VLOOKUP(ROWS($E$2:E167),$A$2:$B$991,2,0),"")</f>
        <v>Výroba zákl.chem.látek,hnojiv a dusík.sl.,plastů a synt.kaučuku v prim.f.</v>
      </c>
      <c r="H167" s="172"/>
      <c r="I167" s="174"/>
    </row>
    <row r="168" spans="1:9" ht="12.75">
      <c r="A168" s="140">
        <f>IF(ISNUMBER(SEARCH(ZAKL_DATA!$B$29,B168)),MAX($A$1:A167)+1,0)</f>
        <v>167</v>
      </c>
      <c r="B168" s="139" t="s">
        <v>1013</v>
      </c>
      <c r="C168" s="170" t="s">
        <v>1540</v>
      </c>
      <c r="E168" t="str">
        <f>IFERROR(VLOOKUP(ROWS($E$2:E168),$A$2:$B$991,2,0),"")</f>
        <v>Výroba pesticidů a jiných agrochemických přípravků</v>
      </c>
      <c r="H168" s="172"/>
      <c r="I168" s="174"/>
    </row>
    <row r="169" spans="1:9" ht="12.75">
      <c r="A169" s="140">
        <f>IF(ISNUMBER(SEARCH(ZAKL_DATA!$B$29,B169)),MAX($A$1:A168)+1,0)</f>
        <v>168</v>
      </c>
      <c r="B169" s="139" t="s">
        <v>1014</v>
      </c>
      <c r="C169" s="170" t="s">
        <v>1541</v>
      </c>
      <c r="E169" t="str">
        <f>IFERROR(VLOOKUP(ROWS($E$2:E169),$A$2:$B$991,2,0),"")</f>
        <v>Výroba nátěr.barev,laků a jiných nátěrových mater.,tisk.barev a tmelů</v>
      </c>
      <c r="H169" s="172"/>
      <c r="I169" s="174"/>
    </row>
    <row r="170" spans="1:9" ht="12.75">
      <c r="A170" s="140">
        <f>IF(ISNUMBER(SEARCH(ZAKL_DATA!$B$29,B170)),MAX($A$1:A169)+1,0)</f>
        <v>169</v>
      </c>
      <c r="B170" s="139" t="s">
        <v>1015</v>
      </c>
      <c r="C170" s="170" t="s">
        <v>1542</v>
      </c>
      <c r="E170" t="str">
        <f>IFERROR(VLOOKUP(ROWS($E$2:E170),$A$2:$B$991,2,0),"")</f>
        <v>Výroba mýdel a detergentů,čist.a lešticích prostř.,parfémů a toal. přípr.</v>
      </c>
      <c r="H170" s="172"/>
      <c r="I170" s="174"/>
    </row>
    <row r="171" spans="1:9" ht="12.75">
      <c r="A171" s="140">
        <f>IF(ISNUMBER(SEARCH(ZAKL_DATA!$B$29,B171)),MAX($A$1:A170)+1,0)</f>
        <v>170</v>
      </c>
      <c r="B171" s="139" t="s">
        <v>1016</v>
      </c>
      <c r="C171" s="171" t="s">
        <v>1543</v>
      </c>
      <c r="E171" t="str">
        <f>IFERROR(VLOOKUP(ROWS($E$2:E171),$A$2:$B$991,2,0),"")</f>
        <v>Výroba ostatních chemických výrobků</v>
      </c>
      <c r="H171" s="172"/>
      <c r="I171" s="174"/>
    </row>
    <row r="172" spans="1:9" ht="12.75">
      <c r="A172" s="140">
        <f>IF(ISNUMBER(SEARCH(ZAKL_DATA!$B$29,B172)),MAX($A$1:A171)+1,0)</f>
        <v>171</v>
      </c>
      <c r="B172" s="139" t="s">
        <v>1017</v>
      </c>
      <c r="C172" s="170" t="s">
        <v>1544</v>
      </c>
      <c r="E172" t="str">
        <f>IFERROR(VLOOKUP(ROWS($E$2:E172),$A$2:$B$991,2,0),"")</f>
        <v>Výroba chemických vláken</v>
      </c>
      <c r="H172" s="172"/>
      <c r="I172" s="174"/>
    </row>
    <row r="173" spans="1:9" ht="12.75">
      <c r="A173" s="140">
        <f>IF(ISNUMBER(SEARCH(ZAKL_DATA!$B$29,B173)),MAX($A$1:A172)+1,0)</f>
        <v>172</v>
      </c>
      <c r="B173" s="139" t="s">
        <v>1018</v>
      </c>
      <c r="C173" s="171" t="s">
        <v>1545</v>
      </c>
      <c r="E173" t="str">
        <f>IFERROR(VLOOKUP(ROWS($E$2:E173),$A$2:$B$991,2,0),"")</f>
        <v>Výroba základních farmaceutických výrobků</v>
      </c>
      <c r="H173" s="172"/>
      <c r="I173" s="174"/>
    </row>
    <row r="174" spans="1:9" ht="12.75">
      <c r="A174" s="140">
        <f>IF(ISNUMBER(SEARCH(ZAKL_DATA!$B$29,B174)),MAX($A$1:A173)+1,0)</f>
        <v>173</v>
      </c>
      <c r="B174" s="139" t="s">
        <v>1019</v>
      </c>
      <c r="C174" s="170" t="s">
        <v>1546</v>
      </c>
      <c r="E174" t="str">
        <f>IFERROR(VLOOKUP(ROWS($E$2:E174),$A$2:$B$991,2,0),"")</f>
        <v>Výroba farmaceutických přípravků</v>
      </c>
      <c r="H174" s="172"/>
      <c r="I174" s="174"/>
    </row>
    <row r="175" spans="1:9" ht="12.75">
      <c r="A175" s="140">
        <f>IF(ISNUMBER(SEARCH(ZAKL_DATA!$B$29,B175)),MAX($A$1:A174)+1,0)</f>
        <v>174</v>
      </c>
      <c r="B175" s="139" t="s">
        <v>1020</v>
      </c>
      <c r="C175" s="171" t="s">
        <v>1547</v>
      </c>
      <c r="E175" t="str">
        <f>IFERROR(VLOOKUP(ROWS($E$2:E175),$A$2:$B$991,2,0),"")</f>
        <v>Výroba pryžových výrobků</v>
      </c>
      <c r="H175" s="172"/>
      <c r="I175" s="174"/>
    </row>
    <row r="176" spans="1:9" ht="12.75">
      <c r="A176" s="140">
        <f>IF(ISNUMBER(SEARCH(ZAKL_DATA!$B$29,B176)),MAX($A$1:A175)+1,0)</f>
        <v>175</v>
      </c>
      <c r="B176" s="139" t="s">
        <v>1021</v>
      </c>
      <c r="C176" s="170" t="s">
        <v>1548</v>
      </c>
      <c r="E176" t="str">
        <f>IFERROR(VLOOKUP(ROWS($E$2:E176),$A$2:$B$991,2,0),"")</f>
        <v>Výroba plastových výrobků</v>
      </c>
      <c r="H176" s="172"/>
      <c r="I176" s="174"/>
    </row>
    <row r="177" spans="1:9" ht="12.75">
      <c r="A177" s="140">
        <f>IF(ISNUMBER(SEARCH(ZAKL_DATA!$B$29,B177)),MAX($A$1:A176)+1,0)</f>
        <v>176</v>
      </c>
      <c r="B177" s="139" t="s">
        <v>1022</v>
      </c>
      <c r="C177" s="171" t="s">
        <v>1549</v>
      </c>
      <c r="E177" t="str">
        <f>IFERROR(VLOOKUP(ROWS($E$2:E177),$A$2:$B$991,2,0),"")</f>
        <v>Výroba skla a skleněných výrobků</v>
      </c>
      <c r="H177" s="172"/>
      <c r="I177" s="174"/>
    </row>
    <row r="178" spans="1:9" ht="12.75">
      <c r="A178" s="140">
        <f>IF(ISNUMBER(SEARCH(ZAKL_DATA!$B$29,B178)),MAX($A$1:A177)+1,0)</f>
        <v>177</v>
      </c>
      <c r="B178" s="139" t="s">
        <v>1023</v>
      </c>
      <c r="C178" s="171" t="s">
        <v>1550</v>
      </c>
      <c r="E178" t="str">
        <f>IFERROR(VLOOKUP(ROWS($E$2:E178),$A$2:$B$991,2,0),"")</f>
        <v>Výroba žáruvzdorných výrobků</v>
      </c>
      <c r="H178" s="172"/>
      <c r="I178" s="174"/>
    </row>
    <row r="179" spans="1:9" ht="12.75">
      <c r="A179" s="140">
        <f>IF(ISNUMBER(SEARCH(ZAKL_DATA!$B$29,B179)),MAX($A$1:A178)+1,0)</f>
        <v>178</v>
      </c>
      <c r="B179" s="139" t="s">
        <v>1024</v>
      </c>
      <c r="C179" s="171" t="s">
        <v>1551</v>
      </c>
      <c r="E179" t="str">
        <f>IFERROR(VLOOKUP(ROWS($E$2:E179),$A$2:$B$991,2,0),"")</f>
        <v>Výroba stavebních výrobků z jílovitých materiálů</v>
      </c>
      <c r="H179" s="172"/>
      <c r="I179" s="174"/>
    </row>
    <row r="180" spans="1:9" ht="12.75">
      <c r="A180" s="140">
        <f>IF(ISNUMBER(SEARCH(ZAKL_DATA!$B$29,B180)),MAX($A$1:A179)+1,0)</f>
        <v>179</v>
      </c>
      <c r="B180" s="139" t="s">
        <v>1025</v>
      </c>
      <c r="C180" s="171" t="s">
        <v>1552</v>
      </c>
      <c r="E180" t="str">
        <f>IFERROR(VLOOKUP(ROWS($E$2:E180),$A$2:$B$991,2,0),"")</f>
        <v>Výroba ostatních porcelánových a keramických výrobků</v>
      </c>
      <c r="H180" s="172"/>
      <c r="I180" s="174"/>
    </row>
    <row r="181" spans="1:9" ht="12.75">
      <c r="A181" s="140">
        <f>IF(ISNUMBER(SEARCH(ZAKL_DATA!$B$29,B181)),MAX($A$1:A180)+1,0)</f>
        <v>180</v>
      </c>
      <c r="B181" s="139" t="s">
        <v>1026</v>
      </c>
      <c r="C181" s="171" t="s">
        <v>1553</v>
      </c>
      <c r="E181" t="str">
        <f>IFERROR(VLOOKUP(ROWS($E$2:E181),$A$2:$B$991,2,0),"")</f>
        <v>Výroba cementu, vápna a sádry</v>
      </c>
      <c r="H181" s="172"/>
      <c r="I181" s="174"/>
    </row>
    <row r="182" spans="1:9" ht="12.75">
      <c r="A182" s="140">
        <f>IF(ISNUMBER(SEARCH(ZAKL_DATA!$B$29,B182)),MAX($A$1:A181)+1,0)</f>
        <v>181</v>
      </c>
      <c r="B182" s="139" t="s">
        <v>1027</v>
      </c>
      <c r="C182" s="171" t="s">
        <v>1554</v>
      </c>
      <c r="E182" t="str">
        <f>IFERROR(VLOOKUP(ROWS($E$2:E182),$A$2:$B$991,2,0),"")</f>
        <v>Výroba betonových, cementových a sádrových výrobků</v>
      </c>
      <c r="H182" s="172"/>
      <c r="I182" s="174"/>
    </row>
    <row r="183" spans="1:9" ht="12.75">
      <c r="A183" s="140">
        <f>IF(ISNUMBER(SEARCH(ZAKL_DATA!$B$29,B183)),MAX($A$1:A182)+1,0)</f>
        <v>182</v>
      </c>
      <c r="B183" s="139" t="s">
        <v>1028</v>
      </c>
      <c r="C183" s="171" t="s">
        <v>1555</v>
      </c>
      <c r="E183" t="str">
        <f>IFERROR(VLOOKUP(ROWS($E$2:E183),$A$2:$B$991,2,0),"")</f>
        <v>Řezání, tvarování a konečná úprava kamenů</v>
      </c>
      <c r="H183" s="172"/>
      <c r="I183" s="174"/>
    </row>
    <row r="184" spans="1:9" ht="12.75">
      <c r="A184" s="140">
        <f>IF(ISNUMBER(SEARCH(ZAKL_DATA!$B$29,B184)),MAX($A$1:A183)+1,0)</f>
        <v>183</v>
      </c>
      <c r="B184" s="139" t="s">
        <v>1029</v>
      </c>
      <c r="C184" s="170" t="s">
        <v>1556</v>
      </c>
      <c r="E184" t="str">
        <f>IFERROR(VLOOKUP(ROWS($E$2:E184),$A$2:$B$991,2,0),"")</f>
        <v>Výroba brusiv a ostatních nekovových minerálních výrobků j. n.</v>
      </c>
      <c r="H184" s="172"/>
      <c r="I184" s="174"/>
    </row>
    <row r="185" spans="1:9" ht="12.75">
      <c r="A185" s="140">
        <f>IF(ISNUMBER(SEARCH(ZAKL_DATA!$B$29,B185)),MAX($A$1:A184)+1,0)</f>
        <v>184</v>
      </c>
      <c r="B185" s="139" t="s">
        <v>1030</v>
      </c>
      <c r="C185" s="170" t="s">
        <v>1557</v>
      </c>
      <c r="E185" t="str">
        <f>IFERROR(VLOOKUP(ROWS($E$2:E185),$A$2:$B$991,2,0),"")</f>
        <v>Výroba sur.železa,oceli a feroslitin,ploch.výr.,tváření výrobků za tepla</v>
      </c>
      <c r="H185" s="172"/>
      <c r="I185" s="174"/>
    </row>
    <row r="186" spans="1:9" ht="12.75">
      <c r="A186" s="140">
        <f>IF(ISNUMBER(SEARCH(ZAKL_DATA!$B$29,B186)),MAX($A$1:A185)+1,0)</f>
        <v>185</v>
      </c>
      <c r="B186" s="139" t="s">
        <v>1031</v>
      </c>
      <c r="C186" s="171" t="s">
        <v>1558</v>
      </c>
      <c r="E186" t="str">
        <f>IFERROR(VLOOKUP(ROWS($E$2:E186),$A$2:$B$991,2,0),"")</f>
        <v>Výroba ocelových trub,trubek,dutých profilů a souvis.potrubních tvarovek</v>
      </c>
      <c r="H186" s="172"/>
      <c r="I186" s="174"/>
    </row>
    <row r="187" spans="1:9" ht="12.75">
      <c r="A187" s="140">
        <f>IF(ISNUMBER(SEARCH(ZAKL_DATA!$B$29,B187)),MAX($A$1:A186)+1,0)</f>
        <v>186</v>
      </c>
      <c r="B187" s="139" t="s">
        <v>1032</v>
      </c>
      <c r="C187" s="170" t="s">
        <v>1559</v>
      </c>
      <c r="E187" t="str">
        <f>IFERROR(VLOOKUP(ROWS($E$2:E187),$A$2:$B$991,2,0),"")</f>
        <v>Výroba ostatních výrobků získaných jednostupňovým zpracováním oceli</v>
      </c>
      <c r="H187" s="172"/>
      <c r="I187" s="174"/>
    </row>
    <row r="188" spans="1:9" ht="12.75">
      <c r="A188" s="140">
        <f>IF(ISNUMBER(SEARCH(ZAKL_DATA!$B$29,B188)),MAX($A$1:A187)+1,0)</f>
        <v>187</v>
      </c>
      <c r="B188" s="139" t="s">
        <v>1033</v>
      </c>
      <c r="C188" s="171" t="s">
        <v>1560</v>
      </c>
      <c r="E188" t="str">
        <f>IFERROR(VLOOKUP(ROWS($E$2:E188),$A$2:$B$991,2,0),"")</f>
        <v>Výroba a hutní zpracování drahých a neželezných kovů</v>
      </c>
      <c r="H188" s="172"/>
      <c r="I188" s="174"/>
    </row>
    <row r="189" spans="1:9" ht="12.75">
      <c r="A189" s="140">
        <f>IF(ISNUMBER(SEARCH(ZAKL_DATA!$B$29,B189)),MAX($A$1:A188)+1,0)</f>
        <v>188</v>
      </c>
      <c r="B189" s="139" t="s">
        <v>1034</v>
      </c>
      <c r="C189" s="170" t="s">
        <v>1561</v>
      </c>
      <c r="E189" t="str">
        <f>IFERROR(VLOOKUP(ROWS($E$2:E189),$A$2:$B$991,2,0),"")</f>
        <v>Slévárenství</v>
      </c>
      <c r="H189" s="172"/>
      <c r="I189" s="174"/>
    </row>
    <row r="190" spans="1:9" ht="12.75">
      <c r="A190" s="140">
        <f>IF(ISNUMBER(SEARCH(ZAKL_DATA!$B$29,B190)),MAX($A$1:A189)+1,0)</f>
        <v>189</v>
      </c>
      <c r="B190" s="139" t="s">
        <v>1035</v>
      </c>
      <c r="C190" s="171" t="s">
        <v>1562</v>
      </c>
      <c r="E190" t="str">
        <f>IFERROR(VLOOKUP(ROWS($E$2:E190),$A$2:$B$991,2,0),"")</f>
        <v>Výroba konstrukčních kovových výrobků</v>
      </c>
      <c r="H190" s="172"/>
      <c r="I190" s="174"/>
    </row>
    <row r="191" spans="1:9" ht="12.75">
      <c r="A191" s="140">
        <f>IF(ISNUMBER(SEARCH(ZAKL_DATA!$B$29,B191)),MAX($A$1:A190)+1,0)</f>
        <v>190</v>
      </c>
      <c r="B191" s="139" t="s">
        <v>1036</v>
      </c>
      <c r="C191" s="171" t="s">
        <v>1563</v>
      </c>
      <c r="E191" t="str">
        <f>IFERROR(VLOOKUP(ROWS($E$2:E191),$A$2:$B$991,2,0),"")</f>
        <v>Výroba radiátorů a kotlů k ústřednímu topení, kovových nádrží a zásobníků</v>
      </c>
      <c r="H191" s="172"/>
      <c r="I191" s="174"/>
    </row>
    <row r="192" spans="1:9" ht="12.75">
      <c r="A192" s="140">
        <f>IF(ISNUMBER(SEARCH(ZAKL_DATA!$B$29,B192)),MAX($A$1:A191)+1,0)</f>
        <v>191</v>
      </c>
      <c r="B192" s="139" t="s">
        <v>1037</v>
      </c>
      <c r="C192" s="171" t="s">
        <v>1564</v>
      </c>
      <c r="E192" t="str">
        <f>IFERROR(VLOOKUP(ROWS($E$2:E192),$A$2:$B$991,2,0),"")</f>
        <v>Výroba parních kotlů, kromě kotlů pro ústřední topení</v>
      </c>
      <c r="H192" s="172"/>
      <c r="I192" s="174"/>
    </row>
    <row r="193" spans="1:9" ht="12.75">
      <c r="A193" s="140">
        <f>IF(ISNUMBER(SEARCH(ZAKL_DATA!$B$29,B193)),MAX($A$1:A192)+1,0)</f>
        <v>192</v>
      </c>
      <c r="B193" s="139" t="s">
        <v>1038</v>
      </c>
      <c r="C193" s="171" t="s">
        <v>1565</v>
      </c>
      <c r="E193" t="str">
        <f>IFERROR(VLOOKUP(ROWS($E$2:E193),$A$2:$B$991,2,0),"")</f>
        <v>Výroba zbraní a střeliva</v>
      </c>
      <c r="H193" s="172"/>
      <c r="I193" s="174"/>
    </row>
    <row r="194" spans="1:9" ht="12.75">
      <c r="A194" s="140">
        <f>IF(ISNUMBER(SEARCH(ZAKL_DATA!$B$29,B194)),MAX($A$1:A193)+1,0)</f>
        <v>193</v>
      </c>
      <c r="B194" s="139" t="s">
        <v>1039</v>
      </c>
      <c r="C194" s="170" t="s">
        <v>1566</v>
      </c>
      <c r="E194" t="str">
        <f>IFERROR(VLOOKUP(ROWS($E$2:E194),$A$2:$B$991,2,0),"")</f>
        <v>Kování,lisování,ražení,válcování a protlačování kovů;prášková metalurgie</v>
      </c>
      <c r="H194" s="172"/>
      <c r="I194" s="174"/>
    </row>
    <row r="195" spans="1:9" ht="12.75">
      <c r="A195" s="140">
        <f>IF(ISNUMBER(SEARCH(ZAKL_DATA!$B$29,B195)),MAX($A$1:A194)+1,0)</f>
        <v>194</v>
      </c>
      <c r="B195" s="139" t="s">
        <v>1040</v>
      </c>
      <c r="C195" s="170" t="s">
        <v>1567</v>
      </c>
      <c r="E195" t="str">
        <f>IFERROR(VLOOKUP(ROWS($E$2:E195),$A$2:$B$991,2,0),"")</f>
        <v>Povrchová úprava a zušlechťování kovů; obrábění</v>
      </c>
      <c r="H195" s="172"/>
      <c r="I195" s="174"/>
    </row>
    <row r="196" spans="1:9" ht="12.75">
      <c r="A196" s="140">
        <f>IF(ISNUMBER(SEARCH(ZAKL_DATA!$B$29,B196)),MAX($A$1:A195)+1,0)</f>
        <v>195</v>
      </c>
      <c r="B196" s="139" t="s">
        <v>1041</v>
      </c>
      <c r="C196" s="170" t="s">
        <v>1568</v>
      </c>
      <c r="E196" t="str">
        <f>IFERROR(VLOOKUP(ROWS($E$2:E196),$A$2:$B$991,2,0),"")</f>
        <v>Výroba nožířských výrobků, nástrojů a železářských výrobků</v>
      </c>
      <c r="H196" s="172"/>
      <c r="I196" s="174"/>
    </row>
    <row r="197" spans="1:9" ht="12.75">
      <c r="A197" s="140">
        <f>IF(ISNUMBER(SEARCH(ZAKL_DATA!$B$29,B197)),MAX($A$1:A196)+1,0)</f>
        <v>196</v>
      </c>
      <c r="B197" s="139" t="s">
        <v>1042</v>
      </c>
      <c r="C197" s="170" t="s">
        <v>1569</v>
      </c>
      <c r="E197" t="str">
        <f>IFERROR(VLOOKUP(ROWS($E$2:E197),$A$2:$B$991,2,0),"")</f>
        <v>Výroba ostatních kovodělných výrobků</v>
      </c>
      <c r="H197" s="172"/>
      <c r="I197" s="174"/>
    </row>
    <row r="198" spans="1:9" ht="12.75">
      <c r="A198" s="140">
        <f>IF(ISNUMBER(SEARCH(ZAKL_DATA!$B$29,B198)),MAX($A$1:A197)+1,0)</f>
        <v>197</v>
      </c>
      <c r="B198" s="139" t="s">
        <v>1043</v>
      </c>
      <c r="C198" s="170" t="s">
        <v>1570</v>
      </c>
      <c r="E198" t="str">
        <f>IFERROR(VLOOKUP(ROWS($E$2:E198),$A$2:$B$991,2,0),"")</f>
        <v>Výroba elektronických součástek a desek</v>
      </c>
      <c r="H198" s="172"/>
      <c r="I198" s="174"/>
    </row>
    <row r="199" spans="1:9" ht="12.75">
      <c r="A199" s="140">
        <f>IF(ISNUMBER(SEARCH(ZAKL_DATA!$B$29,B199)),MAX($A$1:A198)+1,0)</f>
        <v>198</v>
      </c>
      <c r="B199" s="139" t="s">
        <v>1044</v>
      </c>
      <c r="C199" s="170" t="s">
        <v>1571</v>
      </c>
      <c r="E199" t="str">
        <f>IFERROR(VLOOKUP(ROWS($E$2:E199),$A$2:$B$991,2,0),"")</f>
        <v>Výroba počítačů a periferních zařízení</v>
      </c>
      <c r="H199" s="172"/>
      <c r="I199" s="174"/>
    </row>
    <row r="200" spans="1:9" ht="12.75">
      <c r="A200" s="140">
        <f>IF(ISNUMBER(SEARCH(ZAKL_DATA!$B$29,B200)),MAX($A$1:A199)+1,0)</f>
        <v>199</v>
      </c>
      <c r="B200" s="139" t="s">
        <v>1045</v>
      </c>
      <c r="C200" s="171" t="s">
        <v>1572</v>
      </c>
      <c r="E200" t="str">
        <f>IFERROR(VLOOKUP(ROWS($E$2:E200),$A$2:$B$991,2,0),"")</f>
        <v>Výroba komunikačních zařízení</v>
      </c>
      <c r="H200" s="172"/>
      <c r="I200" s="174"/>
    </row>
    <row r="201" spans="1:9" ht="12.75">
      <c r="A201" s="140">
        <f>IF(ISNUMBER(SEARCH(ZAKL_DATA!$B$29,B201)),MAX($A$1:A200)+1,0)</f>
        <v>200</v>
      </c>
      <c r="B201" s="139" t="s">
        <v>1046</v>
      </c>
      <c r="C201" s="170" t="s">
        <v>1573</v>
      </c>
      <c r="E201" t="str">
        <f>IFERROR(VLOOKUP(ROWS($E$2:E201),$A$2:$B$991,2,0),"")</f>
        <v>Výroba spotřební elektroniky</v>
      </c>
      <c r="H201" s="172"/>
      <c r="I201" s="174"/>
    </row>
    <row r="202" spans="1:9" ht="12.75">
      <c r="A202" s="140">
        <f>IF(ISNUMBER(SEARCH(ZAKL_DATA!$B$29,B202)),MAX($A$1:A201)+1,0)</f>
        <v>201</v>
      </c>
      <c r="B202" s="139" t="s">
        <v>1047</v>
      </c>
      <c r="C202" s="170" t="s">
        <v>1574</v>
      </c>
      <c r="E202" t="str">
        <f>IFERROR(VLOOKUP(ROWS($E$2:E202),$A$2:$B$991,2,0),"")</f>
        <v>Výroba měřicích,zkušebních a navigačních přístrojů;výroba časoměr.přístrojů</v>
      </c>
      <c r="H202" s="172"/>
      <c r="I202" s="174"/>
    </row>
    <row r="203" spans="1:9" ht="12.75">
      <c r="A203" s="140">
        <f>IF(ISNUMBER(SEARCH(ZAKL_DATA!$B$29,B203)),MAX($A$1:A202)+1,0)</f>
        <v>202</v>
      </c>
      <c r="B203" s="139" t="s">
        <v>1048</v>
      </c>
      <c r="C203" s="170" t="s">
        <v>1575</v>
      </c>
      <c r="E203" t="str">
        <f>IFERROR(VLOOKUP(ROWS($E$2:E203),$A$2:$B$991,2,0),"")</f>
        <v>Výroba ozařovacích, elektroléčebných a elektroterapeutických přístrojů</v>
      </c>
      <c r="H203" s="172"/>
      <c r="I203" s="174"/>
    </row>
    <row r="204" spans="1:9" ht="12.75">
      <c r="A204" s="140">
        <f>IF(ISNUMBER(SEARCH(ZAKL_DATA!$B$29,B204)),MAX($A$1:A203)+1,0)</f>
        <v>203</v>
      </c>
      <c r="B204" s="139" t="s">
        <v>1049</v>
      </c>
      <c r="C204" s="170" t="s">
        <v>1576</v>
      </c>
      <c r="E204" t="str">
        <f>IFERROR(VLOOKUP(ROWS($E$2:E204),$A$2:$B$991,2,0),"")</f>
        <v>Výroba optických a fotografických přístrojů a zařízení</v>
      </c>
      <c r="H204" s="172"/>
      <c r="I204" s="174"/>
    </row>
    <row r="205" spans="1:9" ht="12.75">
      <c r="A205" s="140">
        <f>IF(ISNUMBER(SEARCH(ZAKL_DATA!$B$29,B205)),MAX($A$1:A204)+1,0)</f>
        <v>204</v>
      </c>
      <c r="B205" s="139" t="s">
        <v>1050</v>
      </c>
      <c r="C205" s="170" t="s">
        <v>1577</v>
      </c>
      <c r="E205" t="str">
        <f>IFERROR(VLOOKUP(ROWS($E$2:E205),$A$2:$B$991,2,0),"")</f>
        <v>Výroba magnetických a optických médií</v>
      </c>
      <c r="H205" s="172"/>
      <c r="I205" s="174"/>
    </row>
    <row r="206" spans="1:9" ht="12.75">
      <c r="A206" s="140">
        <f>IF(ISNUMBER(SEARCH(ZAKL_DATA!$B$29,B206)),MAX($A$1:A205)+1,0)</f>
        <v>205</v>
      </c>
      <c r="B206" s="139" t="s">
        <v>1051</v>
      </c>
      <c r="C206" s="170" t="s">
        <v>1578</v>
      </c>
      <c r="E206" t="str">
        <f>IFERROR(VLOOKUP(ROWS($E$2:E206),$A$2:$B$991,2,0),"")</f>
        <v>Výroba elektr.motorů,generátorů,transformátorů a elektr.rozvod.a kontrol.z.</v>
      </c>
      <c r="H206" s="172"/>
      <c r="I206" s="174"/>
    </row>
    <row r="207" spans="1:9" ht="12.75">
      <c r="A207" s="140">
        <f>IF(ISNUMBER(SEARCH(ZAKL_DATA!$B$29,B207)),MAX($A$1:A206)+1,0)</f>
        <v>206</v>
      </c>
      <c r="B207" s="139" t="s">
        <v>1052</v>
      </c>
      <c r="C207" s="171" t="s">
        <v>1579</v>
      </c>
      <c r="E207" t="str">
        <f>IFERROR(VLOOKUP(ROWS($E$2:E207),$A$2:$B$991,2,0),"")</f>
        <v>Výroba baterií a akumulátorů</v>
      </c>
      <c r="H207" s="172"/>
      <c r="I207" s="174"/>
    </row>
    <row r="208" spans="1:9" ht="12.75">
      <c r="A208" s="140">
        <f>IF(ISNUMBER(SEARCH(ZAKL_DATA!$B$29,B208)),MAX($A$1:A207)+1,0)</f>
        <v>207</v>
      </c>
      <c r="B208" s="139" t="s">
        <v>1053</v>
      </c>
      <c r="C208" s="170" t="s">
        <v>1580</v>
      </c>
      <c r="E208" t="str">
        <f>IFERROR(VLOOKUP(ROWS($E$2:E208),$A$2:$B$991,2,0),"")</f>
        <v>Výroba optických a elektr.kabelů,elektr.vodičů a elektroinstal.zařízení</v>
      </c>
      <c r="H208" s="172"/>
      <c r="I208" s="174"/>
    </row>
    <row r="209" spans="1:9" ht="12.75">
      <c r="A209" s="140">
        <f>IF(ISNUMBER(SEARCH(ZAKL_DATA!$B$29,B209)),MAX($A$1:A208)+1,0)</f>
        <v>208</v>
      </c>
      <c r="B209" s="139" t="s">
        <v>1054</v>
      </c>
      <c r="C209" s="170" t="s">
        <v>1581</v>
      </c>
      <c r="E209" t="str">
        <f>IFERROR(VLOOKUP(ROWS($E$2:E209),$A$2:$B$991,2,0),"")</f>
        <v>Výroba elektrických osvětlovacích zařízení</v>
      </c>
      <c r="H209" s="172"/>
      <c r="I209" s="174"/>
    </row>
    <row r="210" spans="1:9" ht="12.75">
      <c r="A210" s="140">
        <f>IF(ISNUMBER(SEARCH(ZAKL_DATA!$B$29,B210)),MAX($A$1:A209)+1,0)</f>
        <v>209</v>
      </c>
      <c r="B210" s="139" t="s">
        <v>1055</v>
      </c>
      <c r="C210" s="171" t="s">
        <v>1582</v>
      </c>
      <c r="E210" t="str">
        <f>IFERROR(VLOOKUP(ROWS($E$2:E210),$A$2:$B$991,2,0),"")</f>
        <v>Výroba spotřebičů převážně pro domácnost</v>
      </c>
      <c r="H210" s="172"/>
      <c r="I210" s="174"/>
    </row>
    <row r="211" spans="1:9" ht="12.75">
      <c r="A211" s="140">
        <f>IF(ISNUMBER(SEARCH(ZAKL_DATA!$B$29,B211)),MAX($A$1:A210)+1,0)</f>
        <v>210</v>
      </c>
      <c r="B211" s="139" t="s">
        <v>1056</v>
      </c>
      <c r="C211" s="170" t="s">
        <v>1583</v>
      </c>
      <c r="E211" t="str">
        <f>IFERROR(VLOOKUP(ROWS($E$2:E211),$A$2:$B$991,2,0),"")</f>
        <v>Výroba ostatních elektrických zařízení</v>
      </c>
      <c r="H211" s="172"/>
      <c r="I211" s="174"/>
    </row>
    <row r="212" spans="1:9" ht="12.75">
      <c r="A212" s="140">
        <f>IF(ISNUMBER(SEARCH(ZAKL_DATA!$B$29,B212)),MAX($A$1:A211)+1,0)</f>
        <v>211</v>
      </c>
      <c r="B212" s="139" t="s">
        <v>1057</v>
      </c>
      <c r="C212" s="170" t="s">
        <v>1584</v>
      </c>
      <c r="E212" t="str">
        <f>IFERROR(VLOOKUP(ROWS($E$2:E212),$A$2:$B$991,2,0),"")</f>
        <v>Výroba strojů a zařízení pro všeobecné účely</v>
      </c>
      <c r="H212" s="172"/>
      <c r="I212" s="174"/>
    </row>
    <row r="213" spans="1:9" ht="12.75">
      <c r="A213" s="140">
        <f>IF(ISNUMBER(SEARCH(ZAKL_DATA!$B$29,B213)),MAX($A$1:A212)+1,0)</f>
        <v>212</v>
      </c>
      <c r="B213" s="139" t="s">
        <v>1058</v>
      </c>
      <c r="C213" s="171" t="s">
        <v>1585</v>
      </c>
      <c r="E213" t="str">
        <f>IFERROR(VLOOKUP(ROWS($E$2:E213),$A$2:$B$991,2,0),"")</f>
        <v>Výroba ostatních strojů a zařízení pro všeobecné účely</v>
      </c>
      <c r="H213" s="172"/>
      <c r="I213" s="174"/>
    </row>
    <row r="214" spans="1:9" ht="12.75">
      <c r="A214" s="140">
        <f>IF(ISNUMBER(SEARCH(ZAKL_DATA!$B$29,B214)),MAX($A$1:A213)+1,0)</f>
        <v>213</v>
      </c>
      <c r="B214" s="139" t="s">
        <v>1059</v>
      </c>
      <c r="C214" s="170" t="s">
        <v>1586</v>
      </c>
      <c r="E214" t="str">
        <f>IFERROR(VLOOKUP(ROWS($E$2:E214),$A$2:$B$991,2,0),"")</f>
        <v>Výroba zemědělských a lesnických strojů</v>
      </c>
      <c r="H214" s="172"/>
      <c r="I214" s="174"/>
    </row>
    <row r="215" spans="1:9" ht="12.75">
      <c r="A215" s="140">
        <f>IF(ISNUMBER(SEARCH(ZAKL_DATA!$B$29,B215)),MAX($A$1:A214)+1,0)</f>
        <v>214</v>
      </c>
      <c r="B215" s="139" t="s">
        <v>1060</v>
      </c>
      <c r="C215" s="170" t="s">
        <v>1587</v>
      </c>
      <c r="E215" t="str">
        <f>IFERROR(VLOOKUP(ROWS($E$2:E215),$A$2:$B$991,2,0),"")</f>
        <v>Výroba kovoobráběcích a ostatních obráběcích strojů</v>
      </c>
      <c r="H215" s="172"/>
      <c r="I215" s="174"/>
    </row>
    <row r="216" spans="1:9" ht="12.75">
      <c r="A216" s="140">
        <f>IF(ISNUMBER(SEARCH(ZAKL_DATA!$B$29,B216)),MAX($A$1:A215)+1,0)</f>
        <v>215</v>
      </c>
      <c r="B216" s="139" t="s">
        <v>1061</v>
      </c>
      <c r="C216" s="170" t="s">
        <v>1588</v>
      </c>
      <c r="E216" t="str">
        <f>IFERROR(VLOOKUP(ROWS($E$2:E216),$A$2:$B$991,2,0),"")</f>
        <v>Výroba ostatních strojů pro speciální účely</v>
      </c>
      <c r="H216" s="172"/>
      <c r="I216" s="174"/>
    </row>
    <row r="217" spans="1:9" ht="12.75">
      <c r="A217" s="140">
        <f>IF(ISNUMBER(SEARCH(ZAKL_DATA!$B$29,B217)),MAX($A$1:A216)+1,0)</f>
        <v>216</v>
      </c>
      <c r="B217" s="139" t="s">
        <v>1062</v>
      </c>
      <c r="C217" s="170" t="s">
        <v>1589</v>
      </c>
      <c r="E217" t="str">
        <f>IFERROR(VLOOKUP(ROWS($E$2:E217),$A$2:$B$991,2,0),"")</f>
        <v>Výroba motorových vozidel a jejich motorů</v>
      </c>
      <c r="H217" s="172"/>
      <c r="I217" s="174"/>
    </row>
    <row r="218" spans="1:9" ht="12.75">
      <c r="A218" s="140">
        <f>IF(ISNUMBER(SEARCH(ZAKL_DATA!$B$29,B218)),MAX($A$1:A217)+1,0)</f>
        <v>217</v>
      </c>
      <c r="B218" s="139" t="s">
        <v>1063</v>
      </c>
      <c r="C218" s="170" t="s">
        <v>1590</v>
      </c>
      <c r="E218" t="str">
        <f>IFERROR(VLOOKUP(ROWS($E$2:E218),$A$2:$B$991,2,0),"")</f>
        <v>Výroba karoserií motorových vozidel; výroba přívěsů a návěsů</v>
      </c>
      <c r="H218" s="172"/>
      <c r="I218" s="174"/>
    </row>
    <row r="219" spans="1:9" ht="12.75">
      <c r="A219" s="140">
        <f>IF(ISNUMBER(SEARCH(ZAKL_DATA!$B$29,B219)),MAX($A$1:A218)+1,0)</f>
        <v>218</v>
      </c>
      <c r="B219" s="139" t="s">
        <v>1064</v>
      </c>
      <c r="C219" s="170" t="s">
        <v>1591</v>
      </c>
      <c r="E219" t="str">
        <f>IFERROR(VLOOKUP(ROWS($E$2:E219),$A$2:$B$991,2,0),"")</f>
        <v>Výroba dílů a příslušenství pro motorová vozidla a jejich motory</v>
      </c>
      <c r="H219" s="172"/>
      <c r="I219" s="174"/>
    </row>
    <row r="220" spans="1:9" ht="12.75">
      <c r="A220" s="140">
        <f>IF(ISNUMBER(SEARCH(ZAKL_DATA!$B$29,B220)),MAX($A$1:A219)+1,0)</f>
        <v>219</v>
      </c>
      <c r="B220" s="139" t="s">
        <v>1065</v>
      </c>
      <c r="C220" s="170" t="s">
        <v>1592</v>
      </c>
      <c r="E220" t="str">
        <f>IFERROR(VLOOKUP(ROWS($E$2:E220),$A$2:$B$991,2,0),"")</f>
        <v>Stavba lodí a člunů</v>
      </c>
      <c r="H220" s="172"/>
      <c r="I220" s="174"/>
    </row>
    <row r="221" spans="1:9" ht="12.75">
      <c r="A221" s="140">
        <f>IF(ISNUMBER(SEARCH(ZAKL_DATA!$B$29,B221)),MAX($A$1:A220)+1,0)</f>
        <v>220</v>
      </c>
      <c r="B221" s="139" t="s">
        <v>1066</v>
      </c>
      <c r="C221" s="171" t="s">
        <v>1593</v>
      </c>
      <c r="E221" t="str">
        <f>IFERROR(VLOOKUP(ROWS($E$2:E221),$A$2:$B$991,2,0),"")</f>
        <v>Výroba železničních lokomotiv a vozového parku</v>
      </c>
      <c r="H221" s="172"/>
      <c r="I221" s="174"/>
    </row>
    <row r="222" spans="1:9" ht="12.75">
      <c r="A222" s="140">
        <f>IF(ISNUMBER(SEARCH(ZAKL_DATA!$B$29,B222)),MAX($A$1:A221)+1,0)</f>
        <v>221</v>
      </c>
      <c r="B222" s="139" t="s">
        <v>1067</v>
      </c>
      <c r="C222" s="171" t="s">
        <v>1594</v>
      </c>
      <c r="E222" t="str">
        <f>IFERROR(VLOOKUP(ROWS($E$2:E222),$A$2:$B$991,2,0),"")</f>
        <v>Výroba letadel a jejich motorů,kosmických lodí a souvisejících zařízení</v>
      </c>
      <c r="H222" s="172"/>
      <c r="I222" s="174"/>
    </row>
    <row r="223" spans="1:9" ht="12.75">
      <c r="A223" s="140">
        <f>IF(ISNUMBER(SEARCH(ZAKL_DATA!$B$29,B223)),MAX($A$1:A222)+1,0)</f>
        <v>222</v>
      </c>
      <c r="B223" s="139" t="s">
        <v>1068</v>
      </c>
      <c r="C223" s="171" t="s">
        <v>1595</v>
      </c>
      <c r="E223" t="str">
        <f>IFERROR(VLOOKUP(ROWS($E$2:E223),$A$2:$B$991,2,0),"")</f>
        <v>Výroba vojenských bojových vozidel</v>
      </c>
      <c r="H223" s="172"/>
      <c r="I223" s="174"/>
    </row>
    <row r="224" spans="1:9" ht="12.75">
      <c r="A224" s="140">
        <f>IF(ISNUMBER(SEARCH(ZAKL_DATA!$B$29,B224)),MAX($A$1:A223)+1,0)</f>
        <v>223</v>
      </c>
      <c r="B224" s="139" t="s">
        <v>1069</v>
      </c>
      <c r="C224" s="171" t="s">
        <v>1596</v>
      </c>
      <c r="E224" t="str">
        <f>IFERROR(VLOOKUP(ROWS($E$2:E224),$A$2:$B$991,2,0),"")</f>
        <v>Výroba dopravních prostředků a zařízení j. n.</v>
      </c>
      <c r="H224" s="172"/>
      <c r="I224" s="174"/>
    </row>
    <row r="225" spans="1:9" ht="12.75">
      <c r="A225" s="140">
        <f>IF(ISNUMBER(SEARCH(ZAKL_DATA!$B$29,B225)),MAX($A$1:A224)+1,0)</f>
        <v>224</v>
      </c>
      <c r="B225" s="139" t="s">
        <v>1250</v>
      </c>
      <c r="C225" s="171" t="s">
        <v>1597</v>
      </c>
      <c r="E225" t="str">
        <f>IFERROR(VLOOKUP(ROWS($E$2:E225),$A$2:$B$991,2,0),"")</f>
        <v>Mořský rybolov</v>
      </c>
      <c r="H225" s="172"/>
      <c r="I225" s="174"/>
    </row>
    <row r="226" spans="1:9" ht="12.75">
      <c r="A226" s="140">
        <f>IF(ISNUMBER(SEARCH(ZAKL_DATA!$B$29,B226)),MAX($A$1:A225)+1,0)</f>
        <v>225</v>
      </c>
      <c r="B226" s="139" t="s">
        <v>1251</v>
      </c>
      <c r="C226" s="171" t="s">
        <v>1598</v>
      </c>
      <c r="E226" t="str">
        <f>IFERROR(VLOOKUP(ROWS($E$2:E226),$A$2:$B$991,2,0),"")</f>
        <v>Sladkovodní rybolov</v>
      </c>
      <c r="H226" s="172"/>
      <c r="I226" s="174"/>
    </row>
    <row r="227" spans="1:9" ht="12.75">
      <c r="A227" s="140">
        <f>IF(ISNUMBER(SEARCH(ZAKL_DATA!$B$29,B227)),MAX($A$1:A226)+1,0)</f>
        <v>226</v>
      </c>
      <c r="B227" s="139" t="s">
        <v>1070</v>
      </c>
      <c r="C227" s="171" t="s">
        <v>1599</v>
      </c>
      <c r="E227" t="str">
        <f>IFERROR(VLOOKUP(ROWS($E$2:E227),$A$2:$B$991,2,0),"")</f>
        <v>Výroba klenotů, bižuterie a příbuzných výrobků</v>
      </c>
      <c r="H227" s="172"/>
      <c r="I227" s="174"/>
    </row>
    <row r="228" spans="1:9" ht="12.75">
      <c r="A228" s="140">
        <f>IF(ISNUMBER(SEARCH(ZAKL_DATA!$B$29,B228)),MAX($A$1:A227)+1,0)</f>
        <v>227</v>
      </c>
      <c r="B228" s="139" t="s">
        <v>1252</v>
      </c>
      <c r="C228" s="171" t="s">
        <v>1600</v>
      </c>
      <c r="E228" t="str">
        <f>IFERROR(VLOOKUP(ROWS($E$2:E228),$A$2:$B$991,2,0),"")</f>
        <v>Mořská akvakultura</v>
      </c>
      <c r="H228" s="172"/>
      <c r="I228" s="174"/>
    </row>
    <row r="229" spans="1:9" ht="12.75">
      <c r="A229" s="140">
        <f>IF(ISNUMBER(SEARCH(ZAKL_DATA!$B$29,B229)),MAX($A$1:A228)+1,0)</f>
        <v>228</v>
      </c>
      <c r="B229" s="139" t="s">
        <v>1071</v>
      </c>
      <c r="C229" s="171" t="s">
        <v>1601</v>
      </c>
      <c r="E229" t="str">
        <f>IFERROR(VLOOKUP(ROWS($E$2:E229),$A$2:$B$991,2,0),"")</f>
        <v>Výroba hudebních nástrojů</v>
      </c>
      <c r="H229" s="172"/>
      <c r="I229" s="174"/>
    </row>
    <row r="230" spans="1:9" ht="12.75">
      <c r="A230" s="140">
        <f>IF(ISNUMBER(SEARCH(ZAKL_DATA!$B$29,B230)),MAX($A$1:A229)+1,0)</f>
        <v>229</v>
      </c>
      <c r="B230" s="139" t="s">
        <v>1253</v>
      </c>
      <c r="C230" s="171" t="s">
        <v>1602</v>
      </c>
      <c r="E230" t="str">
        <f>IFERROR(VLOOKUP(ROWS($E$2:E230),$A$2:$B$991,2,0),"")</f>
        <v>Sladkovodní akvakultura</v>
      </c>
      <c r="H230" s="172"/>
      <c r="I230" s="174"/>
    </row>
    <row r="231" spans="1:9" ht="12.75">
      <c r="A231" s="140">
        <f>IF(ISNUMBER(SEARCH(ZAKL_DATA!$B$29,B231)),MAX($A$1:A230)+1,0)</f>
        <v>230</v>
      </c>
      <c r="B231" s="139" t="s">
        <v>1072</v>
      </c>
      <c r="C231" s="171" t="s">
        <v>1603</v>
      </c>
      <c r="E231" t="str">
        <f>IFERROR(VLOOKUP(ROWS($E$2:E231),$A$2:$B$991,2,0),"")</f>
        <v>Výroba sportovních potřeb</v>
      </c>
      <c r="H231" s="172"/>
      <c r="I231" s="174"/>
    </row>
    <row r="232" spans="1:9" ht="12.75">
      <c r="A232" s="140">
        <f>IF(ISNUMBER(SEARCH(ZAKL_DATA!$B$29,B232)),MAX($A$1:A231)+1,0)</f>
        <v>231</v>
      </c>
      <c r="B232" s="139" t="s">
        <v>1073</v>
      </c>
      <c r="C232" s="171" t="s">
        <v>1604</v>
      </c>
      <c r="E232" t="str">
        <f>IFERROR(VLOOKUP(ROWS($E$2:E232),$A$2:$B$991,2,0),"")</f>
        <v>Výroba her a hraček</v>
      </c>
      <c r="H232" s="172"/>
      <c r="I232" s="174"/>
    </row>
    <row r="233" spans="1:9" ht="12.75">
      <c r="A233" s="140">
        <f>IF(ISNUMBER(SEARCH(ZAKL_DATA!$B$29,B233)),MAX($A$1:A232)+1,0)</f>
        <v>232</v>
      </c>
      <c r="B233" s="139" t="s">
        <v>1074</v>
      </c>
      <c r="C233" s="171" t="s">
        <v>1605</v>
      </c>
      <c r="E233" t="str">
        <f>IFERROR(VLOOKUP(ROWS($E$2:E233),$A$2:$B$991,2,0),"")</f>
        <v>Výroba lékařských a dentálních nástrojů a potřeb</v>
      </c>
      <c r="H233" s="172"/>
      <c r="I233" s="174"/>
    </row>
    <row r="234" spans="1:9" ht="12.75">
      <c r="A234" s="140">
        <f>IF(ISNUMBER(SEARCH(ZAKL_DATA!$B$29,B234)),MAX($A$1:A233)+1,0)</f>
        <v>233</v>
      </c>
      <c r="B234" s="139" t="s">
        <v>1075</v>
      </c>
      <c r="C234" s="171" t="s">
        <v>1606</v>
      </c>
      <c r="E234" t="str">
        <f>IFERROR(VLOOKUP(ROWS($E$2:E234),$A$2:$B$991,2,0),"")</f>
        <v>Zpracovatelský průmysl j. n.</v>
      </c>
      <c r="H234" s="172"/>
      <c r="I234" s="174"/>
    </row>
    <row r="235" spans="1:9" ht="12.75">
      <c r="A235" s="140">
        <f>IF(ISNUMBER(SEARCH(ZAKL_DATA!$B$29,B235)),MAX($A$1:A234)+1,0)</f>
        <v>234</v>
      </c>
      <c r="B235" s="139" t="s">
        <v>1076</v>
      </c>
      <c r="C235" s="171" t="s">
        <v>1607</v>
      </c>
      <c r="E235" t="str">
        <f>IFERROR(VLOOKUP(ROWS($E$2:E235),$A$2:$B$991,2,0),"")</f>
        <v>Opravy kovodělných výrobků, strojů a zařízení</v>
      </c>
      <c r="H235" s="172"/>
      <c r="I235" s="174"/>
    </row>
    <row r="236" spans="1:9" ht="12.75">
      <c r="A236" s="140">
        <f>IF(ISNUMBER(SEARCH(ZAKL_DATA!$B$29,B236)),MAX($A$1:A235)+1,0)</f>
        <v>235</v>
      </c>
      <c r="B236" s="139" t="s">
        <v>1077</v>
      </c>
      <c r="C236" s="171" t="s">
        <v>1608</v>
      </c>
      <c r="E236" t="str">
        <f>IFERROR(VLOOKUP(ROWS($E$2:E236),$A$2:$B$991,2,0),"")</f>
        <v>Instalace průmyslových strojů a zařízení</v>
      </c>
      <c r="H236" s="172"/>
      <c r="I236" s="174"/>
    </row>
    <row r="237" spans="1:9" ht="12.75">
      <c r="A237" s="140">
        <f>IF(ISNUMBER(SEARCH(ZAKL_DATA!$B$29,B237)),MAX($A$1:A236)+1,0)</f>
        <v>236</v>
      </c>
      <c r="B237" s="139" t="s">
        <v>1078</v>
      </c>
      <c r="C237" s="171" t="s">
        <v>1609</v>
      </c>
      <c r="E237" t="str">
        <f>IFERROR(VLOOKUP(ROWS($E$2:E237),$A$2:$B$991,2,0),"")</f>
        <v>Výroba, přenos a rozvod elektřiny</v>
      </c>
      <c r="H237" s="172"/>
      <c r="I237" s="174"/>
    </row>
    <row r="238" spans="1:9" ht="12.75">
      <c r="A238" s="140">
        <f>IF(ISNUMBER(SEARCH(ZAKL_DATA!$B$29,B238)),MAX($A$1:A237)+1,0)</f>
        <v>237</v>
      </c>
      <c r="B238" s="139" t="s">
        <v>1079</v>
      </c>
      <c r="C238" s="171" t="s">
        <v>1610</v>
      </c>
      <c r="E238" t="str">
        <f>IFERROR(VLOOKUP(ROWS($E$2:E238),$A$2:$B$991,2,0),"")</f>
        <v>Výroba plynu; rozvod plynných paliv prostřednictvím sítí</v>
      </c>
      <c r="H238" s="172"/>
      <c r="I238" s="174"/>
    </row>
    <row r="239" spans="1:9" ht="12.75">
      <c r="A239" s="140">
        <f>IF(ISNUMBER(SEARCH(ZAKL_DATA!$B$29,B239)),MAX($A$1:A238)+1,0)</f>
        <v>238</v>
      </c>
      <c r="B239" s="139" t="s">
        <v>1080</v>
      </c>
      <c r="C239" s="171" t="s">
        <v>1611</v>
      </c>
      <c r="E239" t="str">
        <f>IFERROR(VLOOKUP(ROWS($E$2:E239),$A$2:$B$991,2,0),"")</f>
        <v>Výroba a rozvod tepla a klimatizovaného vzduchu, výroba ledu</v>
      </c>
      <c r="H239" s="172"/>
      <c r="I239" s="174"/>
    </row>
    <row r="240" spans="1:9" ht="12.75">
      <c r="A240" s="140">
        <f>IF(ISNUMBER(SEARCH(ZAKL_DATA!$B$29,B240)),MAX($A$1:A239)+1,0)</f>
        <v>239</v>
      </c>
      <c r="B240" s="139" t="s">
        <v>1081</v>
      </c>
      <c r="C240" s="171" t="s">
        <v>1612</v>
      </c>
      <c r="E240" t="str">
        <f>IFERROR(VLOOKUP(ROWS($E$2:E240),$A$2:$B$991,2,0),"")</f>
        <v>Shromažďování a sběr odpadů</v>
      </c>
      <c r="H240" s="172"/>
      <c r="I240" s="174"/>
    </row>
    <row r="241" spans="1:9" ht="12.75">
      <c r="A241" s="140">
        <f>IF(ISNUMBER(SEARCH(ZAKL_DATA!$B$29,B241)),MAX($A$1:A240)+1,0)</f>
        <v>240</v>
      </c>
      <c r="B241" s="139" t="s">
        <v>1082</v>
      </c>
      <c r="C241" s="171" t="s">
        <v>1613</v>
      </c>
      <c r="E241" t="str">
        <f>IFERROR(VLOOKUP(ROWS($E$2:E241),$A$2:$B$991,2,0),"")</f>
        <v>Odstraňování odpadů</v>
      </c>
      <c r="H241" s="172"/>
      <c r="I241" s="174"/>
    </row>
    <row r="242" spans="1:9" ht="12.75">
      <c r="A242" s="140">
        <f>IF(ISNUMBER(SEARCH(ZAKL_DATA!$B$29,B242)),MAX($A$1:A241)+1,0)</f>
        <v>241</v>
      </c>
      <c r="B242" s="139" t="s">
        <v>1083</v>
      </c>
      <c r="C242" s="171" t="s">
        <v>1614</v>
      </c>
      <c r="E242" t="str">
        <f>IFERROR(VLOOKUP(ROWS($E$2:E242),$A$2:$B$991,2,0),"")</f>
        <v>Úprava odpadů k dalšímu využití</v>
      </c>
      <c r="H242" s="172"/>
      <c r="I242" s="174"/>
    </row>
    <row r="243" spans="1:9" ht="12.75">
      <c r="A243" s="140">
        <f>IF(ISNUMBER(SEARCH(ZAKL_DATA!$B$29,B243)),MAX($A$1:A242)+1,0)</f>
        <v>242</v>
      </c>
      <c r="B243" s="139" t="s">
        <v>1084</v>
      </c>
      <c r="C243" s="171" t="s">
        <v>1615</v>
      </c>
      <c r="E243" t="str">
        <f>IFERROR(VLOOKUP(ROWS($E$2:E243),$A$2:$B$991,2,0),"")</f>
        <v>Developerská činnost</v>
      </c>
      <c r="H243" s="172"/>
      <c r="I243" s="174"/>
    </row>
    <row r="244" spans="1:9" ht="12.75">
      <c r="A244" s="140">
        <f>IF(ISNUMBER(SEARCH(ZAKL_DATA!$B$29,B244)),MAX($A$1:A243)+1,0)</f>
        <v>243</v>
      </c>
      <c r="B244" s="139" t="s">
        <v>1085</v>
      </c>
      <c r="C244" s="171" t="s">
        <v>1616</v>
      </c>
      <c r="E244" t="str">
        <f>IFERROR(VLOOKUP(ROWS($E$2:E244),$A$2:$B$991,2,0),"")</f>
        <v>Výstavba bytových a nebytových budov</v>
      </c>
      <c r="H244" s="172"/>
      <c r="I244" s="174"/>
    </row>
    <row r="245" spans="1:9" ht="12.75">
      <c r="A245" s="140">
        <f>IF(ISNUMBER(SEARCH(ZAKL_DATA!$B$29,B245)),MAX($A$1:A244)+1,0)</f>
        <v>244</v>
      </c>
      <c r="B245" s="139" t="s">
        <v>1086</v>
      </c>
      <c r="C245" s="171" t="s">
        <v>1617</v>
      </c>
      <c r="E245" t="str">
        <f>IFERROR(VLOOKUP(ROWS($E$2:E245),$A$2:$B$991,2,0),"")</f>
        <v>Výstavba silnic a železnic</v>
      </c>
      <c r="H245" s="172"/>
      <c r="I245" s="174"/>
    </row>
    <row r="246" spans="1:9" ht="12.75">
      <c r="A246" s="140">
        <f>IF(ISNUMBER(SEARCH(ZAKL_DATA!$B$29,B246)),MAX($A$1:A245)+1,0)</f>
        <v>245</v>
      </c>
      <c r="B246" s="139" t="s">
        <v>1087</v>
      </c>
      <c r="C246" s="171" t="s">
        <v>1618</v>
      </c>
      <c r="E246" t="str">
        <f>IFERROR(VLOOKUP(ROWS($E$2:E246),$A$2:$B$991,2,0),"")</f>
        <v>Výstavba inženýrských sítí</v>
      </c>
      <c r="H246" s="172"/>
      <c r="I246" s="174"/>
    </row>
    <row r="247" spans="1:9" ht="12.75">
      <c r="A247" s="140">
        <f>IF(ISNUMBER(SEARCH(ZAKL_DATA!$B$29,B247)),MAX($A$1:A246)+1,0)</f>
        <v>246</v>
      </c>
      <c r="B247" s="139" t="s">
        <v>1088</v>
      </c>
      <c r="C247" s="171" t="s">
        <v>1619</v>
      </c>
      <c r="E247" t="str">
        <f>IFERROR(VLOOKUP(ROWS($E$2:E247),$A$2:$B$991,2,0),"")</f>
        <v>Výstavba ostatních staveb</v>
      </c>
      <c r="H247" s="172"/>
      <c r="I247" s="174"/>
    </row>
    <row r="248" spans="1:9" ht="12.75">
      <c r="A248" s="140">
        <f>IF(ISNUMBER(SEARCH(ZAKL_DATA!$B$29,B248)),MAX($A$1:A247)+1,0)</f>
        <v>247</v>
      </c>
      <c r="B248" s="139" t="s">
        <v>1089</v>
      </c>
      <c r="C248" s="171" t="s">
        <v>1620</v>
      </c>
      <c r="E248" t="str">
        <f>IFERROR(VLOOKUP(ROWS($E$2:E248),$A$2:$B$991,2,0),"")</f>
        <v>Demolice a příprava staveniště</v>
      </c>
      <c r="H248" s="172"/>
      <c r="I248" s="174"/>
    </row>
    <row r="249" spans="1:9" ht="12.75">
      <c r="A249" s="140">
        <f>IF(ISNUMBER(SEARCH(ZAKL_DATA!$B$29,B249)),MAX($A$1:A248)+1,0)</f>
        <v>248</v>
      </c>
      <c r="B249" s="139" t="s">
        <v>1090</v>
      </c>
      <c r="C249" s="171" t="s">
        <v>1621</v>
      </c>
      <c r="E249" t="str">
        <f>IFERROR(VLOOKUP(ROWS($E$2:E249),$A$2:$B$991,2,0),"")</f>
        <v>Elektroinstalační, instalatérské a ostatní stavebně instalační práce</v>
      </c>
      <c r="H249" s="172"/>
      <c r="I249" s="174"/>
    </row>
    <row r="250" spans="1:9" ht="12.75">
      <c r="A250" s="140">
        <f>IF(ISNUMBER(SEARCH(ZAKL_DATA!$B$29,B250)),MAX($A$1:A249)+1,0)</f>
        <v>249</v>
      </c>
      <c r="B250" s="139" t="s">
        <v>1091</v>
      </c>
      <c r="C250" s="171" t="s">
        <v>1622</v>
      </c>
      <c r="E250" t="str">
        <f>IFERROR(VLOOKUP(ROWS($E$2:E250),$A$2:$B$991,2,0),"")</f>
        <v>Kompletační a dokončovací práce</v>
      </c>
      <c r="H250" s="172"/>
      <c r="I250" s="174"/>
    </row>
    <row r="251" spans="1:9" ht="12.75">
      <c r="A251" s="140">
        <f>IF(ISNUMBER(SEARCH(ZAKL_DATA!$B$29,B251)),MAX($A$1:A250)+1,0)</f>
        <v>250</v>
      </c>
      <c r="B251" s="139" t="s">
        <v>1092</v>
      </c>
      <c r="C251" s="171" t="s">
        <v>1623</v>
      </c>
      <c r="E251" t="str">
        <f>IFERROR(VLOOKUP(ROWS($E$2:E251),$A$2:$B$991,2,0),"")</f>
        <v>Ostatní specializované stavební činnosti</v>
      </c>
      <c r="H251" s="172"/>
      <c r="I251" s="174"/>
    </row>
    <row r="252" spans="1:9" ht="12.75">
      <c r="A252" s="140">
        <f>IF(ISNUMBER(SEARCH(ZAKL_DATA!$B$29,B252)),MAX($A$1:A251)+1,0)</f>
        <v>251</v>
      </c>
      <c r="B252" s="139" t="s">
        <v>1093</v>
      </c>
      <c r="C252" s="171" t="s">
        <v>1624</v>
      </c>
      <c r="E252" t="str">
        <f>IFERROR(VLOOKUP(ROWS($E$2:E252),$A$2:$B$991,2,0),"")</f>
        <v>Obchod s motorovými vozidly, kromě motocyklů</v>
      </c>
      <c r="H252" s="172"/>
      <c r="I252" s="174"/>
    </row>
    <row r="253" spans="1:9" ht="12.75">
      <c r="A253" s="140">
        <f>IF(ISNUMBER(SEARCH(ZAKL_DATA!$B$29,B253)),MAX($A$1:A252)+1,0)</f>
        <v>252</v>
      </c>
      <c r="B253" s="139" t="s">
        <v>1094</v>
      </c>
      <c r="C253" s="171" t="s">
        <v>1625</v>
      </c>
      <c r="E253" t="str">
        <f>IFERROR(VLOOKUP(ROWS($E$2:E253),$A$2:$B$991,2,0),"")</f>
        <v>Opravy a údržba motorových vozidel, kromě motocyklů</v>
      </c>
      <c r="H253" s="172"/>
      <c r="I253" s="174"/>
    </row>
    <row r="254" spans="1:9" ht="12.75">
      <c r="A254" s="140">
        <f>IF(ISNUMBER(SEARCH(ZAKL_DATA!$B$29,B254)),MAX($A$1:A253)+1,0)</f>
        <v>253</v>
      </c>
      <c r="B254" s="139" t="s">
        <v>1095</v>
      </c>
      <c r="C254" s="171" t="s">
        <v>1626</v>
      </c>
      <c r="E254" t="str">
        <f>IFERROR(VLOOKUP(ROWS($E$2:E254),$A$2:$B$991,2,0),"")</f>
        <v>Obchod s díly a příslušenstvím pro motorová vozidla, kromě motocyklů</v>
      </c>
      <c r="H254" s="172"/>
      <c r="I254" s="174"/>
    </row>
    <row r="255" spans="1:9" ht="12.75">
      <c r="A255" s="140">
        <f>IF(ISNUMBER(SEARCH(ZAKL_DATA!$B$29,B255)),MAX($A$1:A254)+1,0)</f>
        <v>254</v>
      </c>
      <c r="B255" s="139" t="s">
        <v>1096</v>
      </c>
      <c r="C255" s="171" t="s">
        <v>1627</v>
      </c>
      <c r="E255" t="str">
        <f>IFERROR(VLOOKUP(ROWS($E$2:E255),$A$2:$B$991,2,0),"")</f>
        <v>Obchod, opravy a údržba motocyklů, jejich dílů a příslušenství</v>
      </c>
      <c r="H255" s="172"/>
      <c r="I255" s="174"/>
    </row>
    <row r="256" spans="1:9" ht="12.75">
      <c r="A256" s="140">
        <f>IF(ISNUMBER(SEARCH(ZAKL_DATA!$B$29,B256)),MAX($A$1:A255)+1,0)</f>
        <v>255</v>
      </c>
      <c r="B256" s="139" t="s">
        <v>1097</v>
      </c>
      <c r="C256" s="171" t="s">
        <v>1628</v>
      </c>
      <c r="E256" t="str">
        <f>IFERROR(VLOOKUP(ROWS($E$2:E256),$A$2:$B$991,2,0),"")</f>
        <v>Zprostředkování velkoobchodu a velkoobchod v zastoupení</v>
      </c>
      <c r="H256" s="172"/>
      <c r="I256" s="174"/>
    </row>
    <row r="257" spans="1:9" ht="12.75">
      <c r="A257" s="140">
        <f>IF(ISNUMBER(SEARCH(ZAKL_DATA!$B$29,B257)),MAX($A$1:A256)+1,0)</f>
        <v>256</v>
      </c>
      <c r="B257" s="139" t="s">
        <v>1098</v>
      </c>
      <c r="C257" s="171" t="s">
        <v>1629</v>
      </c>
      <c r="E257" t="str">
        <f>IFERROR(VLOOKUP(ROWS($E$2:E257),$A$2:$B$991,2,0),"")</f>
        <v>Velkoobchod se základními zemědělskými produkty a živými zvířaty</v>
      </c>
      <c r="H257" s="172"/>
      <c r="I257" s="174"/>
    </row>
    <row r="258" spans="1:9" ht="12.75">
      <c r="A258" s="140">
        <f>IF(ISNUMBER(SEARCH(ZAKL_DATA!$B$29,B258)),MAX($A$1:A257)+1,0)</f>
        <v>257</v>
      </c>
      <c r="B258" s="139" t="s">
        <v>1099</v>
      </c>
      <c r="C258" s="171" t="s">
        <v>1630</v>
      </c>
      <c r="E258" t="str">
        <f>IFERROR(VLOOKUP(ROWS($E$2:E258),$A$2:$B$991,2,0),"")</f>
        <v>Velkoobchod s potravinami, nápoji a tabákovými výrobky</v>
      </c>
      <c r="H258" s="172"/>
      <c r="I258" s="174"/>
    </row>
    <row r="259" spans="1:9" ht="12.75">
      <c r="A259" s="140">
        <f>IF(ISNUMBER(SEARCH(ZAKL_DATA!$B$29,B259)),MAX($A$1:A258)+1,0)</f>
        <v>258</v>
      </c>
      <c r="B259" s="139" t="s">
        <v>1100</v>
      </c>
      <c r="C259" s="171" t="s">
        <v>1631</v>
      </c>
      <c r="E259" t="str">
        <f>IFERROR(VLOOKUP(ROWS($E$2:E259),$A$2:$B$991,2,0),"")</f>
        <v>Velkoobchod s výrobky převážně pro domácnost</v>
      </c>
      <c r="H259" s="172"/>
      <c r="I259" s="174"/>
    </row>
    <row r="260" spans="1:9" ht="12.75">
      <c r="A260" s="140">
        <f>IF(ISNUMBER(SEARCH(ZAKL_DATA!$B$29,B260)),MAX($A$1:A259)+1,0)</f>
        <v>259</v>
      </c>
      <c r="B260" s="139" t="s">
        <v>1101</v>
      </c>
      <c r="C260" s="171" t="s">
        <v>1632</v>
      </c>
      <c r="E260" t="str">
        <f>IFERROR(VLOOKUP(ROWS($E$2:E260),$A$2:$B$991,2,0),"")</f>
        <v>Velkoobchod s počítačovým a komunikačním zařízením</v>
      </c>
      <c r="H260" s="172"/>
      <c r="I260" s="174"/>
    </row>
    <row r="261" spans="1:9" ht="12.75">
      <c r="A261" s="140">
        <f>IF(ISNUMBER(SEARCH(ZAKL_DATA!$B$29,B261)),MAX($A$1:A260)+1,0)</f>
        <v>260</v>
      </c>
      <c r="B261" s="139" t="s">
        <v>1102</v>
      </c>
      <c r="C261" s="171" t="s">
        <v>1633</v>
      </c>
      <c r="E261" t="str">
        <f>IFERROR(VLOOKUP(ROWS($E$2:E261),$A$2:$B$991,2,0),"")</f>
        <v>Velkoobchod s ostatními stroji, strojním zařízením a příslušenstvím</v>
      </c>
      <c r="H261" s="172"/>
      <c r="I261" s="174"/>
    </row>
    <row r="262" spans="1:9" ht="12.75">
      <c r="A262" s="140">
        <f>IF(ISNUMBER(SEARCH(ZAKL_DATA!$B$29,B262)),MAX($A$1:A261)+1,0)</f>
        <v>261</v>
      </c>
      <c r="B262" s="139" t="s">
        <v>1103</v>
      </c>
      <c r="C262" s="171" t="s">
        <v>1634</v>
      </c>
      <c r="E262" t="str">
        <f>IFERROR(VLOOKUP(ROWS($E$2:E262),$A$2:$B$991,2,0),"")</f>
        <v>Ostatní specializovaný velkoobchod</v>
      </c>
      <c r="H262" s="172"/>
      <c r="I262" s="174"/>
    </row>
    <row r="263" spans="1:9" ht="12.75">
      <c r="A263" s="140">
        <f>IF(ISNUMBER(SEARCH(ZAKL_DATA!$B$29,B263)),MAX($A$1:A262)+1,0)</f>
        <v>262</v>
      </c>
      <c r="B263" s="139" t="s">
        <v>1104</v>
      </c>
      <c r="C263" s="171" t="s">
        <v>1635</v>
      </c>
      <c r="E263" t="str">
        <f>IFERROR(VLOOKUP(ROWS($E$2:E263),$A$2:$B$991,2,0),"")</f>
        <v>Nespecializovaný velkoobchod</v>
      </c>
      <c r="H263" s="172"/>
      <c r="I263" s="174"/>
    </row>
    <row r="264" spans="1:9" ht="12.75">
      <c r="A264" s="140">
        <f>IF(ISNUMBER(SEARCH(ZAKL_DATA!$B$29,B264)),MAX($A$1:A263)+1,0)</f>
        <v>263</v>
      </c>
      <c r="B264" s="139" t="s">
        <v>1105</v>
      </c>
      <c r="C264" s="171" t="s">
        <v>1636</v>
      </c>
      <c r="E264" t="str">
        <f>IFERROR(VLOOKUP(ROWS($E$2:E264),$A$2:$B$991,2,0),"")</f>
        <v>Maloobchod v nespecializovaných prodejnách</v>
      </c>
      <c r="H264" s="172"/>
      <c r="I264" s="174"/>
    </row>
    <row r="265" spans="1:9" ht="12.75">
      <c r="A265" s="140">
        <f>IF(ISNUMBER(SEARCH(ZAKL_DATA!$B$29,B265)),MAX($A$1:A264)+1,0)</f>
        <v>264</v>
      </c>
      <c r="B265" s="139" t="s">
        <v>1106</v>
      </c>
      <c r="C265" s="171" t="s">
        <v>1637</v>
      </c>
      <c r="E265" t="str">
        <f>IFERROR(VLOOKUP(ROWS($E$2:E265),$A$2:$B$991,2,0),"")</f>
        <v>Maloobchod s potravinami,nápoji a tabák.výrobky ve specializ.prodejnách</v>
      </c>
      <c r="H265" s="172"/>
      <c r="I265" s="174"/>
    </row>
    <row r="266" spans="1:9" ht="12.75">
      <c r="A266" s="140">
        <f>IF(ISNUMBER(SEARCH(ZAKL_DATA!$B$29,B266)),MAX($A$1:A265)+1,0)</f>
        <v>265</v>
      </c>
      <c r="B266" s="139" t="s">
        <v>1107</v>
      </c>
      <c r="C266" s="171" t="s">
        <v>1638</v>
      </c>
      <c r="E266" t="str">
        <f>IFERROR(VLOOKUP(ROWS($E$2:E266),$A$2:$B$991,2,0),"")</f>
        <v>Maloobchod s pohonnými hmotami ve specializovaných prodejnách</v>
      </c>
      <c r="H266" s="172"/>
      <c r="I266" s="174"/>
    </row>
    <row r="267" spans="1:9" ht="12.75">
      <c r="A267" s="140">
        <f>IF(ISNUMBER(SEARCH(ZAKL_DATA!$B$29,B267)),MAX($A$1:A266)+1,0)</f>
        <v>266</v>
      </c>
      <c r="B267" s="139" t="s">
        <v>1108</v>
      </c>
      <c r="C267" s="171" t="s">
        <v>1639</v>
      </c>
      <c r="E267" t="str">
        <f>IFERROR(VLOOKUP(ROWS($E$2:E267),$A$2:$B$991,2,0),"")</f>
        <v>Maloobchod s počítačovým a komunikačním zařízením ve specializ.prodejnách</v>
      </c>
      <c r="H267" s="172"/>
      <c r="I267" s="174"/>
    </row>
    <row r="268" spans="1:9" ht="12.75">
      <c r="A268" s="140">
        <f>IF(ISNUMBER(SEARCH(ZAKL_DATA!$B$29,B268)),MAX($A$1:A267)+1,0)</f>
        <v>267</v>
      </c>
      <c r="B268" s="139" t="s">
        <v>1109</v>
      </c>
      <c r="C268" s="171" t="s">
        <v>1640</v>
      </c>
      <c r="E268" t="str">
        <f>IFERROR(VLOOKUP(ROWS($E$2:E268),$A$2:$B$991,2,0),"")</f>
        <v>Maloobchod s ost.výrobky převážně pro domácnost ve specializ.prodejnách</v>
      </c>
      <c r="H268" s="172"/>
      <c r="I268" s="174"/>
    </row>
    <row r="269" spans="1:9" ht="12.75">
      <c r="A269" s="140">
        <f>IF(ISNUMBER(SEARCH(ZAKL_DATA!$B$29,B269)),MAX($A$1:A268)+1,0)</f>
        <v>268</v>
      </c>
      <c r="B269" s="139" t="s">
        <v>1110</v>
      </c>
      <c r="C269" s="171" t="s">
        <v>1641</v>
      </c>
      <c r="E269" t="str">
        <f>IFERROR(VLOOKUP(ROWS($E$2:E269),$A$2:$B$991,2,0),"")</f>
        <v>Maloobchod s výrobky pro kulturní rozhled a rekreaci ve specializ.prod.</v>
      </c>
      <c r="H269" s="172"/>
      <c r="I269" s="174"/>
    </row>
    <row r="270" spans="1:9" ht="12.75">
      <c r="A270" s="140">
        <f>IF(ISNUMBER(SEARCH(ZAKL_DATA!$B$29,B270)),MAX($A$1:A269)+1,0)</f>
        <v>269</v>
      </c>
      <c r="B270" s="139" t="s">
        <v>1111</v>
      </c>
      <c r="C270" s="171" t="s">
        <v>1642</v>
      </c>
      <c r="E270" t="str">
        <f>IFERROR(VLOOKUP(ROWS($E$2:E270),$A$2:$B$991,2,0),"")</f>
        <v>Maloobchod s ostatním zbožím ve specializovaných prodejnách</v>
      </c>
      <c r="H270" s="172"/>
      <c r="I270" s="174"/>
    </row>
    <row r="271" spans="1:9" ht="12.75">
      <c r="A271" s="140">
        <f>IF(ISNUMBER(SEARCH(ZAKL_DATA!$B$29,B271)),MAX($A$1:A270)+1,0)</f>
        <v>270</v>
      </c>
      <c r="B271" s="139" t="s">
        <v>1112</v>
      </c>
      <c r="C271" s="171" t="s">
        <v>1643</v>
      </c>
      <c r="E271" t="str">
        <f>IFERROR(VLOOKUP(ROWS($E$2:E271),$A$2:$B$991,2,0),"")</f>
        <v>Maloobchod ve stáncích a na trzích</v>
      </c>
      <c r="H271" s="172"/>
      <c r="I271" s="174"/>
    </row>
    <row r="272" spans="1:9" ht="12.75">
      <c r="A272" s="140">
        <f>IF(ISNUMBER(SEARCH(ZAKL_DATA!$B$29,B272)),MAX($A$1:A271)+1,0)</f>
        <v>271</v>
      </c>
      <c r="B272" s="139" t="s">
        <v>1113</v>
      </c>
      <c r="C272" s="171" t="s">
        <v>1644</v>
      </c>
      <c r="E272" t="str">
        <f>IFERROR(VLOOKUP(ROWS($E$2:E272),$A$2:$B$991,2,0),"")</f>
        <v>Maloobchod mimo prodejny, stánky a trhy</v>
      </c>
      <c r="H272" s="172"/>
      <c r="I272" s="174"/>
    </row>
    <row r="273" spans="1:9" ht="12.75">
      <c r="A273" s="140">
        <f>IF(ISNUMBER(SEARCH(ZAKL_DATA!$B$29,B273)),MAX($A$1:A272)+1,0)</f>
        <v>272</v>
      </c>
      <c r="B273" s="139" t="s">
        <v>1114</v>
      </c>
      <c r="C273" s="171" t="s">
        <v>1645</v>
      </c>
      <c r="E273" t="str">
        <f>IFERROR(VLOOKUP(ROWS($E$2:E273),$A$2:$B$991,2,0),"")</f>
        <v>železniční osobní doprava meziměstská</v>
      </c>
      <c r="H273" s="172"/>
      <c r="I273" s="174"/>
    </row>
    <row r="274" spans="1:9" ht="12.75">
      <c r="A274" s="140">
        <f>IF(ISNUMBER(SEARCH(ZAKL_DATA!$B$29,B274)),MAX($A$1:A273)+1,0)</f>
        <v>273</v>
      </c>
      <c r="B274" s="139" t="s">
        <v>1115</v>
      </c>
      <c r="C274" s="171" t="s">
        <v>1646</v>
      </c>
      <c r="E274" t="str">
        <f>IFERROR(VLOOKUP(ROWS($E$2:E274),$A$2:$B$991,2,0),"")</f>
        <v>železniční nákladní doprava</v>
      </c>
      <c r="H274" s="172"/>
      <c r="I274" s="174"/>
    </row>
    <row r="275" spans="1:9" ht="12.75">
      <c r="A275" s="140">
        <f>IF(ISNUMBER(SEARCH(ZAKL_DATA!$B$29,B275)),MAX($A$1:A274)+1,0)</f>
        <v>274</v>
      </c>
      <c r="B275" s="139" t="s">
        <v>1116</v>
      </c>
      <c r="C275" s="171" t="s">
        <v>1647</v>
      </c>
      <c r="E275" t="str">
        <f>IFERROR(VLOOKUP(ROWS($E$2:E275),$A$2:$B$991,2,0),"")</f>
        <v>Ostatní pozemní osobní doprava</v>
      </c>
      <c r="H275" s="172"/>
      <c r="I275" s="174"/>
    </row>
    <row r="276" spans="1:9" ht="12.75">
      <c r="A276" s="140">
        <f>IF(ISNUMBER(SEARCH(ZAKL_DATA!$B$29,B276)),MAX($A$1:A275)+1,0)</f>
        <v>275</v>
      </c>
      <c r="B276" s="139" t="s">
        <v>1117</v>
      </c>
      <c r="C276" s="171" t="s">
        <v>1648</v>
      </c>
      <c r="E276" t="str">
        <f>IFERROR(VLOOKUP(ROWS($E$2:E276),$A$2:$B$991,2,0),"")</f>
        <v>Silniční nákladní doprava a stěhovací služby</v>
      </c>
      <c r="H276" s="172"/>
      <c r="I276" s="174"/>
    </row>
    <row r="277" spans="1:9" ht="12.75">
      <c r="A277" s="140">
        <f>IF(ISNUMBER(SEARCH(ZAKL_DATA!$B$29,B277)),MAX($A$1:A276)+1,0)</f>
        <v>276</v>
      </c>
      <c r="B277" s="139" t="s">
        <v>1118</v>
      </c>
      <c r="C277" s="171" t="s">
        <v>1649</v>
      </c>
      <c r="E277" t="str">
        <f>IFERROR(VLOOKUP(ROWS($E$2:E277),$A$2:$B$991,2,0),"")</f>
        <v>Potrubní doprava</v>
      </c>
      <c r="H277" s="172"/>
      <c r="I277" s="174"/>
    </row>
    <row r="278" spans="1:9" ht="12.75">
      <c r="A278" s="140">
        <f>IF(ISNUMBER(SEARCH(ZAKL_DATA!$B$29,B278)),MAX($A$1:A277)+1,0)</f>
        <v>277</v>
      </c>
      <c r="B278" s="139" t="s">
        <v>1119</v>
      </c>
      <c r="C278" s="171" t="s">
        <v>1650</v>
      </c>
      <c r="E278" t="str">
        <f>IFERROR(VLOOKUP(ROWS($E$2:E278),$A$2:$B$991,2,0),"")</f>
        <v>Námořní a pobřežní osobní doprava</v>
      </c>
      <c r="H278" s="172"/>
      <c r="I278" s="174"/>
    </row>
    <row r="279" spans="1:9" ht="12.75">
      <c r="A279" s="140">
        <f>IF(ISNUMBER(SEARCH(ZAKL_DATA!$B$29,B279)),MAX($A$1:A278)+1,0)</f>
        <v>278</v>
      </c>
      <c r="B279" s="139" t="s">
        <v>1120</v>
      </c>
      <c r="C279" s="171" t="s">
        <v>1651</v>
      </c>
      <c r="E279" t="str">
        <f>IFERROR(VLOOKUP(ROWS($E$2:E279),$A$2:$B$991,2,0),"")</f>
        <v>Námořní a pobřežní nákladní doprava</v>
      </c>
      <c r="H279" s="172"/>
      <c r="I279" s="174"/>
    </row>
    <row r="280" spans="1:9" ht="12.75">
      <c r="A280" s="140">
        <f>IF(ISNUMBER(SEARCH(ZAKL_DATA!$B$29,B280)),MAX($A$1:A279)+1,0)</f>
        <v>279</v>
      </c>
      <c r="B280" s="139" t="s">
        <v>1121</v>
      </c>
      <c r="C280" s="171" t="s">
        <v>1652</v>
      </c>
      <c r="E280" t="str">
        <f>IFERROR(VLOOKUP(ROWS($E$2:E280),$A$2:$B$991,2,0),"")</f>
        <v>Vnitrozemská vodní osobní doprava</v>
      </c>
      <c r="H280" s="172"/>
      <c r="I280" s="174"/>
    </row>
    <row r="281" spans="1:9" ht="12.75">
      <c r="A281" s="140">
        <f>IF(ISNUMBER(SEARCH(ZAKL_DATA!$B$29,B281)),MAX($A$1:A280)+1,0)</f>
        <v>280</v>
      </c>
      <c r="B281" s="139" t="s">
        <v>1122</v>
      </c>
      <c r="C281" s="171" t="s">
        <v>1653</v>
      </c>
      <c r="E281" t="str">
        <f>IFERROR(VLOOKUP(ROWS($E$2:E281),$A$2:$B$991,2,0),"")</f>
        <v>Vnitrozemská vodní nákladní doprava</v>
      </c>
      <c r="H281" s="172"/>
      <c r="I281" s="174"/>
    </row>
    <row r="282" spans="1:9" ht="12.75">
      <c r="A282" s="140">
        <f>IF(ISNUMBER(SEARCH(ZAKL_DATA!$B$29,B282)),MAX($A$1:A281)+1,0)</f>
        <v>281</v>
      </c>
      <c r="B282" s="139" t="s">
        <v>1123</v>
      </c>
      <c r="C282" s="171" t="s">
        <v>1654</v>
      </c>
      <c r="E282" t="str">
        <f>IFERROR(VLOOKUP(ROWS($E$2:E282),$A$2:$B$991,2,0),"")</f>
        <v>Letecká osobní doprava</v>
      </c>
      <c r="H282" s="172"/>
      <c r="I282" s="174"/>
    </row>
    <row r="283" spans="1:9" ht="12.75">
      <c r="A283" s="140">
        <f>IF(ISNUMBER(SEARCH(ZAKL_DATA!$B$29,B283)),MAX($A$1:A282)+1,0)</f>
        <v>282</v>
      </c>
      <c r="B283" s="139" t="s">
        <v>1124</v>
      </c>
      <c r="C283" s="171" t="s">
        <v>1655</v>
      </c>
      <c r="E283" t="str">
        <f>IFERROR(VLOOKUP(ROWS($E$2:E283),$A$2:$B$991,2,0),"")</f>
        <v>Letecká nákladní doprava a kosmická doprava</v>
      </c>
      <c r="H283" s="172"/>
      <c r="I283" s="174"/>
    </row>
    <row r="284" spans="1:9" ht="12.75">
      <c r="A284" s="140">
        <f>IF(ISNUMBER(SEARCH(ZAKL_DATA!$B$29,B284)),MAX($A$1:A283)+1,0)</f>
        <v>283</v>
      </c>
      <c r="B284" s="139" t="s">
        <v>1125</v>
      </c>
      <c r="C284" s="171" t="s">
        <v>1656</v>
      </c>
      <c r="E284" t="str">
        <f>IFERROR(VLOOKUP(ROWS($E$2:E284),$A$2:$B$991,2,0),"")</f>
        <v>Skladování</v>
      </c>
      <c r="H284" s="172"/>
      <c r="I284" s="174"/>
    </row>
    <row r="285" spans="1:9" ht="12.75">
      <c r="A285" s="140">
        <f>IF(ISNUMBER(SEARCH(ZAKL_DATA!$B$29,B285)),MAX($A$1:A284)+1,0)</f>
        <v>284</v>
      </c>
      <c r="B285" s="139" t="s">
        <v>1126</v>
      </c>
      <c r="C285" s="171" t="s">
        <v>1657</v>
      </c>
      <c r="E285" t="str">
        <f>IFERROR(VLOOKUP(ROWS($E$2:E285),$A$2:$B$991,2,0),"")</f>
        <v>Vedlejší činnosti v dopravě</v>
      </c>
      <c r="H285" s="172"/>
      <c r="I285" s="174"/>
    </row>
    <row r="286" spans="1:9" ht="12.75">
      <c r="A286" s="140">
        <f>IF(ISNUMBER(SEARCH(ZAKL_DATA!$B$29,B286)),MAX($A$1:A285)+1,0)</f>
        <v>285</v>
      </c>
      <c r="B286" s="139" t="s">
        <v>1127</v>
      </c>
      <c r="C286" s="171" t="s">
        <v>1658</v>
      </c>
      <c r="E286" t="str">
        <f>IFERROR(VLOOKUP(ROWS($E$2:E286),$A$2:$B$991,2,0),"")</f>
        <v>Základní poštovní služby poskytované na základě poštovní licence</v>
      </c>
      <c r="H286" s="172"/>
      <c r="I286" s="174"/>
    </row>
    <row r="287" spans="1:9" ht="12.75">
      <c r="A287" s="140">
        <f>IF(ISNUMBER(SEARCH(ZAKL_DATA!$B$29,B287)),MAX($A$1:A286)+1,0)</f>
        <v>286</v>
      </c>
      <c r="B287" s="139" t="s">
        <v>1128</v>
      </c>
      <c r="C287" s="171" t="s">
        <v>1659</v>
      </c>
      <c r="E287" t="str">
        <f>IFERROR(VLOOKUP(ROWS($E$2:E287),$A$2:$B$991,2,0),"")</f>
        <v>Ostatní poštovní a kurýrní činnosti</v>
      </c>
      <c r="H287" s="172"/>
      <c r="I287" s="174"/>
    </row>
    <row r="288" spans="1:9" ht="12.75">
      <c r="A288" s="140">
        <f>IF(ISNUMBER(SEARCH(ZAKL_DATA!$B$29,B288)),MAX($A$1:A287)+1,0)</f>
        <v>287</v>
      </c>
      <c r="B288" s="139" t="s">
        <v>1129</v>
      </c>
      <c r="C288" s="171" t="s">
        <v>1660</v>
      </c>
      <c r="E288" t="str">
        <f>IFERROR(VLOOKUP(ROWS($E$2:E288),$A$2:$B$991,2,0),"")</f>
        <v>Ubytování v hotelích a podobných ubytovacích zařízeních</v>
      </c>
      <c r="H288" s="172"/>
      <c r="I288" s="174"/>
    </row>
    <row r="289" spans="1:9" ht="12.75">
      <c r="A289" s="140">
        <f>IF(ISNUMBER(SEARCH(ZAKL_DATA!$B$29,B289)),MAX($A$1:A288)+1,0)</f>
        <v>288</v>
      </c>
      <c r="B289" s="139" t="s">
        <v>1130</v>
      </c>
      <c r="C289" s="171" t="s">
        <v>1661</v>
      </c>
      <c r="E289" t="str">
        <f>IFERROR(VLOOKUP(ROWS($E$2:E289),$A$2:$B$991,2,0),"")</f>
        <v>Rekreační a ostatní krátkodobé ubytování</v>
      </c>
      <c r="H289" s="172"/>
      <c r="I289" s="174"/>
    </row>
    <row r="290" spans="1:9" ht="12.75">
      <c r="A290" s="140">
        <f>IF(ISNUMBER(SEARCH(ZAKL_DATA!$B$29,B290)),MAX($A$1:A289)+1,0)</f>
        <v>289</v>
      </c>
      <c r="B290" s="139" t="s">
        <v>1131</v>
      </c>
      <c r="C290" s="171" t="s">
        <v>1662</v>
      </c>
      <c r="E290" t="str">
        <f>IFERROR(VLOOKUP(ROWS($E$2:E290),$A$2:$B$991,2,0),"")</f>
        <v>Kempy a tábořiště</v>
      </c>
      <c r="H290" s="172"/>
      <c r="I290" s="174"/>
    </row>
    <row r="291" spans="1:9" ht="12.75">
      <c r="A291" s="140">
        <f>IF(ISNUMBER(SEARCH(ZAKL_DATA!$B$29,B291)),MAX($A$1:A290)+1,0)</f>
        <v>290</v>
      </c>
      <c r="B291" s="139" t="s">
        <v>1132</v>
      </c>
      <c r="C291" s="171" t="s">
        <v>1663</v>
      </c>
      <c r="E291" t="str">
        <f>IFERROR(VLOOKUP(ROWS($E$2:E291),$A$2:$B$991,2,0),"")</f>
        <v>Ostatní ubytování</v>
      </c>
      <c r="H291" s="172"/>
      <c r="I291" s="174"/>
    </row>
    <row r="292" spans="1:9" ht="12.75">
      <c r="A292" s="140">
        <f>IF(ISNUMBER(SEARCH(ZAKL_DATA!$B$29,B292)),MAX($A$1:A291)+1,0)</f>
        <v>291</v>
      </c>
      <c r="B292" s="139" t="s">
        <v>1133</v>
      </c>
      <c r="C292" s="171" t="s">
        <v>1664</v>
      </c>
      <c r="E292" t="str">
        <f>IFERROR(VLOOKUP(ROWS($E$2:E292),$A$2:$B$991,2,0),"")</f>
        <v>Stravování v restauracích, u stánků a v mobilních zařízeních</v>
      </c>
      <c r="H292" s="172"/>
      <c r="I292" s="174"/>
    </row>
    <row r="293" spans="1:9" ht="12.75">
      <c r="A293" s="140">
        <f>IF(ISNUMBER(SEARCH(ZAKL_DATA!$B$29,B293)),MAX($A$1:A292)+1,0)</f>
        <v>292</v>
      </c>
      <c r="B293" s="139" t="s">
        <v>1134</v>
      </c>
      <c r="C293" s="171" t="s">
        <v>1665</v>
      </c>
      <c r="E293" t="str">
        <f>IFERROR(VLOOKUP(ROWS($E$2:E293),$A$2:$B$991,2,0),"")</f>
        <v>Poskytování cateringových a ostatních stravovacích služeb</v>
      </c>
      <c r="H293" s="172"/>
      <c r="I293" s="174"/>
    </row>
    <row r="294" spans="1:9" ht="12.75">
      <c r="A294" s="140">
        <f>IF(ISNUMBER(SEARCH(ZAKL_DATA!$B$29,B294)),MAX($A$1:A293)+1,0)</f>
        <v>293</v>
      </c>
      <c r="B294" s="139" t="s">
        <v>1135</v>
      </c>
      <c r="C294" s="171" t="s">
        <v>1666</v>
      </c>
      <c r="E294" t="str">
        <f>IFERROR(VLOOKUP(ROWS($E$2:E294),$A$2:$B$991,2,0),"")</f>
        <v>Pohostinství</v>
      </c>
      <c r="H294" s="172"/>
      <c r="I294" s="174"/>
    </row>
    <row r="295" spans="1:9" ht="12.75">
      <c r="A295" s="140">
        <f>IF(ISNUMBER(SEARCH(ZAKL_DATA!$B$29,B295)),MAX($A$1:A294)+1,0)</f>
        <v>294</v>
      </c>
      <c r="B295" s="139" t="s">
        <v>1136</v>
      </c>
      <c r="C295" s="171" t="s">
        <v>1667</v>
      </c>
      <c r="E295" t="str">
        <f>IFERROR(VLOOKUP(ROWS($E$2:E295),$A$2:$B$991,2,0),"")</f>
        <v>Vydávání knih, periodických publikací a ostatní vydavatelské činnosti</v>
      </c>
      <c r="H295" s="172"/>
      <c r="I295" s="174"/>
    </row>
    <row r="296" spans="1:9" ht="12.75">
      <c r="A296" s="140">
        <f>IF(ISNUMBER(SEARCH(ZAKL_DATA!$B$29,B296)),MAX($A$1:A295)+1,0)</f>
        <v>295</v>
      </c>
      <c r="B296" s="139" t="s">
        <v>1137</v>
      </c>
      <c r="C296" s="171" t="s">
        <v>1668</v>
      </c>
      <c r="E296" t="str">
        <f>IFERROR(VLOOKUP(ROWS($E$2:E296),$A$2:$B$991,2,0),"")</f>
        <v>Vydávání softwaru</v>
      </c>
      <c r="H296" s="172"/>
      <c r="I296" s="174"/>
    </row>
    <row r="297" spans="1:9" ht="12.75">
      <c r="A297" s="140">
        <f>IF(ISNUMBER(SEARCH(ZAKL_DATA!$B$29,B297)),MAX($A$1:A296)+1,0)</f>
        <v>296</v>
      </c>
      <c r="B297" s="139" t="s">
        <v>1138</v>
      </c>
      <c r="C297" s="171" t="s">
        <v>1669</v>
      </c>
      <c r="E297" t="str">
        <f>IFERROR(VLOOKUP(ROWS($E$2:E297),$A$2:$B$991,2,0),"")</f>
        <v>Činnosti v oblasti filmů, videozáznamů a televizních programů</v>
      </c>
      <c r="H297" s="172"/>
      <c r="I297" s="174"/>
    </row>
    <row r="298" spans="1:9" ht="12.75">
      <c r="A298" s="140">
        <f>IF(ISNUMBER(SEARCH(ZAKL_DATA!$B$29,B298)),MAX($A$1:A297)+1,0)</f>
        <v>297</v>
      </c>
      <c r="B298" s="139" t="s">
        <v>1139</v>
      </c>
      <c r="C298" s="171" t="s">
        <v>1670</v>
      </c>
      <c r="E298" t="str">
        <f>IFERROR(VLOOKUP(ROWS($E$2:E298),$A$2:$B$991,2,0),"")</f>
        <v>Pořizování zvukových nahrávek a hudební vydavatelské činnosti</v>
      </c>
      <c r="H298" s="172"/>
      <c r="I298" s="174"/>
    </row>
    <row r="299" spans="1:9" ht="12.75">
      <c r="A299" s="140">
        <f>IF(ISNUMBER(SEARCH(ZAKL_DATA!$B$29,B299)),MAX($A$1:A298)+1,0)</f>
        <v>298</v>
      </c>
      <c r="B299" s="139" t="s">
        <v>1140</v>
      </c>
      <c r="C299" s="171" t="s">
        <v>1671</v>
      </c>
      <c r="E299" t="str">
        <f>IFERROR(VLOOKUP(ROWS($E$2:E299),$A$2:$B$991,2,0),"")</f>
        <v>Rozhlasové vysílání</v>
      </c>
      <c r="H299" s="172"/>
      <c r="I299" s="174"/>
    </row>
    <row r="300" spans="1:9" ht="12.75">
      <c r="A300" s="140">
        <f>IF(ISNUMBER(SEARCH(ZAKL_DATA!$B$29,B300)),MAX($A$1:A299)+1,0)</f>
        <v>299</v>
      </c>
      <c r="B300" s="139" t="s">
        <v>1141</v>
      </c>
      <c r="C300" s="171" t="s">
        <v>1672</v>
      </c>
      <c r="E300" t="str">
        <f>IFERROR(VLOOKUP(ROWS($E$2:E300),$A$2:$B$991,2,0),"")</f>
        <v>Tvorba televizních programů a televizní vysílání</v>
      </c>
      <c r="H300" s="172"/>
      <c r="I300" s="174"/>
    </row>
    <row r="301" spans="1:9" ht="12.75">
      <c r="A301" s="140">
        <f>IF(ISNUMBER(SEARCH(ZAKL_DATA!$B$29,B301)),MAX($A$1:A300)+1,0)</f>
        <v>300</v>
      </c>
      <c r="B301" s="139" t="s">
        <v>1142</v>
      </c>
      <c r="C301" s="171" t="s">
        <v>1673</v>
      </c>
      <c r="E301" t="str">
        <f>IFERROR(VLOOKUP(ROWS($E$2:E301),$A$2:$B$991,2,0),"")</f>
        <v>Činnosti související s pevnou telekomunikační sítí</v>
      </c>
      <c r="H301" s="172"/>
      <c r="I301" s="174"/>
    </row>
    <row r="302" spans="1:9" ht="12.75">
      <c r="A302" s="140">
        <f>IF(ISNUMBER(SEARCH(ZAKL_DATA!$B$29,B302)),MAX($A$1:A301)+1,0)</f>
        <v>301</v>
      </c>
      <c r="B302" s="139" t="s">
        <v>1143</v>
      </c>
      <c r="C302" s="171" t="s">
        <v>1674</v>
      </c>
      <c r="E302" t="str">
        <f>IFERROR(VLOOKUP(ROWS($E$2:E302),$A$2:$B$991,2,0),"")</f>
        <v>Činnosti související s bezdrátovou telekomunikační sítí</v>
      </c>
      <c r="H302" s="172"/>
      <c r="I302" s="174"/>
    </row>
    <row r="303" spans="1:9" ht="12.75">
      <c r="A303" s="140">
        <f>IF(ISNUMBER(SEARCH(ZAKL_DATA!$B$29,B303)),MAX($A$1:A302)+1,0)</f>
        <v>302</v>
      </c>
      <c r="B303" s="139" t="s">
        <v>1144</v>
      </c>
      <c r="C303" s="171" t="s">
        <v>1675</v>
      </c>
      <c r="E303" t="str">
        <f>IFERROR(VLOOKUP(ROWS($E$2:E303),$A$2:$B$991,2,0),"")</f>
        <v>Činnosti související se satelitní telekomunikační sítí</v>
      </c>
      <c r="H303" s="172"/>
      <c r="I303" s="174"/>
    </row>
    <row r="304" spans="1:9" ht="12.75">
      <c r="A304" s="140">
        <f>IF(ISNUMBER(SEARCH(ZAKL_DATA!$B$29,B304)),MAX($A$1:A303)+1,0)</f>
        <v>303</v>
      </c>
      <c r="B304" s="139" t="s">
        <v>1145</v>
      </c>
      <c r="C304" s="171" t="s">
        <v>1676</v>
      </c>
      <c r="E304" t="str">
        <f>IFERROR(VLOOKUP(ROWS($E$2:E304),$A$2:$B$991,2,0),"")</f>
        <v>Ostatní telekomunikační činnosti</v>
      </c>
      <c r="H304" s="172"/>
      <c r="I304" s="174"/>
    </row>
    <row r="305" spans="1:9" ht="12.75">
      <c r="A305" s="140">
        <f>IF(ISNUMBER(SEARCH(ZAKL_DATA!$B$29,B305)),MAX($A$1:A304)+1,0)</f>
        <v>304</v>
      </c>
      <c r="B305" s="139" t="s">
        <v>1146</v>
      </c>
      <c r="C305" s="171" t="s">
        <v>1677</v>
      </c>
      <c r="E305" t="str">
        <f>IFERROR(VLOOKUP(ROWS($E$2:E305),$A$2:$B$991,2,0),"")</f>
        <v>Činnosti souvis.se zprac.dat a hostingem;činnosti souvis.s web.portály</v>
      </c>
      <c r="H305" s="172"/>
      <c r="I305" s="174"/>
    </row>
    <row r="306" spans="1:9" ht="12.75">
      <c r="A306" s="140">
        <f>IF(ISNUMBER(SEARCH(ZAKL_DATA!$B$29,B306)),MAX($A$1:A305)+1,0)</f>
        <v>305</v>
      </c>
      <c r="B306" s="139" t="s">
        <v>1147</v>
      </c>
      <c r="C306" s="171" t="s">
        <v>1678</v>
      </c>
      <c r="E306" t="str">
        <f>IFERROR(VLOOKUP(ROWS($E$2:E306),$A$2:$B$991,2,0),"")</f>
        <v>Ostatní informační činnosti</v>
      </c>
      <c r="H306" s="172"/>
      <c r="I306" s="174"/>
    </row>
    <row r="307" spans="1:9" ht="12.75">
      <c r="A307" s="140">
        <f>IF(ISNUMBER(SEARCH(ZAKL_DATA!$B$29,B307)),MAX($A$1:A306)+1,0)</f>
        <v>306</v>
      </c>
      <c r="B307" s="139" t="s">
        <v>1148</v>
      </c>
      <c r="C307" s="171" t="s">
        <v>1679</v>
      </c>
      <c r="E307" t="str">
        <f>IFERROR(VLOOKUP(ROWS($E$2:E307),$A$2:$B$991,2,0),"")</f>
        <v>Peněžní zprostředkování</v>
      </c>
      <c r="H307" s="172"/>
      <c r="I307" s="174"/>
    </row>
    <row r="308" spans="1:9" ht="12.75">
      <c r="A308" s="140">
        <f>IF(ISNUMBER(SEARCH(ZAKL_DATA!$B$29,B308)),MAX($A$1:A307)+1,0)</f>
        <v>307</v>
      </c>
      <c r="B308" s="139" t="s">
        <v>1149</v>
      </c>
      <c r="C308" s="171" t="s">
        <v>1680</v>
      </c>
      <c r="E308" t="str">
        <f>IFERROR(VLOOKUP(ROWS($E$2:E308),$A$2:$B$991,2,0),"")</f>
        <v>Činnosti holdingových společností</v>
      </c>
      <c r="H308" s="172"/>
      <c r="I308" s="174"/>
    </row>
    <row r="309" spans="1:9" ht="12.75">
      <c r="A309" s="140">
        <f>IF(ISNUMBER(SEARCH(ZAKL_DATA!$B$29,B309)),MAX($A$1:A308)+1,0)</f>
        <v>308</v>
      </c>
      <c r="B309" s="139" t="s">
        <v>1150</v>
      </c>
      <c r="C309" s="171" t="s">
        <v>1681</v>
      </c>
      <c r="E309" t="str">
        <f>IFERROR(VLOOKUP(ROWS($E$2:E309),$A$2:$B$991,2,0),"")</f>
        <v>Činnosti trustů, fondů a podobných finančních subjektů</v>
      </c>
      <c r="H309" s="172"/>
      <c r="I309" s="174"/>
    </row>
    <row r="310" spans="1:9" ht="12.75">
      <c r="A310" s="140">
        <f>IF(ISNUMBER(SEARCH(ZAKL_DATA!$B$29,B310)),MAX($A$1:A309)+1,0)</f>
        <v>309</v>
      </c>
      <c r="B310" s="139" t="s">
        <v>1151</v>
      </c>
      <c r="C310" s="171" t="s">
        <v>1682</v>
      </c>
      <c r="E310" t="str">
        <f>IFERROR(VLOOKUP(ROWS($E$2:E310),$A$2:$B$991,2,0),"")</f>
        <v>Ostatní finanční zprostředkování</v>
      </c>
      <c r="H310" s="172"/>
      <c r="I310" s="174"/>
    </row>
    <row r="311" spans="1:9" ht="12.75">
      <c r="A311" s="140">
        <f>IF(ISNUMBER(SEARCH(ZAKL_DATA!$B$29,B311)),MAX($A$1:A310)+1,0)</f>
        <v>310</v>
      </c>
      <c r="B311" s="139" t="s">
        <v>1152</v>
      </c>
      <c r="C311" s="171" t="s">
        <v>1683</v>
      </c>
      <c r="E311" t="str">
        <f>IFERROR(VLOOKUP(ROWS($E$2:E311),$A$2:$B$991,2,0),"")</f>
        <v>Pojištění</v>
      </c>
      <c r="H311" s="172"/>
      <c r="I311" s="174"/>
    </row>
    <row r="312" spans="1:9" ht="12.75">
      <c r="A312" s="140">
        <f>IF(ISNUMBER(SEARCH(ZAKL_DATA!$B$29,B312)),MAX($A$1:A311)+1,0)</f>
        <v>311</v>
      </c>
      <c r="B312" s="139" t="s">
        <v>1153</v>
      </c>
      <c r="C312" s="171" t="s">
        <v>1684</v>
      </c>
      <c r="E312" t="str">
        <f>IFERROR(VLOOKUP(ROWS($E$2:E312),$A$2:$B$991,2,0),"")</f>
        <v>Zajištění</v>
      </c>
      <c r="H312" s="172"/>
      <c r="I312" s="174"/>
    </row>
    <row r="313" spans="1:9" ht="12.75">
      <c r="A313" s="140">
        <f>IF(ISNUMBER(SEARCH(ZAKL_DATA!$B$29,B313)),MAX($A$1:A312)+1,0)</f>
        <v>312</v>
      </c>
      <c r="B313" s="139" t="s">
        <v>1154</v>
      </c>
      <c r="C313" s="171" t="s">
        <v>1685</v>
      </c>
      <c r="E313" t="str">
        <f>IFERROR(VLOOKUP(ROWS($E$2:E313),$A$2:$B$991,2,0),"")</f>
        <v>Penzijní financování</v>
      </c>
      <c r="H313" s="172"/>
      <c r="I313" s="174"/>
    </row>
    <row r="314" spans="1:9" ht="12.75">
      <c r="A314" s="140">
        <f>IF(ISNUMBER(SEARCH(ZAKL_DATA!$B$29,B314)),MAX($A$1:A313)+1,0)</f>
        <v>313</v>
      </c>
      <c r="B314" s="139" t="s">
        <v>1155</v>
      </c>
      <c r="C314" s="171" t="s">
        <v>1686</v>
      </c>
      <c r="E314" t="str">
        <f>IFERROR(VLOOKUP(ROWS($E$2:E314),$A$2:$B$991,2,0),"")</f>
        <v>Pomocné činnosti související s fin.zprostřed.,kromě pojišť.a penzij.fin.</v>
      </c>
      <c r="H314" s="172"/>
      <c r="I314" s="174"/>
    </row>
    <row r="315" spans="1:9" ht="12.75">
      <c r="A315" s="140">
        <f>IF(ISNUMBER(SEARCH(ZAKL_DATA!$B$29,B315)),MAX($A$1:A314)+1,0)</f>
        <v>314</v>
      </c>
      <c r="B315" s="139" t="s">
        <v>1156</v>
      </c>
      <c r="C315" s="171" t="s">
        <v>1687</v>
      </c>
      <c r="E315" t="str">
        <f>IFERROR(VLOOKUP(ROWS($E$2:E315),$A$2:$B$991,2,0),"")</f>
        <v>Pomocné činnosti související s pojišťovnictvím a penzijním financováním</v>
      </c>
      <c r="H315" s="172"/>
      <c r="I315" s="174"/>
    </row>
    <row r="316" spans="1:9" ht="12.75">
      <c r="A316" s="140">
        <f>IF(ISNUMBER(SEARCH(ZAKL_DATA!$B$29,B316)),MAX($A$1:A315)+1,0)</f>
        <v>315</v>
      </c>
      <c r="B316" s="139" t="s">
        <v>1157</v>
      </c>
      <c r="C316" s="171" t="s">
        <v>1688</v>
      </c>
      <c r="E316" t="str">
        <f>IFERROR(VLOOKUP(ROWS($E$2:E316),$A$2:$B$991,2,0),"")</f>
        <v>Správa fondů</v>
      </c>
      <c r="H316" s="172"/>
      <c r="I316" s="174"/>
    </row>
    <row r="317" spans="1:9" ht="12.75">
      <c r="A317" s="140">
        <f>IF(ISNUMBER(SEARCH(ZAKL_DATA!$B$29,B317)),MAX($A$1:A316)+1,0)</f>
        <v>316</v>
      </c>
      <c r="B317" s="139" t="s">
        <v>1158</v>
      </c>
      <c r="C317" s="171" t="s">
        <v>1689</v>
      </c>
      <c r="E317" t="str">
        <f>IFERROR(VLOOKUP(ROWS($E$2:E317),$A$2:$B$991,2,0),"")</f>
        <v>Nákup a následný prodej vlastních nemovitostí</v>
      </c>
      <c r="H317" s="172"/>
      <c r="I317" s="174"/>
    </row>
    <row r="318" spans="1:9" ht="12.75">
      <c r="A318" s="140">
        <f>IF(ISNUMBER(SEARCH(ZAKL_DATA!$B$29,B318)),MAX($A$1:A317)+1,0)</f>
        <v>317</v>
      </c>
      <c r="B318" s="139" t="s">
        <v>1159</v>
      </c>
      <c r="C318" s="171" t="s">
        <v>1690</v>
      </c>
      <c r="E318" t="str">
        <f>IFERROR(VLOOKUP(ROWS($E$2:E318),$A$2:$B$991,2,0),"")</f>
        <v>Pronájem a správa vlastních nebo pronajatých nemovitostí</v>
      </c>
      <c r="H318" s="172"/>
      <c r="I318" s="174"/>
    </row>
    <row r="319" spans="1:9" ht="12.75">
      <c r="A319" s="140">
        <f>IF(ISNUMBER(SEARCH(ZAKL_DATA!$B$29,B319)),MAX($A$1:A318)+1,0)</f>
        <v>318</v>
      </c>
      <c r="B319" s="139" t="s">
        <v>1160</v>
      </c>
      <c r="C319" s="171" t="s">
        <v>1691</v>
      </c>
      <c r="E319" t="str">
        <f>IFERROR(VLOOKUP(ROWS($E$2:E319),$A$2:$B$991,2,0),"")</f>
        <v>Činnosti v oblasti nemovitostí na základě smlouvy nebo dohody</v>
      </c>
      <c r="H319" s="172"/>
      <c r="I319" s="174"/>
    </row>
    <row r="320" spans="1:9" ht="12.75">
      <c r="A320" s="140">
        <f>IF(ISNUMBER(SEARCH(ZAKL_DATA!$B$29,B320)),MAX($A$1:A319)+1,0)</f>
        <v>319</v>
      </c>
      <c r="B320" s="139" t="s">
        <v>1161</v>
      </c>
      <c r="C320" s="171" t="s">
        <v>1692</v>
      </c>
      <c r="E320" t="str">
        <f>IFERROR(VLOOKUP(ROWS($E$2:E320),$A$2:$B$991,2,0),"")</f>
        <v>Právní činnosti</v>
      </c>
      <c r="H320" s="172"/>
      <c r="I320" s="174"/>
    </row>
    <row r="321" spans="1:9" ht="12.75">
      <c r="A321" s="140">
        <f>IF(ISNUMBER(SEARCH(ZAKL_DATA!$B$29,B321)),MAX($A$1:A320)+1,0)</f>
        <v>320</v>
      </c>
      <c r="B321" s="139" t="s">
        <v>1162</v>
      </c>
      <c r="C321" s="171" t="s">
        <v>1693</v>
      </c>
      <c r="E321" t="str">
        <f>IFERROR(VLOOKUP(ROWS($E$2:E321),$A$2:$B$991,2,0),"")</f>
        <v>Účetnické a auditorské činnosti; daňové poradenství</v>
      </c>
      <c r="H321" s="172"/>
      <c r="I321" s="174"/>
    </row>
    <row r="322" spans="1:9" ht="12.75">
      <c r="A322" s="140">
        <f>IF(ISNUMBER(SEARCH(ZAKL_DATA!$B$29,B322)),MAX($A$1:A321)+1,0)</f>
        <v>321</v>
      </c>
      <c r="B322" s="139" t="s">
        <v>1163</v>
      </c>
      <c r="C322" s="171" t="s">
        <v>1694</v>
      </c>
      <c r="E322" t="str">
        <f>IFERROR(VLOOKUP(ROWS($E$2:E322),$A$2:$B$991,2,0),"")</f>
        <v>Činnosti vedení podniků</v>
      </c>
      <c r="H322" s="172"/>
      <c r="I322" s="174"/>
    </row>
    <row r="323" spans="1:9" ht="12.75">
      <c r="A323" s="140">
        <f>IF(ISNUMBER(SEARCH(ZAKL_DATA!$B$29,B323)),MAX($A$1:A322)+1,0)</f>
        <v>322</v>
      </c>
      <c r="B323" s="139" t="s">
        <v>1164</v>
      </c>
      <c r="C323" s="171" t="s">
        <v>1695</v>
      </c>
      <c r="E323" t="str">
        <f>IFERROR(VLOOKUP(ROWS($E$2:E323),$A$2:$B$991,2,0),"")</f>
        <v>Poradenství v oblasti řízení</v>
      </c>
      <c r="H323" s="172"/>
      <c r="I323" s="174"/>
    </row>
    <row r="324" spans="1:9" ht="12.75">
      <c r="A324" s="140">
        <f>IF(ISNUMBER(SEARCH(ZAKL_DATA!$B$29,B324)),MAX($A$1:A323)+1,0)</f>
        <v>323</v>
      </c>
      <c r="B324" s="139" t="s">
        <v>1165</v>
      </c>
      <c r="C324" s="171" t="s">
        <v>1696</v>
      </c>
      <c r="E324" t="str">
        <f>IFERROR(VLOOKUP(ROWS($E$2:E324),$A$2:$B$991,2,0),"")</f>
        <v>Architektonické a inženýrské činnosti a související technické poradenství</v>
      </c>
      <c r="H324" s="172"/>
      <c r="I324" s="174"/>
    </row>
    <row r="325" spans="1:9" ht="12.75">
      <c r="A325" s="140">
        <f>IF(ISNUMBER(SEARCH(ZAKL_DATA!$B$29,B325)),MAX($A$1:A324)+1,0)</f>
        <v>324</v>
      </c>
      <c r="B325" s="139" t="s">
        <v>1166</v>
      </c>
      <c r="C325" s="171" t="s">
        <v>1697</v>
      </c>
      <c r="E325" t="str">
        <f>IFERROR(VLOOKUP(ROWS($E$2:E325),$A$2:$B$991,2,0),"")</f>
        <v>Technické zkoušky a analýzy</v>
      </c>
      <c r="H325" s="172"/>
      <c r="I325" s="174"/>
    </row>
    <row r="326" spans="1:9" ht="12.75">
      <c r="A326" s="140">
        <f>IF(ISNUMBER(SEARCH(ZAKL_DATA!$B$29,B326)),MAX($A$1:A325)+1,0)</f>
        <v>325</v>
      </c>
      <c r="B326" s="139" t="s">
        <v>1167</v>
      </c>
      <c r="C326" s="171" t="s">
        <v>1698</v>
      </c>
      <c r="E326" t="str">
        <f>IFERROR(VLOOKUP(ROWS($E$2:E326),$A$2:$B$991,2,0),"")</f>
        <v>Výzkum a vývoj v oblasti přírodních a technických věd</v>
      </c>
      <c r="H326" s="172"/>
      <c r="I326" s="174"/>
    </row>
    <row r="327" spans="1:9" ht="12.75">
      <c r="A327" s="140">
        <f>IF(ISNUMBER(SEARCH(ZAKL_DATA!$B$29,B327)),MAX($A$1:A326)+1,0)</f>
        <v>326</v>
      </c>
      <c r="B327" s="139" t="s">
        <v>1254</v>
      </c>
      <c r="C327" s="171" t="s">
        <v>1699</v>
      </c>
      <c r="E327" t="str">
        <f>IFERROR(VLOOKUP(ROWS($E$2:E327),$A$2:$B$991,2,0),"")</f>
        <v>Těžba a úprava uranových a thoriových rud</v>
      </c>
      <c r="H327" s="172"/>
      <c r="I327" s="174"/>
    </row>
    <row r="328" spans="1:9" ht="12.75">
      <c r="A328" s="140">
        <f>IF(ISNUMBER(SEARCH(ZAKL_DATA!$B$29,B328)),MAX($A$1:A327)+1,0)</f>
        <v>327</v>
      </c>
      <c r="B328" s="139" t="s">
        <v>1168</v>
      </c>
      <c r="C328" s="171" t="s">
        <v>1700</v>
      </c>
      <c r="E328" t="str">
        <f>IFERROR(VLOOKUP(ROWS($E$2:E328),$A$2:$B$991,2,0),"")</f>
        <v>Výzkum a vývoj v oblasti společenských a humanitních věd</v>
      </c>
      <c r="H328" s="172"/>
      <c r="I328" s="174"/>
    </row>
    <row r="329" spans="1:9" ht="12.75">
      <c r="A329" s="140">
        <f>IF(ISNUMBER(SEARCH(ZAKL_DATA!$B$29,B329)),MAX($A$1:A328)+1,0)</f>
        <v>328</v>
      </c>
      <c r="B329" s="139" t="s">
        <v>1255</v>
      </c>
      <c r="C329" s="171" t="s">
        <v>1701</v>
      </c>
      <c r="E329" t="str">
        <f>IFERROR(VLOOKUP(ROWS($E$2:E329),$A$2:$B$991,2,0),"")</f>
        <v>Těžba a úprava ostatních neželezných rud</v>
      </c>
      <c r="H329" s="172"/>
      <c r="I329" s="174"/>
    </row>
    <row r="330" spans="1:9" ht="12.75">
      <c r="A330" s="140">
        <f>IF(ISNUMBER(SEARCH(ZAKL_DATA!$B$29,B330)),MAX($A$1:A329)+1,0)</f>
        <v>329</v>
      </c>
      <c r="B330" s="139" t="s">
        <v>1169</v>
      </c>
      <c r="C330" s="171" t="s">
        <v>1702</v>
      </c>
      <c r="E330" t="str">
        <f>IFERROR(VLOOKUP(ROWS($E$2:E330),$A$2:$B$991,2,0),"")</f>
        <v>Reklamní činnosti</v>
      </c>
      <c r="H330" s="172"/>
      <c r="I330" s="174"/>
    </row>
    <row r="331" spans="1:9" ht="12.75">
      <c r="A331" s="140">
        <f>IF(ISNUMBER(SEARCH(ZAKL_DATA!$B$29,B331)),MAX($A$1:A330)+1,0)</f>
        <v>330</v>
      </c>
      <c r="B331" s="139" t="s">
        <v>1170</v>
      </c>
      <c r="C331" s="171" t="s">
        <v>1703</v>
      </c>
      <c r="E331" t="str">
        <f>IFERROR(VLOOKUP(ROWS($E$2:E331),$A$2:$B$991,2,0),"")</f>
        <v>Průzkum trhu a veřejného mínění</v>
      </c>
      <c r="H331" s="172"/>
      <c r="I331" s="174"/>
    </row>
    <row r="332" spans="1:9" ht="12.75">
      <c r="A332" s="140">
        <f>IF(ISNUMBER(SEARCH(ZAKL_DATA!$B$29,B332)),MAX($A$1:A331)+1,0)</f>
        <v>331</v>
      </c>
      <c r="B332" s="139" t="s">
        <v>1171</v>
      </c>
      <c r="C332" s="171" t="s">
        <v>1704</v>
      </c>
      <c r="E332" t="str">
        <f>IFERROR(VLOOKUP(ROWS($E$2:E332),$A$2:$B$991,2,0),"")</f>
        <v>Specializované návrhářské činnosti</v>
      </c>
      <c r="H332" s="172"/>
      <c r="I332" s="174"/>
    </row>
    <row r="333" spans="1:9" ht="12.75">
      <c r="A333" s="140">
        <f>IF(ISNUMBER(SEARCH(ZAKL_DATA!$B$29,B333)),MAX($A$1:A332)+1,0)</f>
        <v>332</v>
      </c>
      <c r="B333" s="139" t="s">
        <v>1172</v>
      </c>
      <c r="C333" s="171" t="s">
        <v>1705</v>
      </c>
      <c r="E333" t="str">
        <f>IFERROR(VLOOKUP(ROWS($E$2:E333),$A$2:$B$991,2,0),"")</f>
        <v>Fotografické činnosti</v>
      </c>
      <c r="H333" s="172"/>
      <c r="I333" s="174"/>
    </row>
    <row r="334" spans="1:9" ht="12.75">
      <c r="A334" s="140">
        <f>IF(ISNUMBER(SEARCH(ZAKL_DATA!$B$29,B334)),MAX($A$1:A333)+1,0)</f>
        <v>333</v>
      </c>
      <c r="B334" s="139" t="s">
        <v>1173</v>
      </c>
      <c r="C334" s="171" t="s">
        <v>1706</v>
      </c>
      <c r="E334" t="str">
        <f>IFERROR(VLOOKUP(ROWS($E$2:E334),$A$2:$B$991,2,0),"")</f>
        <v>Překladatelské a tlumočnické činnosti</v>
      </c>
      <c r="H334" s="172"/>
      <c r="I334" s="174"/>
    </row>
    <row r="335" spans="1:9" ht="12.75">
      <c r="A335" s="140">
        <f>IF(ISNUMBER(SEARCH(ZAKL_DATA!$B$29,B335)),MAX($A$1:A334)+1,0)</f>
        <v>334</v>
      </c>
      <c r="B335" s="139" t="s">
        <v>1174</v>
      </c>
      <c r="C335" s="171" t="s">
        <v>1707</v>
      </c>
      <c r="E335" t="str">
        <f>IFERROR(VLOOKUP(ROWS($E$2:E335),$A$2:$B$991,2,0),"")</f>
        <v>Ostatní profesní, vědecké a technické činnosti j. n.</v>
      </c>
      <c r="H335" s="172"/>
      <c r="I335" s="174"/>
    </row>
    <row r="336" spans="1:9" ht="12.75">
      <c r="A336" s="140">
        <f>IF(ISNUMBER(SEARCH(ZAKL_DATA!$B$29,B336)),MAX($A$1:A335)+1,0)</f>
        <v>335</v>
      </c>
      <c r="B336" s="139" t="s">
        <v>1175</v>
      </c>
      <c r="C336" s="171" t="s">
        <v>1708</v>
      </c>
      <c r="E336" t="str">
        <f>IFERROR(VLOOKUP(ROWS($E$2:E336),$A$2:$B$991,2,0),"")</f>
        <v>Pronájem a leasing motorových vozidel, kromě motocyklů</v>
      </c>
      <c r="H336" s="172"/>
      <c r="I336" s="174"/>
    </row>
    <row r="337" spans="1:9" ht="12.75">
      <c r="A337" s="140">
        <f>IF(ISNUMBER(SEARCH(ZAKL_DATA!$B$29,B337)),MAX($A$1:A336)+1,0)</f>
        <v>336</v>
      </c>
      <c r="B337" s="139" t="s">
        <v>1176</v>
      </c>
      <c r="C337" s="171" t="s">
        <v>1709</v>
      </c>
      <c r="E337" t="str">
        <f>IFERROR(VLOOKUP(ROWS($E$2:E337),$A$2:$B$991,2,0),"")</f>
        <v>Pronájem a leasing výrobků pro osobní potřebu a převážně pro domácnost</v>
      </c>
      <c r="H337" s="172"/>
      <c r="I337" s="174"/>
    </row>
    <row r="338" spans="1:9" ht="12.75">
      <c r="A338" s="140">
        <f>IF(ISNUMBER(SEARCH(ZAKL_DATA!$B$29,B338)),MAX($A$1:A337)+1,0)</f>
        <v>337</v>
      </c>
      <c r="B338" s="139" t="s">
        <v>1177</v>
      </c>
      <c r="C338" s="171" t="s">
        <v>1710</v>
      </c>
      <c r="E338" t="str">
        <f>IFERROR(VLOOKUP(ROWS($E$2:E338),$A$2:$B$991,2,0),"")</f>
        <v>Pronájem a leasing ostatních strojů, zařízení a výrobků</v>
      </c>
      <c r="H338" s="172"/>
      <c r="I338" s="174"/>
    </row>
    <row r="339" spans="1:9" ht="12.75">
      <c r="A339" s="140">
        <f>IF(ISNUMBER(SEARCH(ZAKL_DATA!$B$29,B339)),MAX($A$1:A338)+1,0)</f>
        <v>338</v>
      </c>
      <c r="B339" s="139" t="s">
        <v>1178</v>
      </c>
      <c r="C339" s="171" t="s">
        <v>1711</v>
      </c>
      <c r="E339" t="str">
        <f>IFERROR(VLOOKUP(ROWS($E$2:E339),$A$2:$B$991,2,0),"")</f>
        <v>Leasing duševního vlast.a podobných produktů,kromě děl chrán.autor.právem</v>
      </c>
      <c r="H339" s="172"/>
      <c r="I339" s="174"/>
    </row>
    <row r="340" spans="1:9" ht="12.75">
      <c r="A340" s="140">
        <f>IF(ISNUMBER(SEARCH(ZAKL_DATA!$B$29,B340)),MAX($A$1:A339)+1,0)</f>
        <v>339</v>
      </c>
      <c r="B340" s="139" t="s">
        <v>1179</v>
      </c>
      <c r="C340" s="171" t="s">
        <v>1712</v>
      </c>
      <c r="E340" t="str">
        <f>IFERROR(VLOOKUP(ROWS($E$2:E340),$A$2:$B$991,2,0),"")</f>
        <v>Činnosti agentur zprostředkujících zaměstnání</v>
      </c>
      <c r="H340" s="172"/>
      <c r="I340" s="174"/>
    </row>
    <row r="341" spans="1:9" ht="12.75">
      <c r="A341" s="140">
        <f>IF(ISNUMBER(SEARCH(ZAKL_DATA!$B$29,B341)),MAX($A$1:A340)+1,0)</f>
        <v>340</v>
      </c>
      <c r="B341" s="139" t="s">
        <v>1180</v>
      </c>
      <c r="C341" s="171" t="s">
        <v>1713</v>
      </c>
      <c r="E341" t="str">
        <f>IFERROR(VLOOKUP(ROWS($E$2:E341),$A$2:$B$991,2,0),"")</f>
        <v>Činnosti agentur zprostředkujících práci na přechodnou dobu</v>
      </c>
      <c r="H341" s="172"/>
      <c r="I341" s="174"/>
    </row>
    <row r="342" spans="1:9" ht="12.75">
      <c r="A342" s="140">
        <f>IF(ISNUMBER(SEARCH(ZAKL_DATA!$B$29,B342)),MAX($A$1:A341)+1,0)</f>
        <v>341</v>
      </c>
      <c r="B342" s="139" t="s">
        <v>1181</v>
      </c>
      <c r="C342" s="171" t="s">
        <v>1714</v>
      </c>
      <c r="E342" t="str">
        <f>IFERROR(VLOOKUP(ROWS($E$2:E342),$A$2:$B$991,2,0),"")</f>
        <v>Ostatní poskytování lidských zdrojů</v>
      </c>
      <c r="H342" s="172"/>
      <c r="I342" s="174"/>
    </row>
    <row r="343" spans="1:9" ht="12.75">
      <c r="A343" s="140">
        <f>IF(ISNUMBER(SEARCH(ZAKL_DATA!$B$29,B343)),MAX($A$1:A342)+1,0)</f>
        <v>342</v>
      </c>
      <c r="B343" s="139" t="s">
        <v>1182</v>
      </c>
      <c r="C343" s="171" t="s">
        <v>1715</v>
      </c>
      <c r="E343" t="str">
        <f>IFERROR(VLOOKUP(ROWS($E$2:E343),$A$2:$B$991,2,0),"")</f>
        <v>Činnosti cestovních agentur a cestovních kanceláří</v>
      </c>
      <c r="H343" s="172"/>
      <c r="I343" s="174"/>
    </row>
    <row r="344" spans="1:9" ht="12.75">
      <c r="A344" s="140">
        <f>IF(ISNUMBER(SEARCH(ZAKL_DATA!$B$29,B344)),MAX($A$1:A343)+1,0)</f>
        <v>343</v>
      </c>
      <c r="B344" s="139" t="s">
        <v>1183</v>
      </c>
      <c r="C344" s="171" t="s">
        <v>1716</v>
      </c>
      <c r="E344" t="str">
        <f>IFERROR(VLOOKUP(ROWS($E$2:E344),$A$2:$B$991,2,0),"")</f>
        <v>Ostatní rezervační a související činnosti</v>
      </c>
      <c r="H344" s="172"/>
      <c r="I344" s="174"/>
    </row>
    <row r="345" spans="1:9" ht="12.75">
      <c r="A345" s="140">
        <f>IF(ISNUMBER(SEARCH(ZAKL_DATA!$B$29,B345)),MAX($A$1:A344)+1,0)</f>
        <v>344</v>
      </c>
      <c r="B345" s="139" t="s">
        <v>1184</v>
      </c>
      <c r="C345" s="171" t="s">
        <v>1717</v>
      </c>
      <c r="E345" t="str">
        <f>IFERROR(VLOOKUP(ROWS($E$2:E345),$A$2:$B$991,2,0),"")</f>
        <v>Činnosti soukromých bezpečnostních agentur</v>
      </c>
      <c r="H345" s="172"/>
      <c r="I345" s="174"/>
    </row>
    <row r="346" spans="1:9" ht="12.75">
      <c r="A346" s="140">
        <f>IF(ISNUMBER(SEARCH(ZAKL_DATA!$B$29,B346)),MAX($A$1:A345)+1,0)</f>
        <v>345</v>
      </c>
      <c r="B346" s="139" t="s">
        <v>1185</v>
      </c>
      <c r="C346" s="171" t="s">
        <v>1718</v>
      </c>
      <c r="E346" t="str">
        <f>IFERROR(VLOOKUP(ROWS($E$2:E346),$A$2:$B$991,2,0),"")</f>
        <v>Činnosti související s provozem bezpečnostních systémů</v>
      </c>
      <c r="H346" s="172"/>
      <c r="I346" s="174"/>
    </row>
    <row r="347" spans="1:9" ht="12.75">
      <c r="A347" s="140">
        <f>IF(ISNUMBER(SEARCH(ZAKL_DATA!$B$29,B347)),MAX($A$1:A346)+1,0)</f>
        <v>346</v>
      </c>
      <c r="B347" s="139" t="s">
        <v>1186</v>
      </c>
      <c r="C347" s="171" t="s">
        <v>1719</v>
      </c>
      <c r="E347" t="str">
        <f>IFERROR(VLOOKUP(ROWS($E$2:E347),$A$2:$B$991,2,0),"")</f>
        <v>Pátrací činnosti</v>
      </c>
      <c r="H347" s="172"/>
      <c r="I347" s="174"/>
    </row>
    <row r="348" spans="1:9" ht="12.75">
      <c r="A348" s="140">
        <f>IF(ISNUMBER(SEARCH(ZAKL_DATA!$B$29,B348)),MAX($A$1:A347)+1,0)</f>
        <v>347</v>
      </c>
      <c r="B348" s="139" t="s">
        <v>1187</v>
      </c>
      <c r="C348" s="171" t="s">
        <v>1720</v>
      </c>
      <c r="E348" t="str">
        <f>IFERROR(VLOOKUP(ROWS($E$2:E348),$A$2:$B$991,2,0),"")</f>
        <v>Kombinované pomocné činnosti</v>
      </c>
      <c r="H348" s="172"/>
      <c r="I348" s="174"/>
    </row>
    <row r="349" spans="1:9" ht="12.75">
      <c r="A349" s="140">
        <f>IF(ISNUMBER(SEARCH(ZAKL_DATA!$B$29,B349)),MAX($A$1:A348)+1,0)</f>
        <v>348</v>
      </c>
      <c r="B349" s="139" t="s">
        <v>1256</v>
      </c>
      <c r="C349" s="171" t="s">
        <v>1721</v>
      </c>
      <c r="E349" t="str">
        <f>IFERROR(VLOOKUP(ROWS($E$2:E349),$A$2:$B$991,2,0),"")</f>
        <v>Dobývání kamene pro výtv.nebo stav.účely,vápence,sádrovce,křídy,břidl.</v>
      </c>
      <c r="H349" s="172"/>
      <c r="I349" s="174"/>
    </row>
    <row r="350" spans="1:9" ht="12.75">
      <c r="A350" s="140">
        <f>IF(ISNUMBER(SEARCH(ZAKL_DATA!$B$29,B350)),MAX($A$1:A349)+1,0)</f>
        <v>349</v>
      </c>
      <c r="B350" s="139" t="s">
        <v>1188</v>
      </c>
      <c r="C350" s="171" t="s">
        <v>1722</v>
      </c>
      <c r="E350" t="str">
        <f>IFERROR(VLOOKUP(ROWS($E$2:E350),$A$2:$B$991,2,0),"")</f>
        <v>Úklidové činnosti</v>
      </c>
      <c r="H350" s="172"/>
      <c r="I350" s="174"/>
    </row>
    <row r="351" spans="1:9" ht="12.75">
      <c r="A351" s="140">
        <f>IF(ISNUMBER(SEARCH(ZAKL_DATA!$B$29,B351)),MAX($A$1:A350)+1,0)</f>
        <v>350</v>
      </c>
      <c r="B351" s="139" t="s">
        <v>1260</v>
      </c>
      <c r="C351" s="171" t="s">
        <v>1723</v>
      </c>
      <c r="E351" t="str">
        <f>IFERROR(VLOOKUP(ROWS($E$2:E351),$A$2:$B$991,2,0),"")</f>
        <v>Provoz pískoven a štěrkopískoven; těžba jílů a kaolinu</v>
      </c>
      <c r="H351" s="172"/>
      <c r="I351" s="174"/>
    </row>
    <row r="352" spans="1:9" ht="12.75">
      <c r="A352" s="140">
        <f>IF(ISNUMBER(SEARCH(ZAKL_DATA!$B$29,B352)),MAX($A$1:A351)+1,0)</f>
        <v>351</v>
      </c>
      <c r="B352" s="139" t="s">
        <v>1189</v>
      </c>
      <c r="C352" s="171" t="s">
        <v>1724</v>
      </c>
      <c r="E352" t="str">
        <f>IFERROR(VLOOKUP(ROWS($E$2:E352),$A$2:$B$991,2,0),"")</f>
        <v>Činnosti související s úpravou krajiny</v>
      </c>
      <c r="H352" s="172"/>
      <c r="I352" s="174"/>
    </row>
    <row r="353" spans="1:9" ht="12.75">
      <c r="A353" s="140">
        <f>IF(ISNUMBER(SEARCH(ZAKL_DATA!$B$29,B353)),MAX($A$1:A352)+1,0)</f>
        <v>352</v>
      </c>
      <c r="B353" s="139" t="s">
        <v>1190</v>
      </c>
      <c r="C353" s="171" t="s">
        <v>1725</v>
      </c>
      <c r="E353" t="str">
        <f>IFERROR(VLOOKUP(ROWS($E$2:E353),$A$2:$B$991,2,0),"")</f>
        <v>Administrativní a kancelářské činnosti</v>
      </c>
      <c r="H353" s="172"/>
      <c r="I353" s="174"/>
    </row>
    <row r="354" spans="1:9" ht="12.75">
      <c r="A354" s="140">
        <f>IF(ISNUMBER(SEARCH(ZAKL_DATA!$B$29,B354)),MAX($A$1:A353)+1,0)</f>
        <v>353</v>
      </c>
      <c r="B354" s="139" t="s">
        <v>1191</v>
      </c>
      <c r="C354" s="171" t="s">
        <v>1726</v>
      </c>
      <c r="E354" t="str">
        <f>IFERROR(VLOOKUP(ROWS($E$2:E354),$A$2:$B$991,2,0),"")</f>
        <v>Činnosti zprostředkovatelských středisek po telefonu</v>
      </c>
      <c r="H354" s="172"/>
      <c r="I354" s="174"/>
    </row>
    <row r="355" spans="1:9" ht="12.75">
      <c r="A355" s="140">
        <f>IF(ISNUMBER(SEARCH(ZAKL_DATA!$B$29,B355)),MAX($A$1:A354)+1,0)</f>
        <v>354</v>
      </c>
      <c r="B355" s="139" t="s">
        <v>1192</v>
      </c>
      <c r="C355" s="171" t="s">
        <v>1727</v>
      </c>
      <c r="E355" t="str">
        <f>IFERROR(VLOOKUP(ROWS($E$2:E355),$A$2:$B$991,2,0),"")</f>
        <v>Pořádání konferencí a hospodářských výstav</v>
      </c>
      <c r="H355" s="172"/>
      <c r="I355" s="174"/>
    </row>
    <row r="356" spans="1:9" ht="12.75">
      <c r="A356" s="140">
        <f>IF(ISNUMBER(SEARCH(ZAKL_DATA!$B$29,B356)),MAX($A$1:A355)+1,0)</f>
        <v>355</v>
      </c>
      <c r="B356" s="139" t="s">
        <v>1193</v>
      </c>
      <c r="C356" s="171" t="s">
        <v>1728</v>
      </c>
      <c r="E356" t="str">
        <f>IFERROR(VLOOKUP(ROWS($E$2:E356),$A$2:$B$991,2,0),"")</f>
        <v>Podpůrné činnosti pro podnikání j. n.</v>
      </c>
      <c r="H356" s="172"/>
      <c r="I356" s="174"/>
    </row>
    <row r="357" spans="1:9" ht="12.75">
      <c r="A357" s="140">
        <f>IF(ISNUMBER(SEARCH(ZAKL_DATA!$B$29,B357)),MAX($A$1:A356)+1,0)</f>
        <v>356</v>
      </c>
      <c r="B357" s="139" t="s">
        <v>1194</v>
      </c>
      <c r="C357" s="171" t="s">
        <v>1729</v>
      </c>
      <c r="E357" t="str">
        <f>IFERROR(VLOOKUP(ROWS($E$2:E357),$A$2:$B$991,2,0),"")</f>
        <v>Veřejná správa a hospodářská a sociální politika</v>
      </c>
      <c r="H357" s="172"/>
      <c r="I357" s="174"/>
    </row>
    <row r="358" spans="1:9" ht="12.75">
      <c r="A358" s="140">
        <f>IF(ISNUMBER(SEARCH(ZAKL_DATA!$B$29,B358)),MAX($A$1:A357)+1,0)</f>
        <v>357</v>
      </c>
      <c r="B358" s="139" t="s">
        <v>1195</v>
      </c>
      <c r="C358" s="171" t="s">
        <v>1730</v>
      </c>
      <c r="E358" t="str">
        <f>IFERROR(VLOOKUP(ROWS($E$2:E358),$A$2:$B$991,2,0),"")</f>
        <v>Činnosti pro společnost jako celek</v>
      </c>
      <c r="H358" s="172"/>
      <c r="I358" s="174"/>
    </row>
    <row r="359" spans="1:9" ht="12.75">
      <c r="A359" s="140">
        <f>IF(ISNUMBER(SEARCH(ZAKL_DATA!$B$29,B359)),MAX($A$1:A358)+1,0)</f>
        <v>358</v>
      </c>
      <c r="B359" s="139" t="s">
        <v>1196</v>
      </c>
      <c r="C359" s="171" t="s">
        <v>1731</v>
      </c>
      <c r="E359" t="str">
        <f>IFERROR(VLOOKUP(ROWS($E$2:E359),$A$2:$B$991,2,0),"")</f>
        <v>Činnosti v oblasti povinného sociálního zabezpečení</v>
      </c>
      <c r="H359" s="172"/>
      <c r="I359" s="174"/>
    </row>
    <row r="360" spans="1:9" ht="12.75">
      <c r="A360" s="140">
        <f>IF(ISNUMBER(SEARCH(ZAKL_DATA!$B$29,B360)),MAX($A$1:A359)+1,0)</f>
        <v>359</v>
      </c>
      <c r="B360" s="139" t="s">
        <v>1197</v>
      </c>
      <c r="C360" s="171" t="s">
        <v>1732</v>
      </c>
      <c r="E360" t="str">
        <f>IFERROR(VLOOKUP(ROWS($E$2:E360),$A$2:$B$991,2,0),"")</f>
        <v>Předškolní vzdělávání</v>
      </c>
      <c r="H360" s="172"/>
      <c r="I360" s="174"/>
    </row>
    <row r="361" spans="1:9" ht="12.75">
      <c r="A361" s="140">
        <f>IF(ISNUMBER(SEARCH(ZAKL_DATA!$B$29,B361)),MAX($A$1:A360)+1,0)</f>
        <v>360</v>
      </c>
      <c r="B361" s="139" t="s">
        <v>1198</v>
      </c>
      <c r="C361" s="171" t="s">
        <v>1733</v>
      </c>
      <c r="E361" t="str">
        <f>IFERROR(VLOOKUP(ROWS($E$2:E361),$A$2:$B$991,2,0),"")</f>
        <v>Primární vzdělávání</v>
      </c>
      <c r="H361" s="172"/>
      <c r="I361" s="174"/>
    </row>
    <row r="362" spans="1:9" ht="12.75">
      <c r="A362" s="140">
        <f>IF(ISNUMBER(SEARCH(ZAKL_DATA!$B$29,B362)),MAX($A$1:A361)+1,0)</f>
        <v>361</v>
      </c>
      <c r="B362" s="139" t="s">
        <v>1199</v>
      </c>
      <c r="C362" s="171" t="s">
        <v>1734</v>
      </c>
      <c r="E362" t="str">
        <f>IFERROR(VLOOKUP(ROWS($E$2:E362),$A$2:$B$991,2,0),"")</f>
        <v>Sekundární vzdělávání</v>
      </c>
      <c r="H362" s="172"/>
      <c r="I362" s="174"/>
    </row>
    <row r="363" spans="1:9" ht="12.75">
      <c r="A363" s="140">
        <f>IF(ISNUMBER(SEARCH(ZAKL_DATA!$B$29,B363)),MAX($A$1:A362)+1,0)</f>
        <v>362</v>
      </c>
      <c r="B363" s="139" t="s">
        <v>1200</v>
      </c>
      <c r="C363" s="171" t="s">
        <v>1735</v>
      </c>
      <c r="E363" t="str">
        <f>IFERROR(VLOOKUP(ROWS($E$2:E363),$A$2:$B$991,2,0),"")</f>
        <v>Postsekundární vzdělávání</v>
      </c>
      <c r="H363" s="172"/>
      <c r="I363" s="174"/>
    </row>
    <row r="364" spans="1:9" ht="12.75">
      <c r="A364" s="140">
        <f>IF(ISNUMBER(SEARCH(ZAKL_DATA!$B$29,B364)),MAX($A$1:A363)+1,0)</f>
        <v>363</v>
      </c>
      <c r="B364" s="139" t="s">
        <v>1201</v>
      </c>
      <c r="C364" s="171" t="s">
        <v>1736</v>
      </c>
      <c r="E364" t="str">
        <f>IFERROR(VLOOKUP(ROWS($E$2:E364),$A$2:$B$991,2,0),"")</f>
        <v>Ostatní vzdělávání</v>
      </c>
      <c r="H364" s="172"/>
      <c r="I364" s="174"/>
    </row>
    <row r="365" spans="1:9" ht="12.75">
      <c r="A365" s="140">
        <f>IF(ISNUMBER(SEARCH(ZAKL_DATA!$B$29,B365)),MAX($A$1:A364)+1,0)</f>
        <v>364</v>
      </c>
      <c r="B365" s="139" t="s">
        <v>1202</v>
      </c>
      <c r="C365" s="171" t="s">
        <v>1737</v>
      </c>
      <c r="E365" t="str">
        <f>IFERROR(VLOOKUP(ROWS($E$2:E365),$A$2:$B$991,2,0),"")</f>
        <v>Podpůrné činnosti ve vzdělávání</v>
      </c>
      <c r="H365" s="172"/>
      <c r="I365" s="174"/>
    </row>
    <row r="366" spans="1:9" ht="12.75">
      <c r="A366" s="140">
        <f>IF(ISNUMBER(SEARCH(ZAKL_DATA!$B$29,B366)),MAX($A$1:A365)+1,0)</f>
        <v>365</v>
      </c>
      <c r="B366" s="139" t="s">
        <v>1203</v>
      </c>
      <c r="C366" s="171" t="s">
        <v>1738</v>
      </c>
      <c r="E366" t="str">
        <f>IFERROR(VLOOKUP(ROWS($E$2:E366),$A$2:$B$991,2,0),"")</f>
        <v>Ústavní zdravotní péče</v>
      </c>
      <c r="H366" s="172"/>
      <c r="I366" s="174"/>
    </row>
    <row r="367" spans="1:9" ht="12.75">
      <c r="A367" s="140">
        <f>IF(ISNUMBER(SEARCH(ZAKL_DATA!$B$29,B367)),MAX($A$1:A366)+1,0)</f>
        <v>366</v>
      </c>
      <c r="B367" s="139" t="s">
        <v>1204</v>
      </c>
      <c r="C367" s="171" t="s">
        <v>1739</v>
      </c>
      <c r="E367" t="str">
        <f>IFERROR(VLOOKUP(ROWS($E$2:E367),$A$2:$B$991,2,0),"")</f>
        <v>Ambulantní a zubní zdravotní péče</v>
      </c>
      <c r="H367" s="172"/>
      <c r="I367" s="174"/>
    </row>
    <row r="368" spans="1:9" ht="12.75">
      <c r="A368" s="140">
        <f>IF(ISNUMBER(SEARCH(ZAKL_DATA!$B$29,B368)),MAX($A$1:A367)+1,0)</f>
        <v>367</v>
      </c>
      <c r="B368" s="139" t="s">
        <v>1205</v>
      </c>
      <c r="C368" s="171" t="s">
        <v>1740</v>
      </c>
      <c r="E368" t="str">
        <f>IFERROR(VLOOKUP(ROWS($E$2:E368),$A$2:$B$991,2,0),"")</f>
        <v>Ostatní činnosti související se zdravotní péčí</v>
      </c>
      <c r="H368" s="172"/>
      <c r="I368" s="174"/>
    </row>
    <row r="369" spans="1:9" ht="12.75">
      <c r="A369" s="140">
        <f>IF(ISNUMBER(SEARCH(ZAKL_DATA!$B$29,B369)),MAX($A$1:A368)+1,0)</f>
        <v>368</v>
      </c>
      <c r="B369" s="139" t="s">
        <v>1206</v>
      </c>
      <c r="C369" s="171" t="s">
        <v>1471</v>
      </c>
      <c r="E369" t="str">
        <f>IFERROR(VLOOKUP(ROWS($E$2:E369),$A$2:$B$991,2,0),"")</f>
        <v>Ústavní sociální péče</v>
      </c>
      <c r="H369" s="172"/>
      <c r="I369" s="174"/>
    </row>
    <row r="370" spans="1:9" ht="12.75">
      <c r="A370" s="140">
        <f>IF(ISNUMBER(SEARCH(ZAKL_DATA!$B$29,B370)),MAX($A$1:A369)+1,0)</f>
        <v>369</v>
      </c>
      <c r="B370" s="139" t="s">
        <v>1207</v>
      </c>
      <c r="C370" s="171" t="s">
        <v>1741</v>
      </c>
      <c r="E370" t="str">
        <f>IFERROR(VLOOKUP(ROWS($E$2:E370),$A$2:$B$991,2,0),"")</f>
        <v>Sociální péče ve zdravotnických zařízeních ústavní péče</v>
      </c>
      <c r="H370" s="172"/>
      <c r="I370" s="174"/>
    </row>
    <row r="371" spans="1:9" ht="12.75">
      <c r="A371" s="140">
        <f>IF(ISNUMBER(SEARCH(ZAKL_DATA!$B$29,B371)),MAX($A$1:A370)+1,0)</f>
        <v>370</v>
      </c>
      <c r="B371" s="139" t="s">
        <v>1208</v>
      </c>
      <c r="C371" s="171" t="s">
        <v>1742</v>
      </c>
      <c r="E371" t="str">
        <f>IFERROR(VLOOKUP(ROWS($E$2:E371),$A$2:$B$991,2,0),"")</f>
        <v>Soc.péče v zaříz.pro osoby s chron.duš.onemoc.a osoby závislé na návyk.l.</v>
      </c>
      <c r="H371" s="172"/>
      <c r="I371" s="174"/>
    </row>
    <row r="372" spans="1:9" ht="12.75">
      <c r="A372" s="140">
        <f>IF(ISNUMBER(SEARCH(ZAKL_DATA!$B$29,B372)),MAX($A$1:A371)+1,0)</f>
        <v>371</v>
      </c>
      <c r="B372" s="139" t="s">
        <v>1209</v>
      </c>
      <c r="C372" s="171" t="s">
        <v>1743</v>
      </c>
      <c r="E372" t="str">
        <f>IFERROR(VLOOKUP(ROWS($E$2:E372),$A$2:$B$991,2,0),"")</f>
        <v>Sociální péče v domovech pro seniory a osoby se zdravotním postižením</v>
      </c>
      <c r="H372" s="172"/>
      <c r="I372" s="174"/>
    </row>
    <row r="373" spans="1:9" ht="12.75">
      <c r="A373" s="140">
        <f>IF(ISNUMBER(SEARCH(ZAKL_DATA!$B$29,B373)),MAX($A$1:A372)+1,0)</f>
        <v>372</v>
      </c>
      <c r="B373" s="139" t="s">
        <v>1210</v>
      </c>
      <c r="C373" s="171" t="s">
        <v>1744</v>
      </c>
      <c r="E373" t="str">
        <f>IFERROR(VLOOKUP(ROWS($E$2:E373),$A$2:$B$991,2,0),"")</f>
        <v>Ostatní pobytové služby sociální péče</v>
      </c>
      <c r="H373" s="172"/>
      <c r="I373" s="174"/>
    </row>
    <row r="374" spans="1:9" ht="12.75">
      <c r="A374" s="140">
        <f>IF(ISNUMBER(SEARCH(ZAKL_DATA!$B$29,B374)),MAX($A$1:A373)+1,0)</f>
        <v>373</v>
      </c>
      <c r="B374" s="139" t="s">
        <v>1211</v>
      </c>
      <c r="C374" s="171" t="s">
        <v>1745</v>
      </c>
      <c r="E374" t="str">
        <f>IFERROR(VLOOKUP(ROWS($E$2:E374),$A$2:$B$991,2,0),"")</f>
        <v>Ambulantní nebo terénní soc.služby pro seniory a osoby se zdrav.postižením</v>
      </c>
      <c r="H374" s="172"/>
      <c r="I374" s="174"/>
    </row>
    <row r="375" spans="1:9" ht="12.75">
      <c r="A375" s="140">
        <f>IF(ISNUMBER(SEARCH(ZAKL_DATA!$B$29,B375)),MAX($A$1:A374)+1,0)</f>
        <v>374</v>
      </c>
      <c r="B375" s="139" t="s">
        <v>1212</v>
      </c>
      <c r="C375" s="171" t="s">
        <v>1746</v>
      </c>
      <c r="E375" t="str">
        <f>IFERROR(VLOOKUP(ROWS($E$2:E375),$A$2:$B$991,2,0),"")</f>
        <v>Ostatní ambulantní nebo terénní sociální služby</v>
      </c>
      <c r="H375" s="172"/>
      <c r="I375" s="174"/>
    </row>
    <row r="376" spans="1:9" ht="12.75">
      <c r="A376" s="140">
        <f>IF(ISNUMBER(SEARCH(ZAKL_DATA!$B$29,B376)),MAX($A$1:A375)+1,0)</f>
        <v>375</v>
      </c>
      <c r="B376" s="139" t="s">
        <v>1261</v>
      </c>
      <c r="C376" s="171" t="s">
        <v>1747</v>
      </c>
      <c r="E376" t="str">
        <f>IFERROR(VLOOKUP(ROWS($E$2:E376),$A$2:$B$991,2,0),"")</f>
        <v>Těžba chemických minerálů a minerálů pro výrobu hnojiv</v>
      </c>
      <c r="H376" s="172"/>
      <c r="I376" s="174"/>
    </row>
    <row r="377" spans="1:9" ht="12.75">
      <c r="A377" s="140">
        <f>IF(ISNUMBER(SEARCH(ZAKL_DATA!$B$29,B377)),MAX($A$1:A376)+1,0)</f>
        <v>376</v>
      </c>
      <c r="B377" s="139" t="s">
        <v>1262</v>
      </c>
      <c r="C377" s="171" t="s">
        <v>1748</v>
      </c>
      <c r="E377" t="str">
        <f>IFERROR(VLOOKUP(ROWS($E$2:E377),$A$2:$B$991,2,0),"")</f>
        <v>Těžba rašeliny</v>
      </c>
      <c r="H377" s="172"/>
      <c r="I377" s="174"/>
    </row>
    <row r="378" spans="1:9" ht="12.75">
      <c r="A378" s="140">
        <f>IF(ISNUMBER(SEARCH(ZAKL_DATA!$B$29,B378)),MAX($A$1:A377)+1,0)</f>
        <v>377</v>
      </c>
      <c r="B378" s="139" t="s">
        <v>1263</v>
      </c>
      <c r="C378" s="171" t="s">
        <v>1749</v>
      </c>
      <c r="E378" t="str">
        <f>IFERROR(VLOOKUP(ROWS($E$2:E378),$A$2:$B$991,2,0),"")</f>
        <v>Těžba soli</v>
      </c>
      <c r="H378" s="172"/>
      <c r="I378" s="174"/>
    </row>
    <row r="379" spans="1:9" ht="12.75">
      <c r="A379" s="140">
        <f>IF(ISNUMBER(SEARCH(ZAKL_DATA!$B$29,B379)),MAX($A$1:A378)+1,0)</f>
        <v>378</v>
      </c>
      <c r="B379" s="139" t="s">
        <v>1264</v>
      </c>
      <c r="C379" s="171" t="s">
        <v>1750</v>
      </c>
      <c r="E379" t="str">
        <f>IFERROR(VLOOKUP(ROWS($E$2:E379),$A$2:$B$991,2,0),"")</f>
        <v>Ostatní těžba a dobývání j. n.</v>
      </c>
      <c r="H379" s="172"/>
      <c r="I379" s="174"/>
    </row>
    <row r="380" spans="1:9" ht="12.75">
      <c r="A380" s="140">
        <f>IF(ISNUMBER(SEARCH(ZAKL_DATA!$B$29,B380)),MAX($A$1:A379)+1,0)</f>
        <v>379</v>
      </c>
      <c r="B380" s="139" t="s">
        <v>1213</v>
      </c>
      <c r="C380" s="171" t="s">
        <v>1751</v>
      </c>
      <c r="E380" t="str">
        <f>IFERROR(VLOOKUP(ROWS($E$2:E380),$A$2:$B$991,2,0),"")</f>
        <v>Sportovní činnosti</v>
      </c>
      <c r="H380" s="172"/>
      <c r="I380" s="174"/>
    </row>
    <row r="381" spans="1:9" ht="12.75">
      <c r="A381" s="140">
        <f>IF(ISNUMBER(SEARCH(ZAKL_DATA!$B$29,B381)),MAX($A$1:A380)+1,0)</f>
        <v>380</v>
      </c>
      <c r="B381" s="139" t="s">
        <v>1214</v>
      </c>
      <c r="C381" s="171" t="s">
        <v>1752</v>
      </c>
      <c r="E381" t="str">
        <f>IFERROR(VLOOKUP(ROWS($E$2:E381),$A$2:$B$991,2,0),"")</f>
        <v>Ostatní zábavní a rekreační činnosti</v>
      </c>
      <c r="H381" s="172"/>
      <c r="I381" s="174"/>
    </row>
    <row r="382" spans="1:9" ht="12.75">
      <c r="A382" s="140">
        <f>IF(ISNUMBER(SEARCH(ZAKL_DATA!$B$29,B382)),MAX($A$1:A381)+1,0)</f>
        <v>381</v>
      </c>
      <c r="B382" s="139" t="s">
        <v>1215</v>
      </c>
      <c r="C382" s="171" t="s">
        <v>1753</v>
      </c>
      <c r="E382" t="str">
        <f>IFERROR(VLOOKUP(ROWS($E$2:E382),$A$2:$B$991,2,0),"")</f>
        <v>Činnosti podnikatelských, zaměstnavatelských a profesních organizací</v>
      </c>
      <c r="H382" s="172"/>
      <c r="I382" s="174"/>
    </row>
    <row r="383" spans="1:9" ht="12.75">
      <c r="A383" s="140">
        <f>IF(ISNUMBER(SEARCH(ZAKL_DATA!$B$29,B383)),MAX($A$1:A382)+1,0)</f>
        <v>382</v>
      </c>
      <c r="B383" s="139" t="s">
        <v>1216</v>
      </c>
      <c r="C383" s="171" t="s">
        <v>1754</v>
      </c>
      <c r="E383" t="str">
        <f>IFERROR(VLOOKUP(ROWS($E$2:E383),$A$2:$B$991,2,0),"")</f>
        <v>Činnosti odborových svazů</v>
      </c>
      <c r="H383" s="172"/>
      <c r="I383" s="174"/>
    </row>
    <row r="384" spans="1:9" ht="12.75">
      <c r="A384" s="140">
        <f>IF(ISNUMBER(SEARCH(ZAKL_DATA!$B$29,B384)),MAX($A$1:A383)+1,0)</f>
        <v>383</v>
      </c>
      <c r="B384" s="139" t="s">
        <v>1217</v>
      </c>
      <c r="C384" s="171" t="s">
        <v>1755</v>
      </c>
      <c r="E384" t="str">
        <f>IFERROR(VLOOKUP(ROWS($E$2:E384),$A$2:$B$991,2,0),"")</f>
        <v>Činnosti ost.org.sdružujících osoby za účelem prosazování společných zájmů</v>
      </c>
      <c r="H384" s="172"/>
      <c r="I384" s="174"/>
    </row>
    <row r="385" spans="1:9" ht="12.75">
      <c r="A385" s="140">
        <f>IF(ISNUMBER(SEARCH(ZAKL_DATA!$B$29,B385)),MAX($A$1:A384)+1,0)</f>
        <v>384</v>
      </c>
      <c r="B385" s="139" t="s">
        <v>1218</v>
      </c>
      <c r="C385" s="171" t="s">
        <v>1756</v>
      </c>
      <c r="E385" t="str">
        <f>IFERROR(VLOOKUP(ROWS($E$2:E385),$A$2:$B$991,2,0),"")</f>
        <v>Opravy počítačů a komunikačních zařízení</v>
      </c>
      <c r="H385" s="172"/>
      <c r="I385" s="174"/>
    </row>
    <row r="386" spans="1:9" ht="12.75">
      <c r="A386" s="140">
        <f>IF(ISNUMBER(SEARCH(ZAKL_DATA!$B$29,B386)),MAX($A$1:A385)+1,0)</f>
        <v>385</v>
      </c>
      <c r="B386" s="139" t="s">
        <v>1219</v>
      </c>
      <c r="C386" s="171" t="s">
        <v>1757</v>
      </c>
      <c r="E386" t="str">
        <f>IFERROR(VLOOKUP(ROWS($E$2:E386),$A$2:$B$991,2,0),"")</f>
        <v>Opravy výrobků pro osobní potřebu a převážně pro domácnost</v>
      </c>
      <c r="H386" s="172"/>
      <c r="I386" s="174"/>
    </row>
    <row r="387" spans="1:9" ht="12.75">
      <c r="A387" s="140">
        <f>IF(ISNUMBER(SEARCH(ZAKL_DATA!$B$29,B387)),MAX($A$1:A386)+1,0)</f>
        <v>386</v>
      </c>
      <c r="B387" s="139" t="s">
        <v>1220</v>
      </c>
      <c r="C387" s="171" t="s">
        <v>1758</v>
      </c>
      <c r="E387" t="str">
        <f>IFERROR(VLOOKUP(ROWS($E$2:E387),$A$2:$B$991,2,0),"")</f>
        <v>Činnosti domác.produk.blíže neurčené výrobky pro vlastní potřebu</v>
      </c>
      <c r="H387" s="172"/>
      <c r="I387" s="174"/>
    </row>
    <row r="388" spans="1:9" ht="12.75">
      <c r="A388" s="140">
        <f>IF(ISNUMBER(SEARCH(ZAKL_DATA!$B$29,B388)),MAX($A$1:A387)+1,0)</f>
        <v>387</v>
      </c>
      <c r="B388" s="139" t="s">
        <v>1221</v>
      </c>
      <c r="C388" s="171" t="s">
        <v>1759</v>
      </c>
      <c r="E388" t="str">
        <f>IFERROR(VLOOKUP(ROWS($E$2:E388),$A$2:$B$991,2,0),"")</f>
        <v>Činnosti domácností poskyt.blíže neurčené služby pro vlastní potřebu</v>
      </c>
      <c r="H388" s="172"/>
      <c r="I388" s="174"/>
    </row>
    <row r="389" spans="1:9" ht="12.75">
      <c r="A389" s="140">
        <f>IF(ISNUMBER(SEARCH(ZAKL_DATA!$B$29,B389)),MAX($A$1:A388)+1,0)</f>
        <v>388</v>
      </c>
      <c r="B389" s="139" t="s">
        <v>1265</v>
      </c>
      <c r="C389" s="171" t="s">
        <v>1760</v>
      </c>
      <c r="E389" t="str">
        <f>IFERROR(VLOOKUP(ROWS($E$2:E389),$A$2:$B$991,2,0),"")</f>
        <v>Zpracování a konzervování masa, kromě drůbežího</v>
      </c>
      <c r="H389" s="172"/>
      <c r="I389" s="174"/>
    </row>
    <row r="390" spans="1:9" ht="12.75">
      <c r="A390" s="140">
        <f>IF(ISNUMBER(SEARCH(ZAKL_DATA!$B$29,B390)),MAX($A$1:A389)+1,0)</f>
        <v>389</v>
      </c>
      <c r="B390" s="139" t="s">
        <v>1266</v>
      </c>
      <c r="C390" s="171" t="s">
        <v>1761</v>
      </c>
      <c r="E390" t="str">
        <f>IFERROR(VLOOKUP(ROWS($E$2:E390),$A$2:$B$991,2,0),"")</f>
        <v>Zpracování a konzervování drůbežího masa</v>
      </c>
      <c r="H390" s="172"/>
      <c r="I390" s="174"/>
    </row>
    <row r="391" spans="1:9" ht="12.75">
      <c r="A391" s="140">
        <f>IF(ISNUMBER(SEARCH(ZAKL_DATA!$B$29,B391)),MAX($A$1:A390)+1,0)</f>
        <v>390</v>
      </c>
      <c r="B391" s="139" t="s">
        <v>1267</v>
      </c>
      <c r="C391" s="171" t="s">
        <v>1762</v>
      </c>
      <c r="E391" t="str">
        <f>IFERROR(VLOOKUP(ROWS($E$2:E391),$A$2:$B$991,2,0),"")</f>
        <v>Výroba masných výrobků a výrobků z drůbežího masa</v>
      </c>
      <c r="H391" s="172"/>
      <c r="I391" s="174"/>
    </row>
    <row r="392" spans="1:9" ht="12.75">
      <c r="A392" s="140">
        <f>IF(ISNUMBER(SEARCH(ZAKL_DATA!$B$29,B392)),MAX($A$1:A391)+1,0)</f>
        <v>391</v>
      </c>
      <c r="B392" s="139" t="s">
        <v>1268</v>
      </c>
      <c r="C392" s="171" t="s">
        <v>1763</v>
      </c>
      <c r="E392" t="str">
        <f>IFERROR(VLOOKUP(ROWS($E$2:E392),$A$2:$B$991,2,0),"")</f>
        <v>Zpracování a konzervování brambor</v>
      </c>
      <c r="H392" s="172"/>
      <c r="I392" s="174"/>
    </row>
    <row r="393" spans="1:9" ht="12.75">
      <c r="A393" s="140">
        <f>IF(ISNUMBER(SEARCH(ZAKL_DATA!$B$29,B393)),MAX($A$1:A392)+1,0)</f>
        <v>392</v>
      </c>
      <c r="B393" s="139" t="s">
        <v>1269</v>
      </c>
      <c r="C393" s="171" t="s">
        <v>1764</v>
      </c>
      <c r="E393" t="str">
        <f>IFERROR(VLOOKUP(ROWS($E$2:E393),$A$2:$B$991,2,0),"")</f>
        <v>Výroba ovocných a zeleninových šťáv</v>
      </c>
      <c r="H393" s="172"/>
      <c r="I393" s="174"/>
    </row>
    <row r="394" spans="1:9" ht="12.75">
      <c r="A394" s="140">
        <f>IF(ISNUMBER(SEARCH(ZAKL_DATA!$B$29,B394)),MAX($A$1:A393)+1,0)</f>
        <v>393</v>
      </c>
      <c r="B394" s="139" t="s">
        <v>1270</v>
      </c>
      <c r="C394" s="171" t="s">
        <v>1765</v>
      </c>
      <c r="E394" t="str">
        <f>IFERROR(VLOOKUP(ROWS($E$2:E394),$A$2:$B$991,2,0),"")</f>
        <v>Ostatní zpracování a konzervování ovoce a zeleniny</v>
      </c>
      <c r="H394" s="172"/>
      <c r="I394" s="174"/>
    </row>
    <row r="395" spans="1:9" ht="12.75">
      <c r="A395" s="140">
        <f>IF(ISNUMBER(SEARCH(ZAKL_DATA!$B$29,B395)),MAX($A$1:A394)+1,0)</f>
        <v>394</v>
      </c>
      <c r="B395" s="139" t="s">
        <v>1271</v>
      </c>
      <c r="C395" s="171" t="s">
        <v>1766</v>
      </c>
      <c r="E395" t="str">
        <f>IFERROR(VLOOKUP(ROWS($E$2:E395),$A$2:$B$991,2,0),"")</f>
        <v>Výroba olejů a tuků</v>
      </c>
      <c r="H395" s="172"/>
      <c r="I395" s="174"/>
    </row>
    <row r="396" spans="1:9" ht="12.75">
      <c r="A396" s="140">
        <f>IF(ISNUMBER(SEARCH(ZAKL_DATA!$B$29,B396)),MAX($A$1:A395)+1,0)</f>
        <v>395</v>
      </c>
      <c r="B396" s="139" t="s">
        <v>1272</v>
      </c>
      <c r="C396" s="171" t="s">
        <v>1767</v>
      </c>
      <c r="E396" t="str">
        <f>IFERROR(VLOOKUP(ROWS($E$2:E396),$A$2:$B$991,2,0),"")</f>
        <v>Výroba margarínu a podobných jedlých tuků</v>
      </c>
      <c r="H396" s="172"/>
      <c r="I396" s="174"/>
    </row>
    <row r="397" spans="1:9" ht="12.75">
      <c r="A397" s="140">
        <f>IF(ISNUMBER(SEARCH(ZAKL_DATA!$B$29,B397)),MAX($A$1:A396)+1,0)</f>
        <v>396</v>
      </c>
      <c r="B397" s="139" t="s">
        <v>1273</v>
      </c>
      <c r="C397" s="171" t="s">
        <v>1768</v>
      </c>
      <c r="E397" t="str">
        <f>IFERROR(VLOOKUP(ROWS($E$2:E397),$A$2:$B$991,2,0),"")</f>
        <v>Zpracování mléka, výroba mléčných výrobků a sýrů</v>
      </c>
      <c r="H397" s="172"/>
      <c r="I397" s="174"/>
    </row>
    <row r="398" spans="1:9" ht="12.75">
      <c r="A398" s="140">
        <f>IF(ISNUMBER(SEARCH(ZAKL_DATA!$B$29,B398)),MAX($A$1:A397)+1,0)</f>
        <v>397</v>
      </c>
      <c r="B398" s="139" t="s">
        <v>1274</v>
      </c>
      <c r="C398" s="171" t="s">
        <v>1769</v>
      </c>
      <c r="E398" t="str">
        <f>IFERROR(VLOOKUP(ROWS($E$2:E398),$A$2:$B$991,2,0),"")</f>
        <v>Výroba zmrzliny</v>
      </c>
      <c r="H398" s="172"/>
      <c r="I398" s="174"/>
    </row>
    <row r="399" spans="1:9" ht="12.75">
      <c r="A399" s="140">
        <f>IF(ISNUMBER(SEARCH(ZAKL_DATA!$B$29,B399)),MAX($A$1:A398)+1,0)</f>
        <v>398</v>
      </c>
      <c r="B399" s="139" t="s">
        <v>1275</v>
      </c>
      <c r="C399" s="171" t="s">
        <v>1770</v>
      </c>
      <c r="E399" t="str">
        <f>IFERROR(VLOOKUP(ROWS($E$2:E399),$A$2:$B$991,2,0),"")</f>
        <v>Výroba mlýnských výrobků</v>
      </c>
      <c r="H399" s="172"/>
      <c r="I399" s="174"/>
    </row>
    <row r="400" spans="1:9" ht="12.75">
      <c r="A400" s="140">
        <f>IF(ISNUMBER(SEARCH(ZAKL_DATA!$B$29,B400)),MAX($A$1:A399)+1,0)</f>
        <v>399</v>
      </c>
      <c r="B400" s="139" t="s">
        <v>1276</v>
      </c>
      <c r="C400" s="171" t="s">
        <v>1771</v>
      </c>
      <c r="E400" t="str">
        <f>IFERROR(VLOOKUP(ROWS($E$2:E400),$A$2:$B$991,2,0),"")</f>
        <v>Výroba škrobárenských výrobků</v>
      </c>
      <c r="H400" s="172"/>
      <c r="I400" s="174"/>
    </row>
    <row r="401" spans="1:9" ht="12.75">
      <c r="A401" s="140">
        <f>IF(ISNUMBER(SEARCH(ZAKL_DATA!$B$29,B401)),MAX($A$1:A400)+1,0)</f>
        <v>400</v>
      </c>
      <c r="B401" s="139" t="s">
        <v>1277</v>
      </c>
      <c r="C401" s="171" t="s">
        <v>1772</v>
      </c>
      <c r="E401" t="str">
        <f>IFERROR(VLOOKUP(ROWS($E$2:E401),$A$2:$B$991,2,0),"")</f>
        <v>Výroba pekařských a cukrářských výrobků, kromě trvanlivých</v>
      </c>
      <c r="H401" s="172"/>
      <c r="I401" s="174"/>
    </row>
    <row r="402" spans="1:9" ht="12.75">
      <c r="A402" s="140">
        <f>IF(ISNUMBER(SEARCH(ZAKL_DATA!$B$29,B402)),MAX($A$1:A401)+1,0)</f>
        <v>401</v>
      </c>
      <c r="B402" s="139" t="s">
        <v>1278</v>
      </c>
      <c r="C402" s="171" t="s">
        <v>1773</v>
      </c>
      <c r="E402" t="str">
        <f>IFERROR(VLOOKUP(ROWS($E$2:E402),$A$2:$B$991,2,0),"")</f>
        <v>Výroba sucharů a sušenek; výroba trvanlivých cukrářských výrobků</v>
      </c>
      <c r="H402" s="172"/>
      <c r="I402" s="174"/>
    </row>
    <row r="403" spans="1:9" ht="12.75">
      <c r="A403" s="140">
        <f>IF(ISNUMBER(SEARCH(ZAKL_DATA!$B$29,B403)),MAX($A$1:A402)+1,0)</f>
        <v>402</v>
      </c>
      <c r="B403" s="139" t="s">
        <v>1279</v>
      </c>
      <c r="C403" s="171" t="s">
        <v>1774</v>
      </c>
      <c r="E403" t="str">
        <f>IFERROR(VLOOKUP(ROWS($E$2:E403),$A$2:$B$991,2,0),"")</f>
        <v>Výroba makaronů, nudlí, kuskusu a podobných moučných výrobků</v>
      </c>
      <c r="H403" s="172"/>
      <c r="I403" s="174"/>
    </row>
    <row r="404" spans="1:9" ht="12.75">
      <c r="A404" s="140">
        <f>IF(ISNUMBER(SEARCH(ZAKL_DATA!$B$29,B404)),MAX($A$1:A403)+1,0)</f>
        <v>403</v>
      </c>
      <c r="B404" s="139" t="s">
        <v>1280</v>
      </c>
      <c r="C404" s="171" t="s">
        <v>1775</v>
      </c>
      <c r="E404" t="str">
        <f>IFERROR(VLOOKUP(ROWS($E$2:E404),$A$2:$B$991,2,0),"")</f>
        <v>Výroba cukru</v>
      </c>
      <c r="H404" s="172"/>
      <c r="I404" s="174"/>
    </row>
    <row r="405" spans="1:9" ht="12.75">
      <c r="A405" s="140">
        <f>IF(ISNUMBER(SEARCH(ZAKL_DATA!$B$29,B405)),MAX($A$1:A404)+1,0)</f>
        <v>404</v>
      </c>
      <c r="B405" s="139" t="s">
        <v>1281</v>
      </c>
      <c r="C405" s="171" t="s">
        <v>1776</v>
      </c>
      <c r="E405" t="str">
        <f>IFERROR(VLOOKUP(ROWS($E$2:E405),$A$2:$B$991,2,0),"")</f>
        <v>Výroba kakaa, čokolády a cukrovinek</v>
      </c>
      <c r="H405" s="172"/>
      <c r="I405" s="174"/>
    </row>
    <row r="406" spans="1:9" ht="12.75">
      <c r="A406" s="140">
        <f>IF(ISNUMBER(SEARCH(ZAKL_DATA!$B$29,B406)),MAX($A$1:A405)+1,0)</f>
        <v>405</v>
      </c>
      <c r="B406" s="139" t="s">
        <v>1282</v>
      </c>
      <c r="C406" s="171" t="s">
        <v>1777</v>
      </c>
      <c r="E406" t="str">
        <f>IFERROR(VLOOKUP(ROWS($E$2:E406),$A$2:$B$991,2,0),"")</f>
        <v>Zpracování čaje a kávy</v>
      </c>
      <c r="H406" s="172"/>
      <c r="I406" s="174"/>
    </row>
    <row r="407" spans="1:9" ht="12.75">
      <c r="A407" s="140">
        <f>IF(ISNUMBER(SEARCH(ZAKL_DATA!$B$29,B407)),MAX($A$1:A406)+1,0)</f>
        <v>406</v>
      </c>
      <c r="B407" s="139" t="s">
        <v>1283</v>
      </c>
      <c r="C407" s="171" t="s">
        <v>1778</v>
      </c>
      <c r="E407" t="str">
        <f>IFERROR(VLOOKUP(ROWS($E$2:E407),$A$2:$B$991,2,0),"")</f>
        <v>Výroba koření a aromatických výtažků</v>
      </c>
      <c r="H407" s="172"/>
      <c r="I407" s="174"/>
    </row>
    <row r="408" spans="1:9" ht="12.75">
      <c r="A408" s="140">
        <f>IF(ISNUMBER(SEARCH(ZAKL_DATA!$B$29,B408)),MAX($A$1:A407)+1,0)</f>
        <v>407</v>
      </c>
      <c r="B408" s="139" t="s">
        <v>1284</v>
      </c>
      <c r="C408" s="171" t="s">
        <v>1779</v>
      </c>
      <c r="E408" t="str">
        <f>IFERROR(VLOOKUP(ROWS($E$2:E408),$A$2:$B$991,2,0),"")</f>
        <v>Výroba hotových pokrmů</v>
      </c>
      <c r="H408" s="172"/>
      <c r="I408" s="174"/>
    </row>
    <row r="409" spans="1:9" ht="12.75">
      <c r="A409" s="140">
        <f>IF(ISNUMBER(SEARCH(ZAKL_DATA!$B$29,B409)),MAX($A$1:A408)+1,0)</f>
        <v>408</v>
      </c>
      <c r="B409" s="139" t="s">
        <v>1285</v>
      </c>
      <c r="C409" s="171" t="s">
        <v>1780</v>
      </c>
      <c r="E409" t="str">
        <f>IFERROR(VLOOKUP(ROWS($E$2:E409),$A$2:$B$991,2,0),"")</f>
        <v>Výroba homogenizovaných potravinářských přípravků a dietních potravin</v>
      </c>
      <c r="H409" s="172"/>
      <c r="I409" s="174"/>
    </row>
    <row r="410" spans="1:9" ht="12.75">
      <c r="A410" s="140">
        <f>IF(ISNUMBER(SEARCH(ZAKL_DATA!$B$29,B410)),MAX($A$1:A409)+1,0)</f>
        <v>409</v>
      </c>
      <c r="B410" s="139" t="s">
        <v>1286</v>
      </c>
      <c r="C410" s="171" t="s">
        <v>1781</v>
      </c>
      <c r="E410" t="str">
        <f>IFERROR(VLOOKUP(ROWS($E$2:E410),$A$2:$B$991,2,0),"")</f>
        <v>Výroba ostatních potravinářských výrobků j. n.</v>
      </c>
      <c r="H410" s="172"/>
      <c r="I410" s="174"/>
    </row>
    <row r="411" spans="1:9" ht="12.75">
      <c r="A411" s="140">
        <f>IF(ISNUMBER(SEARCH(ZAKL_DATA!$B$29,B411)),MAX($A$1:A410)+1,0)</f>
        <v>410</v>
      </c>
      <c r="B411" s="139" t="s">
        <v>1287</v>
      </c>
      <c r="C411" s="171" t="s">
        <v>1782</v>
      </c>
      <c r="E411" t="str">
        <f>IFERROR(VLOOKUP(ROWS($E$2:E411),$A$2:$B$991,2,0),"")</f>
        <v>Výroba průmyslových krmiv pro hospodářská zvířata</v>
      </c>
      <c r="H411" s="172"/>
      <c r="I411" s="174"/>
    </row>
    <row r="412" spans="1:9" ht="12.75">
      <c r="A412" s="140">
        <f>IF(ISNUMBER(SEARCH(ZAKL_DATA!$B$29,B412)),MAX($A$1:A411)+1,0)</f>
        <v>411</v>
      </c>
      <c r="B412" s="139" t="s">
        <v>1288</v>
      </c>
      <c r="C412" s="171" t="s">
        <v>1783</v>
      </c>
      <c r="E412" t="str">
        <f>IFERROR(VLOOKUP(ROWS($E$2:E412),$A$2:$B$991,2,0),"")</f>
        <v>Výroba průmyslových krmiv pro zvířata v zájmovém chovu</v>
      </c>
      <c r="H412" s="172"/>
      <c r="I412" s="174"/>
    </row>
    <row r="413" spans="1:9" ht="12.75">
      <c r="A413" s="140">
        <f>IF(ISNUMBER(SEARCH(ZAKL_DATA!$B$29,B413)),MAX($A$1:A412)+1,0)</f>
        <v>412</v>
      </c>
      <c r="B413" s="139" t="s">
        <v>1289</v>
      </c>
      <c r="C413" s="171" t="s">
        <v>1784</v>
      </c>
      <c r="E413" t="str">
        <f>IFERROR(VLOOKUP(ROWS($E$2:E413),$A$2:$B$991,2,0),"")</f>
        <v>Destilace, rektifikace a míchání lihovin</v>
      </c>
      <c r="H413" s="172"/>
      <c r="I413" s="174"/>
    </row>
    <row r="414" spans="1:9" ht="12.75">
      <c r="A414" s="140">
        <f>IF(ISNUMBER(SEARCH(ZAKL_DATA!$B$29,B414)),MAX($A$1:A413)+1,0)</f>
        <v>413</v>
      </c>
      <c r="B414" s="139" t="s">
        <v>1290</v>
      </c>
      <c r="C414" s="171" t="s">
        <v>1785</v>
      </c>
      <c r="E414" t="str">
        <f>IFERROR(VLOOKUP(ROWS($E$2:E414),$A$2:$B$991,2,0),"")</f>
        <v>Výroba vína z vinných hroznů</v>
      </c>
      <c r="H414" s="172"/>
      <c r="I414" s="174"/>
    </row>
    <row r="415" spans="1:9" ht="12.75">
      <c r="A415" s="140">
        <f>IF(ISNUMBER(SEARCH(ZAKL_DATA!$B$29,B415)),MAX($A$1:A414)+1,0)</f>
        <v>414</v>
      </c>
      <c r="B415" s="139" t="s">
        <v>1291</v>
      </c>
      <c r="C415" s="171" t="s">
        <v>1786</v>
      </c>
      <c r="E415" t="str">
        <f>IFERROR(VLOOKUP(ROWS($E$2:E415),$A$2:$B$991,2,0),"")</f>
        <v>Výroba jablečného vína a jiných ovocných vín</v>
      </c>
      <c r="H415" s="172"/>
      <c r="I415" s="174"/>
    </row>
    <row r="416" spans="1:9" ht="12.75">
      <c r="A416" s="140">
        <f>IF(ISNUMBER(SEARCH(ZAKL_DATA!$B$29,B416)),MAX($A$1:A415)+1,0)</f>
        <v>415</v>
      </c>
      <c r="B416" s="139" t="s">
        <v>1292</v>
      </c>
      <c r="C416" s="171" t="s">
        <v>1787</v>
      </c>
      <c r="E416" t="str">
        <f>IFERROR(VLOOKUP(ROWS($E$2:E416),$A$2:$B$991,2,0),"")</f>
        <v>Výroba ostatních nedestilovaných kvašených nápojů</v>
      </c>
      <c r="H416" s="172"/>
      <c r="I416" s="174"/>
    </row>
    <row r="417" spans="1:9" ht="12.75">
      <c r="A417" s="140">
        <f>IF(ISNUMBER(SEARCH(ZAKL_DATA!$B$29,B417)),MAX($A$1:A416)+1,0)</f>
        <v>416</v>
      </c>
      <c r="B417" s="139" t="s">
        <v>1293</v>
      </c>
      <c r="C417" s="171" t="s">
        <v>1788</v>
      </c>
      <c r="E417" t="str">
        <f>IFERROR(VLOOKUP(ROWS($E$2:E417),$A$2:$B$991,2,0),"")</f>
        <v>Výroba piva</v>
      </c>
      <c r="H417" s="172"/>
      <c r="I417" s="174"/>
    </row>
    <row r="418" spans="1:9" ht="12.75">
      <c r="A418" s="140">
        <f>IF(ISNUMBER(SEARCH(ZAKL_DATA!$B$29,B418)),MAX($A$1:A417)+1,0)</f>
        <v>417</v>
      </c>
      <c r="B418" s="139" t="s">
        <v>1294</v>
      </c>
      <c r="C418" s="171" t="s">
        <v>1789</v>
      </c>
      <c r="E418" t="str">
        <f>IFERROR(VLOOKUP(ROWS($E$2:E418),$A$2:$B$991,2,0),"")</f>
        <v>Výroba sladu</v>
      </c>
      <c r="H418" s="172"/>
      <c r="I418" s="174"/>
    </row>
    <row r="419" spans="1:9" ht="12.75">
      <c r="A419" s="140">
        <f>IF(ISNUMBER(SEARCH(ZAKL_DATA!$B$29,B419)),MAX($A$1:A418)+1,0)</f>
        <v>418</v>
      </c>
      <c r="B419" s="139" t="s">
        <v>1295</v>
      </c>
      <c r="C419" s="171" t="s">
        <v>1790</v>
      </c>
      <c r="E419" t="str">
        <f>IFERROR(VLOOKUP(ROWS($E$2:E419),$A$2:$B$991,2,0),"")</f>
        <v>Výroba nealkohol.nápojů;stáčení minerálních a ostatních vod do lahví</v>
      </c>
      <c r="H419" s="172"/>
      <c r="I419" s="174"/>
    </row>
    <row r="420" spans="1:9" ht="12.75">
      <c r="A420" s="140">
        <f>IF(ISNUMBER(SEARCH(ZAKL_DATA!$B$29,B420)),MAX($A$1:A419)+1,0)</f>
        <v>419</v>
      </c>
      <c r="B420" s="139" t="s">
        <v>1296</v>
      </c>
      <c r="C420" s="171" t="s">
        <v>1791</v>
      </c>
      <c r="E420" t="str">
        <f>IFERROR(VLOOKUP(ROWS($E$2:E420),$A$2:$B$991,2,0),"")</f>
        <v>Výroba pletených a háčkovaných materiálů</v>
      </c>
      <c r="H420" s="172"/>
      <c r="I420" s="174"/>
    </row>
    <row r="421" spans="1:9" ht="12.75">
      <c r="A421" s="140">
        <f>IF(ISNUMBER(SEARCH(ZAKL_DATA!$B$29,B421)),MAX($A$1:A420)+1,0)</f>
        <v>420</v>
      </c>
      <c r="B421" s="139" t="s">
        <v>1297</v>
      </c>
      <c r="C421" s="171" t="s">
        <v>1792</v>
      </c>
      <c r="E421" t="str">
        <f>IFERROR(VLOOKUP(ROWS($E$2:E421),$A$2:$B$991,2,0),"")</f>
        <v>Výroba konfekčních textilních výrobků, kromě oděvů</v>
      </c>
      <c r="H421" s="172"/>
      <c r="I421" s="174"/>
    </row>
    <row r="422" spans="1:9" ht="12.75">
      <c r="A422" s="140">
        <f>IF(ISNUMBER(SEARCH(ZAKL_DATA!$B$29,B422)),MAX($A$1:A421)+1,0)</f>
        <v>421</v>
      </c>
      <c r="B422" s="139" t="s">
        <v>1298</v>
      </c>
      <c r="C422" s="171" t="s">
        <v>1793</v>
      </c>
      <c r="E422" t="str">
        <f>IFERROR(VLOOKUP(ROWS($E$2:E422),$A$2:$B$991,2,0),"")</f>
        <v>Výroba koberců a kobercových předložek</v>
      </c>
      <c r="H422" s="172"/>
      <c r="I422" s="174"/>
    </row>
    <row r="423" spans="1:9" ht="12.75">
      <c r="A423" s="140">
        <f>IF(ISNUMBER(SEARCH(ZAKL_DATA!$B$29,B423)),MAX($A$1:A422)+1,0)</f>
        <v>422</v>
      </c>
      <c r="B423" s="139" t="s">
        <v>1299</v>
      </c>
      <c r="C423" s="171" t="s">
        <v>1794</v>
      </c>
      <c r="E423" t="str">
        <f>IFERROR(VLOOKUP(ROWS($E$2:E423),$A$2:$B$991,2,0),"")</f>
        <v>Výroba lan, provazů a síťovaných výrobků</v>
      </c>
      <c r="H423" s="172"/>
      <c r="I423" s="174"/>
    </row>
    <row r="424" spans="1:9" ht="12.75">
      <c r="A424" s="140">
        <f>IF(ISNUMBER(SEARCH(ZAKL_DATA!$B$29,B424)),MAX($A$1:A423)+1,0)</f>
        <v>423</v>
      </c>
      <c r="B424" s="139" t="s">
        <v>1300</v>
      </c>
      <c r="C424" s="171" t="s">
        <v>1795</v>
      </c>
      <c r="E424" t="str">
        <f>IFERROR(VLOOKUP(ROWS($E$2:E424),$A$2:$B$991,2,0),"")</f>
        <v>Výroba netkaných textilií a výrobků z nich, kromě oděvů</v>
      </c>
      <c r="H424" s="172"/>
      <c r="I424" s="174"/>
    </row>
    <row r="425" spans="1:9" ht="12.75">
      <c r="A425" s="140">
        <f>IF(ISNUMBER(SEARCH(ZAKL_DATA!$B$29,B425)),MAX($A$1:A424)+1,0)</f>
        <v>424</v>
      </c>
      <c r="B425" s="139" t="s">
        <v>1301</v>
      </c>
      <c r="C425" s="171" t="s">
        <v>1796</v>
      </c>
      <c r="E425" t="str">
        <f>IFERROR(VLOOKUP(ROWS($E$2:E425),$A$2:$B$991,2,0),"")</f>
        <v>Výroba ostatních technických a průmyslových textilií</v>
      </c>
      <c r="H425" s="172"/>
      <c r="I425" s="174"/>
    </row>
    <row r="426" spans="1:9" ht="12.75">
      <c r="A426" s="140">
        <f>IF(ISNUMBER(SEARCH(ZAKL_DATA!$B$29,B426)),MAX($A$1:A425)+1,0)</f>
        <v>425</v>
      </c>
      <c r="B426" s="139" t="s">
        <v>1302</v>
      </c>
      <c r="C426" s="171" t="s">
        <v>1797</v>
      </c>
      <c r="E426" t="str">
        <f>IFERROR(VLOOKUP(ROWS($E$2:E426),$A$2:$B$991,2,0),"")</f>
        <v>Výroba ostatních textilií j. n.</v>
      </c>
      <c r="H426" s="172"/>
      <c r="I426" s="174"/>
    </row>
    <row r="427" spans="1:9" ht="12.75">
      <c r="A427" s="140">
        <f>IF(ISNUMBER(SEARCH(ZAKL_DATA!$B$29,B427)),MAX($A$1:A426)+1,0)</f>
        <v>426</v>
      </c>
      <c r="B427" s="139" t="s">
        <v>1303</v>
      </c>
      <c r="C427" s="171" t="s">
        <v>1798</v>
      </c>
      <c r="E427" t="str">
        <f>IFERROR(VLOOKUP(ROWS($E$2:E427),$A$2:$B$991,2,0),"")</f>
        <v>Výroba kožených oděvů</v>
      </c>
      <c r="H427" s="172"/>
      <c r="I427" s="174"/>
    </row>
    <row r="428" spans="1:9" ht="12.75">
      <c r="A428" s="140">
        <f>IF(ISNUMBER(SEARCH(ZAKL_DATA!$B$29,B428)),MAX($A$1:A427)+1,0)</f>
        <v>427</v>
      </c>
      <c r="B428" s="139" t="s">
        <v>1304</v>
      </c>
      <c r="C428" s="171" t="s">
        <v>1799</v>
      </c>
      <c r="E428" t="str">
        <f>IFERROR(VLOOKUP(ROWS($E$2:E428),$A$2:$B$991,2,0),"")</f>
        <v>Výroba pracovních oděvů</v>
      </c>
      <c r="H428" s="172"/>
      <c r="I428" s="174"/>
    </row>
    <row r="429" spans="1:9" ht="12.75">
      <c r="A429" s="140">
        <f>IF(ISNUMBER(SEARCH(ZAKL_DATA!$B$29,B429)),MAX($A$1:A428)+1,0)</f>
        <v>428</v>
      </c>
      <c r="B429" s="139" t="s">
        <v>1305</v>
      </c>
      <c r="C429" s="171" t="s">
        <v>1800</v>
      </c>
      <c r="E429" t="str">
        <f>IFERROR(VLOOKUP(ROWS($E$2:E429),$A$2:$B$991,2,0),"")</f>
        <v>Výroba ostatních svrchních oděvů</v>
      </c>
      <c r="H429" s="172"/>
      <c r="I429" s="174"/>
    </row>
    <row r="430" spans="1:9" ht="12.75">
      <c r="A430" s="140">
        <f>IF(ISNUMBER(SEARCH(ZAKL_DATA!$B$29,B430)),MAX($A$1:A429)+1,0)</f>
        <v>429</v>
      </c>
      <c r="B430" s="139" t="s">
        <v>1306</v>
      </c>
      <c r="C430" s="171" t="s">
        <v>1801</v>
      </c>
      <c r="E430" t="str">
        <f>IFERROR(VLOOKUP(ROWS($E$2:E430),$A$2:$B$991,2,0),"")</f>
        <v>Výroba osobního prádla</v>
      </c>
      <c r="H430" s="172"/>
      <c r="I430" s="174"/>
    </row>
    <row r="431" spans="1:9" ht="12.75">
      <c r="A431" s="140">
        <f>IF(ISNUMBER(SEARCH(ZAKL_DATA!$B$29,B431)),MAX($A$1:A430)+1,0)</f>
        <v>430</v>
      </c>
      <c r="B431" s="139" t="s">
        <v>1307</v>
      </c>
      <c r="C431" s="171" t="s">
        <v>1802</v>
      </c>
      <c r="E431" t="str">
        <f>IFERROR(VLOOKUP(ROWS($E$2:E431),$A$2:$B$991,2,0),"")</f>
        <v>Výroba ostatních oděvů a oděvních doplňků</v>
      </c>
      <c r="H431" s="172"/>
      <c r="I431" s="174"/>
    </row>
    <row r="432" spans="1:9" ht="12.75">
      <c r="A432" s="140">
        <f>IF(ISNUMBER(SEARCH(ZAKL_DATA!$B$29,B432)),MAX($A$1:A431)+1,0)</f>
        <v>431</v>
      </c>
      <c r="B432" s="139" t="s">
        <v>1308</v>
      </c>
      <c r="C432" s="171" t="s">
        <v>1803</v>
      </c>
      <c r="E432" t="str">
        <f>IFERROR(VLOOKUP(ROWS($E$2:E432),$A$2:$B$991,2,0),"")</f>
        <v>Výroba pletených a háčkovaných punčochových výrobků</v>
      </c>
      <c r="H432" s="172"/>
      <c r="I432" s="174"/>
    </row>
    <row r="433" spans="1:9" ht="12.75">
      <c r="A433" s="140">
        <f>IF(ISNUMBER(SEARCH(ZAKL_DATA!$B$29,B433)),MAX($A$1:A432)+1,0)</f>
        <v>432</v>
      </c>
      <c r="B433" s="139" t="s">
        <v>1309</v>
      </c>
      <c r="C433" s="171" t="s">
        <v>1804</v>
      </c>
      <c r="E433" t="str">
        <f>IFERROR(VLOOKUP(ROWS($E$2:E433),$A$2:$B$991,2,0),"")</f>
        <v>Výroba ostatních pletených a háčkovaných oděvů</v>
      </c>
      <c r="H433" s="172"/>
      <c r="I433" s="174"/>
    </row>
    <row r="434" spans="1:9" ht="12.75">
      <c r="A434" s="140">
        <f>IF(ISNUMBER(SEARCH(ZAKL_DATA!$B$29,B434)),MAX($A$1:A433)+1,0)</f>
        <v>433</v>
      </c>
      <c r="B434" s="139" t="s">
        <v>350</v>
      </c>
      <c r="C434" s="171" t="s">
        <v>1805</v>
      </c>
      <c r="E434" t="str">
        <f>IFERROR(VLOOKUP(ROWS($E$2:E434),$A$2:$B$991,2,0),"")</f>
        <v>Chov drobných hospodářských zvířat</v>
      </c>
      <c r="H434" s="172"/>
      <c r="I434" s="174"/>
    </row>
    <row r="435" spans="1:9" ht="12.75">
      <c r="A435" s="140">
        <f>IF(ISNUMBER(SEARCH(ZAKL_DATA!$B$29,B435)),MAX($A$1:A434)+1,0)</f>
        <v>434</v>
      </c>
      <c r="B435" s="139" t="s">
        <v>351</v>
      </c>
      <c r="C435" s="171" t="s">
        <v>1806</v>
      </c>
      <c r="E435" t="str">
        <f>IFERROR(VLOOKUP(ROWS($E$2:E435),$A$2:$B$991,2,0),"")</f>
        <v>Chov kožešinových zvířat</v>
      </c>
      <c r="H435" s="172"/>
      <c r="I435" s="174"/>
    </row>
    <row r="436" spans="1:9" ht="12.75">
      <c r="A436" s="140">
        <f>IF(ISNUMBER(SEARCH(ZAKL_DATA!$B$29,B436)),MAX($A$1:A435)+1,0)</f>
        <v>435</v>
      </c>
      <c r="B436" s="139" t="s">
        <v>352</v>
      </c>
      <c r="C436" s="171" t="s">
        <v>1807</v>
      </c>
      <c r="E436" t="str">
        <f>IFERROR(VLOOKUP(ROWS($E$2:E436),$A$2:$B$991,2,0),"")</f>
        <v>Chov zvířat pro zájmový chov</v>
      </c>
      <c r="H436" s="172"/>
      <c r="I436" s="174"/>
    </row>
    <row r="437" spans="1:9" ht="12.75">
      <c r="A437" s="140">
        <f>IF(ISNUMBER(SEARCH(ZAKL_DATA!$B$29,B437)),MAX($A$1:A436)+1,0)</f>
        <v>436</v>
      </c>
      <c r="B437" s="139" t="s">
        <v>353</v>
      </c>
      <c r="C437" s="171" t="s">
        <v>1808</v>
      </c>
      <c r="E437" t="str">
        <f>IFERROR(VLOOKUP(ROWS($E$2:E437),$A$2:$B$991,2,0),"")</f>
        <v>Chov ostatních zvířat j. n.</v>
      </c>
      <c r="H437" s="172"/>
      <c r="I437" s="174"/>
    </row>
    <row r="438" spans="1:9" ht="12.75">
      <c r="A438" s="140">
        <f>IF(ISNUMBER(SEARCH(ZAKL_DATA!$B$29,B438)),MAX($A$1:A437)+1,0)</f>
        <v>437</v>
      </c>
      <c r="B438" s="139" t="s">
        <v>1310</v>
      </c>
      <c r="C438" s="171" t="s">
        <v>1809</v>
      </c>
      <c r="E438" t="str">
        <f>IFERROR(VLOOKUP(ROWS($E$2:E438),$A$2:$B$991,2,0),"")</f>
        <v>Činění a úprava usní (vyčiněných kůží); zpracování a barvení kožešin</v>
      </c>
      <c r="H438" s="172"/>
      <c r="I438" s="174"/>
    </row>
    <row r="439" spans="1:9" ht="12.75">
      <c r="A439" s="140">
        <f>IF(ISNUMBER(SEARCH(ZAKL_DATA!$B$29,B439)),MAX($A$1:A438)+1,0)</f>
        <v>438</v>
      </c>
      <c r="B439" s="139" t="s">
        <v>1311</v>
      </c>
      <c r="C439" s="171" t="s">
        <v>1810</v>
      </c>
      <c r="E439" t="str">
        <f>IFERROR(VLOOKUP(ROWS($E$2:E439),$A$2:$B$991,2,0),"")</f>
        <v>Výroba brašnářských, sedlářských a podobných výrobků</v>
      </c>
      <c r="H439" s="172"/>
      <c r="I439" s="174"/>
    </row>
    <row r="440" spans="1:9" ht="12.75">
      <c r="A440" s="140">
        <f>IF(ISNUMBER(SEARCH(ZAKL_DATA!$B$29,B440)),MAX($A$1:A439)+1,0)</f>
        <v>439</v>
      </c>
      <c r="B440" s="139" t="s">
        <v>1312</v>
      </c>
      <c r="C440" s="171" t="s">
        <v>1811</v>
      </c>
      <c r="E440" t="str">
        <f>IFERROR(VLOOKUP(ROWS($E$2:E440),$A$2:$B$991,2,0),"")</f>
        <v>Výroba dýh a desek na bázi dřeva</v>
      </c>
      <c r="H440" s="172"/>
      <c r="I440" s="174"/>
    </row>
    <row r="441" spans="1:9" ht="12.75">
      <c r="A441" s="140">
        <f>IF(ISNUMBER(SEARCH(ZAKL_DATA!$B$29,B441)),MAX($A$1:A440)+1,0)</f>
        <v>440</v>
      </c>
      <c r="B441" s="139" t="s">
        <v>1313</v>
      </c>
      <c r="C441" s="171" t="s">
        <v>1812</v>
      </c>
      <c r="E441" t="str">
        <f>IFERROR(VLOOKUP(ROWS($E$2:E441),$A$2:$B$991,2,0),"")</f>
        <v>Výroba sestavených parketových podlah</v>
      </c>
      <c r="H441" s="172"/>
      <c r="I441" s="174"/>
    </row>
    <row r="442" spans="1:9" ht="12.75">
      <c r="A442" s="140">
        <f>IF(ISNUMBER(SEARCH(ZAKL_DATA!$B$29,B442)),MAX($A$1:A441)+1,0)</f>
        <v>441</v>
      </c>
      <c r="B442" s="139" t="s">
        <v>1314</v>
      </c>
      <c r="C442" s="171" t="s">
        <v>1813</v>
      </c>
      <c r="E442" t="str">
        <f>IFERROR(VLOOKUP(ROWS($E$2:E442),$A$2:$B$991,2,0),"")</f>
        <v>Výroba ostatních výrobků stavebního truhlářství a tesařství</v>
      </c>
      <c r="H442" s="172"/>
      <c r="I442" s="174"/>
    </row>
    <row r="443" spans="1:9" ht="12.75">
      <c r="A443" s="140">
        <f>IF(ISNUMBER(SEARCH(ZAKL_DATA!$B$29,B443)),MAX($A$1:A442)+1,0)</f>
        <v>442</v>
      </c>
      <c r="B443" s="139" t="s">
        <v>1315</v>
      </c>
      <c r="C443" s="171" t="s">
        <v>1814</v>
      </c>
      <c r="E443" t="str">
        <f>IFERROR(VLOOKUP(ROWS($E$2:E443),$A$2:$B$991,2,0),"")</f>
        <v>Výroba dřevěných obalů</v>
      </c>
      <c r="H443" s="172"/>
      <c r="I443" s="174"/>
    </row>
    <row r="444" spans="1:9" ht="12.75">
      <c r="A444" s="140">
        <f>IF(ISNUMBER(SEARCH(ZAKL_DATA!$B$29,B444)),MAX($A$1:A443)+1,0)</f>
        <v>443</v>
      </c>
      <c r="B444" s="139" t="s">
        <v>1316</v>
      </c>
      <c r="C444" s="171" t="s">
        <v>1815</v>
      </c>
      <c r="E444" t="str">
        <f>IFERROR(VLOOKUP(ROWS($E$2:E444),$A$2:$B$991,2,0),"")</f>
        <v>Výroba ost.dřevěných,korkových,proutěných a slaměných výr.,kromě nábytku</v>
      </c>
      <c r="H444" s="172"/>
      <c r="I444" s="174"/>
    </row>
    <row r="445" spans="1:9" ht="12.75">
      <c r="A445" s="140">
        <f>IF(ISNUMBER(SEARCH(ZAKL_DATA!$B$29,B445)),MAX($A$1:A444)+1,0)</f>
        <v>444</v>
      </c>
      <c r="B445" s="139" t="s">
        <v>1317</v>
      </c>
      <c r="C445" s="171" t="s">
        <v>1816</v>
      </c>
      <c r="E445" t="str">
        <f>IFERROR(VLOOKUP(ROWS($E$2:E445),$A$2:$B$991,2,0),"")</f>
        <v>Výroba buničiny</v>
      </c>
      <c r="H445" s="172"/>
      <c r="I445" s="174"/>
    </row>
    <row r="446" spans="1:9" ht="12.75">
      <c r="A446" s="140">
        <f>IF(ISNUMBER(SEARCH(ZAKL_DATA!$B$29,B446)),MAX($A$1:A445)+1,0)</f>
        <v>445</v>
      </c>
      <c r="B446" s="139" t="s">
        <v>1318</v>
      </c>
      <c r="C446" s="171" t="s">
        <v>1817</v>
      </c>
      <c r="E446" t="str">
        <f>IFERROR(VLOOKUP(ROWS($E$2:E446),$A$2:$B$991,2,0),"")</f>
        <v>Výroba papíru a lepenky</v>
      </c>
      <c r="H446" s="172"/>
      <c r="I446" s="174"/>
    </row>
    <row r="447" spans="1:9" ht="12.75">
      <c r="A447" s="140">
        <f>IF(ISNUMBER(SEARCH(ZAKL_DATA!$B$29,B447)),MAX($A$1:A446)+1,0)</f>
        <v>446</v>
      </c>
      <c r="B447" s="139" t="s">
        <v>1319</v>
      </c>
      <c r="C447" s="171" t="s">
        <v>1818</v>
      </c>
      <c r="E447" t="str">
        <f>IFERROR(VLOOKUP(ROWS($E$2:E447),$A$2:$B$991,2,0),"")</f>
        <v>Výroba vlnitého papíru a lepenky, papírových a lepenkových obalů</v>
      </c>
      <c r="H447" s="172"/>
      <c r="I447" s="174"/>
    </row>
    <row r="448" spans="1:9" ht="12.75">
      <c r="A448" s="140">
        <f>IF(ISNUMBER(SEARCH(ZAKL_DATA!$B$29,B448)),MAX($A$1:A447)+1,0)</f>
        <v>447</v>
      </c>
      <c r="B448" s="139" t="s">
        <v>1320</v>
      </c>
      <c r="C448" s="171" t="s">
        <v>1819</v>
      </c>
      <c r="E448" t="str">
        <f>IFERROR(VLOOKUP(ROWS($E$2:E448),$A$2:$B$991,2,0),"")</f>
        <v>Výroba domácích potřeb, hygienických a toaletních výrobků z papíru</v>
      </c>
      <c r="H448" s="172"/>
      <c r="I448" s="174"/>
    </row>
    <row r="449" spans="1:9" ht="12.75">
      <c r="A449" s="140">
        <f>IF(ISNUMBER(SEARCH(ZAKL_DATA!$B$29,B449)),MAX($A$1:A448)+1,0)</f>
        <v>448</v>
      </c>
      <c r="B449" s="139" t="s">
        <v>1321</v>
      </c>
      <c r="C449" s="171" t="s">
        <v>1820</v>
      </c>
      <c r="E449" t="str">
        <f>IFERROR(VLOOKUP(ROWS($E$2:E449),$A$2:$B$991,2,0),"")</f>
        <v>Výroba kancelářských potřeb z papíru</v>
      </c>
      <c r="H449" s="172"/>
      <c r="I449" s="174"/>
    </row>
    <row r="450" spans="1:9" ht="12.75">
      <c r="A450" s="140">
        <f>IF(ISNUMBER(SEARCH(ZAKL_DATA!$B$29,B450)),MAX($A$1:A449)+1,0)</f>
        <v>449</v>
      </c>
      <c r="B450" s="139" t="s">
        <v>1322</v>
      </c>
      <c r="C450" s="171" t="s">
        <v>1821</v>
      </c>
      <c r="E450" t="str">
        <f>IFERROR(VLOOKUP(ROWS($E$2:E450),$A$2:$B$991,2,0),"")</f>
        <v>Výroba tapet</v>
      </c>
      <c r="H450" s="172"/>
      <c r="I450" s="174"/>
    </row>
    <row r="451" spans="1:9" ht="12.75">
      <c r="A451" s="140">
        <f>IF(ISNUMBER(SEARCH(ZAKL_DATA!$B$29,B451)),MAX($A$1:A450)+1,0)</f>
        <v>450</v>
      </c>
      <c r="B451" s="139" t="s">
        <v>1323</v>
      </c>
      <c r="C451" s="171" t="s">
        <v>1822</v>
      </c>
      <c r="E451" t="str">
        <f>IFERROR(VLOOKUP(ROWS($E$2:E451),$A$2:$B$991,2,0),"")</f>
        <v>Výroba ostatních výrobků z papíru a lepenky</v>
      </c>
      <c r="H451" s="172"/>
      <c r="I451" s="174"/>
    </row>
    <row r="452" spans="1:9" ht="12.75">
      <c r="A452" s="140">
        <f>IF(ISNUMBER(SEARCH(ZAKL_DATA!$B$29,B452)),MAX($A$1:A451)+1,0)</f>
        <v>451</v>
      </c>
      <c r="B452" s="139" t="s">
        <v>1324</v>
      </c>
      <c r="C452" s="171" t="s">
        <v>1823</v>
      </c>
      <c r="E452" t="str">
        <f>IFERROR(VLOOKUP(ROWS($E$2:E452),$A$2:$B$991,2,0),"")</f>
        <v>Tisk novin</v>
      </c>
      <c r="H452" s="172"/>
      <c r="I452" s="174"/>
    </row>
    <row r="453" spans="1:9" ht="12.75">
      <c r="A453" s="140">
        <f>IF(ISNUMBER(SEARCH(ZAKL_DATA!$B$29,B453)),MAX($A$1:A452)+1,0)</f>
        <v>452</v>
      </c>
      <c r="B453" s="139" t="s">
        <v>1325</v>
      </c>
      <c r="C453" s="171" t="s">
        <v>1824</v>
      </c>
      <c r="E453" t="str">
        <f>IFERROR(VLOOKUP(ROWS($E$2:E453),$A$2:$B$991,2,0),"")</f>
        <v>Tisk ostatní, kromě novin</v>
      </c>
      <c r="H453" s="172"/>
      <c r="I453" s="174"/>
    </row>
    <row r="454" spans="1:9" ht="12.75">
      <c r="A454" s="140">
        <f>IF(ISNUMBER(SEARCH(ZAKL_DATA!$B$29,B454)),MAX($A$1:A453)+1,0)</f>
        <v>453</v>
      </c>
      <c r="B454" s="139" t="s">
        <v>1326</v>
      </c>
      <c r="C454" s="171" t="s">
        <v>1825</v>
      </c>
      <c r="E454" t="str">
        <f>IFERROR(VLOOKUP(ROWS($E$2:E454),$A$2:$B$991,2,0),"")</f>
        <v>Příprava tisku a digitálních dat</v>
      </c>
      <c r="H454" s="172"/>
      <c r="I454" s="174"/>
    </row>
    <row r="455" spans="1:9" ht="12.75">
      <c r="A455" s="140">
        <f>IF(ISNUMBER(SEARCH(ZAKL_DATA!$B$29,B455)),MAX($A$1:A454)+1,0)</f>
        <v>454</v>
      </c>
      <c r="B455" s="139" t="s">
        <v>1327</v>
      </c>
      <c r="C455" s="171" t="s">
        <v>1826</v>
      </c>
      <c r="E455" t="str">
        <f>IFERROR(VLOOKUP(ROWS($E$2:E455),$A$2:$B$991,2,0),"")</f>
        <v>Vázání a související činnosti</v>
      </c>
      <c r="H455" s="172"/>
      <c r="I455" s="174"/>
    </row>
    <row r="456" spans="1:9" ht="12.75">
      <c r="A456" s="140">
        <f>IF(ISNUMBER(SEARCH(ZAKL_DATA!$B$29,B456)),MAX($A$1:A455)+1,0)</f>
        <v>455</v>
      </c>
      <c r="B456" s="139" t="s">
        <v>1328</v>
      </c>
      <c r="C456" s="171" t="s">
        <v>1827</v>
      </c>
      <c r="E456" t="str">
        <f>IFERROR(VLOOKUP(ROWS($E$2:E456),$A$2:$B$991,2,0),"")</f>
        <v>Výroba technických plynů</v>
      </c>
      <c r="H456" s="172"/>
      <c r="I456" s="174"/>
    </row>
    <row r="457" spans="1:9" ht="12.75">
      <c r="A457" s="140">
        <f>IF(ISNUMBER(SEARCH(ZAKL_DATA!$B$29,B457)),MAX($A$1:A456)+1,0)</f>
        <v>456</v>
      </c>
      <c r="B457" s="139" t="s">
        <v>1329</v>
      </c>
      <c r="C457" s="171" t="s">
        <v>1828</v>
      </c>
      <c r="E457" t="str">
        <f>IFERROR(VLOOKUP(ROWS($E$2:E457),$A$2:$B$991,2,0),"")</f>
        <v>Výroba barviv a pigmentů</v>
      </c>
      <c r="H457" s="172"/>
      <c r="I457" s="174"/>
    </row>
    <row r="458" spans="1:9" ht="12.75">
      <c r="A458" s="140">
        <f>IF(ISNUMBER(SEARCH(ZAKL_DATA!$B$29,B458)),MAX($A$1:A457)+1,0)</f>
        <v>457</v>
      </c>
      <c r="B458" s="139" t="s">
        <v>1330</v>
      </c>
      <c r="C458" s="171" t="s">
        <v>1829</v>
      </c>
      <c r="E458" t="str">
        <f>IFERROR(VLOOKUP(ROWS($E$2:E458),$A$2:$B$991,2,0),"")</f>
        <v>Výroba jiných základních anorganických chemických látek</v>
      </c>
      <c r="H458" s="172"/>
      <c r="I458" s="174"/>
    </row>
    <row r="459" spans="1:9" ht="12.75">
      <c r="A459" s="140">
        <f>IF(ISNUMBER(SEARCH(ZAKL_DATA!$B$29,B459)),MAX($A$1:A458)+1,0)</f>
        <v>458</v>
      </c>
      <c r="B459" s="139" t="s">
        <v>1331</v>
      </c>
      <c r="C459" s="171" t="s">
        <v>1830</v>
      </c>
      <c r="E459" t="str">
        <f>IFERROR(VLOOKUP(ROWS($E$2:E459),$A$2:$B$991,2,0),"")</f>
        <v>Výroba jiných základních organických chemických látek</v>
      </c>
      <c r="H459" s="172"/>
      <c r="I459" s="174"/>
    </row>
    <row r="460" spans="1:9" ht="12.75">
      <c r="A460" s="140">
        <f>IF(ISNUMBER(SEARCH(ZAKL_DATA!$B$29,B460)),MAX($A$1:A459)+1,0)</f>
        <v>459</v>
      </c>
      <c r="B460" s="139" t="s">
        <v>1332</v>
      </c>
      <c r="C460" s="171" t="s">
        <v>1831</v>
      </c>
      <c r="E460" t="str">
        <f>IFERROR(VLOOKUP(ROWS($E$2:E460),$A$2:$B$991,2,0),"")</f>
        <v>Výroba hnojiv a dusíkatých sloučenin</v>
      </c>
      <c r="H460" s="172"/>
      <c r="I460" s="174"/>
    </row>
    <row r="461" spans="1:9" ht="12.75">
      <c r="A461" s="140">
        <f>IF(ISNUMBER(SEARCH(ZAKL_DATA!$B$29,B461)),MAX($A$1:A460)+1,0)</f>
        <v>460</v>
      </c>
      <c r="B461" s="139" t="s">
        <v>1333</v>
      </c>
      <c r="C461" s="171" t="s">
        <v>1832</v>
      </c>
      <c r="E461" t="str">
        <f>IFERROR(VLOOKUP(ROWS($E$2:E461),$A$2:$B$991,2,0),"")</f>
        <v>Výroba plastů v primárních formách</v>
      </c>
      <c r="H461" s="172"/>
      <c r="I461" s="174"/>
    </row>
    <row r="462" spans="1:9" ht="12.75">
      <c r="A462" s="140">
        <f>IF(ISNUMBER(SEARCH(ZAKL_DATA!$B$29,B462)),MAX($A$1:A461)+1,0)</f>
        <v>461</v>
      </c>
      <c r="B462" s="139" t="s">
        <v>1334</v>
      </c>
      <c r="C462" s="171" t="s">
        <v>1833</v>
      </c>
      <c r="E462" t="str">
        <f>IFERROR(VLOOKUP(ROWS($E$2:E462),$A$2:$B$991,2,0),"")</f>
        <v>Výroba syntetického kaučuku v primárních formách</v>
      </c>
      <c r="H462" s="172"/>
      <c r="I462" s="174"/>
    </row>
    <row r="463" spans="1:9" ht="12.75">
      <c r="A463" s="140">
        <f>IF(ISNUMBER(SEARCH(ZAKL_DATA!$B$29,B463)),MAX($A$1:A462)+1,0)</f>
        <v>462</v>
      </c>
      <c r="B463" s="139" t="s">
        <v>1335</v>
      </c>
      <c r="C463" s="171" t="s">
        <v>1834</v>
      </c>
      <c r="E463" t="str">
        <f>IFERROR(VLOOKUP(ROWS($E$2:E463),$A$2:$B$991,2,0),"")</f>
        <v>Výroba mýdel a detergentů, čisticích a lešticích prostředků</v>
      </c>
      <c r="H463" s="172"/>
      <c r="I463" s="174"/>
    </row>
    <row r="464" spans="1:9" ht="12.75">
      <c r="A464" s="140">
        <f>IF(ISNUMBER(SEARCH(ZAKL_DATA!$B$29,B464)),MAX($A$1:A463)+1,0)</f>
        <v>463</v>
      </c>
      <c r="B464" s="139" t="s">
        <v>1336</v>
      </c>
      <c r="C464" s="171" t="s">
        <v>1835</v>
      </c>
      <c r="E464" t="str">
        <f>IFERROR(VLOOKUP(ROWS($E$2:E464),$A$2:$B$991,2,0),"")</f>
        <v>Výroba parfémů a toaletních přípravků</v>
      </c>
      <c r="H464" s="172"/>
      <c r="I464" s="174"/>
    </row>
    <row r="465" spans="1:9" ht="12.75">
      <c r="A465" s="140">
        <f>IF(ISNUMBER(SEARCH(ZAKL_DATA!$B$29,B465)),MAX($A$1:A464)+1,0)</f>
        <v>464</v>
      </c>
      <c r="B465" s="139" t="s">
        <v>1337</v>
      </c>
      <c r="C465" s="171" t="s">
        <v>1836</v>
      </c>
      <c r="E465" t="str">
        <f>IFERROR(VLOOKUP(ROWS($E$2:E465),$A$2:$B$991,2,0),"")</f>
        <v>Výroba výbušnin</v>
      </c>
      <c r="H465" s="172"/>
      <c r="I465" s="174"/>
    </row>
    <row r="466" spans="1:9" ht="12.75">
      <c r="A466" s="140">
        <f>IF(ISNUMBER(SEARCH(ZAKL_DATA!$B$29,B466)),MAX($A$1:A465)+1,0)</f>
        <v>465</v>
      </c>
      <c r="B466" s="139" t="s">
        <v>1338</v>
      </c>
      <c r="C466" s="171" t="s">
        <v>1837</v>
      </c>
      <c r="E466" t="str">
        <f>IFERROR(VLOOKUP(ROWS($E$2:E466),$A$2:$B$991,2,0),"")</f>
        <v>Výroba klihů</v>
      </c>
      <c r="H466" s="172"/>
      <c r="I466" s="174"/>
    </row>
    <row r="467" spans="1:9" ht="12.75">
      <c r="A467" s="140">
        <f>IF(ISNUMBER(SEARCH(ZAKL_DATA!$B$29,B467)),MAX($A$1:A466)+1,0)</f>
        <v>466</v>
      </c>
      <c r="B467" s="139" t="s">
        <v>1339</v>
      </c>
      <c r="C467" s="171" t="s">
        <v>1838</v>
      </c>
      <c r="E467" t="str">
        <f>IFERROR(VLOOKUP(ROWS($E$2:E467),$A$2:$B$991,2,0),"")</f>
        <v>Výroba vonných silic</v>
      </c>
      <c r="H467" s="172"/>
      <c r="I467" s="174"/>
    </row>
    <row r="468" spans="1:9" ht="12.75">
      <c r="A468" s="140">
        <f>IF(ISNUMBER(SEARCH(ZAKL_DATA!$B$29,B468)),MAX($A$1:A467)+1,0)</f>
        <v>467</v>
      </c>
      <c r="B468" s="139" t="s">
        <v>1340</v>
      </c>
      <c r="C468" s="171" t="s">
        <v>1839</v>
      </c>
      <c r="E468" t="str">
        <f>IFERROR(VLOOKUP(ROWS($E$2:E468),$A$2:$B$991,2,0),"")</f>
        <v>Výroba ostatních chemických výrobků j. n.</v>
      </c>
      <c r="H468" s="172"/>
      <c r="I468" s="174"/>
    </row>
    <row r="469" spans="1:9" ht="12.75">
      <c r="A469" s="140">
        <f>IF(ISNUMBER(SEARCH(ZAKL_DATA!$B$29,B469)),MAX($A$1:A468)+1,0)</f>
        <v>468</v>
      </c>
      <c r="B469" s="139" t="s">
        <v>1341</v>
      </c>
      <c r="C469" s="171" t="s">
        <v>1840</v>
      </c>
      <c r="E469" t="str">
        <f>IFERROR(VLOOKUP(ROWS($E$2:E469),$A$2:$B$991,2,0),"")</f>
        <v>Výroba pryžových plášťů a duší; protektorování pneumatik</v>
      </c>
      <c r="H469" s="172"/>
      <c r="I469" s="174"/>
    </row>
    <row r="470" spans="1:9" ht="12.75">
      <c r="A470" s="140">
        <f>IF(ISNUMBER(SEARCH(ZAKL_DATA!$B$29,B470)),MAX($A$1:A469)+1,0)</f>
        <v>469</v>
      </c>
      <c r="B470" s="139" t="s">
        <v>1342</v>
      </c>
      <c r="C470" s="171" t="s">
        <v>1841</v>
      </c>
      <c r="E470" t="str">
        <f>IFERROR(VLOOKUP(ROWS($E$2:E470),$A$2:$B$991,2,0),"")</f>
        <v>Výroba ostatních pryžových výrobků</v>
      </c>
      <c r="H470" s="172"/>
      <c r="I470" s="174"/>
    </row>
    <row r="471" spans="1:9" ht="12.75">
      <c r="A471" s="140">
        <f>IF(ISNUMBER(SEARCH(ZAKL_DATA!$B$29,B471)),MAX($A$1:A470)+1,0)</f>
        <v>470</v>
      </c>
      <c r="B471" s="139" t="s">
        <v>1343</v>
      </c>
      <c r="C471" s="171" t="s">
        <v>1842</v>
      </c>
      <c r="E471" t="str">
        <f>IFERROR(VLOOKUP(ROWS($E$2:E471),$A$2:$B$991,2,0),"")</f>
        <v>Výroba plastových desek, fólií, hadic, trubek a profilů</v>
      </c>
      <c r="H471" s="172"/>
      <c r="I471" s="174"/>
    </row>
    <row r="472" spans="1:9" ht="12.75">
      <c r="A472" s="140">
        <f>IF(ISNUMBER(SEARCH(ZAKL_DATA!$B$29,B472)),MAX($A$1:A471)+1,0)</f>
        <v>471</v>
      </c>
      <c r="B472" s="139" t="s">
        <v>1344</v>
      </c>
      <c r="C472" s="171" t="s">
        <v>1843</v>
      </c>
      <c r="E472" t="str">
        <f>IFERROR(VLOOKUP(ROWS($E$2:E472),$A$2:$B$991,2,0),"")</f>
        <v>Výroba plastových obalů</v>
      </c>
      <c r="H472" s="172"/>
      <c r="I472" s="174"/>
    </row>
    <row r="473" spans="1:9" ht="12.75">
      <c r="A473" s="140">
        <f>IF(ISNUMBER(SEARCH(ZAKL_DATA!$B$29,B473)),MAX($A$1:A472)+1,0)</f>
        <v>472</v>
      </c>
      <c r="B473" s="139" t="s">
        <v>1345</v>
      </c>
      <c r="C473" s="171" t="s">
        <v>1844</v>
      </c>
      <c r="E473" t="str">
        <f>IFERROR(VLOOKUP(ROWS($E$2:E473),$A$2:$B$991,2,0),"")</f>
        <v>Výroba plastových výrobků pro stavebnictví</v>
      </c>
      <c r="H473" s="172"/>
      <c r="I473" s="174"/>
    </row>
    <row r="474" spans="1:9" ht="12.75">
      <c r="A474" s="140">
        <f>IF(ISNUMBER(SEARCH(ZAKL_DATA!$B$29,B474)),MAX($A$1:A473)+1,0)</f>
        <v>473</v>
      </c>
      <c r="B474" s="139" t="s">
        <v>1346</v>
      </c>
      <c r="C474" s="171" t="s">
        <v>1845</v>
      </c>
      <c r="E474" t="str">
        <f>IFERROR(VLOOKUP(ROWS($E$2:E474),$A$2:$B$991,2,0),"")</f>
        <v>Výroba ostatních plastových výrobků</v>
      </c>
      <c r="H474" s="172"/>
      <c r="I474" s="174"/>
    </row>
    <row r="475" spans="1:9" ht="12.75">
      <c r="A475" s="140">
        <f>IF(ISNUMBER(SEARCH(ZAKL_DATA!$B$29,B475)),MAX($A$1:A474)+1,0)</f>
        <v>474</v>
      </c>
      <c r="B475" s="139" t="s">
        <v>1347</v>
      </c>
      <c r="C475" s="171" t="s">
        <v>1846</v>
      </c>
      <c r="E475" t="str">
        <f>IFERROR(VLOOKUP(ROWS($E$2:E475),$A$2:$B$991,2,0),"")</f>
        <v>Výroba plochého skla</v>
      </c>
      <c r="H475" s="172"/>
      <c r="I475" s="174"/>
    </row>
    <row r="476" spans="1:9" ht="12.75">
      <c r="A476" s="140">
        <f>IF(ISNUMBER(SEARCH(ZAKL_DATA!$B$29,B476)),MAX($A$1:A475)+1,0)</f>
        <v>475</v>
      </c>
      <c r="B476" s="139" t="s">
        <v>1348</v>
      </c>
      <c r="C476" s="171" t="s">
        <v>1847</v>
      </c>
      <c r="E476" t="str">
        <f>IFERROR(VLOOKUP(ROWS($E$2:E476),$A$2:$B$991,2,0),"")</f>
        <v>Tvarování a zpracování plochého skla</v>
      </c>
      <c r="H476" s="172"/>
      <c r="I476" s="174"/>
    </row>
    <row r="477" spans="1:9" ht="12.75">
      <c r="A477" s="140">
        <f>IF(ISNUMBER(SEARCH(ZAKL_DATA!$B$29,B477)),MAX($A$1:A476)+1,0)</f>
        <v>476</v>
      </c>
      <c r="B477" s="139" t="s">
        <v>1349</v>
      </c>
      <c r="C477" s="171" t="s">
        <v>1848</v>
      </c>
      <c r="E477" t="str">
        <f>IFERROR(VLOOKUP(ROWS($E$2:E477),$A$2:$B$991,2,0),"")</f>
        <v>Výroba dutého skla</v>
      </c>
      <c r="H477" s="172"/>
      <c r="I477" s="174"/>
    </row>
    <row r="478" spans="1:9" ht="12.75">
      <c r="A478" s="140">
        <f>IF(ISNUMBER(SEARCH(ZAKL_DATA!$B$29,B478)),MAX($A$1:A477)+1,0)</f>
        <v>477</v>
      </c>
      <c r="B478" s="139" t="s">
        <v>1350</v>
      </c>
      <c r="C478" s="171" t="s">
        <v>1849</v>
      </c>
      <c r="E478" t="str">
        <f>IFERROR(VLOOKUP(ROWS($E$2:E478),$A$2:$B$991,2,0),"")</f>
        <v>Výroba skleněných vláken</v>
      </c>
      <c r="H478" s="172"/>
      <c r="I478" s="174"/>
    </row>
    <row r="479" spans="1:9" ht="12.75">
      <c r="A479" s="140">
        <f>IF(ISNUMBER(SEARCH(ZAKL_DATA!$B$29,B479)),MAX($A$1:A478)+1,0)</f>
        <v>478</v>
      </c>
      <c r="B479" s="139" t="s">
        <v>1351</v>
      </c>
      <c r="C479" s="171" t="s">
        <v>1850</v>
      </c>
      <c r="E479" t="str">
        <f>IFERROR(VLOOKUP(ROWS($E$2:E479),$A$2:$B$991,2,0),"")</f>
        <v>Výroba a zpracování ostatního skla vč. technického</v>
      </c>
      <c r="H479" s="172"/>
      <c r="I479" s="174"/>
    </row>
    <row r="480" spans="1:9" ht="12.75">
      <c r="A480" s="140">
        <f>IF(ISNUMBER(SEARCH(ZAKL_DATA!$B$29,B480)),MAX($A$1:A479)+1,0)</f>
        <v>479</v>
      </c>
      <c r="B480" s="139" t="s">
        <v>1352</v>
      </c>
      <c r="C480" s="171" t="s">
        <v>1851</v>
      </c>
      <c r="E480" t="str">
        <f>IFERROR(VLOOKUP(ROWS($E$2:E480),$A$2:$B$991,2,0),"")</f>
        <v>Výroba keramických obkládaček a dlaždic</v>
      </c>
      <c r="H480" s="172"/>
      <c r="I480" s="174"/>
    </row>
    <row r="481" spans="1:9" ht="12.75">
      <c r="A481" s="140">
        <f>IF(ISNUMBER(SEARCH(ZAKL_DATA!$B$29,B481)),MAX($A$1:A480)+1,0)</f>
        <v>480</v>
      </c>
      <c r="B481" s="139" t="s">
        <v>1353</v>
      </c>
      <c r="C481" s="171" t="s">
        <v>1852</v>
      </c>
      <c r="E481" t="str">
        <f>IFERROR(VLOOKUP(ROWS($E$2:E481),$A$2:$B$991,2,0),"")</f>
        <v>Výroba pálených zdicích materiálů, tašek, dlaždic a podobných výrobků</v>
      </c>
      <c r="H481" s="172"/>
      <c r="I481" s="174"/>
    </row>
    <row r="482" spans="1:9" ht="12.75">
      <c r="A482" s="140">
        <f>IF(ISNUMBER(SEARCH(ZAKL_DATA!$B$29,B482)),MAX($A$1:A481)+1,0)</f>
        <v>481</v>
      </c>
      <c r="B482" s="139" t="s">
        <v>0</v>
      </c>
      <c r="C482" s="171" t="s">
        <v>1853</v>
      </c>
      <c r="E482" t="str">
        <f>IFERROR(VLOOKUP(ROWS($E$2:E482),$A$2:$B$991,2,0),"")</f>
        <v>Výroba keram.a porcelán.výrobků převážně pro domácnost a ozdob.předmětů</v>
      </c>
      <c r="H482" s="172"/>
      <c r="I482" s="174"/>
    </row>
    <row r="483" spans="1:9" ht="12.75">
      <c r="A483" s="140">
        <f>IF(ISNUMBER(SEARCH(ZAKL_DATA!$B$29,B483)),MAX($A$1:A482)+1,0)</f>
        <v>482</v>
      </c>
      <c r="B483" s="139" t="s">
        <v>1</v>
      </c>
      <c r="C483" s="171" t="s">
        <v>1854</v>
      </c>
      <c r="E483" t="str">
        <f>IFERROR(VLOOKUP(ROWS($E$2:E483),$A$2:$B$991,2,0),"")</f>
        <v>Výroba keramických sanitárních výrobků</v>
      </c>
      <c r="H483" s="172"/>
      <c r="I483" s="174"/>
    </row>
    <row r="484" spans="1:9" ht="12.75">
      <c r="A484" s="140">
        <f>IF(ISNUMBER(SEARCH(ZAKL_DATA!$B$29,B484)),MAX($A$1:A483)+1,0)</f>
        <v>483</v>
      </c>
      <c r="B484" s="139" t="s">
        <v>2</v>
      </c>
      <c r="C484" s="171" t="s">
        <v>1855</v>
      </c>
      <c r="E484" t="str">
        <f>IFERROR(VLOOKUP(ROWS($E$2:E484),$A$2:$B$991,2,0),"")</f>
        <v>Výroba keramických izolátorů a izolačního příslušenství</v>
      </c>
      <c r="H484" s="172"/>
      <c r="I484" s="174"/>
    </row>
    <row r="485" spans="1:9" ht="12.75">
      <c r="A485" s="140">
        <f>IF(ISNUMBER(SEARCH(ZAKL_DATA!$B$29,B485)),MAX($A$1:A484)+1,0)</f>
        <v>484</v>
      </c>
      <c r="B485" s="139" t="s">
        <v>3</v>
      </c>
      <c r="C485" s="171" t="s">
        <v>1856</v>
      </c>
      <c r="E485" t="str">
        <f>IFERROR(VLOOKUP(ROWS($E$2:E485),$A$2:$B$991,2,0),"")</f>
        <v>Výroba ostatních technických keramických výrobků</v>
      </c>
      <c r="H485" s="172"/>
      <c r="I485" s="174"/>
    </row>
    <row r="486" spans="1:9" ht="12.75">
      <c r="A486" s="140">
        <f>IF(ISNUMBER(SEARCH(ZAKL_DATA!$B$29,B486)),MAX($A$1:A485)+1,0)</f>
        <v>485</v>
      </c>
      <c r="B486" s="139" t="s">
        <v>4</v>
      </c>
      <c r="C486" s="171" t="s">
        <v>1857</v>
      </c>
      <c r="E486" t="str">
        <f>IFERROR(VLOOKUP(ROWS($E$2:E486),$A$2:$B$991,2,0),"")</f>
        <v>Výroba ostatních keramických výrobků</v>
      </c>
      <c r="H486" s="172"/>
      <c r="I486" s="174"/>
    </row>
    <row r="487" spans="1:9" ht="12.75">
      <c r="A487" s="140">
        <f>IF(ISNUMBER(SEARCH(ZAKL_DATA!$B$29,B487)),MAX($A$1:A486)+1,0)</f>
        <v>486</v>
      </c>
      <c r="B487" s="139" t="s">
        <v>5</v>
      </c>
      <c r="C487" s="171" t="s">
        <v>1858</v>
      </c>
      <c r="E487" t="str">
        <f>IFERROR(VLOOKUP(ROWS($E$2:E487),$A$2:$B$991,2,0),"")</f>
        <v>Výroba cementu</v>
      </c>
      <c r="H487" s="172"/>
      <c r="I487" s="174"/>
    </row>
    <row r="488" spans="1:9" ht="12.75">
      <c r="A488" s="140">
        <f>IF(ISNUMBER(SEARCH(ZAKL_DATA!$B$29,B488)),MAX($A$1:A487)+1,0)</f>
        <v>487</v>
      </c>
      <c r="B488" s="139" t="s">
        <v>6</v>
      </c>
      <c r="C488" s="171" t="s">
        <v>1859</v>
      </c>
      <c r="E488" t="str">
        <f>IFERROR(VLOOKUP(ROWS($E$2:E488),$A$2:$B$991,2,0),"")</f>
        <v>Výroba vápna a sádry</v>
      </c>
      <c r="H488" s="172"/>
      <c r="I488" s="174"/>
    </row>
    <row r="489" spans="1:9" ht="12.75">
      <c r="A489" s="140">
        <f>IF(ISNUMBER(SEARCH(ZAKL_DATA!$B$29,B489)),MAX($A$1:A488)+1,0)</f>
        <v>488</v>
      </c>
      <c r="B489" s="139" t="s">
        <v>7</v>
      </c>
      <c r="C489" s="171" t="s">
        <v>1860</v>
      </c>
      <c r="E489" t="str">
        <f>IFERROR(VLOOKUP(ROWS($E$2:E489),$A$2:$B$991,2,0),"")</f>
        <v>Výroba betonových výrobků pro stavební účely</v>
      </c>
      <c r="H489" s="172"/>
      <c r="I489" s="174"/>
    </row>
    <row r="490" spans="1:9" ht="12.75">
      <c r="A490" s="140">
        <f>IF(ISNUMBER(SEARCH(ZAKL_DATA!$B$29,B490)),MAX($A$1:A489)+1,0)</f>
        <v>489</v>
      </c>
      <c r="B490" s="139" t="s">
        <v>8</v>
      </c>
      <c r="C490" s="171" t="s">
        <v>1861</v>
      </c>
      <c r="E490" t="str">
        <f>IFERROR(VLOOKUP(ROWS($E$2:E490),$A$2:$B$991,2,0),"")</f>
        <v>Výroba sádrových výrobků pro stavební účely</v>
      </c>
      <c r="H490" s="172"/>
      <c r="I490" s="174"/>
    </row>
    <row r="491" spans="1:9" ht="12.75">
      <c r="A491" s="140">
        <f>IF(ISNUMBER(SEARCH(ZAKL_DATA!$B$29,B491)),MAX($A$1:A490)+1,0)</f>
        <v>490</v>
      </c>
      <c r="B491" s="139" t="s">
        <v>9</v>
      </c>
      <c r="C491" s="171" t="s">
        <v>1862</v>
      </c>
      <c r="E491" t="str">
        <f>IFERROR(VLOOKUP(ROWS($E$2:E491),$A$2:$B$991,2,0),"")</f>
        <v>Výroba betonu připraveného k lití</v>
      </c>
      <c r="H491" s="172"/>
      <c r="I491" s="174"/>
    </row>
    <row r="492" spans="1:9" ht="12.75">
      <c r="A492" s="140">
        <f>IF(ISNUMBER(SEARCH(ZAKL_DATA!$B$29,B492)),MAX($A$1:A491)+1,0)</f>
        <v>491</v>
      </c>
      <c r="B492" s="139" t="s">
        <v>10</v>
      </c>
      <c r="C492" s="171" t="s">
        <v>1863</v>
      </c>
      <c r="E492" t="str">
        <f>IFERROR(VLOOKUP(ROWS($E$2:E492),$A$2:$B$991,2,0),"")</f>
        <v>Výroba malt</v>
      </c>
      <c r="H492" s="172"/>
      <c r="I492" s="174"/>
    </row>
    <row r="493" spans="1:9" ht="12.75">
      <c r="A493" s="140">
        <f>IF(ISNUMBER(SEARCH(ZAKL_DATA!$B$29,B493)),MAX($A$1:A492)+1,0)</f>
        <v>492</v>
      </c>
      <c r="B493" s="139" t="s">
        <v>11</v>
      </c>
      <c r="C493" s="171" t="s">
        <v>1864</v>
      </c>
      <c r="E493" t="str">
        <f>IFERROR(VLOOKUP(ROWS($E$2:E493),$A$2:$B$991,2,0),"")</f>
        <v>Výroba vláknitých cementů</v>
      </c>
      <c r="H493" s="172"/>
      <c r="I493" s="174"/>
    </row>
    <row r="494" spans="1:9" ht="12.75">
      <c r="A494" s="140">
        <f>IF(ISNUMBER(SEARCH(ZAKL_DATA!$B$29,B494)),MAX($A$1:A493)+1,0)</f>
        <v>493</v>
      </c>
      <c r="B494" s="139" t="s">
        <v>12</v>
      </c>
      <c r="C494" s="171" t="s">
        <v>1865</v>
      </c>
      <c r="E494" t="str">
        <f>IFERROR(VLOOKUP(ROWS($E$2:E494),$A$2:$B$991,2,0),"")</f>
        <v>Výroba ostatních betonových, cementových a sádrových výrobků</v>
      </c>
      <c r="H494" s="172"/>
      <c r="I494" s="174"/>
    </row>
    <row r="495" spans="1:9" ht="12.75">
      <c r="A495" s="140">
        <f>IF(ISNUMBER(SEARCH(ZAKL_DATA!$B$29,B495)),MAX($A$1:A494)+1,0)</f>
        <v>494</v>
      </c>
      <c r="B495" s="139" t="s">
        <v>13</v>
      </c>
      <c r="C495" s="171" t="s">
        <v>1866</v>
      </c>
      <c r="E495" t="str">
        <f>IFERROR(VLOOKUP(ROWS($E$2:E495),$A$2:$B$991,2,0),"")</f>
        <v>Výroba brusiv</v>
      </c>
      <c r="H495" s="172"/>
      <c r="I495" s="174"/>
    </row>
    <row r="496" spans="1:9" ht="12.75">
      <c r="A496" s="140">
        <f>IF(ISNUMBER(SEARCH(ZAKL_DATA!$B$29,B496)),MAX($A$1:A495)+1,0)</f>
        <v>495</v>
      </c>
      <c r="B496" s="139" t="s">
        <v>14</v>
      </c>
      <c r="C496" s="171" t="s">
        <v>1867</v>
      </c>
      <c r="E496" t="str">
        <f>IFERROR(VLOOKUP(ROWS($E$2:E496),$A$2:$B$991,2,0),"")</f>
        <v>Výroba ostatních nekovových minerálních výrobků j.n.</v>
      </c>
      <c r="H496" s="172"/>
      <c r="I496" s="174"/>
    </row>
    <row r="497" spans="1:9" ht="12.75">
      <c r="A497" s="140">
        <f>IF(ISNUMBER(SEARCH(ZAKL_DATA!$B$29,B497)),MAX($A$1:A496)+1,0)</f>
        <v>496</v>
      </c>
      <c r="B497" s="139" t="s">
        <v>15</v>
      </c>
      <c r="C497" s="171" t="s">
        <v>1868</v>
      </c>
      <c r="E497" t="str">
        <f>IFERROR(VLOOKUP(ROWS($E$2:E497),$A$2:$B$991,2,0),"")</f>
        <v>Tažení tyčí za studena</v>
      </c>
      <c r="H497" s="172"/>
      <c r="I497" s="174"/>
    </row>
    <row r="498" spans="1:9" ht="12.75">
      <c r="A498" s="140">
        <f>IF(ISNUMBER(SEARCH(ZAKL_DATA!$B$29,B498)),MAX($A$1:A497)+1,0)</f>
        <v>497</v>
      </c>
      <c r="B498" s="139" t="s">
        <v>16</v>
      </c>
      <c r="C498" s="171" t="s">
        <v>1869</v>
      </c>
      <c r="E498" t="str">
        <f>IFERROR(VLOOKUP(ROWS($E$2:E498),$A$2:$B$991,2,0),"")</f>
        <v>Válcování ocelových úzkých pásů za studena</v>
      </c>
      <c r="H498" s="172"/>
      <c r="I498" s="174"/>
    </row>
    <row r="499" spans="1:9" ht="12.75">
      <c r="A499" s="140">
        <f>IF(ISNUMBER(SEARCH(ZAKL_DATA!$B$29,B499)),MAX($A$1:A498)+1,0)</f>
        <v>498</v>
      </c>
      <c r="B499" s="139" t="s">
        <v>17</v>
      </c>
      <c r="C499" s="171" t="s">
        <v>1870</v>
      </c>
      <c r="E499" t="str">
        <f>IFERROR(VLOOKUP(ROWS($E$2:E499),$A$2:$B$991,2,0),"")</f>
        <v>Tváření ocelových profilů za studena</v>
      </c>
      <c r="H499" s="172"/>
      <c r="I499" s="174"/>
    </row>
    <row r="500" spans="1:9" ht="12.75">
      <c r="A500" s="140">
        <f>IF(ISNUMBER(SEARCH(ZAKL_DATA!$B$29,B500)),MAX($A$1:A499)+1,0)</f>
        <v>499</v>
      </c>
      <c r="B500" s="139" t="s">
        <v>18</v>
      </c>
      <c r="C500" s="171" t="s">
        <v>1871</v>
      </c>
      <c r="E500" t="str">
        <f>IFERROR(VLOOKUP(ROWS($E$2:E500),$A$2:$B$991,2,0),"")</f>
        <v>Tažení ocelového drátu za studena</v>
      </c>
      <c r="H500" s="172"/>
      <c r="I500" s="174"/>
    </row>
    <row r="501" spans="1:9" ht="12.75">
      <c r="A501" s="140">
        <f>IF(ISNUMBER(SEARCH(ZAKL_DATA!$B$29,B501)),MAX($A$1:A500)+1,0)</f>
        <v>500</v>
      </c>
      <c r="B501" s="139" t="s">
        <v>19</v>
      </c>
      <c r="C501" s="171" t="s">
        <v>1872</v>
      </c>
      <c r="E501" t="str">
        <f>IFERROR(VLOOKUP(ROWS($E$2:E501),$A$2:$B$991,2,0),"")</f>
        <v>Výroba a hutní zpracování drahých kovů</v>
      </c>
      <c r="H501" s="172"/>
      <c r="I501" s="174"/>
    </row>
    <row r="502" spans="1:9" ht="12.75">
      <c r="A502" s="140">
        <f>IF(ISNUMBER(SEARCH(ZAKL_DATA!$B$29,B502)),MAX($A$1:A501)+1,0)</f>
        <v>501</v>
      </c>
      <c r="B502" s="139" t="s">
        <v>20</v>
      </c>
      <c r="C502" s="171" t="s">
        <v>1873</v>
      </c>
      <c r="E502" t="str">
        <f>IFERROR(VLOOKUP(ROWS($E$2:E502),$A$2:$B$991,2,0),"")</f>
        <v>Výroba a hutní zpracování hliníku</v>
      </c>
      <c r="H502" s="172"/>
      <c r="I502" s="174"/>
    </row>
    <row r="503" spans="1:9" ht="12.75">
      <c r="A503" s="140">
        <f>IF(ISNUMBER(SEARCH(ZAKL_DATA!$B$29,B503)),MAX($A$1:A502)+1,0)</f>
        <v>502</v>
      </c>
      <c r="B503" s="139" t="s">
        <v>21</v>
      </c>
      <c r="C503" s="171" t="s">
        <v>1874</v>
      </c>
      <c r="E503" t="str">
        <f>IFERROR(VLOOKUP(ROWS($E$2:E503),$A$2:$B$991,2,0),"")</f>
        <v>Výroba a hutní zpracování olova, zinku a cínu</v>
      </c>
      <c r="H503" s="172"/>
      <c r="I503" s="174"/>
    </row>
    <row r="504" spans="1:9" ht="12.75">
      <c r="A504" s="140">
        <f>IF(ISNUMBER(SEARCH(ZAKL_DATA!$B$29,B504)),MAX($A$1:A503)+1,0)</f>
        <v>503</v>
      </c>
      <c r="B504" s="139" t="s">
        <v>22</v>
      </c>
      <c r="C504" s="171" t="s">
        <v>1875</v>
      </c>
      <c r="E504" t="str">
        <f>IFERROR(VLOOKUP(ROWS($E$2:E504),$A$2:$B$991,2,0),"")</f>
        <v>Výroba a hutní zpracování mědi</v>
      </c>
      <c r="H504" s="172"/>
      <c r="I504" s="174"/>
    </row>
    <row r="505" spans="1:9" ht="12.75">
      <c r="A505" s="140">
        <f>IF(ISNUMBER(SEARCH(ZAKL_DATA!$B$29,B505)),MAX($A$1:A504)+1,0)</f>
        <v>504</v>
      </c>
      <c r="B505" s="139" t="s">
        <v>23</v>
      </c>
      <c r="C505" s="171" t="s">
        <v>1876</v>
      </c>
      <c r="E505" t="str">
        <f>IFERROR(VLOOKUP(ROWS($E$2:E505),$A$2:$B$991,2,0),"")</f>
        <v>Výroba a hutní zpracování ostatních neželezných kovů</v>
      </c>
      <c r="H505" s="172"/>
      <c r="I505" s="174"/>
    </row>
    <row r="506" spans="1:9" ht="12.75">
      <c r="A506" s="140">
        <f>IF(ISNUMBER(SEARCH(ZAKL_DATA!$B$29,B506)),MAX($A$1:A505)+1,0)</f>
        <v>505</v>
      </c>
      <c r="B506" s="139" t="s">
        <v>24</v>
      </c>
      <c r="C506" s="171" t="s">
        <v>1877</v>
      </c>
      <c r="E506" t="str">
        <f>IFERROR(VLOOKUP(ROWS($E$2:E506),$A$2:$B$991,2,0),"")</f>
        <v>Zpracování jaderného paliva</v>
      </c>
      <c r="H506" s="172"/>
      <c r="I506" s="174"/>
    </row>
    <row r="507" spans="1:9" ht="12.75">
      <c r="A507" s="140">
        <f>IF(ISNUMBER(SEARCH(ZAKL_DATA!$B$29,B507)),MAX($A$1:A506)+1,0)</f>
        <v>506</v>
      </c>
      <c r="B507" s="139" t="s">
        <v>25</v>
      </c>
      <c r="C507" s="171" t="s">
        <v>1878</v>
      </c>
      <c r="E507" t="str">
        <f>IFERROR(VLOOKUP(ROWS($E$2:E507),$A$2:$B$991,2,0),"")</f>
        <v>Výroba odlitků z litiny</v>
      </c>
      <c r="H507" s="172"/>
      <c r="I507" s="174"/>
    </row>
    <row r="508" spans="1:9" ht="12.75">
      <c r="A508" s="140">
        <f>IF(ISNUMBER(SEARCH(ZAKL_DATA!$B$29,B508)),MAX($A$1:A507)+1,0)</f>
        <v>507</v>
      </c>
      <c r="B508" s="139" t="s">
        <v>26</v>
      </c>
      <c r="C508" s="171" t="s">
        <v>1879</v>
      </c>
      <c r="E508" t="str">
        <f>IFERROR(VLOOKUP(ROWS($E$2:E508),$A$2:$B$991,2,0),"")</f>
        <v>Výroba odlitků z oceli</v>
      </c>
      <c r="H508" s="172"/>
      <c r="I508" s="174"/>
    </row>
    <row r="509" spans="1:9" ht="12.75">
      <c r="A509" s="140">
        <f>IF(ISNUMBER(SEARCH(ZAKL_DATA!$B$29,B509)),MAX($A$1:A508)+1,0)</f>
        <v>508</v>
      </c>
      <c r="B509" s="139" t="s">
        <v>27</v>
      </c>
      <c r="C509" s="171" t="s">
        <v>1880</v>
      </c>
      <c r="E509" t="str">
        <f>IFERROR(VLOOKUP(ROWS($E$2:E509),$A$2:$B$991,2,0),"")</f>
        <v>Výroba odlitků z lehkých neželezných kovů</v>
      </c>
      <c r="H509" s="172"/>
      <c r="I509" s="174"/>
    </row>
    <row r="510" spans="1:9" ht="12.75">
      <c r="A510" s="140">
        <f>IF(ISNUMBER(SEARCH(ZAKL_DATA!$B$29,B510)),MAX($A$1:A509)+1,0)</f>
        <v>509</v>
      </c>
      <c r="B510" s="139" t="s">
        <v>28</v>
      </c>
      <c r="C510" s="171" t="s">
        <v>1881</v>
      </c>
      <c r="E510" t="str">
        <f>IFERROR(VLOOKUP(ROWS($E$2:E510),$A$2:$B$991,2,0),"")</f>
        <v>Výroba odlitků z ostatních neželezných kovů</v>
      </c>
      <c r="H510" s="172"/>
      <c r="I510" s="174"/>
    </row>
    <row r="511" spans="1:9" ht="12.75">
      <c r="A511" s="140">
        <f>IF(ISNUMBER(SEARCH(ZAKL_DATA!$B$29,B511)),MAX($A$1:A510)+1,0)</f>
        <v>510</v>
      </c>
      <c r="B511" s="139" t="s">
        <v>29</v>
      </c>
      <c r="C511" s="171" t="s">
        <v>1882</v>
      </c>
      <c r="E511" t="str">
        <f>IFERROR(VLOOKUP(ROWS($E$2:E511),$A$2:$B$991,2,0),"")</f>
        <v>Výroba kovových konstrukcí a jejich dílů</v>
      </c>
      <c r="H511" s="172"/>
      <c r="I511" s="174"/>
    </row>
    <row r="512" spans="1:9" ht="12.75">
      <c r="A512" s="140">
        <f>IF(ISNUMBER(SEARCH(ZAKL_DATA!$B$29,B512)),MAX($A$1:A511)+1,0)</f>
        <v>511</v>
      </c>
      <c r="B512" s="139" t="s">
        <v>30</v>
      </c>
      <c r="C512" s="171" t="s">
        <v>1883</v>
      </c>
      <c r="E512" t="str">
        <f>IFERROR(VLOOKUP(ROWS($E$2:E512),$A$2:$B$991,2,0),"")</f>
        <v>Výroba kovových dveří a oken</v>
      </c>
      <c r="H512" s="172"/>
      <c r="I512" s="174"/>
    </row>
    <row r="513" spans="1:9" ht="12.75">
      <c r="A513" s="140">
        <f>IF(ISNUMBER(SEARCH(ZAKL_DATA!$B$29,B513)),MAX($A$1:A512)+1,0)</f>
        <v>512</v>
      </c>
      <c r="B513" s="139" t="s">
        <v>31</v>
      </c>
      <c r="C513" s="171" t="s">
        <v>1884</v>
      </c>
      <c r="E513" t="str">
        <f>IFERROR(VLOOKUP(ROWS($E$2:E513),$A$2:$B$991,2,0),"")</f>
        <v>Výroba radiátorů a kotlů k ústřednímu topení</v>
      </c>
      <c r="H513" s="172"/>
      <c r="I513" s="174"/>
    </row>
    <row r="514" spans="1:9" ht="12.75">
      <c r="A514" s="140">
        <f>IF(ISNUMBER(SEARCH(ZAKL_DATA!$B$29,B514)),MAX($A$1:A513)+1,0)</f>
        <v>513</v>
      </c>
      <c r="B514" s="139" t="s">
        <v>32</v>
      </c>
      <c r="C514" s="171" t="s">
        <v>1885</v>
      </c>
      <c r="E514" t="str">
        <f>IFERROR(VLOOKUP(ROWS($E$2:E514),$A$2:$B$991,2,0),"")</f>
        <v>Výroba kovových nádrží a zásobníků</v>
      </c>
      <c r="H514" s="172"/>
      <c r="I514" s="174"/>
    </row>
    <row r="515" spans="1:9" ht="12.75">
      <c r="A515" s="140">
        <f>IF(ISNUMBER(SEARCH(ZAKL_DATA!$B$29,B515)),MAX($A$1:A514)+1,0)</f>
        <v>514</v>
      </c>
      <c r="B515" s="139" t="s">
        <v>33</v>
      </c>
      <c r="C515" s="171" t="s">
        <v>1886</v>
      </c>
      <c r="E515" t="str">
        <f>IFERROR(VLOOKUP(ROWS($E$2:E515),$A$2:$B$991,2,0),"")</f>
        <v>Povrchová úprava a zušlechťování kovů</v>
      </c>
      <c r="H515" s="172"/>
      <c r="I515" s="174"/>
    </row>
    <row r="516" spans="1:9" ht="12.75">
      <c r="A516" s="140">
        <f>IF(ISNUMBER(SEARCH(ZAKL_DATA!$B$29,B516)),MAX($A$1:A515)+1,0)</f>
        <v>515</v>
      </c>
      <c r="B516" s="139" t="s">
        <v>34</v>
      </c>
      <c r="C516" s="171" t="s">
        <v>1887</v>
      </c>
      <c r="E516" t="str">
        <f>IFERROR(VLOOKUP(ROWS($E$2:E516),$A$2:$B$991,2,0),"")</f>
        <v>Obrábění</v>
      </c>
      <c r="H516" s="172"/>
      <c r="I516" s="174"/>
    </row>
    <row r="517" spans="1:9" ht="12.75">
      <c r="A517" s="140">
        <f>IF(ISNUMBER(SEARCH(ZAKL_DATA!$B$29,B517)),MAX($A$1:A516)+1,0)</f>
        <v>516</v>
      </c>
      <c r="B517" s="139" t="s">
        <v>35</v>
      </c>
      <c r="C517" s="171" t="s">
        <v>1888</v>
      </c>
      <c r="E517" t="str">
        <f>IFERROR(VLOOKUP(ROWS($E$2:E517),$A$2:$B$991,2,0),"")</f>
        <v>Výroba nožířských výrobků</v>
      </c>
      <c r="H517" s="172"/>
      <c r="I517" s="174"/>
    </row>
    <row r="518" spans="1:9" ht="12.75">
      <c r="A518" s="140">
        <f>IF(ISNUMBER(SEARCH(ZAKL_DATA!$B$29,B518)),MAX($A$1:A517)+1,0)</f>
        <v>517</v>
      </c>
      <c r="B518" s="139" t="s">
        <v>36</v>
      </c>
      <c r="C518" s="171" t="s">
        <v>1889</v>
      </c>
      <c r="E518" t="str">
        <f>IFERROR(VLOOKUP(ROWS($E$2:E518),$A$2:$B$991,2,0),"")</f>
        <v>Výroba zámků a kování</v>
      </c>
      <c r="H518" s="172"/>
      <c r="I518" s="174"/>
    </row>
    <row r="519" spans="1:9" ht="12.75">
      <c r="A519" s="140">
        <f>IF(ISNUMBER(SEARCH(ZAKL_DATA!$B$29,B519)),MAX($A$1:A518)+1,0)</f>
        <v>518</v>
      </c>
      <c r="B519" s="139" t="s">
        <v>37</v>
      </c>
      <c r="C519" s="171" t="s">
        <v>1890</v>
      </c>
      <c r="E519" t="str">
        <f>IFERROR(VLOOKUP(ROWS($E$2:E519),$A$2:$B$991,2,0),"")</f>
        <v>Výroba nástrojů a nářadí</v>
      </c>
      <c r="H519" s="172"/>
      <c r="I519" s="174"/>
    </row>
    <row r="520" spans="1:9" ht="12.75">
      <c r="A520" s="140">
        <f>IF(ISNUMBER(SEARCH(ZAKL_DATA!$B$29,B520)),MAX($A$1:A519)+1,0)</f>
        <v>519</v>
      </c>
      <c r="B520" s="139" t="s">
        <v>38</v>
      </c>
      <c r="C520" s="171" t="s">
        <v>1891</v>
      </c>
      <c r="E520" t="str">
        <f>IFERROR(VLOOKUP(ROWS($E$2:E520),$A$2:$B$991,2,0),"")</f>
        <v>Výroba ocelových sudů a podobných nádob</v>
      </c>
      <c r="H520" s="172"/>
      <c r="I520" s="174"/>
    </row>
    <row r="521" spans="1:9" ht="12.75">
      <c r="A521" s="140">
        <f>IF(ISNUMBER(SEARCH(ZAKL_DATA!$B$29,B521)),MAX($A$1:A520)+1,0)</f>
        <v>520</v>
      </c>
      <c r="B521" s="139" t="s">
        <v>39</v>
      </c>
      <c r="C521" s="171" t="s">
        <v>1892</v>
      </c>
      <c r="E521" t="str">
        <f>IFERROR(VLOOKUP(ROWS($E$2:E521),$A$2:$B$991,2,0),"")</f>
        <v>Výroba drobných kovových obalů</v>
      </c>
      <c r="H521" s="172"/>
      <c r="I521" s="174"/>
    </row>
    <row r="522" spans="1:9" ht="12.75">
      <c r="A522" s="140">
        <f>IF(ISNUMBER(SEARCH(ZAKL_DATA!$B$29,B522)),MAX($A$1:A521)+1,0)</f>
        <v>521</v>
      </c>
      <c r="B522" s="139" t="s">
        <v>40</v>
      </c>
      <c r="C522" s="171" t="s">
        <v>1893</v>
      </c>
      <c r="E522" t="str">
        <f>IFERROR(VLOOKUP(ROWS($E$2:E522),$A$2:$B$991,2,0),"")</f>
        <v>Výroba drátěných výrobků, řetězů a pružin</v>
      </c>
      <c r="H522" s="172"/>
      <c r="I522" s="174"/>
    </row>
    <row r="523" spans="1:9" ht="12.75">
      <c r="A523" s="140">
        <f>IF(ISNUMBER(SEARCH(ZAKL_DATA!$B$29,B523)),MAX($A$1:A522)+1,0)</f>
        <v>522</v>
      </c>
      <c r="B523" s="139" t="s">
        <v>41</v>
      </c>
      <c r="C523" s="171" t="s">
        <v>1894</v>
      </c>
      <c r="E523" t="str">
        <f>IFERROR(VLOOKUP(ROWS($E$2:E523),$A$2:$B$991,2,0),"")</f>
        <v>Výroba spojovacích materiálů a spojovacích výrobků se závity</v>
      </c>
      <c r="H523" s="172"/>
      <c r="I523" s="174"/>
    </row>
    <row r="524" spans="1:9" ht="12.75">
      <c r="A524" s="140">
        <f>IF(ISNUMBER(SEARCH(ZAKL_DATA!$B$29,B524)),MAX($A$1:A523)+1,0)</f>
        <v>523</v>
      </c>
      <c r="B524" s="139" t="s">
        <v>42</v>
      </c>
      <c r="C524" s="171" t="s">
        <v>1895</v>
      </c>
      <c r="E524" t="str">
        <f>IFERROR(VLOOKUP(ROWS($E$2:E524),$A$2:$B$991,2,0),"")</f>
        <v>Výroba ostatních kovodělných výrobků j. n.</v>
      </c>
      <c r="H524" s="172"/>
      <c r="I524" s="174"/>
    </row>
    <row r="525" spans="1:9" ht="12.75">
      <c r="A525" s="140">
        <f>IF(ISNUMBER(SEARCH(ZAKL_DATA!$B$29,B525)),MAX($A$1:A524)+1,0)</f>
        <v>524</v>
      </c>
      <c r="B525" s="139" t="s">
        <v>43</v>
      </c>
      <c r="C525" s="171" t="s">
        <v>1896</v>
      </c>
      <c r="E525" t="str">
        <f>IFERROR(VLOOKUP(ROWS($E$2:E525),$A$2:$B$991,2,0),"")</f>
        <v>Výroba elektronických součástek</v>
      </c>
      <c r="H525" s="172"/>
      <c r="I525" s="174"/>
    </row>
    <row r="526" spans="1:9" ht="12.75">
      <c r="A526" s="140">
        <f>IF(ISNUMBER(SEARCH(ZAKL_DATA!$B$29,B526)),MAX($A$1:A525)+1,0)</f>
        <v>525</v>
      </c>
      <c r="B526" s="139" t="s">
        <v>44</v>
      </c>
      <c r="C526" s="171" t="s">
        <v>1897</v>
      </c>
      <c r="E526" t="str">
        <f>IFERROR(VLOOKUP(ROWS($E$2:E526),$A$2:$B$991,2,0),"")</f>
        <v>Výroba osazených elektronických desek</v>
      </c>
      <c r="H526" s="172"/>
      <c r="I526" s="174"/>
    </row>
    <row r="527" spans="1:9" ht="12.75">
      <c r="A527" s="140">
        <f>IF(ISNUMBER(SEARCH(ZAKL_DATA!$B$29,B527)),MAX($A$1:A526)+1,0)</f>
        <v>526</v>
      </c>
      <c r="B527" s="139" t="s">
        <v>45</v>
      </c>
      <c r="C527" s="171" t="s">
        <v>1898</v>
      </c>
      <c r="E527" t="str">
        <f>IFERROR(VLOOKUP(ROWS($E$2:E527),$A$2:$B$991,2,0),"")</f>
        <v>Výroba měřicích, zkušebních a navigačních přístrojů</v>
      </c>
      <c r="H527" s="172"/>
      <c r="I527" s="174"/>
    </row>
    <row r="528" spans="1:9" ht="12.75">
      <c r="A528" s="140">
        <f>IF(ISNUMBER(SEARCH(ZAKL_DATA!$B$29,B528)),MAX($A$1:A527)+1,0)</f>
        <v>527</v>
      </c>
      <c r="B528" s="139" t="s">
        <v>46</v>
      </c>
      <c r="C528" s="171" t="s">
        <v>1899</v>
      </c>
      <c r="E528" t="str">
        <f>IFERROR(VLOOKUP(ROWS($E$2:E528),$A$2:$B$991,2,0),"")</f>
        <v>Výroba časoměrných přístrojů</v>
      </c>
      <c r="H528" s="172"/>
      <c r="I528" s="174"/>
    </row>
    <row r="529" spans="1:9" ht="12.75">
      <c r="A529" s="140">
        <f>IF(ISNUMBER(SEARCH(ZAKL_DATA!$B$29,B529)),MAX($A$1:A528)+1,0)</f>
        <v>528</v>
      </c>
      <c r="B529" s="139" t="s">
        <v>47</v>
      </c>
      <c r="C529" s="171" t="s">
        <v>1900</v>
      </c>
      <c r="E529" t="str">
        <f>IFERROR(VLOOKUP(ROWS($E$2:E529),$A$2:$B$991,2,0),"")</f>
        <v>Výroba elektrických motorů, generátorů a transformátorů</v>
      </c>
      <c r="H529" s="172"/>
      <c r="I529" s="174"/>
    </row>
    <row r="530" spans="1:9" ht="12.75">
      <c r="A530" s="140">
        <f>IF(ISNUMBER(SEARCH(ZAKL_DATA!$B$29,B530)),MAX($A$1:A529)+1,0)</f>
        <v>529</v>
      </c>
      <c r="B530" s="139" t="s">
        <v>48</v>
      </c>
      <c r="C530" s="171" t="s">
        <v>1901</v>
      </c>
      <c r="E530" t="str">
        <f>IFERROR(VLOOKUP(ROWS($E$2:E530),$A$2:$B$991,2,0),"")</f>
        <v>Výroba elektrických rozvodných a kontrolních zařízení</v>
      </c>
      <c r="H530" s="172"/>
      <c r="I530" s="174"/>
    </row>
    <row r="531" spans="1:9" ht="12.75">
      <c r="A531" s="140">
        <f>IF(ISNUMBER(SEARCH(ZAKL_DATA!$B$29,B531)),MAX($A$1:A530)+1,0)</f>
        <v>530</v>
      </c>
      <c r="B531" s="139" t="s">
        <v>49</v>
      </c>
      <c r="C531" s="171" t="s">
        <v>1902</v>
      </c>
      <c r="E531" t="str">
        <f>IFERROR(VLOOKUP(ROWS($E$2:E531),$A$2:$B$991,2,0),"")</f>
        <v>Výroba optických kabelů</v>
      </c>
      <c r="H531" s="172"/>
      <c r="I531" s="174"/>
    </row>
    <row r="532" spans="1:9" ht="12.75">
      <c r="A532" s="140">
        <f>IF(ISNUMBER(SEARCH(ZAKL_DATA!$B$29,B532)),MAX($A$1:A531)+1,0)</f>
        <v>531</v>
      </c>
      <c r="B532" s="139" t="s">
        <v>50</v>
      </c>
      <c r="C532" s="171" t="s">
        <v>1903</v>
      </c>
      <c r="E532" t="str">
        <f>IFERROR(VLOOKUP(ROWS($E$2:E532),$A$2:$B$991,2,0),"")</f>
        <v>Výroba elektrických vodičů a kabelů j. n.</v>
      </c>
      <c r="H532" s="172"/>
      <c r="I532" s="174"/>
    </row>
    <row r="533" spans="1:9" ht="12.75">
      <c r="A533" s="140">
        <f>IF(ISNUMBER(SEARCH(ZAKL_DATA!$B$29,B533)),MAX($A$1:A532)+1,0)</f>
        <v>532</v>
      </c>
      <c r="B533" s="139" t="s">
        <v>51</v>
      </c>
      <c r="C533" s="171" t="s">
        <v>1904</v>
      </c>
      <c r="E533" t="str">
        <f>IFERROR(VLOOKUP(ROWS($E$2:E533),$A$2:$B$991,2,0),"")</f>
        <v>Výroba elektroinstalačních zařízení</v>
      </c>
      <c r="H533" s="172"/>
      <c r="I533" s="174"/>
    </row>
    <row r="534" spans="1:9" ht="12.75">
      <c r="A534" s="140">
        <f>IF(ISNUMBER(SEARCH(ZAKL_DATA!$B$29,B534)),MAX($A$1:A533)+1,0)</f>
        <v>533</v>
      </c>
      <c r="B534" s="139" t="s">
        <v>52</v>
      </c>
      <c r="C534" s="171" t="s">
        <v>1905</v>
      </c>
      <c r="E534" t="str">
        <f>IFERROR(VLOOKUP(ROWS($E$2:E534),$A$2:$B$991,2,0),"")</f>
        <v>Výroba elektrických spotřebičů převážně pro domácnost</v>
      </c>
      <c r="H534" s="172"/>
      <c r="I534" s="174"/>
    </row>
    <row r="535" spans="1:9" ht="12.75">
      <c r="A535" s="140">
        <f>IF(ISNUMBER(SEARCH(ZAKL_DATA!$B$29,B535)),MAX($A$1:A534)+1,0)</f>
        <v>534</v>
      </c>
      <c r="B535" s="139" t="s">
        <v>53</v>
      </c>
      <c r="C535" s="171" t="s">
        <v>1906</v>
      </c>
      <c r="E535" t="str">
        <f>IFERROR(VLOOKUP(ROWS($E$2:E535),$A$2:$B$991,2,0),"")</f>
        <v>Výroba neelektrických spotřebičů převážně pro domácnost</v>
      </c>
      <c r="H535" s="172"/>
      <c r="I535" s="174"/>
    </row>
    <row r="536" spans="1:9" ht="12.75">
      <c r="A536" s="140">
        <f>IF(ISNUMBER(SEARCH(ZAKL_DATA!$B$29,B536)),MAX($A$1:A535)+1,0)</f>
        <v>535</v>
      </c>
      <c r="B536" s="139" t="s">
        <v>54</v>
      </c>
      <c r="C536" s="171" t="s">
        <v>1907</v>
      </c>
      <c r="E536" t="str">
        <f>IFERROR(VLOOKUP(ROWS($E$2:E536),$A$2:$B$991,2,0),"")</f>
        <v>Výroba motorů a turbín, kromě motorů pro letadla, automobily a motocykly</v>
      </c>
      <c r="H536" s="172"/>
      <c r="I536" s="174"/>
    </row>
    <row r="537" spans="1:9" ht="12.75">
      <c r="A537" s="140">
        <f>IF(ISNUMBER(SEARCH(ZAKL_DATA!$B$29,B537)),MAX($A$1:A536)+1,0)</f>
        <v>536</v>
      </c>
      <c r="B537" s="139" t="s">
        <v>55</v>
      </c>
      <c r="C537" s="171" t="s">
        <v>1908</v>
      </c>
      <c r="E537" t="str">
        <f>IFERROR(VLOOKUP(ROWS($E$2:E537),$A$2:$B$991,2,0),"")</f>
        <v>Výroba hydraulických a pneumatických zařízení</v>
      </c>
      <c r="H537" s="172"/>
      <c r="I537" s="174"/>
    </row>
    <row r="538" spans="1:9" ht="12.75">
      <c r="A538" s="140">
        <f>IF(ISNUMBER(SEARCH(ZAKL_DATA!$B$29,B538)),MAX($A$1:A537)+1,0)</f>
        <v>537</v>
      </c>
      <c r="B538" s="139" t="s">
        <v>56</v>
      </c>
      <c r="C538" s="171" t="s">
        <v>1909</v>
      </c>
      <c r="E538" t="str">
        <f>IFERROR(VLOOKUP(ROWS($E$2:E538),$A$2:$B$991,2,0),"")</f>
        <v>Výroba ostatních čerpadel a kompresorů</v>
      </c>
      <c r="H538" s="172"/>
      <c r="I538" s="174"/>
    </row>
    <row r="539" spans="1:9" ht="12.75">
      <c r="A539" s="140">
        <f>IF(ISNUMBER(SEARCH(ZAKL_DATA!$B$29,B539)),MAX($A$1:A538)+1,0)</f>
        <v>538</v>
      </c>
      <c r="B539" s="139" t="s">
        <v>57</v>
      </c>
      <c r="C539" s="171" t="s">
        <v>1910</v>
      </c>
      <c r="E539" t="str">
        <f>IFERROR(VLOOKUP(ROWS($E$2:E539),$A$2:$B$991,2,0),"")</f>
        <v>Výroba ostatních potrubních armatur</v>
      </c>
      <c r="H539" s="172"/>
      <c r="I539" s="174"/>
    </row>
    <row r="540" spans="1:9" ht="12.75">
      <c r="A540" s="140">
        <f>IF(ISNUMBER(SEARCH(ZAKL_DATA!$B$29,B540)),MAX($A$1:A539)+1,0)</f>
        <v>539</v>
      </c>
      <c r="B540" s="139" t="s">
        <v>58</v>
      </c>
      <c r="C540" s="171" t="s">
        <v>1911</v>
      </c>
      <c r="E540" t="str">
        <f>IFERROR(VLOOKUP(ROWS($E$2:E540),$A$2:$B$991,2,0),"")</f>
        <v>Výroba ložisek, ozubených kol, převodů a hnacích prvků</v>
      </c>
      <c r="H540" s="172"/>
      <c r="I540" s="174"/>
    </row>
    <row r="541" spans="1:9" ht="12.75">
      <c r="A541" s="140">
        <f>IF(ISNUMBER(SEARCH(ZAKL_DATA!$B$29,B541)),MAX($A$1:A540)+1,0)</f>
        <v>540</v>
      </c>
      <c r="B541" s="139" t="s">
        <v>59</v>
      </c>
      <c r="C541" s="171" t="s">
        <v>1912</v>
      </c>
      <c r="E541" t="str">
        <f>IFERROR(VLOOKUP(ROWS($E$2:E541),$A$2:$B$991,2,0),"")</f>
        <v>Výroba pecí a hořáků pro topeniště</v>
      </c>
      <c r="H541" s="172"/>
      <c r="I541" s="174"/>
    </row>
    <row r="542" spans="1:9" ht="12.75">
      <c r="A542" s="140">
        <f>IF(ISNUMBER(SEARCH(ZAKL_DATA!$B$29,B542)),MAX($A$1:A541)+1,0)</f>
        <v>541</v>
      </c>
      <c r="B542" s="139" t="s">
        <v>60</v>
      </c>
      <c r="C542" s="171" t="s">
        <v>1913</v>
      </c>
      <c r="E542" t="str">
        <f>IFERROR(VLOOKUP(ROWS($E$2:E542),$A$2:$B$991,2,0),"")</f>
        <v>Výroba zdvihacích a manipulačních zařízení</v>
      </c>
      <c r="H542" s="172"/>
      <c r="I542" s="174"/>
    </row>
    <row r="543" spans="1:9" ht="12.75">
      <c r="A543" s="140">
        <f>IF(ISNUMBER(SEARCH(ZAKL_DATA!$B$29,B543)),MAX($A$1:A542)+1,0)</f>
        <v>542</v>
      </c>
      <c r="B543" s="139" t="s">
        <v>61</v>
      </c>
      <c r="C543" s="171" t="s">
        <v>1914</v>
      </c>
      <c r="E543" t="str">
        <f>IFERROR(VLOOKUP(ROWS($E$2:E543),$A$2:$B$991,2,0),"")</f>
        <v>Výroba kancelářských strojů a zařízení,kromě počítačů a perif.zařízení</v>
      </c>
      <c r="H543" s="172"/>
      <c r="I543" s="174"/>
    </row>
    <row r="544" spans="1:9" ht="12.75">
      <c r="A544" s="140">
        <f>IF(ISNUMBER(SEARCH(ZAKL_DATA!$B$29,B544)),MAX($A$1:A543)+1,0)</f>
        <v>543</v>
      </c>
      <c r="B544" s="139" t="s">
        <v>62</v>
      </c>
      <c r="C544" s="171" t="s">
        <v>1915</v>
      </c>
      <c r="E544" t="str">
        <f>IFERROR(VLOOKUP(ROWS($E$2:E544),$A$2:$B$991,2,0),"")</f>
        <v>Výroba ručních mechanizovaných nástrojů</v>
      </c>
      <c r="H544" s="172"/>
      <c r="I544" s="174"/>
    </row>
    <row r="545" spans="1:9" ht="12.75">
      <c r="A545" s="140">
        <f>IF(ISNUMBER(SEARCH(ZAKL_DATA!$B$29,B545)),MAX($A$1:A544)+1,0)</f>
        <v>544</v>
      </c>
      <c r="B545" s="139" t="s">
        <v>63</v>
      </c>
      <c r="C545" s="171" t="s">
        <v>1916</v>
      </c>
      <c r="E545" t="str">
        <f>IFERROR(VLOOKUP(ROWS($E$2:E545),$A$2:$B$991,2,0),"")</f>
        <v>Výroba průmyslových chladicích a klimatizačních zařízení</v>
      </c>
      <c r="H545" s="172"/>
      <c r="I545" s="174"/>
    </row>
    <row r="546" spans="1:9" ht="12.75">
      <c r="A546" s="140">
        <f>IF(ISNUMBER(SEARCH(ZAKL_DATA!$B$29,B546)),MAX($A$1:A545)+1,0)</f>
        <v>545</v>
      </c>
      <c r="B546" s="139" t="s">
        <v>64</v>
      </c>
      <c r="C546" s="171" t="s">
        <v>1917</v>
      </c>
      <c r="E546" t="str">
        <f>IFERROR(VLOOKUP(ROWS($E$2:E546),$A$2:$B$991,2,0),"")</f>
        <v>Výroba ostatních strojů a zařízení pro všeobecné účely j. n.</v>
      </c>
      <c r="H546" s="172"/>
      <c r="I546" s="174"/>
    </row>
    <row r="547" spans="1:9" ht="12.75">
      <c r="A547" s="140">
        <f>IF(ISNUMBER(SEARCH(ZAKL_DATA!$B$29,B547)),MAX($A$1:A546)+1,0)</f>
        <v>546</v>
      </c>
      <c r="B547" s="139" t="s">
        <v>65</v>
      </c>
      <c r="C547" s="171" t="s">
        <v>1918</v>
      </c>
      <c r="E547" t="str">
        <f>IFERROR(VLOOKUP(ROWS($E$2:E547),$A$2:$B$991,2,0),"")</f>
        <v>Výroba kovoobráběcích strojů</v>
      </c>
      <c r="H547" s="172"/>
      <c r="I547" s="174"/>
    </row>
    <row r="548" spans="1:9" ht="12.75">
      <c r="A548" s="140">
        <f>IF(ISNUMBER(SEARCH(ZAKL_DATA!$B$29,B548)),MAX($A$1:A547)+1,0)</f>
        <v>547</v>
      </c>
      <c r="B548" s="139" t="s">
        <v>66</v>
      </c>
      <c r="C548" s="171" t="s">
        <v>1919</v>
      </c>
      <c r="E548" t="str">
        <f>IFERROR(VLOOKUP(ROWS($E$2:E548),$A$2:$B$991,2,0),"")</f>
        <v>Výroba ostatních obráběcích strojů</v>
      </c>
      <c r="H548" s="172"/>
      <c r="I548" s="174"/>
    </row>
    <row r="549" spans="1:9" ht="12.75">
      <c r="A549" s="140">
        <f>IF(ISNUMBER(SEARCH(ZAKL_DATA!$B$29,B549)),MAX($A$1:A548)+1,0)</f>
        <v>548</v>
      </c>
      <c r="B549" s="139" t="s">
        <v>67</v>
      </c>
      <c r="C549" s="171" t="s">
        <v>1920</v>
      </c>
      <c r="E549" t="str">
        <f>IFERROR(VLOOKUP(ROWS($E$2:E549),$A$2:$B$991,2,0),"")</f>
        <v>Výroba strojů pro metalurgii</v>
      </c>
      <c r="H549" s="172"/>
      <c r="I549" s="174"/>
    </row>
    <row r="550" spans="1:9" ht="12.75">
      <c r="A550" s="140">
        <f>IF(ISNUMBER(SEARCH(ZAKL_DATA!$B$29,B550)),MAX($A$1:A549)+1,0)</f>
        <v>549</v>
      </c>
      <c r="B550" s="139" t="s">
        <v>68</v>
      </c>
      <c r="C550" s="171" t="s">
        <v>1921</v>
      </c>
      <c r="E550" t="str">
        <f>IFERROR(VLOOKUP(ROWS($E$2:E550),$A$2:$B$991,2,0),"")</f>
        <v>Výroba strojů pro těžbu, dobývání a stavebnictví</v>
      </c>
      <c r="H550" s="172"/>
      <c r="I550" s="174"/>
    </row>
    <row r="551" spans="1:9" ht="12.75">
      <c r="A551" s="140">
        <f>IF(ISNUMBER(SEARCH(ZAKL_DATA!$B$29,B551)),MAX($A$1:A550)+1,0)</f>
        <v>550</v>
      </c>
      <c r="B551" s="139" t="s">
        <v>69</v>
      </c>
      <c r="C551" s="171" t="s">
        <v>1922</v>
      </c>
      <c r="E551" t="str">
        <f>IFERROR(VLOOKUP(ROWS($E$2:E551),$A$2:$B$991,2,0),"")</f>
        <v>Výroba strojů na výrobu potravin, nápojů a zpracování tabáku</v>
      </c>
      <c r="H551" s="172"/>
      <c r="I551" s="174"/>
    </row>
    <row r="552" spans="1:9" ht="12.75">
      <c r="A552" s="140">
        <f>IF(ISNUMBER(SEARCH(ZAKL_DATA!$B$29,B552)),MAX($A$1:A551)+1,0)</f>
        <v>551</v>
      </c>
      <c r="B552" s="139" t="s">
        <v>70</v>
      </c>
      <c r="C552" s="171" t="s">
        <v>1923</v>
      </c>
      <c r="E552" t="str">
        <f>IFERROR(VLOOKUP(ROWS($E$2:E552),$A$2:$B$991,2,0),"")</f>
        <v>Výroba strojů na výrobu textilu, oděvních výrobků a výrobků z usní</v>
      </c>
      <c r="H552" s="172"/>
      <c r="I552" s="174"/>
    </row>
    <row r="553" spans="1:9" ht="12.75">
      <c r="A553" s="140">
        <f>IF(ISNUMBER(SEARCH(ZAKL_DATA!$B$29,B553)),MAX($A$1:A552)+1,0)</f>
        <v>552</v>
      </c>
      <c r="B553" s="139" t="s">
        <v>71</v>
      </c>
      <c r="C553" s="171" t="s">
        <v>1924</v>
      </c>
      <c r="E553" t="str">
        <f>IFERROR(VLOOKUP(ROWS($E$2:E553),$A$2:$B$991,2,0),"")</f>
        <v>Výroba strojů a přístrojů na výrobu papíru a lepenky</v>
      </c>
      <c r="H553" s="172"/>
      <c r="I553" s="174"/>
    </row>
    <row r="554" spans="1:9" ht="12.75">
      <c r="A554" s="140">
        <f>IF(ISNUMBER(SEARCH(ZAKL_DATA!$B$29,B554)),MAX($A$1:A553)+1,0)</f>
        <v>553</v>
      </c>
      <c r="B554" s="139" t="s">
        <v>72</v>
      </c>
      <c r="C554" s="171" t="s">
        <v>1925</v>
      </c>
      <c r="E554" t="str">
        <f>IFERROR(VLOOKUP(ROWS($E$2:E554),$A$2:$B$991,2,0),"")</f>
        <v>Výroba strojů na výrobu plastů a pryže</v>
      </c>
      <c r="H554" s="172"/>
      <c r="I554" s="174"/>
    </row>
    <row r="555" spans="1:9" ht="12.75">
      <c r="A555" s="140">
        <f>IF(ISNUMBER(SEARCH(ZAKL_DATA!$B$29,B555)),MAX($A$1:A554)+1,0)</f>
        <v>554</v>
      </c>
      <c r="B555" s="139" t="s">
        <v>73</v>
      </c>
      <c r="C555" s="171" t="s">
        <v>1926</v>
      </c>
      <c r="E555" t="str">
        <f>IFERROR(VLOOKUP(ROWS($E$2:E555),$A$2:$B$991,2,0),"")</f>
        <v>Výroba ostatních strojů pro speciální účely j. n.</v>
      </c>
      <c r="H555" s="172"/>
      <c r="I555" s="174"/>
    </row>
    <row r="556" spans="1:9" ht="12.75">
      <c r="A556" s="140">
        <f>IF(ISNUMBER(SEARCH(ZAKL_DATA!$B$29,B556)),MAX($A$1:A555)+1,0)</f>
        <v>555</v>
      </c>
      <c r="B556" s="139" t="s">
        <v>74</v>
      </c>
      <c r="C556" s="171" t="s">
        <v>1927</v>
      </c>
      <c r="E556" t="str">
        <f>IFERROR(VLOOKUP(ROWS($E$2:E556),$A$2:$B$991,2,0),"")</f>
        <v>Výroba elektrického a elektronického zařízení pro motorová vozidla</v>
      </c>
      <c r="H556" s="172"/>
      <c r="I556" s="174"/>
    </row>
    <row r="557" spans="1:9" ht="12.75">
      <c r="A557" s="140">
        <f>IF(ISNUMBER(SEARCH(ZAKL_DATA!$B$29,B557)),MAX($A$1:A556)+1,0)</f>
        <v>556</v>
      </c>
      <c r="B557" s="139" t="s">
        <v>75</v>
      </c>
      <c r="C557" s="171" t="s">
        <v>1928</v>
      </c>
      <c r="E557" t="str">
        <f>IFERROR(VLOOKUP(ROWS($E$2:E557),$A$2:$B$991,2,0),"")</f>
        <v>Výroba ostatních dílů a příslušenství pro motorová vozidla</v>
      </c>
      <c r="H557" s="172"/>
      <c r="I557" s="174"/>
    </row>
    <row r="558" spans="1:9" ht="12.75">
      <c r="A558" s="140">
        <f>IF(ISNUMBER(SEARCH(ZAKL_DATA!$B$29,B558)),MAX($A$1:A557)+1,0)</f>
        <v>557</v>
      </c>
      <c r="B558" s="139" t="s">
        <v>76</v>
      </c>
      <c r="C558" s="171" t="s">
        <v>1929</v>
      </c>
      <c r="E558" t="str">
        <f>IFERROR(VLOOKUP(ROWS($E$2:E558),$A$2:$B$991,2,0),"")</f>
        <v>Stavba lodí a plavidel</v>
      </c>
      <c r="H558" s="172"/>
      <c r="I558" s="174"/>
    </row>
    <row r="559" spans="1:9" ht="12.75">
      <c r="A559" s="140">
        <f>IF(ISNUMBER(SEARCH(ZAKL_DATA!$B$29,B559)),MAX($A$1:A558)+1,0)</f>
        <v>558</v>
      </c>
      <c r="B559" s="139" t="s">
        <v>77</v>
      </c>
      <c r="C559" s="171" t="s">
        <v>1930</v>
      </c>
      <c r="E559" t="str">
        <f>IFERROR(VLOOKUP(ROWS($E$2:E559),$A$2:$B$991,2,0),"")</f>
        <v>Stavba rekreačních a sportovních člunů</v>
      </c>
      <c r="H559" s="172"/>
      <c r="I559" s="174"/>
    </row>
    <row r="560" spans="1:9" ht="12.75">
      <c r="A560" s="140">
        <f>IF(ISNUMBER(SEARCH(ZAKL_DATA!$B$29,B560)),MAX($A$1:A559)+1,0)</f>
        <v>559</v>
      </c>
      <c r="B560" s="139" t="s">
        <v>78</v>
      </c>
      <c r="C560" s="171" t="s">
        <v>1931</v>
      </c>
      <c r="E560" t="str">
        <f>IFERROR(VLOOKUP(ROWS($E$2:E560),$A$2:$B$991,2,0),"")</f>
        <v>Výroba motocyklů</v>
      </c>
      <c r="H560" s="172"/>
      <c r="I560" s="174"/>
    </row>
    <row r="561" spans="1:9" ht="12.75">
      <c r="A561" s="140">
        <f>IF(ISNUMBER(SEARCH(ZAKL_DATA!$B$29,B561)),MAX($A$1:A560)+1,0)</f>
        <v>560</v>
      </c>
      <c r="B561" s="139" t="s">
        <v>79</v>
      </c>
      <c r="C561" s="171" t="s">
        <v>1932</v>
      </c>
      <c r="E561" t="str">
        <f>IFERROR(VLOOKUP(ROWS($E$2:E561),$A$2:$B$991,2,0),"")</f>
        <v>Výroba jízdních kol a vozíků pro invalidy</v>
      </c>
      <c r="H561" s="172"/>
      <c r="I561" s="174"/>
    </row>
    <row r="562" spans="1:9" ht="12.75">
      <c r="A562" s="140">
        <f>IF(ISNUMBER(SEARCH(ZAKL_DATA!$B$29,B562)),MAX($A$1:A561)+1,0)</f>
        <v>561</v>
      </c>
      <c r="B562" s="139" t="s">
        <v>80</v>
      </c>
      <c r="C562" s="171" t="s">
        <v>1933</v>
      </c>
      <c r="E562" t="str">
        <f>IFERROR(VLOOKUP(ROWS($E$2:E562),$A$2:$B$991,2,0),"")</f>
        <v>Výroba ostatních dopravních prostředků a zařízení j. n.</v>
      </c>
      <c r="H562" s="172"/>
      <c r="I562" s="174"/>
    </row>
    <row r="563" spans="1:9" ht="12.75">
      <c r="A563" s="140">
        <f>IF(ISNUMBER(SEARCH(ZAKL_DATA!$B$29,B563)),MAX($A$1:A562)+1,0)</f>
        <v>562</v>
      </c>
      <c r="B563" s="139" t="s">
        <v>81</v>
      </c>
      <c r="C563" s="171" t="s">
        <v>1934</v>
      </c>
      <c r="E563" t="str">
        <f>IFERROR(VLOOKUP(ROWS($E$2:E563),$A$2:$B$991,2,0),"")</f>
        <v>Výroba kancelářského nábytku a zařízení obchodů</v>
      </c>
      <c r="H563" s="172"/>
      <c r="I563" s="174"/>
    </row>
    <row r="564" spans="1:9" ht="12.75">
      <c r="A564" s="140">
        <f>IF(ISNUMBER(SEARCH(ZAKL_DATA!$B$29,B564)),MAX($A$1:A563)+1,0)</f>
        <v>563</v>
      </c>
      <c r="B564" s="139" t="s">
        <v>82</v>
      </c>
      <c r="C564" s="171" t="s">
        <v>1935</v>
      </c>
      <c r="E564" t="str">
        <f>IFERROR(VLOOKUP(ROWS($E$2:E564),$A$2:$B$991,2,0),"")</f>
        <v>Výroba kuchyňského nábytku</v>
      </c>
      <c r="H564" s="172"/>
      <c r="I564" s="174"/>
    </row>
    <row r="565" spans="1:9" ht="12.75">
      <c r="A565" s="140">
        <f>IF(ISNUMBER(SEARCH(ZAKL_DATA!$B$29,B565)),MAX($A$1:A564)+1,0)</f>
        <v>564</v>
      </c>
      <c r="B565" s="139" t="s">
        <v>83</v>
      </c>
      <c r="C565" s="171" t="s">
        <v>1936</v>
      </c>
      <c r="E565" t="str">
        <f>IFERROR(VLOOKUP(ROWS($E$2:E565),$A$2:$B$991,2,0),"")</f>
        <v>Výroba matrací</v>
      </c>
      <c r="H565" s="172"/>
      <c r="I565" s="174"/>
    </row>
    <row r="566" spans="1:9" ht="12.75">
      <c r="A566" s="140">
        <f>IF(ISNUMBER(SEARCH(ZAKL_DATA!$B$29,B566)),MAX($A$1:A565)+1,0)</f>
        <v>565</v>
      </c>
      <c r="B566" s="139" t="s">
        <v>84</v>
      </c>
      <c r="C566" s="171" t="s">
        <v>1937</v>
      </c>
      <c r="E566" t="str">
        <f>IFERROR(VLOOKUP(ROWS($E$2:E566),$A$2:$B$991,2,0),"")</f>
        <v>Výroba ostatního nábytku</v>
      </c>
      <c r="H566" s="172"/>
      <c r="I566" s="174"/>
    </row>
    <row r="567" spans="1:9" ht="12.75">
      <c r="A567" s="140">
        <f>IF(ISNUMBER(SEARCH(ZAKL_DATA!$B$29,B567)),MAX($A$1:A566)+1,0)</f>
        <v>566</v>
      </c>
      <c r="B567" s="139" t="s">
        <v>85</v>
      </c>
      <c r="C567" s="171" t="s">
        <v>1938</v>
      </c>
      <c r="E567" t="str">
        <f>IFERROR(VLOOKUP(ROWS($E$2:E567),$A$2:$B$991,2,0),"")</f>
        <v>Ražení mincí</v>
      </c>
      <c r="H567" s="172"/>
      <c r="I567" s="174"/>
    </row>
    <row r="568" spans="1:9" ht="12.75">
      <c r="A568" s="140">
        <f>IF(ISNUMBER(SEARCH(ZAKL_DATA!$B$29,B568)),MAX($A$1:A567)+1,0)</f>
        <v>567</v>
      </c>
      <c r="B568" s="139" t="s">
        <v>86</v>
      </c>
      <c r="C568" s="171" t="s">
        <v>1939</v>
      </c>
      <c r="E568" t="str">
        <f>IFERROR(VLOOKUP(ROWS($E$2:E568),$A$2:$B$991,2,0),"")</f>
        <v>Výroba klenotů a příbuzných výrobků</v>
      </c>
      <c r="H568" s="172"/>
      <c r="I568" s="174"/>
    </row>
    <row r="569" spans="1:9" ht="12.75">
      <c r="A569" s="140">
        <f>IF(ISNUMBER(SEARCH(ZAKL_DATA!$B$29,B569)),MAX($A$1:A568)+1,0)</f>
        <v>568</v>
      </c>
      <c r="B569" s="139" t="s">
        <v>87</v>
      </c>
      <c r="C569" s="171" t="s">
        <v>1940</v>
      </c>
      <c r="E569" t="str">
        <f>IFERROR(VLOOKUP(ROWS($E$2:E569),$A$2:$B$991,2,0),"")</f>
        <v>Výroba bižuterie a příbuzných výrobků</v>
      </c>
      <c r="H569" s="172"/>
      <c r="I569" s="174"/>
    </row>
    <row r="570" spans="1:9" ht="12.75">
      <c r="A570" s="140">
        <f>IF(ISNUMBER(SEARCH(ZAKL_DATA!$B$29,B570)),MAX($A$1:A569)+1,0)</f>
        <v>569</v>
      </c>
      <c r="B570" s="139" t="s">
        <v>88</v>
      </c>
      <c r="C570" s="171" t="s">
        <v>1941</v>
      </c>
      <c r="E570" t="str">
        <f>IFERROR(VLOOKUP(ROWS($E$2:E570),$A$2:$B$991,2,0),"")</f>
        <v>Výroba košťat a kartáčnických výrobků</v>
      </c>
      <c r="H570" s="172"/>
      <c r="I570" s="174"/>
    </row>
    <row r="571" spans="1:9" ht="12.75">
      <c r="A571" s="140">
        <f>IF(ISNUMBER(SEARCH(ZAKL_DATA!$B$29,B571)),MAX($A$1:A570)+1,0)</f>
        <v>570</v>
      </c>
      <c r="B571" s="139" t="s">
        <v>89</v>
      </c>
      <c r="C571" s="171" t="s">
        <v>1942</v>
      </c>
      <c r="E571" t="str">
        <f>IFERROR(VLOOKUP(ROWS($E$2:E571),$A$2:$B$991,2,0),"")</f>
        <v>Ostatní zpracovatelský průmysl j. n.</v>
      </c>
      <c r="H571" s="172"/>
      <c r="I571" s="174"/>
    </row>
    <row r="572" spans="1:9" ht="12.75">
      <c r="A572" s="140">
        <f>IF(ISNUMBER(SEARCH(ZAKL_DATA!$B$29,B572)),MAX($A$1:A571)+1,0)</f>
        <v>571</v>
      </c>
      <c r="B572" s="139" t="s">
        <v>90</v>
      </c>
      <c r="C572" s="171" t="s">
        <v>1943</v>
      </c>
      <c r="E572" t="str">
        <f>IFERROR(VLOOKUP(ROWS($E$2:E572),$A$2:$B$991,2,0),"")</f>
        <v>Opravy kovodělných výrobků</v>
      </c>
      <c r="H572" s="172"/>
      <c r="I572" s="174"/>
    </row>
    <row r="573" spans="1:9" ht="12.75">
      <c r="A573" s="140">
        <f>IF(ISNUMBER(SEARCH(ZAKL_DATA!$B$29,B573)),MAX($A$1:A572)+1,0)</f>
        <v>572</v>
      </c>
      <c r="B573" s="139" t="s">
        <v>91</v>
      </c>
      <c r="C573" s="171" t="s">
        <v>1944</v>
      </c>
      <c r="E573" t="str">
        <f>IFERROR(VLOOKUP(ROWS($E$2:E573),$A$2:$B$991,2,0),"")</f>
        <v>Opravy strojů</v>
      </c>
      <c r="H573" s="172"/>
      <c r="I573" s="174"/>
    </row>
    <row r="574" spans="1:9" ht="12.75">
      <c r="A574" s="140">
        <f>IF(ISNUMBER(SEARCH(ZAKL_DATA!$B$29,B574)),MAX($A$1:A573)+1,0)</f>
        <v>573</v>
      </c>
      <c r="B574" s="139" t="s">
        <v>92</v>
      </c>
      <c r="C574" s="171" t="s">
        <v>1945</v>
      </c>
      <c r="E574" t="str">
        <f>IFERROR(VLOOKUP(ROWS($E$2:E574),$A$2:$B$991,2,0),"")</f>
        <v>Opravy elektronických a optických přístrojů a zařízení</v>
      </c>
      <c r="H574" s="172"/>
      <c r="I574" s="174"/>
    </row>
    <row r="575" spans="1:9" ht="12.75">
      <c r="A575" s="140">
        <f>IF(ISNUMBER(SEARCH(ZAKL_DATA!$B$29,B575)),MAX($A$1:A574)+1,0)</f>
        <v>574</v>
      </c>
      <c r="B575" s="139" t="s">
        <v>93</v>
      </c>
      <c r="C575" s="171" t="s">
        <v>1946</v>
      </c>
      <c r="E575" t="str">
        <f>IFERROR(VLOOKUP(ROWS($E$2:E575),$A$2:$B$991,2,0),"")</f>
        <v>Opravy elektrických zařízen</v>
      </c>
      <c r="H575" s="172"/>
      <c r="I575" s="174"/>
    </row>
    <row r="576" spans="1:9" ht="12.75">
      <c r="A576" s="140">
        <f>IF(ISNUMBER(SEARCH(ZAKL_DATA!$B$29,B576)),MAX($A$1:A575)+1,0)</f>
        <v>575</v>
      </c>
      <c r="B576" s="139" t="s">
        <v>94</v>
      </c>
      <c r="C576" s="171" t="s">
        <v>1947</v>
      </c>
      <c r="E576" t="str">
        <f>IFERROR(VLOOKUP(ROWS($E$2:E576),$A$2:$B$991,2,0),"")</f>
        <v>Opravy a údržba lodí a člunů</v>
      </c>
      <c r="H576" s="172"/>
      <c r="I576" s="174"/>
    </row>
    <row r="577" spans="1:9" ht="12.75">
      <c r="A577" s="140">
        <f>IF(ISNUMBER(SEARCH(ZAKL_DATA!$B$29,B577)),MAX($A$1:A576)+1,0)</f>
        <v>576</v>
      </c>
      <c r="B577" s="139" t="s">
        <v>95</v>
      </c>
      <c r="C577" s="171" t="s">
        <v>1948</v>
      </c>
      <c r="E577" t="str">
        <f>IFERROR(VLOOKUP(ROWS($E$2:E577),$A$2:$B$991,2,0),"")</f>
        <v>Opravy a údržba letadel a kosmických lodí</v>
      </c>
      <c r="H577" s="172"/>
      <c r="I577" s="174"/>
    </row>
    <row r="578" spans="1:9" ht="12.75">
      <c r="A578" s="140">
        <f>IF(ISNUMBER(SEARCH(ZAKL_DATA!$B$29,B578)),MAX($A$1:A577)+1,0)</f>
        <v>577</v>
      </c>
      <c r="B578" s="139" t="s">
        <v>96</v>
      </c>
      <c r="C578" s="171" t="s">
        <v>1949</v>
      </c>
      <c r="E578" t="str">
        <f>IFERROR(VLOOKUP(ROWS($E$2:E578),$A$2:$B$991,2,0),"")</f>
        <v>Opravy a údržba ostatních dopravních prostředků a zařízení j. n.</v>
      </c>
      <c r="H578" s="172"/>
      <c r="I578" s="174"/>
    </row>
    <row r="579" spans="1:9" ht="12.75">
      <c r="A579" s="140">
        <f>IF(ISNUMBER(SEARCH(ZAKL_DATA!$B$29,B579)),MAX($A$1:A578)+1,0)</f>
        <v>578</v>
      </c>
      <c r="B579" s="139" t="s">
        <v>97</v>
      </c>
      <c r="C579" s="171" t="s">
        <v>1950</v>
      </c>
      <c r="E579" t="str">
        <f>IFERROR(VLOOKUP(ROWS($E$2:E579),$A$2:$B$991,2,0),"")</f>
        <v>Opravy ostatních zařízení</v>
      </c>
      <c r="H579" s="172"/>
      <c r="I579" s="174"/>
    </row>
    <row r="580" spans="1:9" ht="12.75">
      <c r="A580" s="140">
        <f>IF(ISNUMBER(SEARCH(ZAKL_DATA!$B$29,B580)),MAX($A$1:A579)+1,0)</f>
        <v>579</v>
      </c>
      <c r="B580" s="139" t="s">
        <v>98</v>
      </c>
      <c r="C580" s="171" t="s">
        <v>1951</v>
      </c>
      <c r="E580" t="str">
        <f>IFERROR(VLOOKUP(ROWS($E$2:E580),$A$2:$B$991,2,0),"")</f>
        <v>Výroba elektřiny</v>
      </c>
      <c r="H580" s="172"/>
      <c r="I580" s="174"/>
    </row>
    <row r="581" spans="1:9" ht="12.75">
      <c r="A581" s="140">
        <f>IF(ISNUMBER(SEARCH(ZAKL_DATA!$B$29,B581)),MAX($A$1:A580)+1,0)</f>
        <v>580</v>
      </c>
      <c r="B581" s="139" t="s">
        <v>99</v>
      </c>
      <c r="C581" s="171" t="s">
        <v>1952</v>
      </c>
      <c r="E581" t="str">
        <f>IFERROR(VLOOKUP(ROWS($E$2:E581),$A$2:$B$991,2,0),"")</f>
        <v>Přenos elektřiny</v>
      </c>
      <c r="H581" s="172"/>
      <c r="I581" s="174"/>
    </row>
    <row r="582" spans="1:9" ht="12.75">
      <c r="A582" s="140">
        <f>IF(ISNUMBER(SEARCH(ZAKL_DATA!$B$29,B582)),MAX($A$1:A581)+1,0)</f>
        <v>581</v>
      </c>
      <c r="B582" s="139" t="s">
        <v>100</v>
      </c>
      <c r="C582" s="171" t="s">
        <v>1953</v>
      </c>
      <c r="E582" t="str">
        <f>IFERROR(VLOOKUP(ROWS($E$2:E582),$A$2:$B$991,2,0),"")</f>
        <v>Rozvod elektřiny</v>
      </c>
      <c r="H582" s="172"/>
      <c r="I582" s="174"/>
    </row>
    <row r="583" spans="1:9" ht="12.75">
      <c r="A583" s="140">
        <f>IF(ISNUMBER(SEARCH(ZAKL_DATA!$B$29,B583)),MAX($A$1:A582)+1,0)</f>
        <v>582</v>
      </c>
      <c r="B583" s="139" t="s">
        <v>101</v>
      </c>
      <c r="C583" s="171" t="s">
        <v>1954</v>
      </c>
      <c r="E583" t="str">
        <f>IFERROR(VLOOKUP(ROWS($E$2:E583),$A$2:$B$991,2,0),"")</f>
        <v>Obchod s elektřinou</v>
      </c>
      <c r="H583" s="172"/>
      <c r="I583" s="174"/>
    </row>
    <row r="584" spans="1:9" ht="12.75">
      <c r="A584" s="140">
        <f>IF(ISNUMBER(SEARCH(ZAKL_DATA!$B$29,B584)),MAX($A$1:A583)+1,0)</f>
        <v>583</v>
      </c>
      <c r="B584" s="139" t="s">
        <v>102</v>
      </c>
      <c r="C584" s="171" t="s">
        <v>1955</v>
      </c>
      <c r="E584" t="str">
        <f>IFERROR(VLOOKUP(ROWS($E$2:E584),$A$2:$B$991,2,0),"")</f>
        <v>Výroba plynu</v>
      </c>
      <c r="H584" s="172"/>
      <c r="I584" s="174"/>
    </row>
    <row r="585" spans="1:9" ht="12.75">
      <c r="A585" s="140">
        <f>IF(ISNUMBER(SEARCH(ZAKL_DATA!$B$29,B585)),MAX($A$1:A584)+1,0)</f>
        <v>584</v>
      </c>
      <c r="B585" s="139" t="s">
        <v>103</v>
      </c>
      <c r="C585" s="171" t="s">
        <v>1956</v>
      </c>
      <c r="E585" t="str">
        <f>IFERROR(VLOOKUP(ROWS($E$2:E585),$A$2:$B$991,2,0),"")</f>
        <v>Rozvod plynných paliv prostřednictvím sítí</v>
      </c>
      <c r="H585" s="172"/>
      <c r="I585" s="174"/>
    </row>
    <row r="586" spans="1:9" ht="12.75">
      <c r="A586" s="140">
        <f>IF(ISNUMBER(SEARCH(ZAKL_DATA!$B$29,B586)),MAX($A$1:A585)+1,0)</f>
        <v>585</v>
      </c>
      <c r="B586" s="139" t="s">
        <v>104</v>
      </c>
      <c r="C586" s="171" t="s">
        <v>1957</v>
      </c>
      <c r="E586" t="str">
        <f>IFERROR(VLOOKUP(ROWS($E$2:E586),$A$2:$B$991,2,0),"")</f>
        <v>Obchod s plynem prostřednictvím sítí</v>
      </c>
      <c r="H586" s="172"/>
      <c r="I586" s="174"/>
    </row>
    <row r="587" spans="1:9" ht="12.75">
      <c r="A587" s="140">
        <f>IF(ISNUMBER(SEARCH(ZAKL_DATA!$B$29,B587)),MAX($A$1:A586)+1,0)</f>
        <v>586</v>
      </c>
      <c r="B587" s="139" t="s">
        <v>105</v>
      </c>
      <c r="C587" s="171" t="s">
        <v>1958</v>
      </c>
      <c r="E587" t="str">
        <f>IFERROR(VLOOKUP(ROWS($E$2:E587),$A$2:$B$991,2,0),"")</f>
        <v>Shromažďování a sběr odpadů, kromě nebezpečných</v>
      </c>
      <c r="H587" s="172"/>
      <c r="I587" s="174"/>
    </row>
    <row r="588" spans="1:9" ht="12.75">
      <c r="A588" s="140">
        <f>IF(ISNUMBER(SEARCH(ZAKL_DATA!$B$29,B588)),MAX($A$1:A587)+1,0)</f>
        <v>587</v>
      </c>
      <c r="B588" s="139" t="s">
        <v>106</v>
      </c>
      <c r="C588" s="171" t="s">
        <v>1959</v>
      </c>
      <c r="E588" t="str">
        <f>IFERROR(VLOOKUP(ROWS($E$2:E588),$A$2:$B$991,2,0),"")</f>
        <v>Shromažďování a sběr nebezpečných odpadů</v>
      </c>
      <c r="H588" s="172"/>
      <c r="I588" s="174"/>
    </row>
    <row r="589" spans="1:9" ht="12.75">
      <c r="A589" s="140">
        <f>IF(ISNUMBER(SEARCH(ZAKL_DATA!$B$29,B589)),MAX($A$1:A588)+1,0)</f>
        <v>588</v>
      </c>
      <c r="B589" s="139" t="s">
        <v>107</v>
      </c>
      <c r="C589" s="171" t="s">
        <v>1960</v>
      </c>
      <c r="E589" t="str">
        <f>IFERROR(VLOOKUP(ROWS($E$2:E589),$A$2:$B$991,2,0),"")</f>
        <v>Odstraňování odpadů, kromě nebezpečných</v>
      </c>
      <c r="H589" s="172"/>
      <c r="I589" s="174"/>
    </row>
    <row r="590" spans="1:9" ht="12.75">
      <c r="A590" s="140">
        <f>IF(ISNUMBER(SEARCH(ZAKL_DATA!$B$29,B590)),MAX($A$1:A589)+1,0)</f>
        <v>589</v>
      </c>
      <c r="B590" s="139" t="s">
        <v>108</v>
      </c>
      <c r="C590" s="171" t="s">
        <v>1961</v>
      </c>
      <c r="E590" t="str">
        <f>IFERROR(VLOOKUP(ROWS($E$2:E590),$A$2:$B$991,2,0),"")</f>
        <v>Odstraňování nebezpečných odpadů</v>
      </c>
      <c r="H590" s="172"/>
      <c r="I590" s="174"/>
    </row>
    <row r="591" spans="1:9" ht="12.75">
      <c r="A591" s="140">
        <f>IF(ISNUMBER(SEARCH(ZAKL_DATA!$B$29,B591)),MAX($A$1:A590)+1,0)</f>
        <v>590</v>
      </c>
      <c r="B591" s="139" t="s">
        <v>109</v>
      </c>
      <c r="C591" s="171" t="s">
        <v>1962</v>
      </c>
      <c r="E591" t="str">
        <f>IFERROR(VLOOKUP(ROWS($E$2:E591),$A$2:$B$991,2,0),"")</f>
        <v>Demontáž vraků a vyřazených strojů a zařízení pro účely recyklace</v>
      </c>
      <c r="H591" s="172"/>
      <c r="I591" s="174"/>
    </row>
    <row r="592" spans="1:9" ht="12.75">
      <c r="A592" s="140">
        <f>IF(ISNUMBER(SEARCH(ZAKL_DATA!$B$29,B592)),MAX($A$1:A591)+1,0)</f>
        <v>591</v>
      </c>
      <c r="B592" s="139" t="s">
        <v>110</v>
      </c>
      <c r="C592" s="171" t="s">
        <v>1963</v>
      </c>
      <c r="E592" t="str">
        <f>IFERROR(VLOOKUP(ROWS($E$2:E592),$A$2:$B$991,2,0),"")</f>
        <v>Úprava odpadů k dalšímu využití,kromě demontáže vraků,strojů a zařízení</v>
      </c>
      <c r="H592" s="172"/>
      <c r="I592" s="174"/>
    </row>
    <row r="593" spans="1:9" ht="12.75">
      <c r="A593" s="140">
        <f>IF(ISNUMBER(SEARCH(ZAKL_DATA!$B$29,B593)),MAX($A$1:A592)+1,0)</f>
        <v>592</v>
      </c>
      <c r="B593" s="139" t="s">
        <v>111</v>
      </c>
      <c r="C593" s="171" t="s">
        <v>1616</v>
      </c>
      <c r="E593" t="str">
        <f>IFERROR(VLOOKUP(ROWS($E$2:E593),$A$2:$B$991,2,0),"")</f>
        <v>Výstavba bytových budov</v>
      </c>
      <c r="H593" s="172"/>
      <c r="I593" s="174"/>
    </row>
    <row r="594" spans="1:9" ht="12.75">
      <c r="A594" s="140">
        <f>IF(ISNUMBER(SEARCH(ZAKL_DATA!$B$29,B594)),MAX($A$1:A593)+1,0)</f>
        <v>593</v>
      </c>
      <c r="B594" s="139" t="s">
        <v>112</v>
      </c>
      <c r="C594" s="171" t="s">
        <v>1964</v>
      </c>
      <c r="E594" t="str">
        <f>IFERROR(VLOOKUP(ROWS($E$2:E594),$A$2:$B$991,2,0),"")</f>
        <v>Výstavba silnic a dálnic</v>
      </c>
      <c r="H594" s="172"/>
      <c r="I594" s="174"/>
    </row>
    <row r="595" spans="1:9" ht="12.75">
      <c r="A595" s="140">
        <f>IF(ISNUMBER(SEARCH(ZAKL_DATA!$B$29,B595)),MAX($A$1:A594)+1,0)</f>
        <v>594</v>
      </c>
      <c r="B595" s="139" t="s">
        <v>113</v>
      </c>
      <c r="C595" s="171" t="s">
        <v>1965</v>
      </c>
      <c r="E595" t="str">
        <f>IFERROR(VLOOKUP(ROWS($E$2:E595),$A$2:$B$991,2,0),"")</f>
        <v>Výstavba železnic a podzemních drah</v>
      </c>
      <c r="H595" s="172"/>
      <c r="I595" s="174"/>
    </row>
    <row r="596" spans="1:9" ht="12.75">
      <c r="A596" s="140">
        <f>IF(ISNUMBER(SEARCH(ZAKL_DATA!$B$29,B596)),MAX($A$1:A595)+1,0)</f>
        <v>595</v>
      </c>
      <c r="B596" s="139" t="s">
        <v>114</v>
      </c>
      <c r="C596" s="171" t="s">
        <v>1966</v>
      </c>
      <c r="E596" t="str">
        <f>IFERROR(VLOOKUP(ROWS($E$2:E596),$A$2:$B$991,2,0),"")</f>
        <v>Výstavba mostů a tunelů</v>
      </c>
      <c r="H596" s="172"/>
      <c r="I596" s="174"/>
    </row>
    <row r="597" spans="1:9" ht="12.75">
      <c r="A597" s="140">
        <f>IF(ISNUMBER(SEARCH(ZAKL_DATA!$B$29,B597)),MAX($A$1:A596)+1,0)</f>
        <v>596</v>
      </c>
      <c r="B597" s="139" t="s">
        <v>115</v>
      </c>
      <c r="C597" s="171" t="s">
        <v>1967</v>
      </c>
      <c r="E597" t="str">
        <f>IFERROR(VLOOKUP(ROWS($E$2:E597),$A$2:$B$991,2,0),"")</f>
        <v>Výstavba inženýrských sítí pro kapaliny a plyny</v>
      </c>
      <c r="H597" s="172"/>
      <c r="I597" s="174"/>
    </row>
    <row r="598" spans="1:9" ht="12.75">
      <c r="A598" s="140">
        <f>IF(ISNUMBER(SEARCH(ZAKL_DATA!$B$29,B598)),MAX($A$1:A597)+1,0)</f>
        <v>597</v>
      </c>
      <c r="B598" s="139" t="s">
        <v>116</v>
      </c>
      <c r="C598" s="171" t="s">
        <v>1968</v>
      </c>
      <c r="E598" t="str">
        <f>IFERROR(VLOOKUP(ROWS($E$2:E598),$A$2:$B$991,2,0),"")</f>
        <v>Výstavba inženýrských sítí pro elektřinu a telekomunikace</v>
      </c>
      <c r="H598" s="172"/>
      <c r="I598" s="174"/>
    </row>
    <row r="599" spans="1:9" ht="12.75">
      <c r="A599" s="140">
        <f>IF(ISNUMBER(SEARCH(ZAKL_DATA!$B$29,B599)),MAX($A$1:A598)+1,0)</f>
        <v>598</v>
      </c>
      <c r="B599" s="139" t="s">
        <v>117</v>
      </c>
      <c r="C599" s="171" t="s">
        <v>1969</v>
      </c>
      <c r="E599" t="str">
        <f>IFERROR(VLOOKUP(ROWS($E$2:E599),$A$2:$B$991,2,0),"")</f>
        <v>Výstavba vodních děl</v>
      </c>
      <c r="H599" s="172"/>
      <c r="I599" s="174"/>
    </row>
    <row r="600" spans="1:9" ht="12.75">
      <c r="A600" s="140">
        <f>IF(ISNUMBER(SEARCH(ZAKL_DATA!$B$29,B600)),MAX($A$1:A599)+1,0)</f>
        <v>599</v>
      </c>
      <c r="B600" s="139" t="s">
        <v>118</v>
      </c>
      <c r="C600" s="171" t="s">
        <v>1970</v>
      </c>
      <c r="E600" t="str">
        <f>IFERROR(VLOOKUP(ROWS($E$2:E600),$A$2:$B$991,2,0),"")</f>
        <v>Výstavba ostatních staveb j. n.</v>
      </c>
      <c r="H600" s="172"/>
      <c r="I600" s="174"/>
    </row>
    <row r="601" spans="1:9" ht="12.75">
      <c r="A601" s="140">
        <f>IF(ISNUMBER(SEARCH(ZAKL_DATA!$B$29,B601)),MAX($A$1:A600)+1,0)</f>
        <v>600</v>
      </c>
      <c r="B601" s="139" t="s">
        <v>119</v>
      </c>
      <c r="C601" s="171" t="s">
        <v>1971</v>
      </c>
      <c r="E601" t="str">
        <f>IFERROR(VLOOKUP(ROWS($E$2:E601),$A$2:$B$991,2,0),"")</f>
        <v>Demolice</v>
      </c>
      <c r="H601" s="172"/>
      <c r="I601" s="174"/>
    </row>
    <row r="602" spans="1:9" ht="12.75">
      <c r="A602" s="140">
        <f>IF(ISNUMBER(SEARCH(ZAKL_DATA!$B$29,B602)),MAX($A$1:A601)+1,0)</f>
        <v>601</v>
      </c>
      <c r="B602" s="139" t="s">
        <v>120</v>
      </c>
      <c r="C602" s="171" t="s">
        <v>1972</v>
      </c>
      <c r="E602" t="str">
        <f>IFERROR(VLOOKUP(ROWS($E$2:E602),$A$2:$B$991,2,0),"")</f>
        <v>Příprava staveniště</v>
      </c>
      <c r="H602" s="172"/>
      <c r="I602" s="174"/>
    </row>
    <row r="603" spans="1:9" ht="12.75">
      <c r="A603" s="140">
        <f>IF(ISNUMBER(SEARCH(ZAKL_DATA!$B$29,B603)),MAX($A$1:A602)+1,0)</f>
        <v>602</v>
      </c>
      <c r="B603" s="139" t="s">
        <v>121</v>
      </c>
      <c r="C603" s="171" t="s">
        <v>1973</v>
      </c>
      <c r="E603" t="str">
        <f>IFERROR(VLOOKUP(ROWS($E$2:E603),$A$2:$B$991,2,0),"")</f>
        <v>Průzkumné vrtné práce</v>
      </c>
      <c r="H603" s="172"/>
      <c r="I603" s="174"/>
    </row>
    <row r="604" spans="1:9" ht="12.75">
      <c r="A604" s="140">
        <f>IF(ISNUMBER(SEARCH(ZAKL_DATA!$B$29,B604)),MAX($A$1:A603)+1,0)</f>
        <v>603</v>
      </c>
      <c r="B604" s="139" t="s">
        <v>122</v>
      </c>
      <c r="C604" s="171" t="s">
        <v>1974</v>
      </c>
      <c r="E604" t="str">
        <f>IFERROR(VLOOKUP(ROWS($E$2:E604),$A$2:$B$991,2,0),"")</f>
        <v>Elektrické instalace</v>
      </c>
      <c r="H604" s="172"/>
      <c r="I604" s="174"/>
    </row>
    <row r="605" spans="1:9" ht="12.75">
      <c r="A605" s="140">
        <f>IF(ISNUMBER(SEARCH(ZAKL_DATA!$B$29,B605)),MAX($A$1:A604)+1,0)</f>
        <v>604</v>
      </c>
      <c r="B605" s="139" t="s">
        <v>123</v>
      </c>
      <c r="C605" s="171" t="s">
        <v>1975</v>
      </c>
      <c r="E605" t="str">
        <f>IFERROR(VLOOKUP(ROWS($E$2:E605),$A$2:$B$991,2,0),"")</f>
        <v>Instalace vody, odpadu, plynu, topení a klimatizace</v>
      </c>
      <c r="H605" s="172"/>
      <c r="I605" s="174"/>
    </row>
    <row r="606" spans="1:9" ht="12.75">
      <c r="A606" s="140">
        <f>IF(ISNUMBER(SEARCH(ZAKL_DATA!$B$29,B606)),MAX($A$1:A605)+1,0)</f>
        <v>605</v>
      </c>
      <c r="B606" s="139" t="s">
        <v>124</v>
      </c>
      <c r="C606" s="171" t="s">
        <v>1976</v>
      </c>
      <c r="E606" t="str">
        <f>IFERROR(VLOOKUP(ROWS($E$2:E606),$A$2:$B$991,2,0),"")</f>
        <v>Ostatní stavební instalace</v>
      </c>
      <c r="H606" s="172"/>
      <c r="I606" s="174"/>
    </row>
    <row r="607" spans="1:9" ht="12.75">
      <c r="A607" s="140">
        <f>IF(ISNUMBER(SEARCH(ZAKL_DATA!$B$29,B607)),MAX($A$1:A606)+1,0)</f>
        <v>606</v>
      </c>
      <c r="B607" s="139" t="s">
        <v>125</v>
      </c>
      <c r="C607" s="171" t="s">
        <v>1977</v>
      </c>
      <c r="E607" t="str">
        <f>IFERROR(VLOOKUP(ROWS($E$2:E607),$A$2:$B$991,2,0),"")</f>
        <v>Omítkářské práce</v>
      </c>
      <c r="H607" s="172"/>
      <c r="I607" s="174"/>
    </row>
    <row r="608" spans="1:9" ht="12.75">
      <c r="A608" s="140">
        <f>IF(ISNUMBER(SEARCH(ZAKL_DATA!$B$29,B608)),MAX($A$1:A607)+1,0)</f>
        <v>607</v>
      </c>
      <c r="B608" s="139" t="s">
        <v>126</v>
      </c>
      <c r="C608" s="171" t="s">
        <v>1978</v>
      </c>
      <c r="E608" t="str">
        <f>IFERROR(VLOOKUP(ROWS($E$2:E608),$A$2:$B$991,2,0),"")</f>
        <v>Truhlářské práce</v>
      </c>
      <c r="H608" s="172"/>
      <c r="I608" s="174"/>
    </row>
    <row r="609" spans="1:9" ht="12.75">
      <c r="A609" s="140">
        <f>IF(ISNUMBER(SEARCH(ZAKL_DATA!$B$29,B609)),MAX($A$1:A608)+1,0)</f>
        <v>608</v>
      </c>
      <c r="B609" s="139" t="s">
        <v>127</v>
      </c>
      <c r="C609" s="171" t="s">
        <v>1979</v>
      </c>
      <c r="E609" t="str">
        <f>IFERROR(VLOOKUP(ROWS($E$2:E609),$A$2:$B$991,2,0),"")</f>
        <v>Obkládání stěn a pokládání podlahových krytin</v>
      </c>
      <c r="H609" s="172"/>
      <c r="I609" s="174"/>
    </row>
    <row r="610" spans="1:9" ht="12.75">
      <c r="A610" s="140">
        <f>IF(ISNUMBER(SEARCH(ZAKL_DATA!$B$29,B610)),MAX($A$1:A609)+1,0)</f>
        <v>609</v>
      </c>
      <c r="B610" s="139" t="s">
        <v>128</v>
      </c>
      <c r="C610" s="171" t="s">
        <v>1980</v>
      </c>
      <c r="E610" t="str">
        <f>IFERROR(VLOOKUP(ROWS($E$2:E610),$A$2:$B$991,2,0),"")</f>
        <v>Sklenářské, malířské a natěračské práce</v>
      </c>
      <c r="H610" s="172"/>
      <c r="I610" s="174"/>
    </row>
    <row r="611" spans="1:9" ht="12.75">
      <c r="A611" s="140">
        <f>IF(ISNUMBER(SEARCH(ZAKL_DATA!$B$29,B611)),MAX($A$1:A610)+1,0)</f>
        <v>610</v>
      </c>
      <c r="B611" s="139" t="s">
        <v>129</v>
      </c>
      <c r="C611" s="171" t="s">
        <v>1981</v>
      </c>
      <c r="E611" t="str">
        <f>IFERROR(VLOOKUP(ROWS($E$2:E611),$A$2:$B$991,2,0),"")</f>
        <v>Ostatní kompletační a dokončovací práce</v>
      </c>
      <c r="H611" s="172"/>
      <c r="I611" s="174"/>
    </row>
    <row r="612" spans="1:9" ht="12.75">
      <c r="A612" s="140">
        <f>IF(ISNUMBER(SEARCH(ZAKL_DATA!$B$29,B612)),MAX($A$1:A611)+1,0)</f>
        <v>611</v>
      </c>
      <c r="B612" s="139" t="s">
        <v>130</v>
      </c>
      <c r="C612" s="171" t="s">
        <v>1982</v>
      </c>
      <c r="E612" t="str">
        <f>IFERROR(VLOOKUP(ROWS($E$2:E612),$A$2:$B$991,2,0),"")</f>
        <v>Pokrývačské práce</v>
      </c>
      <c r="H612" s="172"/>
      <c r="I612" s="174"/>
    </row>
    <row r="613" spans="1:9" ht="12.75">
      <c r="A613" s="140">
        <f>IF(ISNUMBER(SEARCH(ZAKL_DATA!$B$29,B613)),MAX($A$1:A612)+1,0)</f>
        <v>612</v>
      </c>
      <c r="B613" s="139" t="s">
        <v>131</v>
      </c>
      <c r="C613" s="171" t="s">
        <v>1983</v>
      </c>
      <c r="E613" t="str">
        <f>IFERROR(VLOOKUP(ROWS($E$2:E613),$A$2:$B$991,2,0),"")</f>
        <v>Ostatní specializované stavební činnosti j. n.</v>
      </c>
      <c r="H613" s="172"/>
      <c r="I613" s="174"/>
    </row>
    <row r="614" spans="1:9" ht="12.75">
      <c r="A614" s="140">
        <f>IF(ISNUMBER(SEARCH(ZAKL_DATA!$B$29,B614)),MAX($A$1:A613)+1,0)</f>
        <v>613</v>
      </c>
      <c r="B614" s="139" t="s">
        <v>132</v>
      </c>
      <c r="C614" s="171" t="s">
        <v>1984</v>
      </c>
      <c r="E614" t="str">
        <f>IFERROR(VLOOKUP(ROWS($E$2:E614),$A$2:$B$991,2,0),"")</f>
        <v>Obchod s automobily a jinými lehkými motorovými vozidly</v>
      </c>
      <c r="H614" s="172"/>
      <c r="I614" s="174"/>
    </row>
    <row r="615" spans="1:9" ht="12.75">
      <c r="A615" s="140">
        <f>IF(ISNUMBER(SEARCH(ZAKL_DATA!$B$29,B615)),MAX($A$1:A614)+1,0)</f>
        <v>614</v>
      </c>
      <c r="B615" s="139" t="s">
        <v>133</v>
      </c>
      <c r="C615" s="171" t="s">
        <v>1985</v>
      </c>
      <c r="E615" t="str">
        <f>IFERROR(VLOOKUP(ROWS($E$2:E615),$A$2:$B$991,2,0),"")</f>
        <v>Obchod s ostatními motorovými vozidly, kromě motocyklů</v>
      </c>
      <c r="H615" s="172"/>
      <c r="I615" s="174"/>
    </row>
    <row r="616" spans="1:9" ht="12.75">
      <c r="A616" s="140">
        <f>IF(ISNUMBER(SEARCH(ZAKL_DATA!$B$29,B616)),MAX($A$1:A615)+1,0)</f>
        <v>615</v>
      </c>
      <c r="B616" s="139" t="s">
        <v>134</v>
      </c>
      <c r="C616" s="171" t="s">
        <v>1986</v>
      </c>
      <c r="E616" t="str">
        <f>IFERROR(VLOOKUP(ROWS($E$2:E616),$A$2:$B$991,2,0),"")</f>
        <v>Velkoobchod s díly a příslušenstvím pro motorová vozidla,kromě motocyklů</v>
      </c>
      <c r="H616" s="172"/>
      <c r="I616" s="174"/>
    </row>
    <row r="617" spans="1:9" ht="12.75">
      <c r="A617" s="140">
        <f>IF(ISNUMBER(SEARCH(ZAKL_DATA!$B$29,B617)),MAX($A$1:A616)+1,0)</f>
        <v>616</v>
      </c>
      <c r="B617" s="139" t="s">
        <v>135</v>
      </c>
      <c r="C617" s="171" t="s">
        <v>1987</v>
      </c>
      <c r="E617" t="str">
        <f>IFERROR(VLOOKUP(ROWS($E$2:E617),$A$2:$B$991,2,0),"")</f>
        <v>Maloobchod s díly a příslušenstvím pro motorová vozidla,kromě motocyklů</v>
      </c>
      <c r="H617" s="172"/>
      <c r="I617" s="174"/>
    </row>
    <row r="618" spans="1:9" ht="12.75">
      <c r="A618" s="140">
        <f>IF(ISNUMBER(SEARCH(ZAKL_DATA!$B$29,B618)),MAX($A$1:A617)+1,0)</f>
        <v>617</v>
      </c>
      <c r="B618" s="139" t="s">
        <v>136</v>
      </c>
      <c r="C618" s="171" t="s">
        <v>1988</v>
      </c>
      <c r="E618" t="str">
        <f>IFERROR(VLOOKUP(ROWS($E$2:E618),$A$2:$B$991,2,0),"")</f>
        <v>Zprostř.velkoob.a velkoob.v zast.se zákl.zem.pr.,živými zv.,text.sur.a pol.</v>
      </c>
      <c r="H618" s="172"/>
      <c r="I618" s="174"/>
    </row>
    <row r="619" spans="1:9" ht="12.75">
      <c r="A619" s="140">
        <f>IF(ISNUMBER(SEARCH(ZAKL_DATA!$B$29,B619)),MAX($A$1:A618)+1,0)</f>
        <v>618</v>
      </c>
      <c r="B619" s="139" t="s">
        <v>137</v>
      </c>
      <c r="C619" s="171" t="s">
        <v>1989</v>
      </c>
      <c r="E619" t="str">
        <f>IFERROR(VLOOKUP(ROWS($E$2:E619),$A$2:$B$991,2,0),"")</f>
        <v>Zprostř.velkoob.a velkoob.v zast.s palivy,rudami,kovy a prům.chemikáliemi</v>
      </c>
      <c r="H619" s="172"/>
      <c r="I619" s="174"/>
    </row>
    <row r="620" spans="1:9" ht="12.75">
      <c r="A620" s="140">
        <f>IF(ISNUMBER(SEARCH(ZAKL_DATA!$B$29,B620)),MAX($A$1:A619)+1,0)</f>
        <v>619</v>
      </c>
      <c r="B620" s="139" t="s">
        <v>138</v>
      </c>
      <c r="C620" s="171" t="s">
        <v>1990</v>
      </c>
      <c r="E620" t="str">
        <f>IFERROR(VLOOKUP(ROWS($E$2:E620),$A$2:$B$991,2,0),"")</f>
        <v>Zprostř.velkoobchodu a velkoobchod v zast.se dřevem a staveb.materiály</v>
      </c>
      <c r="H620" s="172"/>
      <c r="I620" s="174"/>
    </row>
    <row r="621" spans="1:9" ht="12.75">
      <c r="A621" s="140">
        <f>IF(ISNUMBER(SEARCH(ZAKL_DATA!$B$29,B621)),MAX($A$1:A620)+1,0)</f>
        <v>620</v>
      </c>
      <c r="B621" s="139" t="s">
        <v>139</v>
      </c>
      <c r="C621" s="171" t="s">
        <v>1991</v>
      </c>
      <c r="E621" t="str">
        <f>IFERROR(VLOOKUP(ROWS($E$2:E621),$A$2:$B$991,2,0),"")</f>
        <v>Zprostř.velkoobchodu a velkoob.v zast.se stroji,prům.zař.,loděmi a letadly</v>
      </c>
      <c r="H621" s="172"/>
      <c r="I621" s="174"/>
    </row>
    <row r="622" spans="1:9" ht="12.75">
      <c r="A622" s="140">
        <f>IF(ISNUMBER(SEARCH(ZAKL_DATA!$B$29,B622)),MAX($A$1:A621)+1,0)</f>
        <v>621</v>
      </c>
      <c r="B622" s="139" t="s">
        <v>140</v>
      </c>
      <c r="C622" s="171" t="s">
        <v>1992</v>
      </c>
      <c r="E622" t="str">
        <f>IFERROR(VLOOKUP(ROWS($E$2:E622),$A$2:$B$991,2,0),"")</f>
        <v>Zprostř.velkoob.a velkoob.v zast.s náb.,želez.zbožím a potř.převáž.pro dom.</v>
      </c>
      <c r="H622" s="172"/>
      <c r="I622" s="174"/>
    </row>
    <row r="623" spans="1:9" ht="12.75">
      <c r="A623" s="140">
        <f>IF(ISNUMBER(SEARCH(ZAKL_DATA!$B$29,B623)),MAX($A$1:A622)+1,0)</f>
        <v>622</v>
      </c>
      <c r="B623" s="139" t="s">
        <v>141</v>
      </c>
      <c r="C623" s="171" t="s">
        <v>1993</v>
      </c>
      <c r="E623" t="str">
        <f>IFERROR(VLOOKUP(ROWS($E$2:E623),$A$2:$B$991,2,0),"")</f>
        <v>Zprostř.velkoob.a velkoob.v zast.s text.,oděvy,kožešinami,obuví a kož.výr.</v>
      </c>
      <c r="H623" s="172"/>
      <c r="I623" s="174"/>
    </row>
    <row r="624" spans="1:9" ht="12.75">
      <c r="A624" s="140">
        <f>IF(ISNUMBER(SEARCH(ZAKL_DATA!$B$29,B624)),MAX($A$1:A623)+1,0)</f>
        <v>623</v>
      </c>
      <c r="B624" s="139" t="s">
        <v>142</v>
      </c>
      <c r="C624" s="171" t="s">
        <v>1994</v>
      </c>
      <c r="E624" t="str">
        <f>IFERROR(VLOOKUP(ROWS($E$2:E624),$A$2:$B$991,2,0),"")</f>
        <v>Zprostř.velkoob.a velkoob.v zast.s potr.,nápoji,tabákem a tabák.výrobky</v>
      </c>
      <c r="H624" s="172"/>
      <c r="I624" s="174"/>
    </row>
    <row r="625" spans="1:9" ht="12.75">
      <c r="A625" s="140">
        <f>IF(ISNUMBER(SEARCH(ZAKL_DATA!$B$29,B625)),MAX($A$1:A624)+1,0)</f>
        <v>624</v>
      </c>
      <c r="B625" s="139" t="s">
        <v>143</v>
      </c>
      <c r="C625" s="171" t="s">
        <v>1995</v>
      </c>
      <c r="E625" t="str">
        <f>IFERROR(VLOOKUP(ROWS($E$2:E625),$A$2:$B$991,2,0),"")</f>
        <v>Zprostř.specializ.velkoob.a specializ.velkoob.v zast.s ost.výrobky</v>
      </c>
      <c r="H625" s="172"/>
      <c r="I625" s="174"/>
    </row>
    <row r="626" spans="1:9" ht="12.75">
      <c r="A626" s="140">
        <f>IF(ISNUMBER(SEARCH(ZAKL_DATA!$B$29,B626)),MAX($A$1:A625)+1,0)</f>
        <v>625</v>
      </c>
      <c r="B626" s="139" t="s">
        <v>144</v>
      </c>
      <c r="C626" s="171" t="s">
        <v>1996</v>
      </c>
      <c r="E626" t="str">
        <f>IFERROR(VLOOKUP(ROWS($E$2:E626),$A$2:$B$991,2,0),"")</f>
        <v>Zprostř.nespecializ.velkoobchodu a nespecializ.velkoobchod v zast.</v>
      </c>
      <c r="H626" s="172"/>
      <c r="I626" s="174"/>
    </row>
    <row r="627" spans="1:9" ht="12.75">
      <c r="A627" s="140">
        <f>IF(ISNUMBER(SEARCH(ZAKL_DATA!$B$29,B627)),MAX($A$1:A626)+1,0)</f>
        <v>626</v>
      </c>
      <c r="B627" s="139" t="s">
        <v>145</v>
      </c>
      <c r="C627" s="171" t="s">
        <v>1997</v>
      </c>
      <c r="E627" t="str">
        <f>IFERROR(VLOOKUP(ROWS($E$2:E627),$A$2:$B$991,2,0),"")</f>
        <v>Velkoobchod s obilím, surovým tabákem, osivy a krmivy</v>
      </c>
      <c r="H627" s="172"/>
      <c r="I627" s="174"/>
    </row>
    <row r="628" spans="1:9" ht="12.75">
      <c r="A628" s="140">
        <f>IF(ISNUMBER(SEARCH(ZAKL_DATA!$B$29,B628)),MAX($A$1:A627)+1,0)</f>
        <v>627</v>
      </c>
      <c r="B628" s="139" t="s">
        <v>146</v>
      </c>
      <c r="C628" s="171" t="s">
        <v>1998</v>
      </c>
      <c r="E628" t="str">
        <f>IFERROR(VLOOKUP(ROWS($E$2:E628),$A$2:$B$991,2,0),"")</f>
        <v>Velkoobchod s květinami a jinými rostlinami</v>
      </c>
      <c r="H628" s="172"/>
      <c r="I628" s="174"/>
    </row>
    <row r="629" spans="1:9" ht="12.75">
      <c r="A629" s="140">
        <f>IF(ISNUMBER(SEARCH(ZAKL_DATA!$B$29,B629)),MAX($A$1:A628)+1,0)</f>
        <v>628</v>
      </c>
      <c r="B629" s="139" t="s">
        <v>147</v>
      </c>
      <c r="C629" s="171" t="s">
        <v>1999</v>
      </c>
      <c r="E629" t="str">
        <f>IFERROR(VLOOKUP(ROWS($E$2:E629),$A$2:$B$991,2,0),"")</f>
        <v>Velkoobchod s živými zvířaty</v>
      </c>
      <c r="H629" s="172"/>
      <c r="I629" s="174"/>
    </row>
    <row r="630" spans="1:9" ht="12.75">
      <c r="A630" s="140">
        <f>IF(ISNUMBER(SEARCH(ZAKL_DATA!$B$29,B630)),MAX($A$1:A629)+1,0)</f>
        <v>629</v>
      </c>
      <c r="B630" s="139" t="s">
        <v>148</v>
      </c>
      <c r="C630" s="171" t="s">
        <v>2000</v>
      </c>
      <c r="E630" t="str">
        <f>IFERROR(VLOOKUP(ROWS($E$2:E630),$A$2:$B$991,2,0),"")</f>
        <v>Velkoobchod se surovými kůžemi, kožešinami a usněmi</v>
      </c>
      <c r="H630" s="172"/>
      <c r="I630" s="174"/>
    </row>
    <row r="631" spans="1:9" ht="12.75">
      <c r="A631" s="140">
        <f>IF(ISNUMBER(SEARCH(ZAKL_DATA!$B$29,B631)),MAX($A$1:A630)+1,0)</f>
        <v>630</v>
      </c>
      <c r="B631" s="139" t="s">
        <v>149</v>
      </c>
      <c r="C631" s="171" t="s">
        <v>2001</v>
      </c>
      <c r="E631" t="str">
        <f>IFERROR(VLOOKUP(ROWS($E$2:E631),$A$2:$B$991,2,0),"")</f>
        <v>Velkoobchod s ovocem a zeleninou</v>
      </c>
      <c r="H631" s="172"/>
      <c r="I631" s="174"/>
    </row>
    <row r="632" spans="1:9" ht="12.75">
      <c r="A632" s="140">
        <f>IF(ISNUMBER(SEARCH(ZAKL_DATA!$B$29,B632)),MAX($A$1:A631)+1,0)</f>
        <v>631</v>
      </c>
      <c r="B632" s="139" t="s">
        <v>150</v>
      </c>
      <c r="C632" s="171" t="s">
        <v>2002</v>
      </c>
      <c r="E632" t="str">
        <f>IFERROR(VLOOKUP(ROWS($E$2:E632),$A$2:$B$991,2,0),"")</f>
        <v>Velkoobchod s masem a masnými výrobky</v>
      </c>
      <c r="H632" s="172"/>
      <c r="I632" s="174"/>
    </row>
    <row r="633" spans="1:9" ht="12.75">
      <c r="A633" s="140">
        <f>IF(ISNUMBER(SEARCH(ZAKL_DATA!$B$29,B633)),MAX($A$1:A632)+1,0)</f>
        <v>632</v>
      </c>
      <c r="B633" s="139" t="s">
        <v>151</v>
      </c>
      <c r="C633" s="171" t="s">
        <v>2003</v>
      </c>
      <c r="E633" t="str">
        <f>IFERROR(VLOOKUP(ROWS($E$2:E633),$A$2:$B$991,2,0),"")</f>
        <v>Velkoobchod s mléčnými výrobky, vejci, jedlými oleji a tuky</v>
      </c>
      <c r="H633" s="172"/>
      <c r="I633" s="174"/>
    </row>
    <row r="634" spans="1:9" ht="12.75">
      <c r="A634" s="140">
        <f>IF(ISNUMBER(SEARCH(ZAKL_DATA!$B$29,B634)),MAX($A$1:A633)+1,0)</f>
        <v>633</v>
      </c>
      <c r="B634" s="139" t="s">
        <v>152</v>
      </c>
      <c r="C634" s="171" t="s">
        <v>2004</v>
      </c>
      <c r="E634" t="str">
        <f>IFERROR(VLOOKUP(ROWS($E$2:E634),$A$2:$B$991,2,0),"")</f>
        <v>Velkoobchod s nápoji</v>
      </c>
      <c r="H634" s="172"/>
      <c r="I634" s="174"/>
    </row>
    <row r="635" spans="1:9" ht="12.75">
      <c r="A635" s="140">
        <f>IF(ISNUMBER(SEARCH(ZAKL_DATA!$B$29,B635)),MAX($A$1:A634)+1,0)</f>
        <v>634</v>
      </c>
      <c r="B635" s="139" t="s">
        <v>153</v>
      </c>
      <c r="C635" s="171" t="s">
        <v>2005</v>
      </c>
      <c r="E635" t="str">
        <f>IFERROR(VLOOKUP(ROWS($E$2:E635),$A$2:$B$991,2,0),"")</f>
        <v>Velkoobchod s tabákovými výrobky</v>
      </c>
      <c r="H635" s="172"/>
      <c r="I635" s="174"/>
    </row>
    <row r="636" spans="1:9" ht="12.75">
      <c r="A636" s="140">
        <f>IF(ISNUMBER(SEARCH(ZAKL_DATA!$B$29,B636)),MAX($A$1:A635)+1,0)</f>
        <v>635</v>
      </c>
      <c r="B636" s="139" t="s">
        <v>154</v>
      </c>
      <c r="C636" s="171" t="s">
        <v>2006</v>
      </c>
      <c r="E636" t="str">
        <f>IFERROR(VLOOKUP(ROWS($E$2:E636),$A$2:$B$991,2,0),"")</f>
        <v>Velkoobchod s cukrem, čokoládou a cukrovinkami</v>
      </c>
      <c r="H636" s="172"/>
      <c r="I636" s="174"/>
    </row>
    <row r="637" spans="1:9" ht="12.75">
      <c r="A637" s="140">
        <f>IF(ISNUMBER(SEARCH(ZAKL_DATA!$B$29,B637)),MAX($A$1:A636)+1,0)</f>
        <v>636</v>
      </c>
      <c r="B637" s="139" t="s">
        <v>155</v>
      </c>
      <c r="C637" s="171" t="s">
        <v>2007</v>
      </c>
      <c r="E637" t="str">
        <f>IFERROR(VLOOKUP(ROWS($E$2:E637),$A$2:$B$991,2,0),"")</f>
        <v>Velkoobchod s kávou, čajem, kakaem a kořením</v>
      </c>
      <c r="H637" s="172"/>
      <c r="I637" s="174"/>
    </row>
    <row r="638" spans="1:9" ht="12.75">
      <c r="A638" s="140">
        <f>IF(ISNUMBER(SEARCH(ZAKL_DATA!$B$29,B638)),MAX($A$1:A637)+1,0)</f>
        <v>637</v>
      </c>
      <c r="B638" s="139" t="s">
        <v>156</v>
      </c>
      <c r="C638" s="171" t="s">
        <v>2008</v>
      </c>
      <c r="E638" t="str">
        <f>IFERROR(VLOOKUP(ROWS($E$2:E638),$A$2:$B$991,2,0),"")</f>
        <v>Specializ.velkoobchod s jinými potravinami,včetně ryb,korýšů a měkkýšů</v>
      </c>
      <c r="H638" s="172"/>
      <c r="I638" s="174"/>
    </row>
    <row r="639" spans="1:9" ht="12.75">
      <c r="A639" s="140">
        <f>IF(ISNUMBER(SEARCH(ZAKL_DATA!$B$29,B639)),MAX($A$1:A638)+1,0)</f>
        <v>638</v>
      </c>
      <c r="B639" s="139" t="s">
        <v>157</v>
      </c>
      <c r="C639" s="171" t="s">
        <v>2009</v>
      </c>
      <c r="E639" t="str">
        <f>IFERROR(VLOOKUP(ROWS($E$2:E639),$A$2:$B$991,2,0),"")</f>
        <v>Nespecializovaný velkoobchod s potravinami,nápoji a tabákovými výroby</v>
      </c>
      <c r="H639" s="172"/>
      <c r="I639" s="174"/>
    </row>
    <row r="640" spans="1:9" ht="12.75">
      <c r="A640" s="140">
        <f>IF(ISNUMBER(SEARCH(ZAKL_DATA!$B$29,B640)),MAX($A$1:A639)+1,0)</f>
        <v>639</v>
      </c>
      <c r="B640" s="139" t="s">
        <v>158</v>
      </c>
      <c r="C640" s="171" t="s">
        <v>2010</v>
      </c>
      <c r="E640" t="str">
        <f>IFERROR(VLOOKUP(ROWS($E$2:E640),$A$2:$B$991,2,0),"")</f>
        <v>Velkoobchod s textilem</v>
      </c>
      <c r="H640" s="172"/>
      <c r="I640" s="174"/>
    </row>
    <row r="641" spans="1:9" ht="12.75">
      <c r="A641" s="140">
        <f>IF(ISNUMBER(SEARCH(ZAKL_DATA!$B$29,B641)),MAX($A$1:A640)+1,0)</f>
        <v>640</v>
      </c>
      <c r="B641" s="139" t="s">
        <v>159</v>
      </c>
      <c r="C641" s="171" t="s">
        <v>2011</v>
      </c>
      <c r="E641" t="str">
        <f>IFERROR(VLOOKUP(ROWS($E$2:E641),$A$2:$B$991,2,0),"")</f>
        <v>Velkoobchod s oděvy a obuví</v>
      </c>
      <c r="H641" s="172"/>
      <c r="I641" s="174"/>
    </row>
    <row r="642" spans="1:9" ht="12.75">
      <c r="A642" s="140">
        <f>IF(ISNUMBER(SEARCH(ZAKL_DATA!$B$29,B642)),MAX($A$1:A641)+1,0)</f>
        <v>641</v>
      </c>
      <c r="B642" s="139" t="s">
        <v>160</v>
      </c>
      <c r="C642" s="171" t="s">
        <v>2012</v>
      </c>
      <c r="E642" t="str">
        <f>IFERROR(VLOOKUP(ROWS($E$2:E642),$A$2:$B$991,2,0),"")</f>
        <v>Velkoobchod s elektrospotřebiči a elektronikou</v>
      </c>
      <c r="H642" s="172"/>
      <c r="I642" s="174"/>
    </row>
    <row r="643" spans="1:9" ht="12.75">
      <c r="A643" s="140">
        <f>IF(ISNUMBER(SEARCH(ZAKL_DATA!$B$29,B643)),MAX($A$1:A642)+1,0)</f>
        <v>642</v>
      </c>
      <c r="B643" s="139" t="s">
        <v>161</v>
      </c>
      <c r="C643" s="171" t="s">
        <v>2013</v>
      </c>
      <c r="E643" t="str">
        <f>IFERROR(VLOOKUP(ROWS($E$2:E643),$A$2:$B$991,2,0),"")</f>
        <v>Velkoobchod s porcelán.,keram.a skleněnými výrobky a čisticími prostř.</v>
      </c>
      <c r="H643" s="172"/>
      <c r="I643" s="174"/>
    </row>
    <row r="644" spans="1:9" ht="12.75">
      <c r="A644" s="140">
        <f>IF(ISNUMBER(SEARCH(ZAKL_DATA!$B$29,B644)),MAX($A$1:A643)+1,0)</f>
        <v>643</v>
      </c>
      <c r="B644" s="139" t="s">
        <v>162</v>
      </c>
      <c r="C644" s="171" t="s">
        <v>2014</v>
      </c>
      <c r="E644" t="str">
        <f>IFERROR(VLOOKUP(ROWS($E$2:E644),$A$2:$B$991,2,0),"")</f>
        <v>Velkoobchod s kosmetickými výrobky</v>
      </c>
      <c r="H644" s="172"/>
      <c r="I644" s="174"/>
    </row>
    <row r="645" spans="1:9" ht="12.75">
      <c r="A645" s="140">
        <f>IF(ISNUMBER(SEARCH(ZAKL_DATA!$B$29,B645)),MAX($A$1:A644)+1,0)</f>
        <v>644</v>
      </c>
      <c r="B645" s="139" t="s">
        <v>163</v>
      </c>
      <c r="C645" s="171" t="s">
        <v>2015</v>
      </c>
      <c r="E645" t="str">
        <f>IFERROR(VLOOKUP(ROWS($E$2:E645),$A$2:$B$991,2,0),"")</f>
        <v>Velkoobchod s farmaceutickými výrobky</v>
      </c>
      <c r="H645" s="172"/>
      <c r="I645" s="174"/>
    </row>
    <row r="646" spans="1:9" ht="12.75">
      <c r="A646" s="140">
        <f>IF(ISNUMBER(SEARCH(ZAKL_DATA!$B$29,B646)),MAX($A$1:A645)+1,0)</f>
        <v>645</v>
      </c>
      <c r="B646" s="139" t="s">
        <v>164</v>
      </c>
      <c r="C646" s="171" t="s">
        <v>2016</v>
      </c>
      <c r="E646" t="str">
        <f>IFERROR(VLOOKUP(ROWS($E$2:E646),$A$2:$B$991,2,0),"")</f>
        <v>Velkoobchod s nábytkem, koberci a svítidly</v>
      </c>
      <c r="H646" s="172"/>
      <c r="I646" s="174"/>
    </row>
    <row r="647" spans="1:9" ht="12.75">
      <c r="A647" s="140">
        <f>IF(ISNUMBER(SEARCH(ZAKL_DATA!$B$29,B647)),MAX($A$1:A646)+1,0)</f>
        <v>646</v>
      </c>
      <c r="B647" s="139" t="s">
        <v>165</v>
      </c>
      <c r="C647" s="171" t="s">
        <v>2017</v>
      </c>
      <c r="E647" t="str">
        <f>IFERROR(VLOOKUP(ROWS($E$2:E647),$A$2:$B$991,2,0),"")</f>
        <v>Velkoobchod s hodinami, hodinkami a klenoty</v>
      </c>
      <c r="H647" s="172"/>
      <c r="I647" s="174"/>
    </row>
    <row r="648" spans="1:9" ht="12.75">
      <c r="A648" s="140">
        <f>IF(ISNUMBER(SEARCH(ZAKL_DATA!$B$29,B648)),MAX($A$1:A647)+1,0)</f>
        <v>647</v>
      </c>
      <c r="B648" s="139" t="s">
        <v>166</v>
      </c>
      <c r="C648" s="171" t="s">
        <v>2018</v>
      </c>
      <c r="E648" t="str">
        <f>IFERROR(VLOOKUP(ROWS($E$2:E648),$A$2:$B$991,2,0),"")</f>
        <v>Velkoobchod s ostatními výrobky převážně pro domácnost</v>
      </c>
      <c r="H648" s="172"/>
      <c r="I648" s="174"/>
    </row>
    <row r="649" spans="1:9" ht="12.75">
      <c r="A649" s="140">
        <f>IF(ISNUMBER(SEARCH(ZAKL_DATA!$B$29,B649)),MAX($A$1:A648)+1,0)</f>
        <v>648</v>
      </c>
      <c r="B649" s="139" t="s">
        <v>167</v>
      </c>
      <c r="C649" s="171" t="s">
        <v>2019</v>
      </c>
      <c r="E649" t="str">
        <f>IFERROR(VLOOKUP(ROWS($E$2:E649),$A$2:$B$991,2,0),"")</f>
        <v>Velkoobchod s počítači, počítačovým periferním zařízením a softwarem</v>
      </c>
      <c r="H649" s="172"/>
      <c r="I649" s="174"/>
    </row>
    <row r="650" spans="1:9" ht="12.75">
      <c r="A650" s="140">
        <f>IF(ISNUMBER(SEARCH(ZAKL_DATA!$B$29,B650)),MAX($A$1:A649)+1,0)</f>
        <v>649</v>
      </c>
      <c r="B650" s="139" t="s">
        <v>168</v>
      </c>
      <c r="C650" s="171" t="s">
        <v>2020</v>
      </c>
      <c r="E650" t="str">
        <f>IFERROR(VLOOKUP(ROWS($E$2:E650),$A$2:$B$991,2,0),"")</f>
        <v>Velkoobchod s elektronickým a telekomunikačním zařízením a jeho díly</v>
      </c>
      <c r="H650" s="172"/>
      <c r="I650" s="174"/>
    </row>
    <row r="651" spans="1:9" ht="12.75">
      <c r="A651" s="140">
        <f>IF(ISNUMBER(SEARCH(ZAKL_DATA!$B$29,B651)),MAX($A$1:A650)+1,0)</f>
        <v>650</v>
      </c>
      <c r="B651" s="139" t="s">
        <v>169</v>
      </c>
      <c r="C651" s="171" t="s">
        <v>2021</v>
      </c>
      <c r="E651" t="str">
        <f>IFERROR(VLOOKUP(ROWS($E$2:E651),$A$2:$B$991,2,0),"")</f>
        <v>Velkoobchod se zemědělskými stroji, strojním zařízením a příslušenstvím</v>
      </c>
      <c r="H651" s="172"/>
      <c r="I651" s="174"/>
    </row>
    <row r="652" spans="1:9" ht="12.75">
      <c r="A652" s="140">
        <f>IF(ISNUMBER(SEARCH(ZAKL_DATA!$B$29,B652)),MAX($A$1:A651)+1,0)</f>
        <v>651</v>
      </c>
      <c r="B652" s="139" t="s">
        <v>170</v>
      </c>
      <c r="C652" s="171" t="s">
        <v>2022</v>
      </c>
      <c r="E652" t="str">
        <f>IFERROR(VLOOKUP(ROWS($E$2:E652),$A$2:$B$991,2,0),"")</f>
        <v>Velkoobchod s obráběcími stroji</v>
      </c>
      <c r="H652" s="172"/>
      <c r="I652" s="174"/>
    </row>
    <row r="653" spans="1:9" ht="12.75">
      <c r="A653" s="140">
        <f>IF(ISNUMBER(SEARCH(ZAKL_DATA!$B$29,B653)),MAX($A$1:A652)+1,0)</f>
        <v>652</v>
      </c>
      <c r="B653" s="139" t="s">
        <v>171</v>
      </c>
      <c r="C653" s="171" t="s">
        <v>2023</v>
      </c>
      <c r="E653" t="str">
        <f>IFERROR(VLOOKUP(ROWS($E$2:E653),$A$2:$B$991,2,0),"")</f>
        <v>Velkoobchod s těžebními a stavebními stroji a zařízením</v>
      </c>
      <c r="H653" s="172"/>
      <c r="I653" s="174"/>
    </row>
    <row r="654" spans="1:9" ht="12.75">
      <c r="A654" s="140">
        <f>IF(ISNUMBER(SEARCH(ZAKL_DATA!$B$29,B654)),MAX($A$1:A653)+1,0)</f>
        <v>653</v>
      </c>
      <c r="B654" s="139" t="s">
        <v>172</v>
      </c>
      <c r="C654" s="171" t="s">
        <v>2024</v>
      </c>
      <c r="E654" t="str">
        <f>IFERROR(VLOOKUP(ROWS($E$2:E654),$A$2:$B$991,2,0),"")</f>
        <v>Velkoobchod se strojním zařízením pro text.průmysl,šicími a plet.stroji</v>
      </c>
      <c r="H654" s="172"/>
      <c r="I654" s="174"/>
    </row>
    <row r="655" spans="1:9" ht="12.75">
      <c r="A655" s="140">
        <f>IF(ISNUMBER(SEARCH(ZAKL_DATA!$B$29,B655)),MAX($A$1:A654)+1,0)</f>
        <v>654</v>
      </c>
      <c r="B655" s="139" t="s">
        <v>173</v>
      </c>
      <c r="C655" s="171" t="s">
        <v>2025</v>
      </c>
      <c r="E655" t="str">
        <f>IFERROR(VLOOKUP(ROWS($E$2:E655),$A$2:$B$991,2,0),"")</f>
        <v>Velkoobchod s kancelářským nábytkem</v>
      </c>
      <c r="H655" s="172"/>
      <c r="I655" s="174"/>
    </row>
    <row r="656" spans="1:9" ht="12.75">
      <c r="A656" s="140">
        <f>IF(ISNUMBER(SEARCH(ZAKL_DATA!$B$29,B656)),MAX($A$1:A655)+1,0)</f>
        <v>655</v>
      </c>
      <c r="B656" s="139" t="s">
        <v>174</v>
      </c>
      <c r="C656" s="171" t="s">
        <v>2026</v>
      </c>
      <c r="E656" t="str">
        <f>IFERROR(VLOOKUP(ROWS($E$2:E656),$A$2:$B$991,2,0),"")</f>
        <v>Velkoobchod s ostatními kancelářskými stroji a zařízením</v>
      </c>
      <c r="H656" s="172"/>
      <c r="I656" s="174"/>
    </row>
    <row r="657" spans="1:9" ht="12.75">
      <c r="A657" s="140">
        <f>IF(ISNUMBER(SEARCH(ZAKL_DATA!$B$29,B657)),MAX($A$1:A656)+1,0)</f>
        <v>656</v>
      </c>
      <c r="B657" s="139" t="s">
        <v>175</v>
      </c>
      <c r="C657" s="171" t="s">
        <v>2027</v>
      </c>
      <c r="E657" t="str">
        <f>IFERROR(VLOOKUP(ROWS($E$2:E657),$A$2:$B$991,2,0),"")</f>
        <v>Velkoobchod s ostatními stroji a zařízením</v>
      </c>
      <c r="H657" s="172"/>
      <c r="I657" s="174"/>
    </row>
    <row r="658" spans="1:9" ht="12.75">
      <c r="A658" s="140">
        <f>IF(ISNUMBER(SEARCH(ZAKL_DATA!$B$29,B658)),MAX($A$1:A657)+1,0)</f>
        <v>657</v>
      </c>
      <c r="B658" s="139" t="s">
        <v>176</v>
      </c>
      <c r="C658" s="171" t="s">
        <v>2028</v>
      </c>
      <c r="E658" t="str">
        <f>IFERROR(VLOOKUP(ROWS($E$2:E658),$A$2:$B$991,2,0),"")</f>
        <v>Velkoobchod s pevnými, kapalnými a plynnými palivy a příbuznými výrobky</v>
      </c>
      <c r="H658" s="172"/>
      <c r="I658" s="174"/>
    </row>
    <row r="659" spans="1:9" ht="12.75">
      <c r="A659" s="140">
        <f>IF(ISNUMBER(SEARCH(ZAKL_DATA!$B$29,B659)),MAX($A$1:A658)+1,0)</f>
        <v>658</v>
      </c>
      <c r="B659" s="139" t="s">
        <v>177</v>
      </c>
      <c r="C659" s="171" t="s">
        <v>2029</v>
      </c>
      <c r="E659" t="str">
        <f>IFERROR(VLOOKUP(ROWS($E$2:E659),$A$2:$B$991,2,0),"")</f>
        <v>Velkoobchod s rudami, kovy a hutními výrobky</v>
      </c>
      <c r="H659" s="172"/>
      <c r="I659" s="174"/>
    </row>
    <row r="660" spans="1:9" ht="12.75">
      <c r="A660" s="140">
        <f>IF(ISNUMBER(SEARCH(ZAKL_DATA!$B$29,B660)),MAX($A$1:A659)+1,0)</f>
        <v>659</v>
      </c>
      <c r="B660" s="139" t="s">
        <v>178</v>
      </c>
      <c r="C660" s="171" t="s">
        <v>2030</v>
      </c>
      <c r="E660" t="str">
        <f>IFERROR(VLOOKUP(ROWS($E$2:E660),$A$2:$B$991,2,0),"")</f>
        <v>Velkoobchod se dřevem, stavebními materiály a sanitárním vybavením</v>
      </c>
      <c r="H660" s="172"/>
      <c r="I660" s="174"/>
    </row>
    <row r="661" spans="1:9" ht="12.75">
      <c r="A661" s="140">
        <f>IF(ISNUMBER(SEARCH(ZAKL_DATA!$B$29,B661)),MAX($A$1:A660)+1,0)</f>
        <v>660</v>
      </c>
      <c r="B661" s="139" t="s">
        <v>179</v>
      </c>
      <c r="C661" s="171" t="s">
        <v>2031</v>
      </c>
      <c r="E661" t="str">
        <f>IFERROR(VLOOKUP(ROWS($E$2:E661),$A$2:$B$991,2,0),"")</f>
        <v>Velkoobchod s železářským zbožím,instalatér.a topenářskými potřebami</v>
      </c>
      <c r="H661" s="172"/>
      <c r="I661" s="174"/>
    </row>
    <row r="662" spans="1:9" ht="12.75">
      <c r="A662" s="140">
        <f>IF(ISNUMBER(SEARCH(ZAKL_DATA!$B$29,B662)),MAX($A$1:A661)+1,0)</f>
        <v>661</v>
      </c>
      <c r="B662" s="139" t="s">
        <v>180</v>
      </c>
      <c r="C662" s="171" t="s">
        <v>2032</v>
      </c>
      <c r="E662" t="str">
        <f>IFERROR(VLOOKUP(ROWS($E$2:E662),$A$2:$B$991,2,0),"")</f>
        <v>Velkoobchod s chemickými výrobky</v>
      </c>
      <c r="H662" s="172"/>
      <c r="I662" s="174"/>
    </row>
    <row r="663" spans="1:9" ht="12.75">
      <c r="A663" s="140">
        <f>IF(ISNUMBER(SEARCH(ZAKL_DATA!$B$29,B663)),MAX($A$1:A662)+1,0)</f>
        <v>662</v>
      </c>
      <c r="B663" s="139" t="s">
        <v>181</v>
      </c>
      <c r="C663" s="171" t="s">
        <v>2033</v>
      </c>
      <c r="E663" t="str">
        <f>IFERROR(VLOOKUP(ROWS($E$2:E663),$A$2:$B$991,2,0),"")</f>
        <v>Velkoobchod s ostatními meziprodukty</v>
      </c>
      <c r="H663" s="172"/>
      <c r="I663" s="174"/>
    </row>
    <row r="664" spans="1:9" ht="12.75">
      <c r="A664" s="140">
        <f>IF(ISNUMBER(SEARCH(ZAKL_DATA!$B$29,B664)),MAX($A$1:A663)+1,0)</f>
        <v>663</v>
      </c>
      <c r="B664" s="139" t="s">
        <v>182</v>
      </c>
      <c r="C664" s="171" t="s">
        <v>2034</v>
      </c>
      <c r="E664" t="str">
        <f>IFERROR(VLOOKUP(ROWS($E$2:E664),$A$2:$B$991,2,0),"")</f>
        <v>Velkoobchod s odpadem a šrotem</v>
      </c>
      <c r="H664" s="172"/>
      <c r="I664" s="174"/>
    </row>
    <row r="665" spans="1:9" ht="12.75">
      <c r="A665" s="140">
        <f>IF(ISNUMBER(SEARCH(ZAKL_DATA!$B$29,B665)),MAX($A$1:A664)+1,0)</f>
        <v>664</v>
      </c>
      <c r="B665" s="139" t="s">
        <v>183</v>
      </c>
      <c r="C665" s="171" t="s">
        <v>2035</v>
      </c>
      <c r="E665" t="str">
        <f>IFERROR(VLOOKUP(ROWS($E$2:E665),$A$2:$B$991,2,0),"")</f>
        <v>Maloobchod s převahou potravin,nápojů a tabák.výrobků v nespecializ.prod.</v>
      </c>
      <c r="H665" s="172"/>
      <c r="I665" s="174"/>
    </row>
    <row r="666" spans="1:9" ht="12.75">
      <c r="A666" s="140">
        <f>IF(ISNUMBER(SEARCH(ZAKL_DATA!$B$29,B666)),MAX($A$1:A665)+1,0)</f>
        <v>665</v>
      </c>
      <c r="B666" s="139" t="s">
        <v>184</v>
      </c>
      <c r="C666" s="171" t="s">
        <v>2036</v>
      </c>
      <c r="E666" t="str">
        <f>IFERROR(VLOOKUP(ROWS($E$2:E666),$A$2:$B$991,2,0),"")</f>
        <v>Ostatní maloobchod v nespecializovaných prodejnách</v>
      </c>
      <c r="H666" s="172"/>
      <c r="I666" s="174"/>
    </row>
    <row r="667" spans="1:9" ht="12.75">
      <c r="A667" s="140">
        <f>IF(ISNUMBER(SEARCH(ZAKL_DATA!$B$29,B667)),MAX($A$1:A666)+1,0)</f>
        <v>666</v>
      </c>
      <c r="B667" s="139" t="s">
        <v>185</v>
      </c>
      <c r="C667" s="171" t="s">
        <v>2037</v>
      </c>
      <c r="E667" t="str">
        <f>IFERROR(VLOOKUP(ROWS($E$2:E667),$A$2:$B$991,2,0),"")</f>
        <v>Maloobchod s ovocem a zeleninou</v>
      </c>
      <c r="H667" s="172"/>
      <c r="I667" s="174"/>
    </row>
    <row r="668" spans="1:9" ht="12.75">
      <c r="A668" s="140">
        <f>IF(ISNUMBER(SEARCH(ZAKL_DATA!$B$29,B668)),MAX($A$1:A667)+1,0)</f>
        <v>667</v>
      </c>
      <c r="B668" s="139" t="s">
        <v>186</v>
      </c>
      <c r="C668" s="171" t="s">
        <v>2038</v>
      </c>
      <c r="E668" t="str">
        <f>IFERROR(VLOOKUP(ROWS($E$2:E668),$A$2:$B$991,2,0),"")</f>
        <v>Maloobchod s masem a masnými výrobky</v>
      </c>
      <c r="H668" s="172"/>
      <c r="I668" s="174"/>
    </row>
    <row r="669" spans="1:9" ht="12.75">
      <c r="A669" s="140">
        <f>IF(ISNUMBER(SEARCH(ZAKL_DATA!$B$29,B669)),MAX($A$1:A668)+1,0)</f>
        <v>668</v>
      </c>
      <c r="B669" s="139" t="s">
        <v>187</v>
      </c>
      <c r="C669" s="171" t="s">
        <v>2039</v>
      </c>
      <c r="E669" t="str">
        <f>IFERROR(VLOOKUP(ROWS($E$2:E669),$A$2:$B$991,2,0),"")</f>
        <v>Maloobchod s rybami, korýši a měkkýši</v>
      </c>
      <c r="H669" s="172"/>
      <c r="I669" s="174"/>
    </row>
    <row r="670" spans="1:9" ht="12.75">
      <c r="A670" s="140">
        <f>IF(ISNUMBER(SEARCH(ZAKL_DATA!$B$29,B670)),MAX($A$1:A669)+1,0)</f>
        <v>669</v>
      </c>
      <c r="B670" s="139" t="s">
        <v>188</v>
      </c>
      <c r="C670" s="171" t="s">
        <v>2040</v>
      </c>
      <c r="E670" t="str">
        <f>IFERROR(VLOOKUP(ROWS($E$2:E670),$A$2:$B$991,2,0),"")</f>
        <v>Maloobchod s chlebem, pečivem, cukrářskými výrobky a cukrovinkami</v>
      </c>
      <c r="H670" s="172"/>
      <c r="I670" s="174"/>
    </row>
    <row r="671" spans="1:9" ht="12.75">
      <c r="A671" s="140">
        <f>IF(ISNUMBER(SEARCH(ZAKL_DATA!$B$29,B671)),MAX($A$1:A670)+1,0)</f>
        <v>670</v>
      </c>
      <c r="B671" s="139" t="s">
        <v>189</v>
      </c>
      <c r="C671" s="171" t="s">
        <v>2041</v>
      </c>
      <c r="E671" t="str">
        <f>IFERROR(VLOOKUP(ROWS($E$2:E671),$A$2:$B$991,2,0),"")</f>
        <v>Maloobchod s nápoji</v>
      </c>
      <c r="H671" s="172"/>
      <c r="I671" s="174"/>
    </row>
    <row r="672" spans="1:9" ht="12.75">
      <c r="A672" s="140">
        <f>IF(ISNUMBER(SEARCH(ZAKL_DATA!$B$29,B672)),MAX($A$1:A671)+1,0)</f>
        <v>671</v>
      </c>
      <c r="B672" s="139" t="s">
        <v>190</v>
      </c>
      <c r="C672" s="171" t="s">
        <v>2042</v>
      </c>
      <c r="E672" t="str">
        <f>IFERROR(VLOOKUP(ROWS($E$2:E672),$A$2:$B$991,2,0),"")</f>
        <v>Maloobchod s tabákovými výrobky</v>
      </c>
      <c r="H672" s="172"/>
      <c r="I672" s="174"/>
    </row>
    <row r="673" spans="1:9" ht="12.75">
      <c r="A673" s="140">
        <f>IF(ISNUMBER(SEARCH(ZAKL_DATA!$B$29,B673)),MAX($A$1:A672)+1,0)</f>
        <v>672</v>
      </c>
      <c r="B673" s="139" t="s">
        <v>191</v>
      </c>
      <c r="C673" s="171" t="s">
        <v>2043</v>
      </c>
      <c r="E673" t="str">
        <f>IFERROR(VLOOKUP(ROWS($E$2:E673),$A$2:$B$991,2,0),"")</f>
        <v>Ostatní maloobchod s potravinami ve specializovaných prodejnách</v>
      </c>
      <c r="H673" s="172"/>
      <c r="I673" s="174"/>
    </row>
    <row r="674" spans="1:9" ht="12.75">
      <c r="A674" s="140">
        <f>IF(ISNUMBER(SEARCH(ZAKL_DATA!$B$29,B674)),MAX($A$1:A673)+1,0)</f>
        <v>673</v>
      </c>
      <c r="B674" s="139" t="s">
        <v>192</v>
      </c>
      <c r="C674" s="171" t="s">
        <v>2044</v>
      </c>
      <c r="E674" t="str">
        <f>IFERROR(VLOOKUP(ROWS($E$2:E674),$A$2:$B$991,2,0),"")</f>
        <v>Maloobchod s počítači, počítačovým periferním zařízením a softwarem</v>
      </c>
      <c r="H674" s="172"/>
      <c r="I674" s="174"/>
    </row>
    <row r="675" spans="1:9" ht="12.75">
      <c r="A675" s="140">
        <f>IF(ISNUMBER(SEARCH(ZAKL_DATA!$B$29,B675)),MAX($A$1:A674)+1,0)</f>
        <v>674</v>
      </c>
      <c r="B675" s="139" t="s">
        <v>193</v>
      </c>
      <c r="C675" s="171" t="s">
        <v>2045</v>
      </c>
      <c r="E675" t="str">
        <f>IFERROR(VLOOKUP(ROWS($E$2:E675),$A$2:$B$991,2,0),"")</f>
        <v>Maloobchod s telekomunikačním zařízením</v>
      </c>
      <c r="H675" s="172"/>
      <c r="I675" s="174"/>
    </row>
    <row r="676" spans="1:9" ht="12.75">
      <c r="A676" s="140">
        <f>IF(ISNUMBER(SEARCH(ZAKL_DATA!$B$29,B676)),MAX($A$1:A675)+1,0)</f>
        <v>675</v>
      </c>
      <c r="B676" s="139" t="s">
        <v>194</v>
      </c>
      <c r="C676" s="171" t="s">
        <v>2046</v>
      </c>
      <c r="E676" t="str">
        <f>IFERROR(VLOOKUP(ROWS($E$2:E676),$A$2:$B$991,2,0),"")</f>
        <v>Maloobchod s audio- a videozařízením</v>
      </c>
      <c r="H676" s="172"/>
      <c r="I676" s="174"/>
    </row>
    <row r="677" spans="1:9" ht="12.75">
      <c r="A677" s="140">
        <f>IF(ISNUMBER(SEARCH(ZAKL_DATA!$B$29,B677)),MAX($A$1:A676)+1,0)</f>
        <v>676</v>
      </c>
      <c r="B677" s="139" t="s">
        <v>195</v>
      </c>
      <c r="C677" s="171" t="s">
        <v>2047</v>
      </c>
      <c r="E677" t="str">
        <f>IFERROR(VLOOKUP(ROWS($E$2:E677),$A$2:$B$991,2,0),"")</f>
        <v>Maloobchod s textilem</v>
      </c>
      <c r="H677" s="172"/>
      <c r="I677" s="174"/>
    </row>
    <row r="678" spans="1:9" ht="12.75">
      <c r="A678" s="140">
        <f>IF(ISNUMBER(SEARCH(ZAKL_DATA!$B$29,B678)),MAX($A$1:A677)+1,0)</f>
        <v>677</v>
      </c>
      <c r="B678" s="139" t="s">
        <v>196</v>
      </c>
      <c r="C678" s="171" t="s">
        <v>2048</v>
      </c>
      <c r="E678" t="str">
        <f>IFERROR(VLOOKUP(ROWS($E$2:E678),$A$2:$B$991,2,0),"")</f>
        <v>Maloobchod s železářským zbožím, barvami, sklem a potřebami pro kutily</v>
      </c>
      <c r="H678" s="172"/>
      <c r="I678" s="174"/>
    </row>
    <row r="679" spans="1:9" ht="12.75">
      <c r="A679" s="140">
        <f>IF(ISNUMBER(SEARCH(ZAKL_DATA!$B$29,B679)),MAX($A$1:A678)+1,0)</f>
        <v>678</v>
      </c>
      <c r="B679" s="139" t="s">
        <v>197</v>
      </c>
      <c r="C679" s="171" t="s">
        <v>2049</v>
      </c>
      <c r="E679" t="str">
        <f>IFERROR(VLOOKUP(ROWS($E$2:E679),$A$2:$B$991,2,0),"")</f>
        <v>Maloobchod s koberci, podlahovými krytinami a nástěnnými obklady</v>
      </c>
      <c r="H679" s="172"/>
      <c r="I679" s="174"/>
    </row>
    <row r="680" spans="1:9" ht="12.75">
      <c r="A680" s="140">
        <f>IF(ISNUMBER(SEARCH(ZAKL_DATA!$B$29,B680)),MAX($A$1:A679)+1,0)</f>
        <v>679</v>
      </c>
      <c r="B680" s="139" t="s">
        <v>198</v>
      </c>
      <c r="C680" s="171" t="s">
        <v>2050</v>
      </c>
      <c r="E680" t="str">
        <f>IFERROR(VLOOKUP(ROWS($E$2:E680),$A$2:$B$991,2,0),"")</f>
        <v>Maloobchod s elektrospotřebiči a elektronikou</v>
      </c>
      <c r="H680" s="172"/>
      <c r="I680" s="174"/>
    </row>
    <row r="681" spans="1:9" ht="12.75">
      <c r="A681" s="140">
        <f>IF(ISNUMBER(SEARCH(ZAKL_DATA!$B$29,B681)),MAX($A$1:A680)+1,0)</f>
        <v>680</v>
      </c>
      <c r="B681" s="139" t="s">
        <v>199</v>
      </c>
      <c r="C681" s="171" t="s">
        <v>2051</v>
      </c>
      <c r="E681" t="str">
        <f>IFERROR(VLOOKUP(ROWS($E$2:E681),$A$2:$B$991,2,0),"")</f>
        <v>Maloobchod s nábytkem,svítidly a ost.výr.přev.pro dom.ve specializ.prod.</v>
      </c>
      <c r="H681" s="172"/>
      <c r="I681" s="174"/>
    </row>
    <row r="682" spans="1:9" ht="12.75">
      <c r="A682" s="140">
        <f>IF(ISNUMBER(SEARCH(ZAKL_DATA!$B$29,B682)),MAX($A$1:A681)+1,0)</f>
        <v>681</v>
      </c>
      <c r="B682" s="139" t="s">
        <v>200</v>
      </c>
      <c r="C682" s="171" t="s">
        <v>2052</v>
      </c>
      <c r="E682" t="str">
        <f>IFERROR(VLOOKUP(ROWS($E$2:E682),$A$2:$B$991,2,0),"")</f>
        <v>Maloobchod s knihami</v>
      </c>
      <c r="H682" s="172"/>
      <c r="I682" s="174"/>
    </row>
    <row r="683" spans="1:9" ht="12.75">
      <c r="A683" s="140">
        <f>IF(ISNUMBER(SEARCH(ZAKL_DATA!$B$29,B683)),MAX($A$1:A682)+1,0)</f>
        <v>682</v>
      </c>
      <c r="B683" s="139" t="s">
        <v>201</v>
      </c>
      <c r="C683" s="171" t="s">
        <v>2053</v>
      </c>
      <c r="E683" t="str">
        <f>IFERROR(VLOOKUP(ROWS($E$2:E683),$A$2:$B$991,2,0),"")</f>
        <v>Maloobchod s novinami, časopisy a papírnickým zbožím</v>
      </c>
      <c r="H683" s="172"/>
      <c r="I683" s="174"/>
    </row>
    <row r="684" spans="1:9" ht="12.75">
      <c r="A684" s="140">
        <f>IF(ISNUMBER(SEARCH(ZAKL_DATA!$B$29,B684)),MAX($A$1:A683)+1,0)</f>
        <v>683</v>
      </c>
      <c r="B684" s="139" t="s">
        <v>202</v>
      </c>
      <c r="C684" s="171" t="s">
        <v>2054</v>
      </c>
      <c r="E684" t="str">
        <f>IFERROR(VLOOKUP(ROWS($E$2:E684),$A$2:$B$991,2,0),"")</f>
        <v>Maloobchod s audio- a videozáznamy</v>
      </c>
      <c r="H684" s="172"/>
      <c r="I684" s="174"/>
    </row>
    <row r="685" spans="1:9" ht="12.75">
      <c r="A685" s="140">
        <f>IF(ISNUMBER(SEARCH(ZAKL_DATA!$B$29,B685)),MAX($A$1:A684)+1,0)</f>
        <v>684</v>
      </c>
      <c r="B685" s="139" t="s">
        <v>203</v>
      </c>
      <c r="C685" s="171" t="s">
        <v>2055</v>
      </c>
      <c r="E685" t="str">
        <f>IFERROR(VLOOKUP(ROWS($E$2:E685),$A$2:$B$991,2,0),"")</f>
        <v>Maloobchod se sportovním vybavením</v>
      </c>
      <c r="H685" s="172"/>
      <c r="I685" s="174"/>
    </row>
    <row r="686" spans="1:9" ht="12.75">
      <c r="A686" s="140">
        <f>IF(ISNUMBER(SEARCH(ZAKL_DATA!$B$29,B686)),MAX($A$1:A685)+1,0)</f>
        <v>685</v>
      </c>
      <c r="B686" s="139" t="s">
        <v>204</v>
      </c>
      <c r="C686" s="171" t="s">
        <v>2056</v>
      </c>
      <c r="E686" t="str">
        <f>IFERROR(VLOOKUP(ROWS($E$2:E686),$A$2:$B$991,2,0),"")</f>
        <v>Maloobchod s hrami a hračkami</v>
      </c>
      <c r="H686" s="172"/>
      <c r="I686" s="174"/>
    </row>
    <row r="687" spans="1:9" ht="12.75">
      <c r="A687" s="140">
        <f>IF(ISNUMBER(SEARCH(ZAKL_DATA!$B$29,B687)),MAX($A$1:A686)+1,0)</f>
        <v>686</v>
      </c>
      <c r="B687" s="139" t="s">
        <v>205</v>
      </c>
      <c r="C687" s="171" t="s">
        <v>2057</v>
      </c>
      <c r="E687" t="str">
        <f>IFERROR(VLOOKUP(ROWS($E$2:E687),$A$2:$B$991,2,0),"")</f>
        <v>Maloobchod s oděvy</v>
      </c>
      <c r="H687" s="172"/>
      <c r="I687" s="174"/>
    </row>
    <row r="688" spans="1:9" ht="12.75">
      <c r="A688" s="140">
        <f>IF(ISNUMBER(SEARCH(ZAKL_DATA!$B$29,B688)),MAX($A$1:A687)+1,0)</f>
        <v>687</v>
      </c>
      <c r="B688" s="139" t="s">
        <v>206</v>
      </c>
      <c r="C688" s="171" t="s">
        <v>2058</v>
      </c>
      <c r="E688" t="str">
        <f>IFERROR(VLOOKUP(ROWS($E$2:E688),$A$2:$B$991,2,0),"")</f>
        <v>Maloobchod s obuví a koženými výrobky</v>
      </c>
      <c r="H688" s="172"/>
      <c r="I688" s="174"/>
    </row>
    <row r="689" spans="1:9" ht="12.75">
      <c r="A689" s="140">
        <f>IF(ISNUMBER(SEARCH(ZAKL_DATA!$B$29,B689)),MAX($A$1:A688)+1,0)</f>
        <v>688</v>
      </c>
      <c r="B689" s="139" t="s">
        <v>207</v>
      </c>
      <c r="C689" s="171" t="s">
        <v>2059</v>
      </c>
      <c r="E689" t="str">
        <f>IFERROR(VLOOKUP(ROWS($E$2:E689),$A$2:$B$991,2,0),"")</f>
        <v>Maloobchod s farmaceutickými přípravky</v>
      </c>
      <c r="H689" s="172"/>
      <c r="I689" s="174"/>
    </row>
    <row r="690" spans="1:9" ht="12.75">
      <c r="A690" s="140">
        <f>IF(ISNUMBER(SEARCH(ZAKL_DATA!$B$29,B690)),MAX($A$1:A689)+1,0)</f>
        <v>689</v>
      </c>
      <c r="B690" s="139" t="s">
        <v>208</v>
      </c>
      <c r="C690" s="171" t="s">
        <v>2060</v>
      </c>
      <c r="E690" t="str">
        <f>IFERROR(VLOOKUP(ROWS($E$2:E690),$A$2:$B$991,2,0),"")</f>
        <v>Maloobchod se zdravotnickými a ortopedickými výrobky</v>
      </c>
      <c r="H690" s="172"/>
      <c r="I690" s="174"/>
    </row>
    <row r="691" spans="1:9" ht="12.75">
      <c r="A691" s="140">
        <f>IF(ISNUMBER(SEARCH(ZAKL_DATA!$B$29,B691)),MAX($A$1:A690)+1,0)</f>
        <v>690</v>
      </c>
      <c r="B691" s="139" t="s">
        <v>209</v>
      </c>
      <c r="C691" s="171" t="s">
        <v>2061</v>
      </c>
      <c r="E691" t="str">
        <f>IFERROR(VLOOKUP(ROWS($E$2:E691),$A$2:$B$991,2,0),"")</f>
        <v>Maloobchod s kosmetickými a toaletními výrobky</v>
      </c>
      <c r="H691" s="172"/>
      <c r="I691" s="174"/>
    </row>
    <row r="692" spans="1:9" ht="12.75">
      <c r="A692" s="140">
        <f>IF(ISNUMBER(SEARCH(ZAKL_DATA!$B$29,B692)),MAX($A$1:A691)+1,0)</f>
        <v>691</v>
      </c>
      <c r="B692" s="139" t="s">
        <v>210</v>
      </c>
      <c r="C692" s="171" t="s">
        <v>2062</v>
      </c>
      <c r="E692" t="str">
        <f>IFERROR(VLOOKUP(ROWS($E$2:E692),$A$2:$B$991,2,0),"")</f>
        <v>Maloob.s květinami,rostl.,osivy,hnoj.,zvířaty pro záj.chov a krmivy pro ně</v>
      </c>
      <c r="H692" s="172"/>
      <c r="I692" s="174"/>
    </row>
    <row r="693" spans="1:9" ht="12.75">
      <c r="A693" s="140">
        <f>IF(ISNUMBER(SEARCH(ZAKL_DATA!$B$29,B693)),MAX($A$1:A692)+1,0)</f>
        <v>692</v>
      </c>
      <c r="B693" s="139" t="s">
        <v>211</v>
      </c>
      <c r="C693" s="171" t="s">
        <v>2063</v>
      </c>
      <c r="E693" t="str">
        <f>IFERROR(VLOOKUP(ROWS($E$2:E693),$A$2:$B$991,2,0),"")</f>
        <v>Maloobchod s hodinami, hodinkami a klenoty</v>
      </c>
      <c r="H693" s="172"/>
      <c r="I693" s="174"/>
    </row>
    <row r="694" spans="1:9" ht="12.75">
      <c r="A694" s="140">
        <f>IF(ISNUMBER(SEARCH(ZAKL_DATA!$B$29,B694)),MAX($A$1:A693)+1,0)</f>
        <v>693</v>
      </c>
      <c r="B694" s="139" t="s">
        <v>212</v>
      </c>
      <c r="C694" s="171" t="s">
        <v>2064</v>
      </c>
      <c r="E694" t="str">
        <f>IFERROR(VLOOKUP(ROWS($E$2:E694),$A$2:$B$991,2,0),"")</f>
        <v>Ostatní maloobchod s novým zbožím ve specializovaných prodejnách</v>
      </c>
      <c r="H694" s="172"/>
      <c r="I694" s="174"/>
    </row>
    <row r="695" spans="1:9" ht="12.75">
      <c r="A695" s="140">
        <f>IF(ISNUMBER(SEARCH(ZAKL_DATA!$B$29,B695)),MAX($A$1:A694)+1,0)</f>
        <v>694</v>
      </c>
      <c r="B695" s="139" t="s">
        <v>213</v>
      </c>
      <c r="C695" s="171" t="s">
        <v>2065</v>
      </c>
      <c r="E695" t="str">
        <f>IFERROR(VLOOKUP(ROWS($E$2:E695),$A$2:$B$991,2,0),"")</f>
        <v>Maloobchod s použitým zbožím v prodejnách</v>
      </c>
      <c r="H695" s="172"/>
      <c r="I695" s="174"/>
    </row>
    <row r="696" spans="1:9" ht="12.75">
      <c r="A696" s="140">
        <f>IF(ISNUMBER(SEARCH(ZAKL_DATA!$B$29,B696)),MAX($A$1:A695)+1,0)</f>
        <v>695</v>
      </c>
      <c r="B696" s="139" t="s">
        <v>214</v>
      </c>
      <c r="C696" s="171" t="s">
        <v>2066</v>
      </c>
      <c r="E696" t="str">
        <f>IFERROR(VLOOKUP(ROWS($E$2:E696),$A$2:$B$991,2,0),"")</f>
        <v>Maloobchod s potravinami,nápoji a tabák.výrobky ve stáncích a na trzích</v>
      </c>
      <c r="H696" s="172"/>
      <c r="I696" s="174"/>
    </row>
    <row r="697" spans="1:9" ht="12.75">
      <c r="A697" s="140">
        <f>IF(ISNUMBER(SEARCH(ZAKL_DATA!$B$29,B697)),MAX($A$1:A696)+1,0)</f>
        <v>696</v>
      </c>
      <c r="B697" s="139" t="s">
        <v>215</v>
      </c>
      <c r="C697" s="171" t="s">
        <v>2067</v>
      </c>
      <c r="E697" t="str">
        <f>IFERROR(VLOOKUP(ROWS($E$2:E697),$A$2:$B$991,2,0),"")</f>
        <v>Maloobchod s textilem, oděvy a obuví ve stáncích a na trzích</v>
      </c>
      <c r="H697" s="172"/>
      <c r="I697" s="174"/>
    </row>
    <row r="698" spans="1:9" ht="12.75">
      <c r="A698" s="140">
        <f>IF(ISNUMBER(SEARCH(ZAKL_DATA!$B$29,B698)),MAX($A$1:A697)+1,0)</f>
        <v>697</v>
      </c>
      <c r="B698" s="139" t="s">
        <v>216</v>
      </c>
      <c r="C698" s="171" t="s">
        <v>2068</v>
      </c>
      <c r="E698" t="str">
        <f>IFERROR(VLOOKUP(ROWS($E$2:E698),$A$2:$B$991,2,0),"")</f>
        <v>Maloobchod s ostatním zbožím ve stáncích a na trzích</v>
      </c>
      <c r="H698" s="172"/>
      <c r="I698" s="174"/>
    </row>
    <row r="699" spans="1:9" ht="12.75">
      <c r="A699" s="140">
        <f>IF(ISNUMBER(SEARCH(ZAKL_DATA!$B$29,B699)),MAX($A$1:A698)+1,0)</f>
        <v>698</v>
      </c>
      <c r="B699" s="139" t="s">
        <v>217</v>
      </c>
      <c r="C699" s="171" t="s">
        <v>2069</v>
      </c>
      <c r="E699" t="str">
        <f>IFERROR(VLOOKUP(ROWS($E$2:E699),$A$2:$B$991,2,0),"")</f>
        <v>Maloobchod prostřednictvím internetu nebo zásilkové služby</v>
      </c>
      <c r="H699" s="172"/>
      <c r="I699" s="174"/>
    </row>
    <row r="700" spans="1:9" ht="12.75">
      <c r="A700" s="140">
        <f>IF(ISNUMBER(SEARCH(ZAKL_DATA!$B$29,B700)),MAX($A$1:A699)+1,0)</f>
        <v>699</v>
      </c>
      <c r="B700" s="139" t="s">
        <v>218</v>
      </c>
      <c r="C700" s="171" t="s">
        <v>2070</v>
      </c>
      <c r="E700" t="str">
        <f>IFERROR(VLOOKUP(ROWS($E$2:E700),$A$2:$B$991,2,0),"")</f>
        <v>Ostatní maloobchod mimo prodejny, stánky a trhy</v>
      </c>
      <c r="H700" s="172"/>
      <c r="I700" s="174"/>
    </row>
    <row r="701" spans="1:9" ht="12.75">
      <c r="A701" s="140">
        <f>IF(ISNUMBER(SEARCH(ZAKL_DATA!$B$29,B701)),MAX($A$1:A700)+1,0)</f>
        <v>700</v>
      </c>
      <c r="B701" s="139" t="s">
        <v>219</v>
      </c>
      <c r="C701" s="171" t="s">
        <v>2071</v>
      </c>
      <c r="E701" t="str">
        <f>IFERROR(VLOOKUP(ROWS($E$2:E701),$A$2:$B$991,2,0),"")</f>
        <v>Městská a příměstská pozemní osobní doprava</v>
      </c>
      <c r="H701" s="172"/>
      <c r="I701" s="174"/>
    </row>
    <row r="702" spans="1:9" ht="12.75">
      <c r="A702" s="140">
        <f>IF(ISNUMBER(SEARCH(ZAKL_DATA!$B$29,B702)),MAX($A$1:A701)+1,0)</f>
        <v>701</v>
      </c>
      <c r="B702" s="139" t="s">
        <v>220</v>
      </c>
      <c r="C702" s="171" t="s">
        <v>2072</v>
      </c>
      <c r="E702" t="str">
        <f>IFERROR(VLOOKUP(ROWS($E$2:E702),$A$2:$B$991,2,0),"")</f>
        <v>Taxislužba a pronájem osobních vozů s řidičem</v>
      </c>
      <c r="H702" s="172"/>
      <c r="I702" s="174"/>
    </row>
    <row r="703" spans="1:9" ht="12.75">
      <c r="A703" s="140">
        <f>IF(ISNUMBER(SEARCH(ZAKL_DATA!$B$29,B703)),MAX($A$1:A702)+1,0)</f>
        <v>702</v>
      </c>
      <c r="B703" s="139" t="s">
        <v>221</v>
      </c>
      <c r="C703" s="171" t="s">
        <v>2073</v>
      </c>
      <c r="E703" t="str">
        <f>IFERROR(VLOOKUP(ROWS($E$2:E703),$A$2:$B$991,2,0),"")</f>
        <v>Ostatní pozemní osobní doprava j. n.</v>
      </c>
      <c r="H703" s="172"/>
      <c r="I703" s="174"/>
    </row>
    <row r="704" spans="1:9" ht="12.75">
      <c r="A704" s="140">
        <f>IF(ISNUMBER(SEARCH(ZAKL_DATA!$B$29,B704)),MAX($A$1:A703)+1,0)</f>
        <v>703</v>
      </c>
      <c r="B704" s="139" t="s">
        <v>222</v>
      </c>
      <c r="C704" s="171" t="s">
        <v>2074</v>
      </c>
      <c r="E704" t="str">
        <f>IFERROR(VLOOKUP(ROWS($E$2:E704),$A$2:$B$991,2,0),"")</f>
        <v>Silniční nákladní doprava</v>
      </c>
      <c r="H704" s="172"/>
      <c r="I704" s="174"/>
    </row>
    <row r="705" spans="1:9" ht="12.75">
      <c r="A705" s="140">
        <f>IF(ISNUMBER(SEARCH(ZAKL_DATA!$B$29,B705)),MAX($A$1:A704)+1,0)</f>
        <v>704</v>
      </c>
      <c r="B705" s="139" t="s">
        <v>223</v>
      </c>
      <c r="C705" s="171" t="s">
        <v>2075</v>
      </c>
      <c r="E705" t="str">
        <f>IFERROR(VLOOKUP(ROWS($E$2:E705),$A$2:$B$991,2,0),"")</f>
        <v>Stěhovací služby</v>
      </c>
      <c r="H705" s="172"/>
      <c r="I705" s="174"/>
    </row>
    <row r="706" spans="1:9" ht="12.75">
      <c r="A706" s="140">
        <f>IF(ISNUMBER(SEARCH(ZAKL_DATA!$B$29,B706)),MAX($A$1:A705)+1,0)</f>
        <v>705</v>
      </c>
      <c r="B706" s="139" t="s">
        <v>354</v>
      </c>
      <c r="C706" s="171" t="s">
        <v>2076</v>
      </c>
      <c r="E706" t="str">
        <f>IFERROR(VLOOKUP(ROWS($E$2:E706),$A$2:$B$991,2,0),"")</f>
        <v>Těžba černého uhlí</v>
      </c>
      <c r="H706" s="172"/>
      <c r="I706" s="174"/>
    </row>
    <row r="707" spans="1:9" ht="12.75">
      <c r="A707" s="140">
        <f>IF(ISNUMBER(SEARCH(ZAKL_DATA!$B$29,B707)),MAX($A$1:A706)+1,0)</f>
        <v>706</v>
      </c>
      <c r="B707" s="139" t="s">
        <v>355</v>
      </c>
      <c r="C707" s="171" t="s">
        <v>2077</v>
      </c>
      <c r="E707" t="str">
        <f>IFERROR(VLOOKUP(ROWS($E$2:E707),$A$2:$B$991,2,0),"")</f>
        <v>Úprava černého uhlí</v>
      </c>
      <c r="H707" s="172"/>
      <c r="I707" s="174"/>
    </row>
    <row r="708" spans="1:9" ht="12.75">
      <c r="A708" s="140">
        <f>IF(ISNUMBER(SEARCH(ZAKL_DATA!$B$29,B708)),MAX($A$1:A707)+1,0)</f>
        <v>707</v>
      </c>
      <c r="B708" s="139" t="s">
        <v>224</v>
      </c>
      <c r="C708" s="171" t="s">
        <v>2078</v>
      </c>
      <c r="E708" t="str">
        <f>IFERROR(VLOOKUP(ROWS($E$2:E708),$A$2:$B$991,2,0),"")</f>
        <v>Letecká nákladní doprava</v>
      </c>
      <c r="H708" s="172"/>
      <c r="I708" s="174"/>
    </row>
    <row r="709" spans="1:9" ht="12.75">
      <c r="A709" s="140">
        <f>IF(ISNUMBER(SEARCH(ZAKL_DATA!$B$29,B709)),MAX($A$1:A708)+1,0)</f>
        <v>708</v>
      </c>
      <c r="B709" s="139" t="s">
        <v>225</v>
      </c>
      <c r="C709" s="171" t="s">
        <v>2079</v>
      </c>
      <c r="E709" t="str">
        <f>IFERROR(VLOOKUP(ROWS($E$2:E709),$A$2:$B$991,2,0),"")</f>
        <v>Kosmická doprava</v>
      </c>
      <c r="H709" s="172"/>
      <c r="I709" s="174"/>
    </row>
    <row r="710" spans="1:9" ht="12.75">
      <c r="A710" s="140">
        <f>IF(ISNUMBER(SEARCH(ZAKL_DATA!$B$29,B710)),MAX($A$1:A709)+1,0)</f>
        <v>709</v>
      </c>
      <c r="B710" s="139" t="s">
        <v>356</v>
      </c>
      <c r="C710" s="171" t="s">
        <v>2080</v>
      </c>
      <c r="E710" t="str">
        <f>IFERROR(VLOOKUP(ROWS($E$2:E710),$A$2:$B$991,2,0),"")</f>
        <v>Těžba hnědého uhlí, kromě lignitu</v>
      </c>
      <c r="H710" s="172"/>
      <c r="I710" s="174"/>
    </row>
    <row r="711" spans="1:9" ht="12.75">
      <c r="A711" s="140">
        <f>IF(ISNUMBER(SEARCH(ZAKL_DATA!$B$29,B711)),MAX($A$1:A710)+1,0)</f>
        <v>710</v>
      </c>
      <c r="B711" s="139" t="s">
        <v>357</v>
      </c>
      <c r="C711" s="171" t="s">
        <v>2081</v>
      </c>
      <c r="E711" t="str">
        <f>IFERROR(VLOOKUP(ROWS($E$2:E711),$A$2:$B$991,2,0),"")</f>
        <v>Úprava hnědého uhlí, kromě lignitu</v>
      </c>
      <c r="H711" s="172"/>
      <c r="I711" s="174"/>
    </row>
    <row r="712" spans="1:9" ht="12.75">
      <c r="A712" s="140">
        <f>IF(ISNUMBER(SEARCH(ZAKL_DATA!$B$29,B712)),MAX($A$1:A711)+1,0)</f>
        <v>711</v>
      </c>
      <c r="B712" s="139" t="s">
        <v>358</v>
      </c>
      <c r="C712" s="171" t="s">
        <v>2082</v>
      </c>
      <c r="E712" t="str">
        <f>IFERROR(VLOOKUP(ROWS($E$2:E712),$A$2:$B$991,2,0),"")</f>
        <v>Těžba lignitu</v>
      </c>
      <c r="H712" s="172"/>
      <c r="I712" s="174"/>
    </row>
    <row r="713" spans="1:9" ht="12.75">
      <c r="A713" s="140">
        <f>IF(ISNUMBER(SEARCH(ZAKL_DATA!$B$29,B713)),MAX($A$1:A712)+1,0)</f>
        <v>712</v>
      </c>
      <c r="B713" s="139" t="s">
        <v>359</v>
      </c>
      <c r="C713" s="171" t="s">
        <v>2083</v>
      </c>
      <c r="E713" t="str">
        <f>IFERROR(VLOOKUP(ROWS($E$2:E713),$A$2:$B$991,2,0),"")</f>
        <v>Úprava lignitu</v>
      </c>
      <c r="H713" s="172"/>
      <c r="I713" s="174"/>
    </row>
    <row r="714" spans="1:9" ht="12.75">
      <c r="A714" s="140">
        <f>IF(ISNUMBER(SEARCH(ZAKL_DATA!$B$29,B714)),MAX($A$1:A713)+1,0)</f>
        <v>713</v>
      </c>
      <c r="B714" s="139" t="s">
        <v>226</v>
      </c>
      <c r="C714" s="171" t="s">
        <v>2084</v>
      </c>
      <c r="E714" t="str">
        <f>IFERROR(VLOOKUP(ROWS($E$2:E714),$A$2:$B$991,2,0),"")</f>
        <v>Činnosti související s pozemní dopravou</v>
      </c>
      <c r="H714" s="172"/>
      <c r="I714" s="174"/>
    </row>
    <row r="715" spans="1:9" ht="12.75">
      <c r="A715" s="140">
        <f>IF(ISNUMBER(SEARCH(ZAKL_DATA!$B$29,B715)),MAX($A$1:A714)+1,0)</f>
        <v>714</v>
      </c>
      <c r="B715" s="139" t="s">
        <v>227</v>
      </c>
      <c r="C715" s="171" t="s">
        <v>2085</v>
      </c>
      <c r="E715" t="str">
        <f>IFERROR(VLOOKUP(ROWS($E$2:E715),$A$2:$B$991,2,0),"")</f>
        <v>Činnosti související s vodní dopravou</v>
      </c>
      <c r="H715" s="172"/>
      <c r="I715" s="174"/>
    </row>
    <row r="716" spans="1:9" ht="12.75">
      <c r="A716" s="140">
        <f>IF(ISNUMBER(SEARCH(ZAKL_DATA!$B$29,B716)),MAX($A$1:A715)+1,0)</f>
        <v>715</v>
      </c>
      <c r="B716" s="139" t="s">
        <v>228</v>
      </c>
      <c r="C716" s="171" t="s">
        <v>2086</v>
      </c>
      <c r="E716" t="str">
        <f>IFERROR(VLOOKUP(ROWS($E$2:E716),$A$2:$B$991,2,0),"")</f>
        <v>Činnosti související s leteckou dopravou</v>
      </c>
      <c r="H716" s="172"/>
      <c r="I716" s="174"/>
    </row>
    <row r="717" spans="1:9" ht="12.75">
      <c r="A717" s="140">
        <f>IF(ISNUMBER(SEARCH(ZAKL_DATA!$B$29,B717)),MAX($A$1:A716)+1,0)</f>
        <v>716</v>
      </c>
      <c r="B717" s="139" t="s">
        <v>229</v>
      </c>
      <c r="C717" s="171" t="s">
        <v>2087</v>
      </c>
      <c r="E717" t="str">
        <f>IFERROR(VLOOKUP(ROWS($E$2:E717),$A$2:$B$991,2,0),"")</f>
        <v>Manipulace s nákladem</v>
      </c>
      <c r="H717" s="172"/>
      <c r="I717" s="174"/>
    </row>
    <row r="718" spans="1:9" ht="12.75">
      <c r="A718" s="140">
        <f>IF(ISNUMBER(SEARCH(ZAKL_DATA!$B$29,B718)),MAX($A$1:A717)+1,0)</f>
        <v>717</v>
      </c>
      <c r="B718" s="139" t="s">
        <v>230</v>
      </c>
      <c r="C718" s="171" t="s">
        <v>2088</v>
      </c>
      <c r="E718" t="str">
        <f>IFERROR(VLOOKUP(ROWS($E$2:E718),$A$2:$B$991,2,0),"")</f>
        <v>Ostatní vedlejší činnosti v dopravě</v>
      </c>
      <c r="H718" s="172"/>
      <c r="I718" s="174"/>
    </row>
    <row r="719" spans="1:9" ht="12.75">
      <c r="A719" s="140">
        <f>IF(ISNUMBER(SEARCH(ZAKL_DATA!$B$29,B719)),MAX($A$1:A718)+1,0)</f>
        <v>718</v>
      </c>
      <c r="B719" s="139" t="s">
        <v>231</v>
      </c>
      <c r="C719" s="171" t="s">
        <v>2089</v>
      </c>
      <c r="E719" t="str">
        <f>IFERROR(VLOOKUP(ROWS($E$2:E719),$A$2:$B$991,2,0),"")</f>
        <v>Poskytování cateringových služeb</v>
      </c>
      <c r="H719" s="172"/>
      <c r="I719" s="174"/>
    </row>
    <row r="720" spans="1:9" ht="12.75">
      <c r="A720" s="140">
        <f>IF(ISNUMBER(SEARCH(ZAKL_DATA!$B$29,B720)),MAX($A$1:A719)+1,0)</f>
        <v>719</v>
      </c>
      <c r="B720" s="139" t="s">
        <v>232</v>
      </c>
      <c r="C720" s="171" t="s">
        <v>2090</v>
      </c>
      <c r="E720" t="str">
        <f>IFERROR(VLOOKUP(ROWS($E$2:E720),$A$2:$B$991,2,0),"")</f>
        <v>Poskytování ostatních stravovacích služeb</v>
      </c>
      <c r="H720" s="172"/>
      <c r="I720" s="174"/>
    </row>
    <row r="721" spans="1:9" ht="12.75">
      <c r="A721" s="140">
        <f>IF(ISNUMBER(SEARCH(ZAKL_DATA!$B$29,B721)),MAX($A$1:A720)+1,0)</f>
        <v>720</v>
      </c>
      <c r="B721" s="139" t="s">
        <v>233</v>
      </c>
      <c r="C721" s="171" t="s">
        <v>2091</v>
      </c>
      <c r="E721" t="str">
        <f>IFERROR(VLOOKUP(ROWS($E$2:E721),$A$2:$B$991,2,0),"")</f>
        <v>Vydávání knih</v>
      </c>
      <c r="H721" s="172"/>
      <c r="I721" s="174"/>
    </row>
    <row r="722" spans="1:9" ht="12.75">
      <c r="A722" s="140">
        <f>IF(ISNUMBER(SEARCH(ZAKL_DATA!$B$29,B722)),MAX($A$1:A721)+1,0)</f>
        <v>721</v>
      </c>
      <c r="B722" s="139" t="s">
        <v>234</v>
      </c>
      <c r="C722" s="171" t="s">
        <v>2092</v>
      </c>
      <c r="E722" t="str">
        <f>IFERROR(VLOOKUP(ROWS($E$2:E722),$A$2:$B$991,2,0),"")</f>
        <v>Vydávání adresářů a jiných seznamů</v>
      </c>
      <c r="H722" s="172"/>
      <c r="I722" s="174"/>
    </row>
    <row r="723" spans="1:9" ht="12.75">
      <c r="A723" s="140">
        <f>IF(ISNUMBER(SEARCH(ZAKL_DATA!$B$29,B723)),MAX($A$1:A722)+1,0)</f>
        <v>722</v>
      </c>
      <c r="B723" s="139" t="s">
        <v>235</v>
      </c>
      <c r="C723" s="171" t="s">
        <v>2093</v>
      </c>
      <c r="E723" t="str">
        <f>IFERROR(VLOOKUP(ROWS($E$2:E723),$A$2:$B$991,2,0),"")</f>
        <v>Vydávání novin</v>
      </c>
      <c r="H723" s="172"/>
      <c r="I723" s="174"/>
    </row>
    <row r="724" spans="1:9" ht="12.75">
      <c r="A724" s="140">
        <f>IF(ISNUMBER(SEARCH(ZAKL_DATA!$B$29,B724)),MAX($A$1:A723)+1,0)</f>
        <v>723</v>
      </c>
      <c r="B724" s="139" t="s">
        <v>236</v>
      </c>
      <c r="C724" s="171" t="s">
        <v>2094</v>
      </c>
      <c r="E724" t="str">
        <f>IFERROR(VLOOKUP(ROWS($E$2:E724),$A$2:$B$991,2,0),"")</f>
        <v>Vydávání časopisů a ostatních periodických publikací</v>
      </c>
      <c r="H724" s="172"/>
      <c r="I724" s="174"/>
    </row>
    <row r="725" spans="1:9" ht="12.75">
      <c r="A725" s="140">
        <f>IF(ISNUMBER(SEARCH(ZAKL_DATA!$B$29,B725)),MAX($A$1:A724)+1,0)</f>
        <v>724</v>
      </c>
      <c r="B725" s="139" t="s">
        <v>237</v>
      </c>
      <c r="C725" s="171" t="s">
        <v>2095</v>
      </c>
      <c r="E725" t="str">
        <f>IFERROR(VLOOKUP(ROWS($E$2:E725),$A$2:$B$991,2,0),"")</f>
        <v>Ostatní vydavatelské činnosti</v>
      </c>
      <c r="H725" s="172"/>
      <c r="I725" s="174"/>
    </row>
    <row r="726" spans="1:9" ht="12.75">
      <c r="A726" s="140">
        <f>IF(ISNUMBER(SEARCH(ZAKL_DATA!$B$29,B726)),MAX($A$1:A725)+1,0)</f>
        <v>725</v>
      </c>
      <c r="B726" s="139" t="s">
        <v>238</v>
      </c>
      <c r="C726" s="171" t="s">
        <v>2096</v>
      </c>
      <c r="E726" t="str">
        <f>IFERROR(VLOOKUP(ROWS($E$2:E726),$A$2:$B$991,2,0),"")</f>
        <v>Vydávání počítačových her</v>
      </c>
      <c r="H726" s="172"/>
      <c r="I726" s="174"/>
    </row>
    <row r="727" spans="1:9" ht="12.75">
      <c r="A727" s="140">
        <f>IF(ISNUMBER(SEARCH(ZAKL_DATA!$B$29,B727)),MAX($A$1:A726)+1,0)</f>
        <v>726</v>
      </c>
      <c r="B727" s="139" t="s">
        <v>239</v>
      </c>
      <c r="C727" s="171" t="s">
        <v>2097</v>
      </c>
      <c r="E727" t="str">
        <f>IFERROR(VLOOKUP(ROWS($E$2:E727),$A$2:$B$991,2,0),"")</f>
        <v>Ostatní vydávání softwaru</v>
      </c>
      <c r="H727" s="172"/>
      <c r="I727" s="174"/>
    </row>
    <row r="728" spans="1:9" ht="12.75">
      <c r="A728" s="140">
        <f>IF(ISNUMBER(SEARCH(ZAKL_DATA!$B$29,B728)),MAX($A$1:A727)+1,0)</f>
        <v>727</v>
      </c>
      <c r="B728" s="139" t="s">
        <v>240</v>
      </c>
      <c r="C728" s="171" t="s">
        <v>2098</v>
      </c>
      <c r="E728" t="str">
        <f>IFERROR(VLOOKUP(ROWS($E$2:E728),$A$2:$B$991,2,0),"")</f>
        <v>Produkce filmů, videozáznamů a televizních programů</v>
      </c>
      <c r="H728" s="172"/>
      <c r="I728" s="174"/>
    </row>
    <row r="729" spans="1:9" ht="12.75">
      <c r="A729" s="140">
        <f>IF(ISNUMBER(SEARCH(ZAKL_DATA!$B$29,B729)),MAX($A$1:A728)+1,0)</f>
        <v>728</v>
      </c>
      <c r="B729" s="139" t="s">
        <v>241</v>
      </c>
      <c r="C729" s="171" t="s">
        <v>2099</v>
      </c>
      <c r="E729" t="str">
        <f>IFERROR(VLOOKUP(ROWS($E$2:E729),$A$2:$B$991,2,0),"")</f>
        <v>Postprodukce filmů, videozáznamů a televizních programů</v>
      </c>
      <c r="H729" s="172"/>
      <c r="I729" s="174"/>
    </row>
    <row r="730" spans="1:9" ht="12.75">
      <c r="A730" s="140">
        <f>IF(ISNUMBER(SEARCH(ZAKL_DATA!$B$29,B730)),MAX($A$1:A729)+1,0)</f>
        <v>729</v>
      </c>
      <c r="B730" s="139" t="s">
        <v>242</v>
      </c>
      <c r="C730" s="171" t="s">
        <v>2100</v>
      </c>
      <c r="E730" t="str">
        <f>IFERROR(VLOOKUP(ROWS($E$2:E730),$A$2:$B$991,2,0),"")</f>
        <v>Distribuce filmů, videozáznamů a televizních programů</v>
      </c>
      <c r="H730" s="172"/>
      <c r="I730" s="174"/>
    </row>
    <row r="731" spans="1:9" ht="12.75">
      <c r="A731" s="140">
        <f>IF(ISNUMBER(SEARCH(ZAKL_DATA!$B$29,B731)),MAX($A$1:A730)+1,0)</f>
        <v>730</v>
      </c>
      <c r="B731" s="139" t="s">
        <v>243</v>
      </c>
      <c r="C731" s="171" t="s">
        <v>2101</v>
      </c>
      <c r="E731" t="str">
        <f>IFERROR(VLOOKUP(ROWS($E$2:E731),$A$2:$B$991,2,0),"")</f>
        <v>Promítání filmů</v>
      </c>
      <c r="H731" s="172"/>
      <c r="I731" s="174"/>
    </row>
    <row r="732" spans="1:9" ht="12.75">
      <c r="A732" s="140">
        <f>IF(ISNUMBER(SEARCH(ZAKL_DATA!$B$29,B732)),MAX($A$1:A731)+1,0)</f>
        <v>731</v>
      </c>
      <c r="B732" s="139" t="s">
        <v>244</v>
      </c>
      <c r="C732" s="171" t="s">
        <v>2102</v>
      </c>
      <c r="E732" t="str">
        <f>IFERROR(VLOOKUP(ROWS($E$2:E732),$A$2:$B$991,2,0),"")</f>
        <v>Programování</v>
      </c>
      <c r="H732" s="172"/>
      <c r="I732" s="174"/>
    </row>
    <row r="733" spans="1:9" ht="12.75">
      <c r="A733" s="140">
        <f>IF(ISNUMBER(SEARCH(ZAKL_DATA!$B$29,B733)),MAX($A$1:A732)+1,0)</f>
        <v>732</v>
      </c>
      <c r="B733" s="139" t="s">
        <v>245</v>
      </c>
      <c r="C733" s="171" t="s">
        <v>2103</v>
      </c>
      <c r="E733" t="str">
        <f>IFERROR(VLOOKUP(ROWS($E$2:E733),$A$2:$B$991,2,0),"")</f>
        <v>Poradenství v oblasti informačních technologií</v>
      </c>
      <c r="H733" s="172"/>
      <c r="I733" s="174"/>
    </row>
    <row r="734" spans="1:9" ht="12.75">
      <c r="A734" s="140">
        <f>IF(ISNUMBER(SEARCH(ZAKL_DATA!$B$29,B734)),MAX($A$1:A733)+1,0)</f>
        <v>733</v>
      </c>
      <c r="B734" s="139" t="s">
        <v>246</v>
      </c>
      <c r="C734" s="171" t="s">
        <v>2104</v>
      </c>
      <c r="E734" t="str">
        <f>IFERROR(VLOOKUP(ROWS($E$2:E734),$A$2:$B$991,2,0),"")</f>
        <v>Správa počítačového vybavení</v>
      </c>
      <c r="H734" s="172"/>
      <c r="I734" s="174"/>
    </row>
    <row r="735" spans="1:9" ht="12.75">
      <c r="A735" s="140">
        <f>IF(ISNUMBER(SEARCH(ZAKL_DATA!$B$29,B735)),MAX($A$1:A734)+1,0)</f>
        <v>734</v>
      </c>
      <c r="B735" s="139" t="s">
        <v>247</v>
      </c>
      <c r="C735" s="171" t="s">
        <v>2105</v>
      </c>
      <c r="E735" t="str">
        <f>IFERROR(VLOOKUP(ROWS($E$2:E735),$A$2:$B$991,2,0),"")</f>
        <v>Ostatní činnosti v oblasti informačních technologií</v>
      </c>
      <c r="H735" s="172"/>
      <c r="I735" s="174"/>
    </row>
    <row r="736" spans="1:9" ht="12.75">
      <c r="A736" s="140">
        <f>IF(ISNUMBER(SEARCH(ZAKL_DATA!$B$29,B736)),MAX($A$1:A735)+1,0)</f>
        <v>735</v>
      </c>
      <c r="B736" s="139" t="s">
        <v>248</v>
      </c>
      <c r="C736" s="171" t="s">
        <v>2106</v>
      </c>
      <c r="E736" t="str">
        <f>IFERROR(VLOOKUP(ROWS($E$2:E736),$A$2:$B$991,2,0),"")</f>
        <v>Činnosti související se zpracováním dat a hostingem</v>
      </c>
      <c r="H736" s="172"/>
      <c r="I736" s="174"/>
    </row>
    <row r="737" spans="1:9" ht="12.75">
      <c r="A737" s="140">
        <f>IF(ISNUMBER(SEARCH(ZAKL_DATA!$B$29,B737)),MAX($A$1:A736)+1,0)</f>
        <v>736</v>
      </c>
      <c r="B737" s="139" t="s">
        <v>249</v>
      </c>
      <c r="C737" s="171" t="s">
        <v>2107</v>
      </c>
      <c r="E737" t="str">
        <f>IFERROR(VLOOKUP(ROWS($E$2:E737),$A$2:$B$991,2,0),"")</f>
        <v>Činnosti související s webovými portály</v>
      </c>
      <c r="H737" s="172"/>
      <c r="I737" s="174"/>
    </row>
    <row r="738" spans="1:9" ht="12.75">
      <c r="A738" s="140">
        <f>IF(ISNUMBER(SEARCH(ZAKL_DATA!$B$29,B738)),MAX($A$1:A737)+1,0)</f>
        <v>737</v>
      </c>
      <c r="B738" s="139" t="s">
        <v>250</v>
      </c>
      <c r="C738" s="171" t="s">
        <v>2108</v>
      </c>
      <c r="E738" t="str">
        <f>IFERROR(VLOOKUP(ROWS($E$2:E738),$A$2:$B$991,2,0),"")</f>
        <v>Činnosti zpravodajských tiskových kanceláří a agentur</v>
      </c>
      <c r="H738" s="172"/>
      <c r="I738" s="174"/>
    </row>
    <row r="739" spans="1:9" ht="12.75">
      <c r="A739" s="140">
        <f>IF(ISNUMBER(SEARCH(ZAKL_DATA!$B$29,B739)),MAX($A$1:A738)+1,0)</f>
        <v>738</v>
      </c>
      <c r="B739" s="139" t="s">
        <v>251</v>
      </c>
      <c r="C739" s="171" t="s">
        <v>2109</v>
      </c>
      <c r="E739" t="str">
        <f>IFERROR(VLOOKUP(ROWS($E$2:E739),$A$2:$B$991,2,0),"")</f>
        <v>Ostatní informační činnosti j. n.</v>
      </c>
      <c r="H739" s="172"/>
      <c r="I739" s="174"/>
    </row>
    <row r="740" spans="1:9" ht="12.75">
      <c r="A740" s="140">
        <f>IF(ISNUMBER(SEARCH(ZAKL_DATA!$B$29,B740)),MAX($A$1:A739)+1,0)</f>
        <v>739</v>
      </c>
      <c r="B740" s="139" t="s">
        <v>252</v>
      </c>
      <c r="C740" s="171" t="s">
        <v>2110</v>
      </c>
      <c r="E740" t="str">
        <f>IFERROR(VLOOKUP(ROWS($E$2:E740),$A$2:$B$991,2,0),"")</f>
        <v>Centrální bankovnictví</v>
      </c>
      <c r="H740" s="172"/>
      <c r="I740" s="174"/>
    </row>
    <row r="741" spans="1:9" ht="12.75">
      <c r="A741" s="140">
        <f>IF(ISNUMBER(SEARCH(ZAKL_DATA!$B$29,B741)),MAX($A$1:A740)+1,0)</f>
        <v>740</v>
      </c>
      <c r="B741" s="139" t="s">
        <v>253</v>
      </c>
      <c r="C741" s="171" t="s">
        <v>2111</v>
      </c>
      <c r="E741" t="str">
        <f>IFERROR(VLOOKUP(ROWS($E$2:E741),$A$2:$B$991,2,0),"")</f>
        <v>Ostatní peněžní zprostředkování</v>
      </c>
      <c r="H741" s="172"/>
      <c r="I741" s="174"/>
    </row>
    <row r="742" spans="1:9" ht="12.75">
      <c r="A742" s="140">
        <f>IF(ISNUMBER(SEARCH(ZAKL_DATA!$B$29,B742)),MAX($A$1:A741)+1,0)</f>
        <v>741</v>
      </c>
      <c r="B742" s="139" t="s">
        <v>254</v>
      </c>
      <c r="C742" s="171" t="s">
        <v>2112</v>
      </c>
      <c r="E742" t="str">
        <f>IFERROR(VLOOKUP(ROWS($E$2:E742),$A$2:$B$991,2,0),"")</f>
        <v>Finanční leasing</v>
      </c>
      <c r="H742" s="172"/>
      <c r="I742" s="174"/>
    </row>
    <row r="743" spans="1:9" ht="12.75">
      <c r="A743" s="140">
        <f>IF(ISNUMBER(SEARCH(ZAKL_DATA!$B$29,B743)),MAX($A$1:A742)+1,0)</f>
        <v>742</v>
      </c>
      <c r="B743" s="139" t="s">
        <v>255</v>
      </c>
      <c r="C743" s="171" t="s">
        <v>2113</v>
      </c>
      <c r="E743" t="str">
        <f>IFERROR(VLOOKUP(ROWS($E$2:E743),$A$2:$B$991,2,0),"")</f>
        <v>Ostatní poskytování úvěrů</v>
      </c>
      <c r="H743" s="172"/>
      <c r="I743" s="174"/>
    </row>
    <row r="744" spans="1:9" ht="12.75">
      <c r="A744" s="140">
        <f>IF(ISNUMBER(SEARCH(ZAKL_DATA!$B$29,B744)),MAX($A$1:A743)+1,0)</f>
        <v>743</v>
      </c>
      <c r="B744" s="139" t="s">
        <v>256</v>
      </c>
      <c r="C744" s="171" t="s">
        <v>2114</v>
      </c>
      <c r="E744" t="str">
        <f>IFERROR(VLOOKUP(ROWS($E$2:E744),$A$2:$B$991,2,0),"")</f>
        <v>Ostatní finanční zprostředkování j. n.</v>
      </c>
      <c r="H744" s="172"/>
      <c r="I744" s="174"/>
    </row>
    <row r="745" spans="1:9" ht="12.75">
      <c r="A745" s="140">
        <f>IF(ISNUMBER(SEARCH(ZAKL_DATA!$B$29,B745)),MAX($A$1:A744)+1,0)</f>
        <v>744</v>
      </c>
      <c r="B745" s="139" t="s">
        <v>257</v>
      </c>
      <c r="C745" s="171" t="s">
        <v>2115</v>
      </c>
      <c r="E745" t="str">
        <f>IFERROR(VLOOKUP(ROWS($E$2:E745),$A$2:$B$991,2,0),"")</f>
        <v>životní pojištění</v>
      </c>
      <c r="H745" s="172"/>
      <c r="I745" s="174"/>
    </row>
    <row r="746" spans="1:9" ht="12.75">
      <c r="A746" s="140">
        <f>IF(ISNUMBER(SEARCH(ZAKL_DATA!$B$29,B746)),MAX($A$1:A745)+1,0)</f>
        <v>745</v>
      </c>
      <c r="B746" s="139" t="s">
        <v>258</v>
      </c>
      <c r="C746" s="171" t="s">
        <v>2116</v>
      </c>
      <c r="E746" t="str">
        <f>IFERROR(VLOOKUP(ROWS($E$2:E746),$A$2:$B$991,2,0),"")</f>
        <v>Neživotní pojištění</v>
      </c>
      <c r="H746" s="172"/>
      <c r="I746" s="174"/>
    </row>
    <row r="747" spans="1:9" ht="12.75">
      <c r="A747" s="140">
        <f>IF(ISNUMBER(SEARCH(ZAKL_DATA!$B$29,B747)),MAX($A$1:A746)+1,0)</f>
        <v>746</v>
      </c>
      <c r="B747" s="139" t="s">
        <v>259</v>
      </c>
      <c r="C747" s="171" t="s">
        <v>2117</v>
      </c>
      <c r="E747" t="str">
        <f>IFERROR(VLOOKUP(ROWS($E$2:E747),$A$2:$B$991,2,0),"")</f>
        <v>Řízení a správa finančních trhů</v>
      </c>
      <c r="H747" s="172"/>
      <c r="I747" s="174"/>
    </row>
    <row r="748" spans="1:9" ht="12.75">
      <c r="A748" s="140">
        <f>IF(ISNUMBER(SEARCH(ZAKL_DATA!$B$29,B748)),MAX($A$1:A747)+1,0)</f>
        <v>747</v>
      </c>
      <c r="B748" s="139" t="s">
        <v>260</v>
      </c>
      <c r="C748" s="171" t="s">
        <v>2118</v>
      </c>
      <c r="E748" t="str">
        <f>IFERROR(VLOOKUP(ROWS($E$2:E748),$A$2:$B$991,2,0),"")</f>
        <v>Obchodování s cennými papíry a komoditami na burzách</v>
      </c>
      <c r="H748" s="172"/>
      <c r="I748" s="174"/>
    </row>
    <row r="749" spans="1:9" ht="12.75">
      <c r="A749" s="140">
        <f>IF(ISNUMBER(SEARCH(ZAKL_DATA!$B$29,B749)),MAX($A$1:A748)+1,0)</f>
        <v>748</v>
      </c>
      <c r="B749" s="139" t="s">
        <v>261</v>
      </c>
      <c r="C749" s="171" t="s">
        <v>2119</v>
      </c>
      <c r="E749" t="str">
        <f>IFERROR(VLOOKUP(ROWS($E$2:E749),$A$2:$B$991,2,0),"")</f>
        <v>Ostatní pomocné činnosti související s finančním zprostředkováním</v>
      </c>
      <c r="H749" s="172"/>
      <c r="I749" s="174"/>
    </row>
    <row r="750" spans="1:9" ht="12.75">
      <c r="A750" s="140">
        <f>IF(ISNUMBER(SEARCH(ZAKL_DATA!$B$29,B750)),MAX($A$1:A749)+1,0)</f>
        <v>749</v>
      </c>
      <c r="B750" s="139" t="s">
        <v>262</v>
      </c>
      <c r="C750" s="171" t="s">
        <v>2120</v>
      </c>
      <c r="E750" t="str">
        <f>IFERROR(VLOOKUP(ROWS($E$2:E750),$A$2:$B$991,2,0),"")</f>
        <v>Vyhodnocování rizik a škod</v>
      </c>
      <c r="H750" s="172"/>
      <c r="I750" s="174"/>
    </row>
    <row r="751" spans="1:9" ht="12.75">
      <c r="A751" s="140">
        <f>IF(ISNUMBER(SEARCH(ZAKL_DATA!$B$29,B751)),MAX($A$1:A750)+1,0)</f>
        <v>750</v>
      </c>
      <c r="B751" s="139" t="s">
        <v>263</v>
      </c>
      <c r="C751" s="171" t="s">
        <v>2121</v>
      </c>
      <c r="E751" t="str">
        <f>IFERROR(VLOOKUP(ROWS($E$2:E751),$A$2:$B$991,2,0),"")</f>
        <v>Činnosti zástupců pojišťovny a makléřů</v>
      </c>
      <c r="H751" s="172"/>
      <c r="I751" s="174"/>
    </row>
    <row r="752" spans="1:9" ht="12.75">
      <c r="A752" s="140">
        <f>IF(ISNUMBER(SEARCH(ZAKL_DATA!$B$29,B752)),MAX($A$1:A751)+1,0)</f>
        <v>751</v>
      </c>
      <c r="B752" s="139" t="s">
        <v>264</v>
      </c>
      <c r="C752" s="171" t="s">
        <v>2122</v>
      </c>
      <c r="E752" t="str">
        <f>IFERROR(VLOOKUP(ROWS($E$2:E752),$A$2:$B$991,2,0),"")</f>
        <v>Ostatní pomocné činnosti související s pojišťovnictvím a penz.fin.</v>
      </c>
      <c r="H752" s="172"/>
      <c r="I752" s="174"/>
    </row>
    <row r="753" spans="1:9" ht="12.75">
      <c r="A753" s="140">
        <f>IF(ISNUMBER(SEARCH(ZAKL_DATA!$B$29,B753)),MAX($A$1:A752)+1,0)</f>
        <v>752</v>
      </c>
      <c r="B753" s="139" t="s">
        <v>265</v>
      </c>
      <c r="C753" s="171" t="s">
        <v>2123</v>
      </c>
      <c r="E753" t="str">
        <f>IFERROR(VLOOKUP(ROWS($E$2:E753),$A$2:$B$991,2,0),"")</f>
        <v>Zprostředkovatelské činnosti realitních agentur</v>
      </c>
      <c r="H753" s="172"/>
      <c r="I753" s="174"/>
    </row>
    <row r="754" spans="1:9" ht="12.75">
      <c r="A754" s="140">
        <f>IF(ISNUMBER(SEARCH(ZAKL_DATA!$B$29,B754)),MAX($A$1:A753)+1,0)</f>
        <v>753</v>
      </c>
      <c r="B754" s="139" t="s">
        <v>266</v>
      </c>
      <c r="C754" s="171" t="s">
        <v>2124</v>
      </c>
      <c r="E754" t="str">
        <f>IFERROR(VLOOKUP(ROWS($E$2:E754),$A$2:$B$991,2,0),"")</f>
        <v>Správa nemovitostí na základě smlouvy</v>
      </c>
      <c r="H754" s="172"/>
      <c r="I754" s="174"/>
    </row>
    <row r="755" spans="1:9" ht="12.75">
      <c r="A755" s="140">
        <f>IF(ISNUMBER(SEARCH(ZAKL_DATA!$B$29,B755)),MAX($A$1:A754)+1,0)</f>
        <v>754</v>
      </c>
      <c r="B755" s="139" t="s">
        <v>267</v>
      </c>
      <c r="C755" s="171" t="s">
        <v>2125</v>
      </c>
      <c r="E755" t="str">
        <f>IFERROR(VLOOKUP(ROWS($E$2:E755),$A$2:$B$991,2,0),"")</f>
        <v>Poradenství v oblasti vztahů s veřejností a komunikace</v>
      </c>
      <c r="H755" s="172"/>
      <c r="I755" s="174"/>
    </row>
    <row r="756" spans="1:9" ht="12.75">
      <c r="A756" s="140">
        <f>IF(ISNUMBER(SEARCH(ZAKL_DATA!$B$29,B756)),MAX($A$1:A755)+1,0)</f>
        <v>755</v>
      </c>
      <c r="B756" s="139" t="s">
        <v>268</v>
      </c>
      <c r="C756" s="171" t="s">
        <v>2126</v>
      </c>
      <c r="E756" t="str">
        <f>IFERROR(VLOOKUP(ROWS($E$2:E756),$A$2:$B$991,2,0),"")</f>
        <v>Ostatní poradenství v oblasti podnikání a řízení</v>
      </c>
      <c r="H756" s="172"/>
      <c r="I756" s="174"/>
    </row>
    <row r="757" spans="1:9" ht="12.75">
      <c r="A757" s="140">
        <f>IF(ISNUMBER(SEARCH(ZAKL_DATA!$B$29,B757)),MAX($A$1:A756)+1,0)</f>
        <v>756</v>
      </c>
      <c r="B757" s="139" t="s">
        <v>360</v>
      </c>
      <c r="C757" s="171" t="s">
        <v>2127</v>
      </c>
      <c r="E757" t="str">
        <f>IFERROR(VLOOKUP(ROWS($E$2:E757),$A$2:$B$991,2,0),"")</f>
        <v>Těžba železných rud</v>
      </c>
      <c r="H757" s="172"/>
      <c r="I757" s="174"/>
    </row>
    <row r="758" spans="1:9" ht="12.75">
      <c r="A758" s="140">
        <f>IF(ISNUMBER(SEARCH(ZAKL_DATA!$B$29,B758)),MAX($A$1:A757)+1,0)</f>
        <v>757</v>
      </c>
      <c r="B758" s="139" t="s">
        <v>361</v>
      </c>
      <c r="C758" s="171" t="s">
        <v>2128</v>
      </c>
      <c r="E758" t="str">
        <f>IFERROR(VLOOKUP(ROWS($E$2:E758),$A$2:$B$991,2,0),"")</f>
        <v>Úprava železných rud</v>
      </c>
      <c r="H758" s="172"/>
      <c r="I758" s="174"/>
    </row>
    <row r="759" spans="1:9" ht="12.75">
      <c r="A759" s="140">
        <f>IF(ISNUMBER(SEARCH(ZAKL_DATA!$B$29,B759)),MAX($A$1:A758)+1,0)</f>
        <v>758</v>
      </c>
      <c r="B759" s="139" t="s">
        <v>269</v>
      </c>
      <c r="C759" s="171" t="s">
        <v>2129</v>
      </c>
      <c r="E759" t="str">
        <f>IFERROR(VLOOKUP(ROWS($E$2:E759),$A$2:$B$991,2,0),"")</f>
        <v>Architektonické činnosti</v>
      </c>
      <c r="H759" s="172"/>
      <c r="I759" s="174"/>
    </row>
    <row r="760" spans="1:9" ht="12.75">
      <c r="A760" s="140">
        <f>IF(ISNUMBER(SEARCH(ZAKL_DATA!$B$29,B760)),MAX($A$1:A759)+1,0)</f>
        <v>759</v>
      </c>
      <c r="B760" s="139" t="s">
        <v>270</v>
      </c>
      <c r="C760" s="171" t="s">
        <v>2130</v>
      </c>
      <c r="E760" t="str">
        <f>IFERROR(VLOOKUP(ROWS($E$2:E760),$A$2:$B$991,2,0),"")</f>
        <v>Inženýrské činnosti a související technické poradenství</v>
      </c>
      <c r="H760" s="172"/>
      <c r="I760" s="174"/>
    </row>
    <row r="761" spans="1:9" ht="12.75">
      <c r="A761" s="140">
        <f>IF(ISNUMBER(SEARCH(ZAKL_DATA!$B$29,B761)),MAX($A$1:A760)+1,0)</f>
        <v>760</v>
      </c>
      <c r="B761" s="139" t="s">
        <v>271</v>
      </c>
      <c r="C761" s="171" t="s">
        <v>2131</v>
      </c>
      <c r="E761" t="str">
        <f>IFERROR(VLOOKUP(ROWS($E$2:E761),$A$2:$B$991,2,0),"")</f>
        <v>Výzkum a vývoj v oblasti biotechnologie</v>
      </c>
      <c r="H761" s="172"/>
      <c r="I761" s="174"/>
    </row>
    <row r="762" spans="1:9" ht="12.75">
      <c r="A762" s="140">
        <f>IF(ISNUMBER(SEARCH(ZAKL_DATA!$B$29,B762)),MAX($A$1:A761)+1,0)</f>
        <v>761</v>
      </c>
      <c r="B762" s="139" t="s">
        <v>362</v>
      </c>
      <c r="C762" s="171" t="s">
        <v>2132</v>
      </c>
      <c r="E762" t="str">
        <f>IFERROR(VLOOKUP(ROWS($E$2:E762),$A$2:$B$991,2,0),"")</f>
        <v>Těžba uranových a thoriových rud</v>
      </c>
      <c r="H762" s="172"/>
      <c r="I762" s="174"/>
    </row>
    <row r="763" spans="1:9" ht="12.75">
      <c r="A763" s="140">
        <f>IF(ISNUMBER(SEARCH(ZAKL_DATA!$B$29,B763)),MAX($A$1:A762)+1,0)</f>
        <v>762</v>
      </c>
      <c r="B763" s="139" t="s">
        <v>363</v>
      </c>
      <c r="C763" s="171" t="s">
        <v>2133</v>
      </c>
      <c r="E763" t="str">
        <f>IFERROR(VLOOKUP(ROWS($E$2:E763),$A$2:$B$991,2,0),"")</f>
        <v>Úprava uranových a thoriových rud</v>
      </c>
      <c r="H763" s="172"/>
      <c r="I763" s="174"/>
    </row>
    <row r="764" spans="1:9" ht="12.75">
      <c r="A764" s="140">
        <f>IF(ISNUMBER(SEARCH(ZAKL_DATA!$B$29,B764)),MAX($A$1:A763)+1,0)</f>
        <v>763</v>
      </c>
      <c r="B764" s="139" t="s">
        <v>272</v>
      </c>
      <c r="C764" s="171" t="s">
        <v>2134</v>
      </c>
      <c r="E764" t="str">
        <f>IFERROR(VLOOKUP(ROWS($E$2:E764),$A$2:$B$991,2,0),"")</f>
        <v>Ostatní výzkum a vývoj voblasti přírodních atechnických věd</v>
      </c>
      <c r="H764" s="172"/>
      <c r="I764" s="174"/>
    </row>
    <row r="765" spans="1:9" ht="12.75">
      <c r="A765" s="140">
        <f>IF(ISNUMBER(SEARCH(ZAKL_DATA!$B$29,B765)),MAX($A$1:A764)+1,0)</f>
        <v>764</v>
      </c>
      <c r="B765" s="139" t="s">
        <v>364</v>
      </c>
      <c r="C765" s="171" t="s">
        <v>2135</v>
      </c>
      <c r="E765" t="str">
        <f>IFERROR(VLOOKUP(ROWS($E$2:E765),$A$2:$B$991,2,0),"")</f>
        <v>Těžba ostatních neželezných rud</v>
      </c>
      <c r="H765" s="172"/>
      <c r="I765" s="174"/>
    </row>
    <row r="766" spans="1:9" ht="12.75">
      <c r="A766" s="140">
        <f>IF(ISNUMBER(SEARCH(ZAKL_DATA!$B$29,B766)),MAX($A$1:A765)+1,0)</f>
        <v>765</v>
      </c>
      <c r="B766" s="139" t="s">
        <v>365</v>
      </c>
      <c r="C766" s="171" t="s">
        <v>2136</v>
      </c>
      <c r="E766" t="str">
        <f>IFERROR(VLOOKUP(ROWS($E$2:E766),$A$2:$B$991,2,0),"")</f>
        <v>Úprava ostatních neželezných rud</v>
      </c>
      <c r="H766" s="172"/>
      <c r="I766" s="174"/>
    </row>
    <row r="767" spans="1:9" ht="12.75">
      <c r="A767" s="140">
        <f>IF(ISNUMBER(SEARCH(ZAKL_DATA!$B$29,B767)),MAX($A$1:A766)+1,0)</f>
        <v>766</v>
      </c>
      <c r="B767" s="139" t="s">
        <v>273</v>
      </c>
      <c r="C767" s="171" t="s">
        <v>2137</v>
      </c>
      <c r="E767" t="str">
        <f>IFERROR(VLOOKUP(ROWS($E$2:E767),$A$2:$B$991,2,0),"")</f>
        <v>Činnosti reklamních agentur</v>
      </c>
      <c r="H767" s="172"/>
      <c r="I767" s="174"/>
    </row>
    <row r="768" spans="1:9" ht="12.75">
      <c r="A768" s="140">
        <f>IF(ISNUMBER(SEARCH(ZAKL_DATA!$B$29,B768)),MAX($A$1:A767)+1,0)</f>
        <v>767</v>
      </c>
      <c r="B768" s="139" t="s">
        <v>274</v>
      </c>
      <c r="C768" s="171" t="s">
        <v>2138</v>
      </c>
      <c r="E768" t="str">
        <f>IFERROR(VLOOKUP(ROWS($E$2:E768),$A$2:$B$991,2,0),"")</f>
        <v>Zastupování médií při prodeji reklamního času a prostoru</v>
      </c>
      <c r="H768" s="172"/>
      <c r="I768" s="174"/>
    </row>
    <row r="769" spans="1:9" ht="12.75">
      <c r="A769" s="140">
        <f>IF(ISNUMBER(SEARCH(ZAKL_DATA!$B$29,B769)),MAX($A$1:A768)+1,0)</f>
        <v>768</v>
      </c>
      <c r="B769" s="139" t="s">
        <v>275</v>
      </c>
      <c r="C769" s="171" t="s">
        <v>2139</v>
      </c>
      <c r="E769" t="str">
        <f>IFERROR(VLOOKUP(ROWS($E$2:E769),$A$2:$B$991,2,0),"")</f>
        <v>Pronájem a leasing automob.a jiných lehkých motor.vozidel,kromě motocyklů</v>
      </c>
      <c r="H769" s="172"/>
      <c r="I769" s="174"/>
    </row>
    <row r="770" spans="1:9" ht="12.75">
      <c r="A770" s="140">
        <f>IF(ISNUMBER(SEARCH(ZAKL_DATA!$B$29,B770)),MAX($A$1:A769)+1,0)</f>
        <v>769</v>
      </c>
      <c r="B770" s="139" t="s">
        <v>276</v>
      </c>
      <c r="C770" s="171" t="s">
        <v>2140</v>
      </c>
      <c r="E770" t="str">
        <f>IFERROR(VLOOKUP(ROWS($E$2:E770),$A$2:$B$991,2,0),"")</f>
        <v>Pronájem a leasing nákladních automobilů</v>
      </c>
      <c r="H770" s="172"/>
      <c r="I770" s="174"/>
    </row>
    <row r="771" spans="1:9" ht="12.75">
      <c r="A771" s="140">
        <f>IF(ISNUMBER(SEARCH(ZAKL_DATA!$B$29,B771)),MAX($A$1:A770)+1,0)</f>
        <v>770</v>
      </c>
      <c r="B771" s="139" t="s">
        <v>277</v>
      </c>
      <c r="C771" s="171" t="s">
        <v>2141</v>
      </c>
      <c r="E771" t="str">
        <f>IFERROR(VLOOKUP(ROWS($E$2:E771),$A$2:$B$991,2,0),"")</f>
        <v>Pronájem a leasing rekreačních a sportovních potřeb</v>
      </c>
      <c r="H771" s="172"/>
      <c r="I771" s="174"/>
    </row>
    <row r="772" spans="1:9" ht="12.75">
      <c r="A772" s="140">
        <f>IF(ISNUMBER(SEARCH(ZAKL_DATA!$B$29,B772)),MAX($A$1:A771)+1,0)</f>
        <v>771</v>
      </c>
      <c r="B772" s="139" t="s">
        <v>278</v>
      </c>
      <c r="C772" s="171" t="s">
        <v>2142</v>
      </c>
      <c r="E772" t="str">
        <f>IFERROR(VLOOKUP(ROWS($E$2:E772),$A$2:$B$991,2,0),"")</f>
        <v>Pronájem videokazet a disků</v>
      </c>
      <c r="H772" s="172"/>
      <c r="I772" s="174"/>
    </row>
    <row r="773" spans="1:9" ht="12.75">
      <c r="A773" s="140">
        <f>IF(ISNUMBER(SEARCH(ZAKL_DATA!$B$29,B773)),MAX($A$1:A772)+1,0)</f>
        <v>772</v>
      </c>
      <c r="B773" s="139" t="s">
        <v>279</v>
      </c>
      <c r="C773" s="171" t="s">
        <v>2143</v>
      </c>
      <c r="E773" t="str">
        <f>IFERROR(VLOOKUP(ROWS($E$2:E773),$A$2:$B$991,2,0),"")</f>
        <v>Pronájem a leasing ost.výrobků pro osob.potřebu a převážně pro domácnost</v>
      </c>
      <c r="H773" s="172"/>
      <c r="I773" s="174"/>
    </row>
    <row r="774" spans="1:9" ht="12.75">
      <c r="A774" s="140">
        <f>IF(ISNUMBER(SEARCH(ZAKL_DATA!$B$29,B774)),MAX($A$1:A773)+1,0)</f>
        <v>773</v>
      </c>
      <c r="B774" s="139" t="s">
        <v>280</v>
      </c>
      <c r="C774" s="171" t="s">
        <v>2144</v>
      </c>
      <c r="E774" t="str">
        <f>IFERROR(VLOOKUP(ROWS($E$2:E774),$A$2:$B$991,2,0),"")</f>
        <v>Pronájem a leasing zemědělských strojů a zařízení</v>
      </c>
      <c r="H774" s="172"/>
      <c r="I774" s="174"/>
    </row>
    <row r="775" spans="1:9" ht="12.75">
      <c r="A775" s="140">
        <f>IF(ISNUMBER(SEARCH(ZAKL_DATA!$B$29,B775)),MAX($A$1:A774)+1,0)</f>
        <v>774</v>
      </c>
      <c r="B775" s="139" t="s">
        <v>281</v>
      </c>
      <c r="C775" s="171" t="s">
        <v>2145</v>
      </c>
      <c r="E775" t="str">
        <f>IFERROR(VLOOKUP(ROWS($E$2:E775),$A$2:$B$991,2,0),"")</f>
        <v>Pronájem a leasing stavebních strojů a zařízení</v>
      </c>
      <c r="H775" s="172"/>
      <c r="I775" s="174"/>
    </row>
    <row r="776" spans="1:9" ht="12.75">
      <c r="A776" s="140">
        <f>IF(ISNUMBER(SEARCH(ZAKL_DATA!$B$29,B776)),MAX($A$1:A775)+1,0)</f>
        <v>775</v>
      </c>
      <c r="B776" s="139" t="s">
        <v>282</v>
      </c>
      <c r="C776" s="171" t="s">
        <v>2146</v>
      </c>
      <c r="E776" t="str">
        <f>IFERROR(VLOOKUP(ROWS($E$2:E776),$A$2:$B$991,2,0),"")</f>
        <v>Pronájem a leasing kancelářských strojů a zařízení, včetně počítačů</v>
      </c>
      <c r="H776" s="172"/>
      <c r="I776" s="174"/>
    </row>
    <row r="777" spans="1:9" ht="12.75">
      <c r="A777" s="140">
        <f>IF(ISNUMBER(SEARCH(ZAKL_DATA!$B$29,B777)),MAX($A$1:A776)+1,0)</f>
        <v>776</v>
      </c>
      <c r="B777" s="139" t="s">
        <v>283</v>
      </c>
      <c r="C777" s="171" t="s">
        <v>2147</v>
      </c>
      <c r="E777" t="str">
        <f>IFERROR(VLOOKUP(ROWS($E$2:E777),$A$2:$B$991,2,0),"")</f>
        <v>Pronájem a leasing vodních dopravních prostředků</v>
      </c>
      <c r="H777" s="172"/>
      <c r="I777" s="174"/>
    </row>
    <row r="778" spans="1:9" ht="12.75">
      <c r="A778" s="140">
        <f>IF(ISNUMBER(SEARCH(ZAKL_DATA!$B$29,B778)),MAX($A$1:A777)+1,0)</f>
        <v>777</v>
      </c>
      <c r="B778" s="139" t="s">
        <v>284</v>
      </c>
      <c r="C778" s="171" t="s">
        <v>2148</v>
      </c>
      <c r="E778" t="str">
        <f>IFERROR(VLOOKUP(ROWS($E$2:E778),$A$2:$B$991,2,0),"")</f>
        <v>Pronájem a leasing leteckých dopravních prostředků</v>
      </c>
      <c r="H778" s="172"/>
      <c r="I778" s="174"/>
    </row>
    <row r="779" spans="1:9" ht="12.75">
      <c r="A779" s="140">
        <f>IF(ISNUMBER(SEARCH(ZAKL_DATA!$B$29,B779)),MAX($A$1:A778)+1,0)</f>
        <v>778</v>
      </c>
      <c r="B779" s="139" t="s">
        <v>285</v>
      </c>
      <c r="C779" s="171" t="s">
        <v>2149</v>
      </c>
      <c r="E779" t="str">
        <f>IFERROR(VLOOKUP(ROWS($E$2:E779),$A$2:$B$991,2,0),"")</f>
        <v>Pronájem a leasing ostatních strojů, zařízení a výrobků j. n.</v>
      </c>
      <c r="H779" s="172"/>
      <c r="I779" s="174"/>
    </row>
    <row r="780" spans="1:9" ht="12.75">
      <c r="A780" s="140">
        <f>IF(ISNUMBER(SEARCH(ZAKL_DATA!$B$29,B780)),MAX($A$1:A779)+1,0)</f>
        <v>779</v>
      </c>
      <c r="B780" s="139" t="s">
        <v>286</v>
      </c>
      <c r="C780" s="171" t="s">
        <v>2150</v>
      </c>
      <c r="E780" t="str">
        <f>IFERROR(VLOOKUP(ROWS($E$2:E780),$A$2:$B$991,2,0),"")</f>
        <v>Činnosti cestovních agentur</v>
      </c>
      <c r="H780" s="172"/>
      <c r="I780" s="174"/>
    </row>
    <row r="781" spans="1:9" ht="12.75">
      <c r="A781" s="140">
        <f>IF(ISNUMBER(SEARCH(ZAKL_DATA!$B$29,B781)),MAX($A$1:A780)+1,0)</f>
        <v>780</v>
      </c>
      <c r="B781" s="139" t="s">
        <v>287</v>
      </c>
      <c r="C781" s="171" t="s">
        <v>2151</v>
      </c>
      <c r="E781" t="str">
        <f>IFERROR(VLOOKUP(ROWS($E$2:E781),$A$2:$B$991,2,0),"")</f>
        <v>Činnosti cestovních kanceláří</v>
      </c>
      <c r="H781" s="172"/>
      <c r="I781" s="174"/>
    </row>
    <row r="782" spans="1:9" ht="12.75">
      <c r="A782" s="140">
        <f>IF(ISNUMBER(SEARCH(ZAKL_DATA!$B$29,B782)),MAX($A$1:A781)+1,0)</f>
        <v>781</v>
      </c>
      <c r="B782" s="139" t="s">
        <v>288</v>
      </c>
      <c r="C782" s="171" t="s">
        <v>2152</v>
      </c>
      <c r="E782" t="str">
        <f>IFERROR(VLOOKUP(ROWS($E$2:E782),$A$2:$B$991,2,0),"")</f>
        <v>Všeobecný úklid budov</v>
      </c>
      <c r="H782" s="172"/>
      <c r="I782" s="174"/>
    </row>
    <row r="783" spans="1:9" ht="12.75">
      <c r="A783" s="140">
        <f>IF(ISNUMBER(SEARCH(ZAKL_DATA!$B$29,B783)),MAX($A$1:A782)+1,0)</f>
        <v>782</v>
      </c>
      <c r="B783" s="139" t="s">
        <v>289</v>
      </c>
      <c r="C783" s="171" t="s">
        <v>2153</v>
      </c>
      <c r="E783" t="str">
        <f>IFERROR(VLOOKUP(ROWS($E$2:E783),$A$2:$B$991,2,0),"")</f>
        <v>Specializované čištění a úklid budov a průmyslových zařízení</v>
      </c>
      <c r="H783" s="172"/>
      <c r="I783" s="174"/>
    </row>
    <row r="784" spans="1:9" ht="12.75">
      <c r="A784" s="140">
        <f>IF(ISNUMBER(SEARCH(ZAKL_DATA!$B$29,B784)),MAX($A$1:A783)+1,0)</f>
        <v>783</v>
      </c>
      <c r="B784" s="139" t="s">
        <v>290</v>
      </c>
      <c r="C784" s="171" t="s">
        <v>2154</v>
      </c>
      <c r="E784" t="str">
        <f>IFERROR(VLOOKUP(ROWS($E$2:E784),$A$2:$B$991,2,0),"")</f>
        <v>Ostatní úklidové činnosti</v>
      </c>
      <c r="H784" s="172"/>
      <c r="I784" s="174"/>
    </row>
    <row r="785" spans="1:9" ht="12.75">
      <c r="A785" s="140">
        <f>IF(ISNUMBER(SEARCH(ZAKL_DATA!$B$29,B785)),MAX($A$1:A784)+1,0)</f>
        <v>784</v>
      </c>
      <c r="B785" s="139" t="s">
        <v>291</v>
      </c>
      <c r="C785" s="171" t="s">
        <v>2155</v>
      </c>
      <c r="E785" t="str">
        <f>IFERROR(VLOOKUP(ROWS($E$2:E785),$A$2:$B$991,2,0),"")</f>
        <v>Univerzální administrativní činnosti</v>
      </c>
      <c r="H785" s="172"/>
      <c r="I785" s="174"/>
    </row>
    <row r="786" spans="1:9" ht="12.75">
      <c r="A786" s="140">
        <f>IF(ISNUMBER(SEARCH(ZAKL_DATA!$B$29,B786)),MAX($A$1:A785)+1,0)</f>
        <v>785</v>
      </c>
      <c r="B786" s="139" t="s">
        <v>292</v>
      </c>
      <c r="C786" s="171" t="s">
        <v>2156</v>
      </c>
      <c r="E786" t="str">
        <f>IFERROR(VLOOKUP(ROWS($E$2:E786),$A$2:$B$991,2,0),"")</f>
        <v>Kopírování,příprava dokumentů a ost.specializ.kancel.podpůrné činnosti</v>
      </c>
      <c r="H786" s="172"/>
      <c r="I786" s="174"/>
    </row>
    <row r="787" spans="1:9" ht="12.75">
      <c r="A787" s="140">
        <f>IF(ISNUMBER(SEARCH(ZAKL_DATA!$B$29,B787)),MAX($A$1:A786)+1,0)</f>
        <v>786</v>
      </c>
      <c r="B787" s="139" t="s">
        <v>293</v>
      </c>
      <c r="C787" s="171" t="s">
        <v>2157</v>
      </c>
      <c r="E787" t="str">
        <f>IFERROR(VLOOKUP(ROWS($E$2:E787),$A$2:$B$991,2,0),"")</f>
        <v>Inkasní činnosti, ověřování solventnosti zákazníka</v>
      </c>
      <c r="H787" s="172"/>
      <c r="I787" s="174"/>
    </row>
    <row r="788" spans="1:9" ht="12.75">
      <c r="A788" s="140">
        <f>IF(ISNUMBER(SEARCH(ZAKL_DATA!$B$29,B788)),MAX($A$1:A787)+1,0)</f>
        <v>787</v>
      </c>
      <c r="B788" s="139" t="s">
        <v>294</v>
      </c>
      <c r="C788" s="171" t="s">
        <v>2158</v>
      </c>
      <c r="E788" t="str">
        <f>IFERROR(VLOOKUP(ROWS($E$2:E788),$A$2:$B$991,2,0),"")</f>
        <v>Balicí činnosti</v>
      </c>
      <c r="H788" s="172"/>
      <c r="I788" s="174"/>
    </row>
    <row r="789" spans="1:9" ht="12.75">
      <c r="A789" s="140">
        <f>IF(ISNUMBER(SEARCH(ZAKL_DATA!$B$29,B789)),MAX($A$1:A788)+1,0)</f>
        <v>788</v>
      </c>
      <c r="B789" s="139" t="s">
        <v>295</v>
      </c>
      <c r="C789" s="171" t="s">
        <v>2159</v>
      </c>
      <c r="E789" t="str">
        <f>IFERROR(VLOOKUP(ROWS($E$2:E789),$A$2:$B$991,2,0),"")</f>
        <v>Ostatní podpůrné činnosti pro podnikání j. n.</v>
      </c>
      <c r="H789" s="172"/>
      <c r="I789" s="174"/>
    </row>
    <row r="790" spans="1:9" ht="12.75">
      <c r="A790" s="140">
        <f>IF(ISNUMBER(SEARCH(ZAKL_DATA!$B$29,B790)),MAX($A$1:A789)+1,0)</f>
        <v>789</v>
      </c>
      <c r="B790" s="139" t="s">
        <v>296</v>
      </c>
      <c r="C790" s="171" t="s">
        <v>2160</v>
      </c>
      <c r="E790" t="str">
        <f>IFERROR(VLOOKUP(ROWS($E$2:E790),$A$2:$B$991,2,0),"")</f>
        <v>Všeobecné činnosti veřejné správy</v>
      </c>
      <c r="H790" s="172"/>
      <c r="I790" s="174"/>
    </row>
    <row r="791" spans="1:9" ht="12.75">
      <c r="A791" s="140">
        <f>IF(ISNUMBER(SEARCH(ZAKL_DATA!$B$29,B791)),MAX($A$1:A790)+1,0)</f>
        <v>790</v>
      </c>
      <c r="B791" s="139" t="s">
        <v>297</v>
      </c>
      <c r="C791" s="171" t="s">
        <v>2161</v>
      </c>
      <c r="E791" t="str">
        <f>IFERROR(VLOOKUP(ROWS($E$2:E791),$A$2:$B$991,2,0),"")</f>
        <v>Regul.čin.souvis.s poskyt.zdr.péče,vzděl.,kulturou a soc.péčí,kromě soc.z.</v>
      </c>
      <c r="H791" s="172"/>
      <c r="I791" s="174"/>
    </row>
    <row r="792" spans="1:9" ht="12.75">
      <c r="A792" s="140">
        <f>IF(ISNUMBER(SEARCH(ZAKL_DATA!$B$29,B792)),MAX($A$1:A791)+1,0)</f>
        <v>791</v>
      </c>
      <c r="B792" s="139" t="s">
        <v>298</v>
      </c>
      <c r="C792" s="171" t="s">
        <v>2162</v>
      </c>
      <c r="E792" t="str">
        <f>IFERROR(VLOOKUP(ROWS($E$2:E792),$A$2:$B$991,2,0),"")</f>
        <v>Regulace a podpora podnikatelského prostředí</v>
      </c>
      <c r="H792" s="172"/>
      <c r="I792" s="174"/>
    </row>
    <row r="793" spans="1:9" ht="12.75">
      <c r="A793" s="140">
        <f>IF(ISNUMBER(SEARCH(ZAKL_DATA!$B$29,B793)),MAX($A$1:A792)+1,0)</f>
        <v>792</v>
      </c>
      <c r="B793" s="139" t="s">
        <v>299</v>
      </c>
      <c r="C793" s="171" t="s">
        <v>2163</v>
      </c>
      <c r="E793" t="str">
        <f>IFERROR(VLOOKUP(ROWS($E$2:E793),$A$2:$B$991,2,0),"")</f>
        <v>Činnosti v oblasti zahraničních věcí</v>
      </c>
      <c r="H793" s="172"/>
      <c r="I793" s="174"/>
    </row>
    <row r="794" spans="1:9" ht="12.75">
      <c r="A794" s="140">
        <f>IF(ISNUMBER(SEARCH(ZAKL_DATA!$B$29,B794)),MAX($A$1:A793)+1,0)</f>
        <v>793</v>
      </c>
      <c r="B794" s="139" t="s">
        <v>300</v>
      </c>
      <c r="C794" s="171" t="s">
        <v>2164</v>
      </c>
      <c r="E794" t="str">
        <f>IFERROR(VLOOKUP(ROWS($E$2:E794),$A$2:$B$991,2,0),"")</f>
        <v>Činnosti v oblasti obrany</v>
      </c>
      <c r="H794" s="172"/>
      <c r="I794" s="174"/>
    </row>
    <row r="795" spans="1:9" ht="12.75">
      <c r="A795" s="140">
        <f>IF(ISNUMBER(SEARCH(ZAKL_DATA!$B$29,B795)),MAX($A$1:A794)+1,0)</f>
        <v>794</v>
      </c>
      <c r="B795" s="139" t="s">
        <v>301</v>
      </c>
      <c r="C795" s="171" t="s">
        <v>2165</v>
      </c>
      <c r="E795" t="str">
        <f>IFERROR(VLOOKUP(ROWS($E$2:E795),$A$2:$B$991,2,0),"")</f>
        <v>Činnosti v oblasti spravedlnosti a soudnictví</v>
      </c>
      <c r="H795" s="172"/>
      <c r="I795" s="174"/>
    </row>
    <row r="796" spans="1:9" ht="12.75">
      <c r="A796" s="140">
        <f>IF(ISNUMBER(SEARCH(ZAKL_DATA!$B$29,B796)),MAX($A$1:A795)+1,0)</f>
        <v>795</v>
      </c>
      <c r="B796" s="139" t="s">
        <v>302</v>
      </c>
      <c r="C796" s="171" t="s">
        <v>2166</v>
      </c>
      <c r="E796" t="str">
        <f>IFERROR(VLOOKUP(ROWS($E$2:E796),$A$2:$B$991,2,0),"")</f>
        <v>Činnosti v oblasti veřejného pořádku a bezpečnosti</v>
      </c>
      <c r="H796" s="172"/>
      <c r="I796" s="174"/>
    </row>
    <row r="797" spans="1:9" ht="12.75">
      <c r="A797" s="140">
        <f>IF(ISNUMBER(SEARCH(ZAKL_DATA!$B$29,B797)),MAX($A$1:A796)+1,0)</f>
        <v>796</v>
      </c>
      <c r="B797" s="139" t="s">
        <v>303</v>
      </c>
      <c r="C797" s="171" t="s">
        <v>2167</v>
      </c>
      <c r="E797" t="str">
        <f>IFERROR(VLOOKUP(ROWS($E$2:E797),$A$2:$B$991,2,0),"")</f>
        <v>Činnosti v oblasti protipožární ochrany</v>
      </c>
      <c r="H797" s="172"/>
      <c r="I797" s="174"/>
    </row>
    <row r="798" spans="1:9" ht="12.75">
      <c r="A798" s="140">
        <f>IF(ISNUMBER(SEARCH(ZAKL_DATA!$B$29,B798)),MAX($A$1:A797)+1,0)</f>
        <v>797</v>
      </c>
      <c r="B798" s="139" t="s">
        <v>304</v>
      </c>
      <c r="C798" s="171" t="s">
        <v>2168</v>
      </c>
      <c r="E798" t="str">
        <f>IFERROR(VLOOKUP(ROWS($E$2:E798),$A$2:$B$991,2,0),"")</f>
        <v>Sekundární všeobecné vzdělávání</v>
      </c>
      <c r="H798" s="172"/>
      <c r="I798" s="174"/>
    </row>
    <row r="799" spans="1:9" ht="12.75">
      <c r="A799" s="140">
        <f>IF(ISNUMBER(SEARCH(ZAKL_DATA!$B$29,B799)),MAX($A$1:A798)+1,0)</f>
        <v>798</v>
      </c>
      <c r="B799" s="139" t="s">
        <v>305</v>
      </c>
      <c r="C799" s="171" t="s">
        <v>2169</v>
      </c>
      <c r="E799" t="str">
        <f>IFERROR(VLOOKUP(ROWS($E$2:E799),$A$2:$B$991,2,0),"")</f>
        <v>Sekundární odborné vzdělávání</v>
      </c>
      <c r="H799" s="172"/>
      <c r="I799" s="174"/>
    </row>
    <row r="800" spans="1:9" ht="12.75">
      <c r="A800" s="140">
        <f>IF(ISNUMBER(SEARCH(ZAKL_DATA!$B$29,B800)),MAX($A$1:A799)+1,0)</f>
        <v>799</v>
      </c>
      <c r="B800" s="139" t="s">
        <v>306</v>
      </c>
      <c r="C800" s="171" t="s">
        <v>2170</v>
      </c>
      <c r="E800" t="str">
        <f>IFERROR(VLOOKUP(ROWS($E$2:E800),$A$2:$B$991,2,0),"")</f>
        <v>Postsekundární nikoli terciární vzdělávání</v>
      </c>
      <c r="H800" s="172"/>
      <c r="I800" s="174"/>
    </row>
    <row r="801" spans="1:9" ht="12.75">
      <c r="A801" s="140">
        <f>IF(ISNUMBER(SEARCH(ZAKL_DATA!$B$29,B801)),MAX($A$1:A800)+1,0)</f>
        <v>800</v>
      </c>
      <c r="B801" s="139" t="s">
        <v>307</v>
      </c>
      <c r="C801" s="171" t="s">
        <v>2171</v>
      </c>
      <c r="E801" t="str">
        <f>IFERROR(VLOOKUP(ROWS($E$2:E801),$A$2:$B$991,2,0),"")</f>
        <v>Terciární vzdělávání</v>
      </c>
      <c r="H801" s="172"/>
      <c r="I801" s="174"/>
    </row>
    <row r="802" spans="1:9" ht="12.75">
      <c r="A802" s="140">
        <f>IF(ISNUMBER(SEARCH(ZAKL_DATA!$B$29,B802)),MAX($A$1:A801)+1,0)</f>
        <v>801</v>
      </c>
      <c r="B802" s="139" t="s">
        <v>308</v>
      </c>
      <c r="C802" s="171" t="s">
        <v>2172</v>
      </c>
      <c r="E802" t="str">
        <f>IFERROR(VLOOKUP(ROWS($E$2:E802),$A$2:$B$991,2,0),"")</f>
        <v>Sportovní a rekreační vzdělávání</v>
      </c>
      <c r="H802" s="172"/>
      <c r="I802" s="174"/>
    </row>
    <row r="803" spans="1:9" ht="12.75">
      <c r="A803" s="140">
        <f>IF(ISNUMBER(SEARCH(ZAKL_DATA!$B$29,B803)),MAX($A$1:A802)+1,0)</f>
        <v>802</v>
      </c>
      <c r="B803" s="139" t="s">
        <v>309</v>
      </c>
      <c r="C803" s="171" t="s">
        <v>2173</v>
      </c>
      <c r="E803" t="str">
        <f>IFERROR(VLOOKUP(ROWS($E$2:E803),$A$2:$B$991,2,0),"")</f>
        <v>Umělecké vzdělávání</v>
      </c>
      <c r="H803" s="172"/>
      <c r="I803" s="174"/>
    </row>
    <row r="804" spans="1:9" ht="12.75">
      <c r="A804" s="140">
        <f>IF(ISNUMBER(SEARCH(ZAKL_DATA!$B$29,B804)),MAX($A$1:A803)+1,0)</f>
        <v>803</v>
      </c>
      <c r="B804" s="139" t="s">
        <v>310</v>
      </c>
      <c r="C804" s="171" t="s">
        <v>2174</v>
      </c>
      <c r="E804" t="str">
        <f>IFERROR(VLOOKUP(ROWS($E$2:E804),$A$2:$B$991,2,0),"")</f>
        <v>Činnosti autoškol a jiných škol řízení</v>
      </c>
      <c r="H804" s="172"/>
      <c r="I804" s="174"/>
    </row>
    <row r="805" spans="1:9" ht="12.75">
      <c r="A805" s="140">
        <f>IF(ISNUMBER(SEARCH(ZAKL_DATA!$B$29,B805)),MAX($A$1:A804)+1,0)</f>
        <v>804</v>
      </c>
      <c r="B805" s="139" t="s">
        <v>311</v>
      </c>
      <c r="C805" s="171" t="s">
        <v>2175</v>
      </c>
      <c r="E805" t="str">
        <f>IFERROR(VLOOKUP(ROWS($E$2:E805),$A$2:$B$991,2,0),"")</f>
        <v>Ostatní vzdělávání j. n.</v>
      </c>
      <c r="H805" s="172"/>
      <c r="I805" s="174"/>
    </row>
    <row r="806" spans="1:9" ht="12.75">
      <c r="A806" s="140">
        <f>IF(ISNUMBER(SEARCH(ZAKL_DATA!$B$29,B806)),MAX($A$1:A805)+1,0)</f>
        <v>805</v>
      </c>
      <c r="B806" s="139" t="s">
        <v>312</v>
      </c>
      <c r="C806" s="171" t="s">
        <v>2176</v>
      </c>
      <c r="E806" t="str">
        <f>IFERROR(VLOOKUP(ROWS($E$2:E806),$A$2:$B$991,2,0),"")</f>
        <v>Všeobecná ambulantní zdravotní péče</v>
      </c>
      <c r="H806" s="172"/>
      <c r="I806" s="174"/>
    </row>
    <row r="807" spans="1:9" ht="12.75">
      <c r="A807" s="140">
        <f>IF(ISNUMBER(SEARCH(ZAKL_DATA!$B$29,B807)),MAX($A$1:A806)+1,0)</f>
        <v>806</v>
      </c>
      <c r="B807" s="139" t="s">
        <v>313</v>
      </c>
      <c r="C807" s="171" t="s">
        <v>2177</v>
      </c>
      <c r="E807" t="str">
        <f>IFERROR(VLOOKUP(ROWS($E$2:E807),$A$2:$B$991,2,0),"")</f>
        <v>Specializovaná ambulantní zdravotní péče</v>
      </c>
      <c r="H807" s="172"/>
      <c r="I807" s="174"/>
    </row>
    <row r="808" spans="1:9" ht="12.75">
      <c r="A808" s="140">
        <f>IF(ISNUMBER(SEARCH(ZAKL_DATA!$B$29,B808)),MAX($A$1:A807)+1,0)</f>
        <v>807</v>
      </c>
      <c r="B808" s="139" t="s">
        <v>314</v>
      </c>
      <c r="C808" s="171" t="s">
        <v>2178</v>
      </c>
      <c r="E808" t="str">
        <f>IFERROR(VLOOKUP(ROWS($E$2:E808),$A$2:$B$991,2,0),"")</f>
        <v>Zubní péče</v>
      </c>
      <c r="H808" s="172"/>
      <c r="I808" s="174"/>
    </row>
    <row r="809" spans="1:9" ht="12.75">
      <c r="A809" s="140">
        <f>IF(ISNUMBER(SEARCH(ZAKL_DATA!$B$29,B809)),MAX($A$1:A808)+1,0)</f>
        <v>808</v>
      </c>
      <c r="B809" s="139" t="s">
        <v>315</v>
      </c>
      <c r="C809" s="171" t="s">
        <v>2179</v>
      </c>
      <c r="E809" t="str">
        <f>IFERROR(VLOOKUP(ROWS($E$2:E809),$A$2:$B$991,2,0),"")</f>
        <v>Sociální služby poskytované dětem</v>
      </c>
      <c r="H809" s="172"/>
      <c r="I809" s="174"/>
    </row>
    <row r="810" spans="1:9" ht="12.75">
      <c r="A810" s="140">
        <f>IF(ISNUMBER(SEARCH(ZAKL_DATA!$B$29,B810)),MAX($A$1:A809)+1,0)</f>
        <v>809</v>
      </c>
      <c r="B810" s="139" t="s">
        <v>316</v>
      </c>
      <c r="C810" s="171" t="s">
        <v>2180</v>
      </c>
      <c r="E810" t="str">
        <f>IFERROR(VLOOKUP(ROWS($E$2:E810),$A$2:$B$991,2,0),"")</f>
        <v>Ostatní ambulantní nebo terénní sociální služby j. n.</v>
      </c>
      <c r="H810" s="172"/>
      <c r="I810" s="174"/>
    </row>
    <row r="811" spans="1:9" ht="12.75">
      <c r="A811" s="140">
        <f>IF(ISNUMBER(SEARCH(ZAKL_DATA!$B$29,B811)),MAX($A$1:A810)+1,0)</f>
        <v>810</v>
      </c>
      <c r="B811" s="139" t="s">
        <v>317</v>
      </c>
      <c r="C811" s="171" t="s">
        <v>2181</v>
      </c>
      <c r="E811" t="str">
        <f>IFERROR(VLOOKUP(ROWS($E$2:E811),$A$2:$B$991,2,0),"")</f>
        <v>Scénická umění</v>
      </c>
      <c r="H811" s="172"/>
      <c r="I811" s="174"/>
    </row>
    <row r="812" spans="1:9" ht="12.75">
      <c r="A812" s="140">
        <f>IF(ISNUMBER(SEARCH(ZAKL_DATA!$B$29,B812)),MAX($A$1:A811)+1,0)</f>
        <v>811</v>
      </c>
      <c r="B812" s="139" t="s">
        <v>318</v>
      </c>
      <c r="C812" s="171" t="s">
        <v>2182</v>
      </c>
      <c r="E812" t="str">
        <f>IFERROR(VLOOKUP(ROWS($E$2:E812),$A$2:$B$991,2,0),"")</f>
        <v>Podpůrné činnosti pro scénická umění</v>
      </c>
      <c r="H812" s="172"/>
      <c r="I812" s="174"/>
    </row>
    <row r="813" spans="1:9" ht="12.75">
      <c r="A813" s="140">
        <f>IF(ISNUMBER(SEARCH(ZAKL_DATA!$B$29,B813)),MAX($A$1:A812)+1,0)</f>
        <v>812</v>
      </c>
      <c r="B813" s="139" t="s">
        <v>319</v>
      </c>
      <c r="C813" s="171" t="s">
        <v>2183</v>
      </c>
      <c r="E813" t="str">
        <f>IFERROR(VLOOKUP(ROWS($E$2:E813),$A$2:$B$991,2,0),"")</f>
        <v>Umělecká tvorba</v>
      </c>
      <c r="H813" s="172"/>
      <c r="I813" s="174"/>
    </row>
    <row r="814" spans="1:9" ht="12.75">
      <c r="A814" s="140">
        <f>IF(ISNUMBER(SEARCH(ZAKL_DATA!$B$29,B814)),MAX($A$1:A813)+1,0)</f>
        <v>813</v>
      </c>
      <c r="B814" s="139" t="s">
        <v>320</v>
      </c>
      <c r="C814" s="171" t="s">
        <v>2184</v>
      </c>
      <c r="E814" t="str">
        <f>IFERROR(VLOOKUP(ROWS($E$2:E814),$A$2:$B$991,2,0),"")</f>
        <v>Provozování kulturních zařízení</v>
      </c>
      <c r="H814" s="172"/>
      <c r="I814" s="174"/>
    </row>
    <row r="815" spans="1:9" ht="12.75">
      <c r="A815" s="140">
        <f>IF(ISNUMBER(SEARCH(ZAKL_DATA!$B$29,B815)),MAX($A$1:A814)+1,0)</f>
        <v>814</v>
      </c>
      <c r="B815" s="139" t="s">
        <v>321</v>
      </c>
      <c r="C815" s="171" t="s">
        <v>2185</v>
      </c>
      <c r="E815" t="str">
        <f>IFERROR(VLOOKUP(ROWS($E$2:E815),$A$2:$B$991,2,0),"")</f>
        <v>Činnosti knihoven a archivů</v>
      </c>
      <c r="H815" s="172"/>
      <c r="I815" s="174"/>
    </row>
    <row r="816" spans="1:9" ht="12.75">
      <c r="A816" s="140">
        <f>IF(ISNUMBER(SEARCH(ZAKL_DATA!$B$29,B816)),MAX($A$1:A815)+1,0)</f>
        <v>815</v>
      </c>
      <c r="B816" s="139" t="s">
        <v>322</v>
      </c>
      <c r="C816" s="171" t="s">
        <v>2186</v>
      </c>
      <c r="E816" t="str">
        <f>IFERROR(VLOOKUP(ROWS($E$2:E816),$A$2:$B$991,2,0),"")</f>
        <v>Činnosti muzeí</v>
      </c>
      <c r="H816" s="172"/>
      <c r="I816" s="174"/>
    </row>
    <row r="817" spans="1:9" ht="12.75">
      <c r="A817" s="140">
        <f>IF(ISNUMBER(SEARCH(ZAKL_DATA!$B$29,B817)),MAX($A$1:A816)+1,0)</f>
        <v>816</v>
      </c>
      <c r="B817" s="139" t="s">
        <v>323</v>
      </c>
      <c r="C817" s="171" t="s">
        <v>2187</v>
      </c>
      <c r="E817" t="str">
        <f>IFERROR(VLOOKUP(ROWS($E$2:E817),$A$2:$B$991,2,0),"")</f>
        <v>Provozování kultur.památek,histor.staveb a obdobných turist.zajímavostí</v>
      </c>
      <c r="H817" s="172"/>
      <c r="I817" s="174"/>
    </row>
    <row r="818" spans="1:9" ht="12.75">
      <c r="A818" s="140">
        <f>IF(ISNUMBER(SEARCH(ZAKL_DATA!$B$29,B818)),MAX($A$1:A817)+1,0)</f>
        <v>817</v>
      </c>
      <c r="B818" s="139" t="s">
        <v>324</v>
      </c>
      <c r="C818" s="171" t="s">
        <v>2188</v>
      </c>
      <c r="E818" t="str">
        <f>IFERROR(VLOOKUP(ROWS($E$2:E818),$A$2:$B$991,2,0),"")</f>
        <v>Činnosti botanických a zoologických zahrad,přír.rezervací a národ.parků</v>
      </c>
      <c r="H818" s="172"/>
      <c r="I818" s="174"/>
    </row>
    <row r="819" spans="1:9" ht="12.75">
      <c r="A819" s="140">
        <f>IF(ISNUMBER(SEARCH(ZAKL_DATA!$B$29,B819)),MAX($A$1:A818)+1,0)</f>
        <v>818</v>
      </c>
      <c r="B819" s="139" t="s">
        <v>325</v>
      </c>
      <c r="C819" s="171" t="s">
        <v>2189</v>
      </c>
      <c r="E819" t="str">
        <f>IFERROR(VLOOKUP(ROWS($E$2:E819),$A$2:$B$991,2,0),"")</f>
        <v>Provozování sportovních zařízení</v>
      </c>
      <c r="H819" s="172"/>
      <c r="I819" s="174"/>
    </row>
    <row r="820" spans="1:9" ht="12.75">
      <c r="A820" s="140">
        <f>IF(ISNUMBER(SEARCH(ZAKL_DATA!$B$29,B820)),MAX($A$1:A819)+1,0)</f>
        <v>819</v>
      </c>
      <c r="B820" s="139" t="s">
        <v>326</v>
      </c>
      <c r="C820" s="171" t="s">
        <v>2190</v>
      </c>
      <c r="E820" t="str">
        <f>IFERROR(VLOOKUP(ROWS($E$2:E820),$A$2:$B$991,2,0),"")</f>
        <v>Činnosti sportovních klubů</v>
      </c>
      <c r="H820" s="172"/>
      <c r="I820" s="174"/>
    </row>
    <row r="821" spans="1:9" ht="12.75">
      <c r="A821" s="140">
        <f>IF(ISNUMBER(SEARCH(ZAKL_DATA!$B$29,B821)),MAX($A$1:A820)+1,0)</f>
        <v>820</v>
      </c>
      <c r="B821" s="139" t="s">
        <v>327</v>
      </c>
      <c r="C821" s="171" t="s">
        <v>2191</v>
      </c>
      <c r="E821" t="str">
        <f>IFERROR(VLOOKUP(ROWS($E$2:E821),$A$2:$B$991,2,0),"")</f>
        <v>Činnosti fitcenter</v>
      </c>
      <c r="H821" s="172"/>
      <c r="I821" s="174"/>
    </row>
    <row r="822" spans="1:9" ht="12.75">
      <c r="A822" s="140">
        <f>IF(ISNUMBER(SEARCH(ZAKL_DATA!$B$29,B822)),MAX($A$1:A821)+1,0)</f>
        <v>821</v>
      </c>
      <c r="B822" s="139" t="s">
        <v>328</v>
      </c>
      <c r="C822" s="171" t="s">
        <v>2192</v>
      </c>
      <c r="E822" t="str">
        <f>IFERROR(VLOOKUP(ROWS($E$2:E822),$A$2:$B$991,2,0),"")</f>
        <v>Ostatní sportovní činnosti</v>
      </c>
      <c r="H822" s="172"/>
      <c r="I822" s="174"/>
    </row>
    <row r="823" spans="1:9" ht="12.75">
      <c r="A823" s="140">
        <f>IF(ISNUMBER(SEARCH(ZAKL_DATA!$B$29,B823)),MAX($A$1:A822)+1,0)</f>
        <v>822</v>
      </c>
      <c r="B823" s="139" t="s">
        <v>329</v>
      </c>
      <c r="C823" s="171" t="s">
        <v>2193</v>
      </c>
      <c r="E823" t="str">
        <f>IFERROR(VLOOKUP(ROWS($E$2:E823),$A$2:$B$991,2,0),"")</f>
        <v>Činnosti lunaparků a zábavních parků</v>
      </c>
      <c r="H823" s="172"/>
      <c r="I823" s="174"/>
    </row>
    <row r="824" spans="1:9" ht="12.75">
      <c r="A824" s="140">
        <f>IF(ISNUMBER(SEARCH(ZAKL_DATA!$B$29,B824)),MAX($A$1:A823)+1,0)</f>
        <v>823</v>
      </c>
      <c r="B824" s="139" t="s">
        <v>330</v>
      </c>
      <c r="C824" s="171" t="s">
        <v>2194</v>
      </c>
      <c r="E824" t="str">
        <f>IFERROR(VLOOKUP(ROWS($E$2:E824),$A$2:$B$991,2,0),"")</f>
        <v>Ostatní zábavní a rekreační činnosti j. n.</v>
      </c>
      <c r="H824" s="172"/>
      <c r="I824" s="174"/>
    </row>
    <row r="825" spans="1:9" ht="12.75">
      <c r="A825" s="140">
        <f>IF(ISNUMBER(SEARCH(ZAKL_DATA!$B$29,B825)),MAX($A$1:A824)+1,0)</f>
        <v>824</v>
      </c>
      <c r="B825" s="139" t="s">
        <v>331</v>
      </c>
      <c r="C825" s="171" t="s">
        <v>2195</v>
      </c>
      <c r="E825" t="str">
        <f>IFERROR(VLOOKUP(ROWS($E$2:E825),$A$2:$B$991,2,0),"")</f>
        <v>Činnosti podnikatelských a zaměstnavatelských organizací</v>
      </c>
      <c r="H825" s="172"/>
      <c r="I825" s="174"/>
    </row>
    <row r="826" spans="1:9" ht="12.75">
      <c r="A826" s="140">
        <f>IF(ISNUMBER(SEARCH(ZAKL_DATA!$B$29,B826)),MAX($A$1:A825)+1,0)</f>
        <v>825</v>
      </c>
      <c r="B826" s="139" t="s">
        <v>332</v>
      </c>
      <c r="C826" s="171" t="s">
        <v>2196</v>
      </c>
      <c r="E826" t="str">
        <f>IFERROR(VLOOKUP(ROWS($E$2:E826),$A$2:$B$991,2,0),"")</f>
        <v>Činnosti profesních organizací</v>
      </c>
      <c r="H826" s="172"/>
      <c r="I826" s="174"/>
    </row>
    <row r="827" spans="1:9" ht="12.75">
      <c r="A827" s="140">
        <f>IF(ISNUMBER(SEARCH(ZAKL_DATA!$B$29,B827)),MAX($A$1:A826)+1,0)</f>
        <v>826</v>
      </c>
      <c r="B827" s="139" t="s">
        <v>333</v>
      </c>
      <c r="C827" s="171" t="s">
        <v>2197</v>
      </c>
      <c r="E827" t="str">
        <f>IFERROR(VLOOKUP(ROWS($E$2:E827),$A$2:$B$991,2,0),"")</f>
        <v>Činnosti náboženských organizací</v>
      </c>
      <c r="H827" s="172"/>
      <c r="I827" s="174"/>
    </row>
    <row r="828" spans="1:9" ht="12.75">
      <c r="A828" s="140">
        <f>IF(ISNUMBER(SEARCH(ZAKL_DATA!$B$29,B828)),MAX($A$1:A827)+1,0)</f>
        <v>827</v>
      </c>
      <c r="B828" s="139" t="s">
        <v>334</v>
      </c>
      <c r="C828" s="171" t="s">
        <v>2198</v>
      </c>
      <c r="E828" t="str">
        <f>IFERROR(VLOOKUP(ROWS($E$2:E828),$A$2:$B$991,2,0),"")</f>
        <v>Činnosti politických stran a organizací</v>
      </c>
      <c r="H828" s="172"/>
      <c r="I828" s="174"/>
    </row>
    <row r="829" spans="1:9" ht="12.75">
      <c r="A829" s="140">
        <f>IF(ISNUMBER(SEARCH(ZAKL_DATA!$B$29,B829)),MAX($A$1:A828)+1,0)</f>
        <v>828</v>
      </c>
      <c r="B829" s="139" t="s">
        <v>335</v>
      </c>
      <c r="C829" s="171" t="s">
        <v>2199</v>
      </c>
      <c r="E829" t="str">
        <f>IFERROR(VLOOKUP(ROWS($E$2:E829),$A$2:$B$991,2,0),"")</f>
        <v>Činnosti ost.org.sdružujících osoby za účelem prosazování spol.zájmů j.n.</v>
      </c>
      <c r="H829" s="172"/>
      <c r="I829" s="174"/>
    </row>
    <row r="830" spans="1:9" ht="12.75">
      <c r="A830" s="140">
        <f>IF(ISNUMBER(SEARCH(ZAKL_DATA!$B$29,B830)),MAX($A$1:A829)+1,0)</f>
        <v>829</v>
      </c>
      <c r="B830" s="139" t="s">
        <v>336</v>
      </c>
      <c r="C830" s="171" t="s">
        <v>2200</v>
      </c>
      <c r="E830" t="str">
        <f>IFERROR(VLOOKUP(ROWS($E$2:E830),$A$2:$B$991,2,0),"")</f>
        <v>Opravy počítačů a periferních zařízení</v>
      </c>
      <c r="H830" s="172"/>
      <c r="I830" s="174"/>
    </row>
    <row r="831" spans="1:9" ht="12.75">
      <c r="A831" s="140">
        <f>IF(ISNUMBER(SEARCH(ZAKL_DATA!$B$29,B831)),MAX($A$1:A830)+1,0)</f>
        <v>830</v>
      </c>
      <c r="B831" s="139" t="s">
        <v>337</v>
      </c>
      <c r="C831" s="171" t="s">
        <v>2201</v>
      </c>
      <c r="E831" t="str">
        <f>IFERROR(VLOOKUP(ROWS($E$2:E831),$A$2:$B$991,2,0),"")</f>
        <v>Opravy komunikačních zařízení</v>
      </c>
      <c r="H831" s="172"/>
      <c r="I831" s="174"/>
    </row>
    <row r="832" spans="1:9" ht="12.75">
      <c r="A832" s="140">
        <f>IF(ISNUMBER(SEARCH(ZAKL_DATA!$B$29,B832)),MAX($A$1:A831)+1,0)</f>
        <v>831</v>
      </c>
      <c r="B832" s="139" t="s">
        <v>338</v>
      </c>
      <c r="C832" s="171" t="s">
        <v>2202</v>
      </c>
      <c r="E832" t="str">
        <f>IFERROR(VLOOKUP(ROWS($E$2:E832),$A$2:$B$991,2,0),"")</f>
        <v>Opravy spotřební elektroniky</v>
      </c>
      <c r="H832" s="172"/>
      <c r="I832" s="174"/>
    </row>
    <row r="833" spans="1:9" ht="12.75">
      <c r="A833" s="140">
        <f>IF(ISNUMBER(SEARCH(ZAKL_DATA!$B$29,B833)),MAX($A$1:A832)+1,0)</f>
        <v>832</v>
      </c>
      <c r="B833" s="139" t="s">
        <v>339</v>
      </c>
      <c r="C833" s="171" t="s">
        <v>2203</v>
      </c>
      <c r="E833" t="str">
        <f>IFERROR(VLOOKUP(ROWS($E$2:E833),$A$2:$B$991,2,0),"")</f>
        <v>Opravy přístrojů a zařízení převážně pro domácnost, dům a zahradu</v>
      </c>
      <c r="H833" s="172"/>
      <c r="I833" s="174"/>
    </row>
    <row r="834" spans="1:9" ht="12.75">
      <c r="A834" s="140">
        <f>IF(ISNUMBER(SEARCH(ZAKL_DATA!$B$29,B834)),MAX($A$1:A833)+1,0)</f>
        <v>833</v>
      </c>
      <c r="B834" s="139" t="s">
        <v>340</v>
      </c>
      <c r="C834" s="171" t="s">
        <v>2204</v>
      </c>
      <c r="E834" t="str">
        <f>IFERROR(VLOOKUP(ROWS($E$2:E834),$A$2:$B$991,2,0),"")</f>
        <v>Opravy obuvi a kožených výrobků</v>
      </c>
      <c r="H834" s="172"/>
      <c r="I834" s="174"/>
    </row>
    <row r="835" spans="1:9" ht="12.75">
      <c r="A835" s="140">
        <f>IF(ISNUMBER(SEARCH(ZAKL_DATA!$B$29,B835)),MAX($A$1:A834)+1,0)</f>
        <v>834</v>
      </c>
      <c r="B835" s="139" t="s">
        <v>341</v>
      </c>
      <c r="C835" s="171" t="s">
        <v>2205</v>
      </c>
      <c r="E835" t="str">
        <f>IFERROR(VLOOKUP(ROWS($E$2:E835),$A$2:$B$991,2,0),"")</f>
        <v>Opravy nábytku a bytového zařízení</v>
      </c>
      <c r="H835" s="172"/>
      <c r="I835" s="174"/>
    </row>
    <row r="836" spans="1:9" ht="12.75">
      <c r="A836" s="140">
        <f>IF(ISNUMBER(SEARCH(ZAKL_DATA!$B$29,B836)),MAX($A$1:A835)+1,0)</f>
        <v>835</v>
      </c>
      <c r="B836" s="139" t="s">
        <v>342</v>
      </c>
      <c r="C836" s="171" t="s">
        <v>2206</v>
      </c>
      <c r="E836" t="str">
        <f>IFERROR(VLOOKUP(ROWS($E$2:E836),$A$2:$B$991,2,0),"")</f>
        <v>Opravy hodin, hodinek a klenotnických výrobků</v>
      </c>
      <c r="H836" s="172"/>
      <c r="I836" s="174"/>
    </row>
    <row r="837" spans="1:9" ht="12.75">
      <c r="A837" s="140">
        <f>IF(ISNUMBER(SEARCH(ZAKL_DATA!$B$29,B837)),MAX($A$1:A836)+1,0)</f>
        <v>836</v>
      </c>
      <c r="B837" s="139" t="s">
        <v>343</v>
      </c>
      <c r="C837" s="171" t="s">
        <v>2207</v>
      </c>
      <c r="E837" t="str">
        <f>IFERROR(VLOOKUP(ROWS($E$2:E837),$A$2:$B$991,2,0),"")</f>
        <v>Opravy ostatních výrobků pro osobní potřebu a převážně pro domácnost</v>
      </c>
      <c r="H837" s="172"/>
      <c r="I837" s="174"/>
    </row>
    <row r="838" spans="1:9" ht="12.75">
      <c r="A838" s="140">
        <f>IF(ISNUMBER(SEARCH(ZAKL_DATA!$B$29,B838)),MAX($A$1:A837)+1,0)</f>
        <v>837</v>
      </c>
      <c r="B838" s="139" t="s">
        <v>344</v>
      </c>
      <c r="C838" s="171" t="s">
        <v>2208</v>
      </c>
      <c r="E838" t="str">
        <f>IFERROR(VLOOKUP(ROWS($E$2:E838),$A$2:$B$991,2,0),"")</f>
        <v>Praní a chemické čištění textilních a kožešinových výrobků</v>
      </c>
      <c r="H838" s="172"/>
      <c r="I838" s="174"/>
    </row>
    <row r="839" spans="1:9" ht="12.75">
      <c r="A839" s="140">
        <f>IF(ISNUMBER(SEARCH(ZAKL_DATA!$B$29,B839)),MAX($A$1:A838)+1,0)</f>
        <v>838</v>
      </c>
      <c r="B839" s="139" t="s">
        <v>345</v>
      </c>
      <c r="C839" s="171" t="s">
        <v>2209</v>
      </c>
      <c r="E839" t="str">
        <f>IFERROR(VLOOKUP(ROWS($E$2:E839),$A$2:$B$991,2,0),"")</f>
        <v>Kadeřnické, kosmetické a podobné činnosti</v>
      </c>
      <c r="H839" s="172"/>
      <c r="I839" s="174"/>
    </row>
    <row r="840" spans="1:9" ht="12.75">
      <c r="A840" s="140">
        <f>IF(ISNUMBER(SEARCH(ZAKL_DATA!$B$29,B840)),MAX($A$1:A839)+1,0)</f>
        <v>839</v>
      </c>
      <c r="B840" s="139" t="s">
        <v>346</v>
      </c>
      <c r="C840" s="171" t="s">
        <v>2210</v>
      </c>
      <c r="E840" t="str">
        <f>IFERROR(VLOOKUP(ROWS($E$2:E840),$A$2:$B$991,2,0),"")</f>
        <v>Pohřební a související činnosti</v>
      </c>
      <c r="H840" s="172"/>
      <c r="I840" s="174"/>
    </row>
    <row r="841" spans="1:9" ht="12.75">
      <c r="A841" s="140">
        <f>IF(ISNUMBER(SEARCH(ZAKL_DATA!$B$29,B841)),MAX($A$1:A840)+1,0)</f>
        <v>840</v>
      </c>
      <c r="B841" s="139" t="s">
        <v>347</v>
      </c>
      <c r="C841" s="171" t="s">
        <v>2211</v>
      </c>
      <c r="E841" t="str">
        <f>IFERROR(VLOOKUP(ROWS($E$2:E841),$A$2:$B$991,2,0),"")</f>
        <v>Činnosti pro osobní a fyzickou pohodu</v>
      </c>
      <c r="H841" s="172"/>
      <c r="I841" s="174"/>
    </row>
    <row r="842" spans="1:9" ht="12.75">
      <c r="A842" s="140">
        <f>IF(ISNUMBER(SEARCH(ZAKL_DATA!$B$29,B842)),MAX($A$1:A841)+1,0)</f>
        <v>841</v>
      </c>
      <c r="B842" s="139" t="s">
        <v>348</v>
      </c>
      <c r="C842" s="171" t="s">
        <v>2212</v>
      </c>
      <c r="E842" t="str">
        <f>IFERROR(VLOOKUP(ROWS($E$2:E842),$A$2:$B$991,2,0),"")</f>
        <v>Poskytování ostatních osobních služeb j. n.</v>
      </c>
      <c r="H842" s="172"/>
      <c r="I842" s="174"/>
    </row>
    <row r="843" spans="1:9" ht="12.75">
      <c r="A843" s="140">
        <f>IF(ISNUMBER(SEARCH(ZAKL_DATA!$B$29,B843)),MAX($A$1:A842)+1,0)</f>
        <v>842</v>
      </c>
      <c r="B843" s="139" t="s">
        <v>349</v>
      </c>
      <c r="C843" s="171" t="s">
        <v>1758</v>
      </c>
      <c r="E843" t="str">
        <f>IFERROR(VLOOKUP(ROWS($E$2:E843),$A$2:$B$991,2,0),"")</f>
        <v>Činnosti domácností produk.blíže neurčené výrobky pro vlastní potřebu</v>
      </c>
      <c r="H843" s="172"/>
      <c r="I843" s="174"/>
    </row>
    <row r="844" spans="1:9" ht="12.75">
      <c r="A844" s="140">
        <f>IF(ISNUMBER(SEARCH(ZAKL_DATA!$B$29,B844)),MAX($A$1:A843)+1,0)</f>
        <v>843</v>
      </c>
      <c r="B844" s="139" t="s">
        <v>366</v>
      </c>
      <c r="C844" s="171" t="s">
        <v>2213</v>
      </c>
      <c r="E844" t="str">
        <f>IFERROR(VLOOKUP(ROWS($E$2:E844),$A$2:$B$991,2,0),"")</f>
        <v>Výroba obuvi s usňovým svrškem</v>
      </c>
      <c r="H844" s="172"/>
      <c r="I844" s="174"/>
    </row>
    <row r="845" spans="1:9" ht="12.75">
      <c r="A845" s="140">
        <f>IF(ISNUMBER(SEARCH(ZAKL_DATA!$B$29,B845)),MAX($A$1:A844)+1,0)</f>
        <v>844</v>
      </c>
      <c r="B845" s="139" t="s">
        <v>367</v>
      </c>
      <c r="C845" s="171" t="s">
        <v>2214</v>
      </c>
      <c r="E845" t="str">
        <f>IFERROR(VLOOKUP(ROWS($E$2:E845),$A$2:$B$991,2,0),"")</f>
        <v>Výroba obuvi z ostatních materiálů</v>
      </c>
      <c r="H845" s="172"/>
      <c r="I845" s="174"/>
    </row>
    <row r="846" spans="1:9" ht="12.75">
      <c r="A846" s="140">
        <f>IF(ISNUMBER(SEARCH(ZAKL_DATA!$B$29,B846)),MAX($A$1:A845)+1,0)</f>
        <v>845</v>
      </c>
      <c r="B846" s="139" t="s">
        <v>368</v>
      </c>
      <c r="C846" s="171" t="s">
        <v>2215</v>
      </c>
      <c r="E846" t="str">
        <f>IFERROR(VLOOKUP(ROWS($E$2:E846),$A$2:$B$991,2,0),"")</f>
        <v>Výroba chemických buničin</v>
      </c>
      <c r="H846" s="172"/>
      <c r="I846" s="174"/>
    </row>
    <row r="847" spans="1:9" ht="12.75">
      <c r="A847" s="140">
        <f>IF(ISNUMBER(SEARCH(ZAKL_DATA!$B$29,B847)),MAX($A$1:A846)+1,0)</f>
        <v>846</v>
      </c>
      <c r="B847" s="139" t="s">
        <v>369</v>
      </c>
      <c r="C847" s="171" t="s">
        <v>2216</v>
      </c>
      <c r="E847" t="str">
        <f>IFERROR(VLOOKUP(ROWS($E$2:E847),$A$2:$B$991,2,0),"")</f>
        <v>Výroba mechanických vláknin</v>
      </c>
      <c r="H847" s="172"/>
      <c r="I847" s="174"/>
    </row>
    <row r="848" spans="1:9" ht="12.75">
      <c r="A848" s="140">
        <f>IF(ISNUMBER(SEARCH(ZAKL_DATA!$B$29,B848)),MAX($A$1:A847)+1,0)</f>
        <v>847</v>
      </c>
      <c r="B848" s="139" t="s">
        <v>370</v>
      </c>
      <c r="C848" s="171" t="s">
        <v>2217</v>
      </c>
      <c r="E848" t="str">
        <f>IFERROR(VLOOKUP(ROWS($E$2:E848),$A$2:$B$991,2,0),"")</f>
        <v>Výroba ostatních papírenských vláknin</v>
      </c>
      <c r="H848" s="172"/>
      <c r="I848" s="174"/>
    </row>
    <row r="849" spans="1:9" ht="12.75">
      <c r="A849" s="140">
        <f>IF(ISNUMBER(SEARCH(ZAKL_DATA!$B$29,B849)),MAX($A$1:A848)+1,0)</f>
        <v>848</v>
      </c>
      <c r="B849" s="139" t="s">
        <v>371</v>
      </c>
      <c r="C849" s="171" t="s">
        <v>2218</v>
      </c>
      <c r="E849" t="str">
        <f>IFERROR(VLOOKUP(ROWS($E$2:E849),$A$2:$B$991,2,0),"")</f>
        <v>Výroba bioet.(biolihu)pro pohon motorů a pro výr.směsí a komp.paliv</v>
      </c>
      <c r="H849" s="172"/>
      <c r="I849" s="174"/>
    </row>
    <row r="850" spans="1:9" ht="12.75">
      <c r="A850" s="140">
        <f>IF(ISNUMBER(SEARCH(ZAKL_DATA!$B$29,B850)),MAX($A$1:A849)+1,0)</f>
        <v>849</v>
      </c>
      <c r="B850" s="139" t="s">
        <v>372</v>
      </c>
      <c r="C850" s="171" t="s">
        <v>2219</v>
      </c>
      <c r="E850" t="str">
        <f>IFERROR(VLOOKUP(ROWS($E$2:E850),$A$2:$B$991,2,0),"")</f>
        <v>Výroba ostatních základních organických chemických látek</v>
      </c>
      <c r="H850" s="172"/>
      <c r="I850" s="174"/>
    </row>
    <row r="851" spans="1:9" ht="12.75">
      <c r="A851" s="140">
        <f>IF(ISNUMBER(SEARCH(ZAKL_DATA!$B$29,B851)),MAX($A$1:A850)+1,0)</f>
        <v>850</v>
      </c>
      <c r="B851" s="139" t="s">
        <v>373</v>
      </c>
      <c r="C851" s="171" t="s">
        <v>2220</v>
      </c>
      <c r="E851" t="str">
        <f>IFERROR(VLOOKUP(ROWS($E$2:E851),$A$2:$B$991,2,0),"")</f>
        <v>Výr.metylesterů a etylesterů mast.kys.pro pohon motorů a pro výr.sm.p.</v>
      </c>
      <c r="H851" s="172"/>
      <c r="I851" s="174"/>
    </row>
    <row r="852" spans="1:9" ht="12.75">
      <c r="A852" s="140">
        <f>IF(ISNUMBER(SEARCH(ZAKL_DATA!$B$29,B852)),MAX($A$1:A851)+1,0)</f>
        <v>851</v>
      </c>
      <c r="B852" s="139" t="s">
        <v>374</v>
      </c>
      <c r="C852" s="171" t="s">
        <v>2221</v>
      </c>
      <c r="E852" t="str">
        <f>IFERROR(VLOOKUP(ROWS($E$2:E852),$A$2:$B$991,2,0),"")</f>
        <v>Výroba jiných chemických výrobků j. n.</v>
      </c>
      <c r="H852" s="172"/>
      <c r="I852" s="174"/>
    </row>
    <row r="853" spans="1:9" ht="12.75">
      <c r="A853" s="140">
        <f>IF(ISNUMBER(SEARCH(ZAKL_DATA!$B$29,B853)),MAX($A$1:A852)+1,0)</f>
        <v>852</v>
      </c>
      <c r="B853" s="139" t="s">
        <v>375</v>
      </c>
      <c r="C853" s="171" t="s">
        <v>2222</v>
      </c>
      <c r="E853" t="str">
        <f>IFERROR(VLOOKUP(ROWS($E$2:E853),$A$2:$B$991,2,0),"")</f>
        <v>Výroba surového železa, oceli a feroslitin</v>
      </c>
      <c r="H853" s="172"/>
      <c r="I853" s="174"/>
    </row>
    <row r="854" spans="1:9" ht="12.75">
      <c r="A854" s="140">
        <f>IF(ISNUMBER(SEARCH(ZAKL_DATA!$B$29,B854)),MAX($A$1:A853)+1,0)</f>
        <v>853</v>
      </c>
      <c r="B854" s="139" t="s">
        <v>376</v>
      </c>
      <c r="C854" s="171" t="s">
        <v>2223</v>
      </c>
      <c r="E854" t="str">
        <f>IFERROR(VLOOKUP(ROWS($E$2:E854),$A$2:$B$991,2,0),"")</f>
        <v>Výroba plochých výrobků (kromě pásky za studena)</v>
      </c>
      <c r="H854" s="172"/>
      <c r="I854" s="174"/>
    </row>
    <row r="855" spans="1:9" ht="12.75">
      <c r="A855" s="140">
        <f>IF(ISNUMBER(SEARCH(ZAKL_DATA!$B$29,B855)),MAX($A$1:A854)+1,0)</f>
        <v>854</v>
      </c>
      <c r="B855" s="139" t="s">
        <v>377</v>
      </c>
      <c r="C855" s="171" t="s">
        <v>2224</v>
      </c>
      <c r="E855" t="str">
        <f>IFERROR(VLOOKUP(ROWS($E$2:E855),$A$2:$B$991,2,0),"")</f>
        <v>Tváření výrobků za tepla</v>
      </c>
      <c r="H855" s="172"/>
      <c r="I855" s="174"/>
    </row>
    <row r="856" spans="1:9" ht="12.75">
      <c r="A856" s="140">
        <f>IF(ISNUMBER(SEARCH(ZAKL_DATA!$B$29,B856)),MAX($A$1:A855)+1,0)</f>
        <v>855</v>
      </c>
      <c r="B856" s="139" t="s">
        <v>378</v>
      </c>
      <c r="C856" s="171" t="s">
        <v>2225</v>
      </c>
      <c r="E856" t="str">
        <f>IFERROR(VLOOKUP(ROWS($E$2:E856),$A$2:$B$991,2,0),"")</f>
        <v>Výroba odlitků z litiny s lupínkovým grafitem</v>
      </c>
      <c r="H856" s="172"/>
      <c r="I856" s="174"/>
    </row>
    <row r="857" spans="1:9" ht="12.75">
      <c r="A857" s="140">
        <f>IF(ISNUMBER(SEARCH(ZAKL_DATA!$B$29,B857)),MAX($A$1:A856)+1,0)</f>
        <v>856</v>
      </c>
      <c r="B857" s="139" t="s">
        <v>379</v>
      </c>
      <c r="C857" s="171" t="s">
        <v>2226</v>
      </c>
      <c r="E857" t="str">
        <f>IFERROR(VLOOKUP(ROWS($E$2:E857),$A$2:$B$991,2,0),"")</f>
        <v>Výroba odlitků z litiny s kuličkovým grafitem</v>
      </c>
      <c r="H857" s="172"/>
      <c r="I857" s="174"/>
    </row>
    <row r="858" spans="1:9" ht="12.75">
      <c r="A858" s="140">
        <f>IF(ISNUMBER(SEARCH(ZAKL_DATA!$B$29,B858)),MAX($A$1:A857)+1,0)</f>
        <v>857</v>
      </c>
      <c r="B858" s="139" t="s">
        <v>380</v>
      </c>
      <c r="C858" s="171" t="s">
        <v>2227</v>
      </c>
      <c r="E858" t="str">
        <f>IFERROR(VLOOKUP(ROWS($E$2:E858),$A$2:$B$991,2,0),"")</f>
        <v>Výroba ostatních odlitků z litiny</v>
      </c>
      <c r="H858" s="172"/>
      <c r="I858" s="174"/>
    </row>
    <row r="859" spans="1:9" ht="12.75">
      <c r="A859" s="140">
        <f>IF(ISNUMBER(SEARCH(ZAKL_DATA!$B$29,B859)),MAX($A$1:A858)+1,0)</f>
        <v>858</v>
      </c>
      <c r="B859" s="139" t="s">
        <v>381</v>
      </c>
      <c r="C859" s="171" t="s">
        <v>2228</v>
      </c>
      <c r="E859" t="str">
        <f>IFERROR(VLOOKUP(ROWS($E$2:E859),$A$2:$B$991,2,0),"")</f>
        <v>Výroba odlitků z uhlíkatých ocelí</v>
      </c>
      <c r="H859" s="172"/>
      <c r="I859" s="174"/>
    </row>
    <row r="860" spans="1:9" ht="12.75">
      <c r="A860" s="140">
        <f>IF(ISNUMBER(SEARCH(ZAKL_DATA!$B$29,B860)),MAX($A$1:A859)+1,0)</f>
        <v>859</v>
      </c>
      <c r="B860" s="139" t="s">
        <v>382</v>
      </c>
      <c r="C860" s="171" t="s">
        <v>2229</v>
      </c>
      <c r="E860" t="str">
        <f>IFERROR(VLOOKUP(ROWS($E$2:E860),$A$2:$B$991,2,0),"")</f>
        <v>Výroba odlitků z legovaných ocelí</v>
      </c>
      <c r="H860" s="172"/>
      <c r="I860" s="174"/>
    </row>
    <row r="861" spans="1:9" ht="12.75">
      <c r="A861" s="140">
        <f>IF(ISNUMBER(SEARCH(ZAKL_DATA!$B$29,B861)),MAX($A$1:A860)+1,0)</f>
        <v>860</v>
      </c>
      <c r="B861" s="139" t="s">
        <v>383</v>
      </c>
      <c r="C861" s="171" t="s">
        <v>2230</v>
      </c>
      <c r="E861" t="str">
        <f>IFERROR(VLOOKUP(ROWS($E$2:E861),$A$2:$B$991,2,0),"")</f>
        <v>Opravy a údržba kolejových vozidel</v>
      </c>
      <c r="H861" s="172"/>
      <c r="I861" s="174"/>
    </row>
    <row r="862" spans="1:9" ht="12.75">
      <c r="A862" s="140">
        <f>IF(ISNUMBER(SEARCH(ZAKL_DATA!$B$29,B862)),MAX($A$1:A861)+1,0)</f>
        <v>861</v>
      </c>
      <c r="B862" s="139" t="s">
        <v>384</v>
      </c>
      <c r="C862" s="171" t="s">
        <v>2231</v>
      </c>
      <c r="E862" t="str">
        <f>IFERROR(VLOOKUP(ROWS($E$2:E862),$A$2:$B$991,2,0),"")</f>
        <v>Opravy a údržba ostat.dopr.prostředků a zařízení j.n.kromě kolej.vozidel</v>
      </c>
      <c r="H862" s="172"/>
      <c r="I862" s="174"/>
    </row>
    <row r="863" spans="1:9" ht="12.75">
      <c r="A863" s="140">
        <f>IF(ISNUMBER(SEARCH(ZAKL_DATA!$B$29,B863)),MAX($A$1:A862)+1,0)</f>
        <v>862</v>
      </c>
      <c r="B863" s="139" t="s">
        <v>385</v>
      </c>
      <c r="C863" s="171" t="s">
        <v>1611</v>
      </c>
      <c r="E863" t="str">
        <f>IFERROR(VLOOKUP(ROWS($E$2:E863),$A$2:$B$991,2,0),"")</f>
        <v>Výroba a rozvod tepla a klimatizovaného vzduchu,výroba ledu</v>
      </c>
      <c r="H863" s="172"/>
      <c r="I863" s="174"/>
    </row>
    <row r="864" spans="1:9" ht="12.75">
      <c r="A864" s="140">
        <f>IF(ISNUMBER(SEARCH(ZAKL_DATA!$B$29,B864)),MAX($A$1:A863)+1,0)</f>
        <v>863</v>
      </c>
      <c r="B864" s="139" t="s">
        <v>386</v>
      </c>
      <c r="C864" s="171" t="s">
        <v>2232</v>
      </c>
      <c r="E864" t="str">
        <f>IFERROR(VLOOKUP(ROWS($E$2:E864),$A$2:$B$991,2,0),"")</f>
        <v>Výroba tepla</v>
      </c>
      <c r="H864" s="172"/>
      <c r="I864" s="174"/>
    </row>
    <row r="865" spans="1:9" ht="12.75">
      <c r="A865" s="140">
        <f>IF(ISNUMBER(SEARCH(ZAKL_DATA!$B$29,B865)),MAX($A$1:A864)+1,0)</f>
        <v>864</v>
      </c>
      <c r="B865" s="139" t="s">
        <v>387</v>
      </c>
      <c r="C865" s="171" t="s">
        <v>2233</v>
      </c>
      <c r="E865" t="str">
        <f>IFERROR(VLOOKUP(ROWS($E$2:E865),$A$2:$B$991,2,0),"")</f>
        <v>Rozvod tepla</v>
      </c>
      <c r="H865" s="172"/>
      <c r="I865" s="174"/>
    </row>
    <row r="866" spans="1:9" ht="12.75">
      <c r="A866" s="140">
        <f>IF(ISNUMBER(SEARCH(ZAKL_DATA!$B$29,B866)),MAX($A$1:A865)+1,0)</f>
        <v>865</v>
      </c>
      <c r="B866" s="139" t="s">
        <v>388</v>
      </c>
      <c r="C866" s="171" t="s">
        <v>2234</v>
      </c>
      <c r="E866" t="str">
        <f>IFERROR(VLOOKUP(ROWS($E$2:E866),$A$2:$B$991,2,0),"")</f>
        <v>Výroba klimatizovaného vzduchu</v>
      </c>
      <c r="H866" s="172"/>
      <c r="I866" s="174"/>
    </row>
    <row r="867" spans="1:9" ht="12.75">
      <c r="A867" s="140">
        <f>IF(ISNUMBER(SEARCH(ZAKL_DATA!$B$29,B867)),MAX($A$1:A866)+1,0)</f>
        <v>866</v>
      </c>
      <c r="B867" s="139" t="s">
        <v>389</v>
      </c>
      <c r="C867" s="171" t="s">
        <v>2235</v>
      </c>
      <c r="E867" t="str">
        <f>IFERROR(VLOOKUP(ROWS($E$2:E867),$A$2:$B$991,2,0),"")</f>
        <v>Rozvod klimatizovaného vzduchu</v>
      </c>
      <c r="H867" s="172"/>
      <c r="I867" s="174"/>
    </row>
    <row r="868" spans="1:9" ht="12.75">
      <c r="A868" s="140">
        <f>IF(ISNUMBER(SEARCH(ZAKL_DATA!$B$29,B868)),MAX($A$1:A867)+1,0)</f>
        <v>867</v>
      </c>
      <c r="B868" s="139" t="s">
        <v>390</v>
      </c>
      <c r="C868" s="171" t="s">
        <v>2236</v>
      </c>
      <c r="E868" t="str">
        <f>IFERROR(VLOOKUP(ROWS($E$2:E868),$A$2:$B$991,2,0),"")</f>
        <v>Výroba chladicí vody</v>
      </c>
      <c r="H868" s="172"/>
      <c r="I868" s="174"/>
    </row>
    <row r="869" spans="1:9" ht="12.75">
      <c r="A869" s="140">
        <f>IF(ISNUMBER(SEARCH(ZAKL_DATA!$B$29,B869)),MAX($A$1:A868)+1,0)</f>
        <v>868</v>
      </c>
      <c r="B869" s="139" t="s">
        <v>391</v>
      </c>
      <c r="C869" s="171" t="s">
        <v>2237</v>
      </c>
      <c r="E869" t="str">
        <f>IFERROR(VLOOKUP(ROWS($E$2:E869),$A$2:$B$991,2,0),"")</f>
        <v>Rozvod chladicí vody</v>
      </c>
      <c r="H869" s="172"/>
      <c r="I869" s="174"/>
    </row>
    <row r="870" spans="1:9" ht="12.75">
      <c r="A870" s="140">
        <f>IF(ISNUMBER(SEARCH(ZAKL_DATA!$B$29,B870)),MAX($A$1:A869)+1,0)</f>
        <v>869</v>
      </c>
      <c r="B870" s="139" t="s">
        <v>392</v>
      </c>
      <c r="C870" s="171" t="s">
        <v>2238</v>
      </c>
      <c r="E870" t="str">
        <f>IFERROR(VLOOKUP(ROWS($E$2:E870),$A$2:$B$991,2,0),"")</f>
        <v>Výroba ledu</v>
      </c>
      <c r="H870" s="172"/>
      <c r="I870" s="174"/>
    </row>
    <row r="871" spans="1:9" ht="12.75">
      <c r="A871" s="140">
        <f>IF(ISNUMBER(SEARCH(ZAKL_DATA!$B$29,B871)),MAX($A$1:A870)+1,0)</f>
        <v>870</v>
      </c>
      <c r="B871" s="139" t="s">
        <v>393</v>
      </c>
      <c r="C871" s="171" t="s">
        <v>2239</v>
      </c>
      <c r="E871" t="str">
        <f>IFERROR(VLOOKUP(ROWS($E$2:E871),$A$2:$B$991,2,0),"")</f>
        <v>Výstavba nebytových budov</v>
      </c>
      <c r="H871" s="172"/>
      <c r="I871" s="174"/>
    </row>
    <row r="872" spans="1:9" ht="12.75">
      <c r="A872" s="140">
        <f>IF(ISNUMBER(SEARCH(ZAKL_DATA!$B$29,B872)),MAX($A$1:A871)+1,0)</f>
        <v>871</v>
      </c>
      <c r="B872" s="139" t="s">
        <v>394</v>
      </c>
      <c r="C872" s="171" t="s">
        <v>2240</v>
      </c>
      <c r="E872" t="str">
        <f>IFERROR(VLOOKUP(ROWS($E$2:E872),$A$2:$B$991,2,0),"")</f>
        <v>Výstavba inženýrských sítí pro kapaliny</v>
      </c>
      <c r="H872" s="172"/>
      <c r="I872" s="174"/>
    </row>
    <row r="873" spans="1:9" ht="12.75">
      <c r="A873" s="140">
        <f>IF(ISNUMBER(SEARCH(ZAKL_DATA!$B$29,B873)),MAX($A$1:A872)+1,0)</f>
        <v>872</v>
      </c>
      <c r="B873" s="139" t="s">
        <v>395</v>
      </c>
      <c r="C873" s="171" t="s">
        <v>2241</v>
      </c>
      <c r="E873" t="str">
        <f>IFERROR(VLOOKUP(ROWS($E$2:E873),$A$2:$B$991,2,0),"")</f>
        <v>Výstavba inženýrských sítí pro plyny</v>
      </c>
      <c r="H873" s="172"/>
      <c r="I873" s="174"/>
    </row>
    <row r="874" spans="1:9" ht="12.75">
      <c r="A874" s="140">
        <f>IF(ISNUMBER(SEARCH(ZAKL_DATA!$B$29,B874)),MAX($A$1:A873)+1,0)</f>
        <v>873</v>
      </c>
      <c r="B874" s="139" t="s">
        <v>396</v>
      </c>
      <c r="C874" s="171" t="s">
        <v>2242</v>
      </c>
      <c r="E874" t="str">
        <f>IFERROR(VLOOKUP(ROWS($E$2:E874),$A$2:$B$991,2,0),"")</f>
        <v>Sklenářské práce</v>
      </c>
      <c r="H874" s="172"/>
      <c r="I874" s="174"/>
    </row>
    <row r="875" spans="1:9" ht="12.75">
      <c r="A875" s="140">
        <f>IF(ISNUMBER(SEARCH(ZAKL_DATA!$B$29,B875)),MAX($A$1:A874)+1,0)</f>
        <v>874</v>
      </c>
      <c r="B875" s="139" t="s">
        <v>397</v>
      </c>
      <c r="C875" s="171" t="s">
        <v>2243</v>
      </c>
      <c r="E875" t="str">
        <f>IFERROR(VLOOKUP(ROWS($E$2:E875),$A$2:$B$991,2,0),"")</f>
        <v>Malířské a natěračské práce</v>
      </c>
      <c r="H875" s="172"/>
      <c r="I875" s="174"/>
    </row>
    <row r="876" spans="1:9" ht="12.75">
      <c r="A876" s="140">
        <f>IF(ISNUMBER(SEARCH(ZAKL_DATA!$B$29,B876)),MAX($A$1:A875)+1,0)</f>
        <v>875</v>
      </c>
      <c r="B876" s="139" t="s">
        <v>398</v>
      </c>
      <c r="C876" s="171" t="s">
        <v>2244</v>
      </c>
      <c r="E876" t="str">
        <f>IFERROR(VLOOKUP(ROWS($E$2:E876),$A$2:$B$991,2,0),"")</f>
        <v>Montáž a demontáž lešení a bednění</v>
      </c>
      <c r="H876" s="172"/>
      <c r="I876" s="174"/>
    </row>
    <row r="877" spans="1:9" ht="12.75">
      <c r="A877" s="140">
        <f>IF(ISNUMBER(SEARCH(ZAKL_DATA!$B$29,B877)),MAX($A$1:A876)+1,0)</f>
        <v>876</v>
      </c>
      <c r="B877" s="139" t="s">
        <v>399</v>
      </c>
      <c r="C877" s="171" t="s">
        <v>2245</v>
      </c>
      <c r="E877" t="str">
        <f>IFERROR(VLOOKUP(ROWS($E$2:E877),$A$2:$B$991,2,0),"")</f>
        <v>Jiné specializované stavební činnosti j. n.</v>
      </c>
      <c r="H877" s="172"/>
      <c r="I877" s="174"/>
    </row>
    <row r="878" spans="1:9" ht="12.75">
      <c r="A878" s="140">
        <f>IF(ISNUMBER(SEARCH(ZAKL_DATA!$B$29,B878)),MAX($A$1:A877)+1,0)</f>
        <v>877</v>
      </c>
      <c r="B878" s="139" t="s">
        <v>400</v>
      </c>
      <c r="C878" s="171" t="s">
        <v>2246</v>
      </c>
      <c r="E878" t="str">
        <f>IFERROR(VLOOKUP(ROWS($E$2:E878),$A$2:$B$991,2,0),"")</f>
        <v>Zprostředkování velkoobchodu a velkoobchod v zastoupení s papír.výrobky</v>
      </c>
      <c r="H878" s="172"/>
      <c r="I878" s="174"/>
    </row>
    <row r="879" spans="1:9" ht="12.75">
      <c r="A879" s="140">
        <f>IF(ISNUMBER(SEARCH(ZAKL_DATA!$B$29,B879)),MAX($A$1:A878)+1,0)</f>
        <v>878</v>
      </c>
      <c r="B879" s="139" t="s">
        <v>401</v>
      </c>
      <c r="C879" s="171" t="s">
        <v>2247</v>
      </c>
      <c r="E879" t="str">
        <f>IFERROR(VLOOKUP(ROWS($E$2:E879),$A$2:$B$991,2,0),"")</f>
        <v>Zprostř.specializ.velkoobchodu a velkoobchod v zast.s ost.výrobky j.n.</v>
      </c>
      <c r="H879" s="172"/>
      <c r="I879" s="174"/>
    </row>
    <row r="880" spans="1:9" ht="12.75">
      <c r="A880" s="140">
        <f>IF(ISNUMBER(SEARCH(ZAKL_DATA!$B$29,B880)),MAX($A$1:A879)+1,0)</f>
        <v>879</v>
      </c>
      <c r="B880" s="139" t="s">
        <v>402</v>
      </c>
      <c r="C880" s="171" t="s">
        <v>2248</v>
      </c>
      <c r="E880" t="str">
        <f>IFERROR(VLOOKUP(ROWS($E$2:E880),$A$2:$B$991,2,0),"")</f>
        <v>Velkoobchod s oděvy</v>
      </c>
      <c r="H880" s="172"/>
      <c r="I880" s="174"/>
    </row>
    <row r="881" spans="1:9" ht="12.75">
      <c r="A881" s="140">
        <f>IF(ISNUMBER(SEARCH(ZAKL_DATA!$B$29,B881)),MAX($A$1:A880)+1,0)</f>
        <v>880</v>
      </c>
      <c r="B881" s="139" t="s">
        <v>403</v>
      </c>
      <c r="C881" s="171" t="s">
        <v>2249</v>
      </c>
      <c r="E881" t="str">
        <f>IFERROR(VLOOKUP(ROWS($E$2:E881),$A$2:$B$991,2,0),"")</f>
        <v>Velkoobchod s obuví</v>
      </c>
      <c r="H881" s="172"/>
      <c r="I881" s="174"/>
    </row>
    <row r="882" spans="1:9" ht="12.75">
      <c r="A882" s="140">
        <f>IF(ISNUMBER(SEARCH(ZAKL_DATA!$B$29,B882)),MAX($A$1:A881)+1,0)</f>
        <v>881</v>
      </c>
      <c r="B882" s="139" t="s">
        <v>404</v>
      </c>
      <c r="C882" s="171" t="s">
        <v>2250</v>
      </c>
      <c r="E882" t="str">
        <f>IFERROR(VLOOKUP(ROWS($E$2:E882),$A$2:$B$991,2,0),"")</f>
        <v>Velkoobchod s porcelánovými, keramickými a skleněnými výrobky</v>
      </c>
      <c r="H882" s="172"/>
      <c r="I882" s="174"/>
    </row>
    <row r="883" spans="1:9" ht="12.75">
      <c r="A883" s="140">
        <f>IF(ISNUMBER(SEARCH(ZAKL_DATA!$B$29,B883)),MAX($A$1:A882)+1,0)</f>
        <v>882</v>
      </c>
      <c r="B883" s="139" t="s">
        <v>405</v>
      </c>
      <c r="C883" s="171" t="s">
        <v>2251</v>
      </c>
      <c r="E883" t="str">
        <f>IFERROR(VLOOKUP(ROWS($E$2:E883),$A$2:$B$991,2,0),"")</f>
        <v>Velkoobchod s pracími a čisticími prostředky</v>
      </c>
      <c r="H883" s="172"/>
      <c r="I883" s="174"/>
    </row>
    <row r="884" spans="1:9" ht="12.75">
      <c r="A884" s="140">
        <f>IF(ISNUMBER(SEARCH(ZAKL_DATA!$B$29,B884)),MAX($A$1:A883)+1,0)</f>
        <v>883</v>
      </c>
      <c r="B884" s="139" t="s">
        <v>406</v>
      </c>
      <c r="C884" s="171" t="s">
        <v>2252</v>
      </c>
      <c r="E884" t="str">
        <f>IFERROR(VLOOKUP(ROWS($E$2:E884),$A$2:$B$991,2,0),"")</f>
        <v>Velkoobchod s pevnými palivy a příbuznými výrobky</v>
      </c>
      <c r="H884" s="172"/>
      <c r="I884" s="174"/>
    </row>
    <row r="885" spans="1:9" ht="12.75">
      <c r="A885" s="140">
        <f>IF(ISNUMBER(SEARCH(ZAKL_DATA!$B$29,B885)),MAX($A$1:A884)+1,0)</f>
        <v>884</v>
      </c>
      <c r="B885" s="139" t="s">
        <v>407</v>
      </c>
      <c r="C885" s="171" t="s">
        <v>2253</v>
      </c>
      <c r="E885" t="str">
        <f>IFERROR(VLOOKUP(ROWS($E$2:E885),$A$2:$B$991,2,0),"")</f>
        <v>Velkoobchod s kapalnými palivy a příbuznými výrobky</v>
      </c>
      <c r="H885" s="172"/>
      <c r="I885" s="174"/>
    </row>
    <row r="886" spans="1:9" ht="12.75">
      <c r="A886" s="140">
        <f>IF(ISNUMBER(SEARCH(ZAKL_DATA!$B$29,B886)),MAX($A$1:A885)+1,0)</f>
        <v>885</v>
      </c>
      <c r="B886" s="139" t="s">
        <v>408</v>
      </c>
      <c r="C886" s="171" t="s">
        <v>2254</v>
      </c>
      <c r="E886" t="str">
        <f>IFERROR(VLOOKUP(ROWS($E$2:E886),$A$2:$B$991,2,0),"")</f>
        <v>Velkoobchod s plynnými palivy a příbuznými výrobky</v>
      </c>
      <c r="H886" s="172"/>
      <c r="I886" s="174"/>
    </row>
    <row r="887" spans="1:9" ht="12.75">
      <c r="A887" s="140">
        <f>IF(ISNUMBER(SEARCH(ZAKL_DATA!$B$29,B887)),MAX($A$1:A886)+1,0)</f>
        <v>886</v>
      </c>
      <c r="B887" s="139" t="s">
        <v>409</v>
      </c>
      <c r="C887" s="171" t="s">
        <v>2255</v>
      </c>
      <c r="E887" t="str">
        <f>IFERROR(VLOOKUP(ROWS($E$2:E887),$A$2:$B$991,2,0),"")</f>
        <v>Velkoobchod s papírenskými meziprodukty</v>
      </c>
      <c r="H887" s="172"/>
      <c r="I887" s="174"/>
    </row>
    <row r="888" spans="1:9" ht="12.75">
      <c r="A888" s="140">
        <f>IF(ISNUMBER(SEARCH(ZAKL_DATA!$B$29,B888)),MAX($A$1:A887)+1,0)</f>
        <v>887</v>
      </c>
      <c r="B888" s="139" t="s">
        <v>410</v>
      </c>
      <c r="C888" s="171" t="s">
        <v>2256</v>
      </c>
      <c r="E888" t="str">
        <f>IFERROR(VLOOKUP(ROWS($E$2:E888),$A$2:$B$991,2,0),"")</f>
        <v>Velkoobchod s ostatními meziprodukty j. n.</v>
      </c>
      <c r="H888" s="172"/>
      <c r="I888" s="174"/>
    </row>
    <row r="889" spans="1:9" ht="12.75">
      <c r="A889" s="140">
        <f>IF(ISNUMBER(SEARCH(ZAKL_DATA!$B$29,B889)),MAX($A$1:A888)+1,0)</f>
        <v>888</v>
      </c>
      <c r="B889" s="139" t="s">
        <v>411</v>
      </c>
      <c r="C889" s="171" t="s">
        <v>2257</v>
      </c>
      <c r="E889" t="str">
        <f>IFERROR(VLOOKUP(ROWS($E$2:E889),$A$2:$B$991,2,0),"")</f>
        <v>Maloobchod s fotografickým a optickým zařízením a potřebami</v>
      </c>
      <c r="H889" s="172"/>
      <c r="I889" s="174"/>
    </row>
    <row r="890" spans="1:9" ht="12.75">
      <c r="A890" s="140">
        <f>IF(ISNUMBER(SEARCH(ZAKL_DATA!$B$29,B890)),MAX($A$1:A889)+1,0)</f>
        <v>889</v>
      </c>
      <c r="B890" s="139" t="s">
        <v>412</v>
      </c>
      <c r="C890" s="171" t="s">
        <v>2258</v>
      </c>
      <c r="E890" t="str">
        <f>IFERROR(VLOOKUP(ROWS($E$2:E890),$A$2:$B$991,2,0),"")</f>
        <v>Maloobchod s pevnými palivy</v>
      </c>
      <c r="H890" s="172"/>
      <c r="I890" s="174"/>
    </row>
    <row r="891" spans="1:9" ht="12.75">
      <c r="A891" s="140">
        <f>IF(ISNUMBER(SEARCH(ZAKL_DATA!$B$29,B891)),MAX($A$1:A890)+1,0)</f>
        <v>890</v>
      </c>
      <c r="B891" s="139" t="s">
        <v>413</v>
      </c>
      <c r="C891" s="171" t="s">
        <v>2259</v>
      </c>
      <c r="E891" t="str">
        <f>IFERROR(VLOOKUP(ROWS($E$2:E891),$A$2:$B$991,2,0),"")</f>
        <v>Maloobchod s kapalnými palivy (kromě pohonných hmot)</v>
      </c>
      <c r="H891" s="172"/>
      <c r="I891" s="174"/>
    </row>
    <row r="892" spans="1:9" ht="12.75">
      <c r="A892" s="140">
        <f>IF(ISNUMBER(SEARCH(ZAKL_DATA!$B$29,B892)),MAX($A$1:A891)+1,0)</f>
        <v>891</v>
      </c>
      <c r="B892" s="139" t="s">
        <v>414</v>
      </c>
      <c r="C892" s="171" t="s">
        <v>2260</v>
      </c>
      <c r="E892" t="str">
        <f>IFERROR(VLOOKUP(ROWS($E$2:E892),$A$2:$B$991,2,0),"")</f>
        <v>Maloobchod s plynnými palivy (kromě pohonných hmot)</v>
      </c>
      <c r="H892" s="172"/>
      <c r="I892" s="174"/>
    </row>
    <row r="893" spans="1:9" ht="12.75">
      <c r="A893" s="140">
        <f>IF(ISNUMBER(SEARCH(ZAKL_DATA!$B$29,B893)),MAX($A$1:A892)+1,0)</f>
        <v>892</v>
      </c>
      <c r="B893" s="139" t="s">
        <v>415</v>
      </c>
      <c r="C893" s="171" t="s">
        <v>2261</v>
      </c>
      <c r="E893" t="str">
        <f>IFERROR(VLOOKUP(ROWS($E$2:E893),$A$2:$B$991,2,0),"")</f>
        <v>Ostatní maloobchod s novým zbožím ve specializovaných prodejnách j. n.</v>
      </c>
      <c r="H893" s="172"/>
      <c r="I893" s="174"/>
    </row>
    <row r="894" spans="1:9" ht="12.75">
      <c r="A894" s="140">
        <f>IF(ISNUMBER(SEARCH(ZAKL_DATA!$B$29,B894)),MAX($A$1:A893)+1,0)</f>
        <v>893</v>
      </c>
      <c r="B894" s="139" t="s">
        <v>416</v>
      </c>
      <c r="C894" s="171" t="s">
        <v>2262</v>
      </c>
      <c r="E894" t="str">
        <f>IFERROR(VLOOKUP(ROWS($E$2:E894),$A$2:$B$991,2,0),"")</f>
        <v>Maloobchod prostřednictvím internetu</v>
      </c>
      <c r="H894" s="172"/>
      <c r="I894" s="174"/>
    </row>
    <row r="895" spans="1:9" ht="12.75">
      <c r="A895" s="140">
        <f>IF(ISNUMBER(SEARCH(ZAKL_DATA!$B$29,B895)),MAX($A$1:A894)+1,0)</f>
        <v>894</v>
      </c>
      <c r="B895" s="139" t="s">
        <v>417</v>
      </c>
      <c r="C895" s="171" t="s">
        <v>2263</v>
      </c>
      <c r="E895" t="str">
        <f>IFERROR(VLOOKUP(ROWS($E$2:E895),$A$2:$B$991,2,0),"")</f>
        <v>Maloobchod prostřednictvím zásilkové služby(jiný než prostř.internetu)</v>
      </c>
      <c r="H895" s="172"/>
      <c r="I895" s="174"/>
    </row>
    <row r="896" spans="1:9" ht="12.75">
      <c r="A896" s="140">
        <f>IF(ISNUMBER(SEARCH(ZAKL_DATA!$B$29,B896)),MAX($A$1:A895)+1,0)</f>
        <v>895</v>
      </c>
      <c r="B896" s="139" t="s">
        <v>418</v>
      </c>
      <c r="C896" s="171" t="s">
        <v>2264</v>
      </c>
      <c r="E896" t="str">
        <f>IFERROR(VLOOKUP(ROWS($E$2:E896),$A$2:$B$991,2,0),"")</f>
        <v>Meziměstská pravidelná pozemní osobní doprava</v>
      </c>
      <c r="H896" s="172"/>
      <c r="I896" s="174"/>
    </row>
    <row r="897" spans="1:9" ht="12.75">
      <c r="A897" s="140">
        <f>IF(ISNUMBER(SEARCH(ZAKL_DATA!$B$29,B897)),MAX($A$1:A896)+1,0)</f>
        <v>896</v>
      </c>
      <c r="B897" s="139" t="s">
        <v>419</v>
      </c>
      <c r="C897" s="171" t="s">
        <v>2265</v>
      </c>
      <c r="E897" t="str">
        <f>IFERROR(VLOOKUP(ROWS($E$2:E897),$A$2:$B$991,2,0),"")</f>
        <v>Osobní doprava lanovkou nebo vlekem</v>
      </c>
      <c r="H897" s="172"/>
      <c r="I897" s="174"/>
    </row>
    <row r="898" spans="1:9" ht="12.75">
      <c r="A898" s="140">
        <f>IF(ISNUMBER(SEARCH(ZAKL_DATA!$B$29,B898)),MAX($A$1:A897)+1,0)</f>
        <v>897</v>
      </c>
      <c r="B898" s="139" t="s">
        <v>420</v>
      </c>
      <c r="C898" s="171" t="s">
        <v>2266</v>
      </c>
      <c r="E898" t="str">
        <f>IFERROR(VLOOKUP(ROWS($E$2:E898),$A$2:$B$991,2,0),"")</f>
        <v>Nepravidelná pozemní osobní doprava</v>
      </c>
      <c r="H898" s="172"/>
      <c r="I898" s="174"/>
    </row>
    <row r="899" spans="1:9" ht="12.75">
      <c r="A899" s="140">
        <f>IF(ISNUMBER(SEARCH(ZAKL_DATA!$B$29,B899)),MAX($A$1:A898)+1,0)</f>
        <v>898</v>
      </c>
      <c r="B899" s="139" t="s">
        <v>421</v>
      </c>
      <c r="C899" s="171" t="s">
        <v>2267</v>
      </c>
      <c r="E899" t="str">
        <f>IFERROR(VLOOKUP(ROWS($E$2:E899),$A$2:$B$991,2,0),"")</f>
        <v>Jiná pozemní osobní doprava j. n.</v>
      </c>
      <c r="H899" s="172"/>
      <c r="I899" s="174"/>
    </row>
    <row r="900" spans="1:9" ht="12.75">
      <c r="A900" s="140">
        <f>IF(ISNUMBER(SEARCH(ZAKL_DATA!$B$29,B900)),MAX($A$1:A899)+1,0)</f>
        <v>899</v>
      </c>
      <c r="B900" s="139" t="s">
        <v>422</v>
      </c>
      <c r="C900" s="171" t="s">
        <v>2268</v>
      </c>
      <c r="E900" t="str">
        <f>IFERROR(VLOOKUP(ROWS($E$2:E900),$A$2:$B$991,2,0),"")</f>
        <v>Potrubní doprava ropovodem</v>
      </c>
      <c r="H900" s="172"/>
      <c r="I900" s="174"/>
    </row>
    <row r="901" spans="1:9" ht="12.75">
      <c r="A901" s="140">
        <f>IF(ISNUMBER(SEARCH(ZAKL_DATA!$B$29,B901)),MAX($A$1:A900)+1,0)</f>
        <v>900</v>
      </c>
      <c r="B901" s="139" t="s">
        <v>423</v>
      </c>
      <c r="C901" s="171" t="s">
        <v>2269</v>
      </c>
      <c r="E901" t="str">
        <f>IFERROR(VLOOKUP(ROWS($E$2:E901),$A$2:$B$991,2,0),"")</f>
        <v>Potrubní doprava plynovodem</v>
      </c>
      <c r="H901" s="172"/>
      <c r="I901" s="174"/>
    </row>
    <row r="902" spans="1:9" ht="12.75">
      <c r="A902" s="140">
        <f>IF(ISNUMBER(SEARCH(ZAKL_DATA!$B$29,B902)),MAX($A$1:A901)+1,0)</f>
        <v>901</v>
      </c>
      <c r="B902" s="139" t="s">
        <v>424</v>
      </c>
      <c r="C902" s="171" t="s">
        <v>2270</v>
      </c>
      <c r="E902" t="str">
        <f>IFERROR(VLOOKUP(ROWS($E$2:E902),$A$2:$B$991,2,0),"")</f>
        <v>Potrubní doprava ostatní</v>
      </c>
      <c r="H902" s="172"/>
      <c r="I902" s="174"/>
    </row>
    <row r="903" spans="1:9" ht="12.75">
      <c r="A903" s="140">
        <f>IF(ISNUMBER(SEARCH(ZAKL_DATA!$B$29,B903)),MAX($A$1:A902)+1,0)</f>
        <v>902</v>
      </c>
      <c r="B903" s="139" t="s">
        <v>425</v>
      </c>
      <c r="C903" s="171" t="s">
        <v>2271</v>
      </c>
      <c r="E903" t="str">
        <f>IFERROR(VLOOKUP(ROWS($E$2:E903),$A$2:$B$991,2,0),"")</f>
        <v>Vnitrostátní pravidelná letecká osobní doprava</v>
      </c>
      <c r="H903" s="172"/>
      <c r="I903" s="174"/>
    </row>
    <row r="904" spans="1:9" ht="12.75">
      <c r="A904" s="140">
        <f>IF(ISNUMBER(SEARCH(ZAKL_DATA!$B$29,B904)),MAX($A$1:A903)+1,0)</f>
        <v>903</v>
      </c>
      <c r="B904" s="139" t="s">
        <v>426</v>
      </c>
      <c r="C904" s="171" t="s">
        <v>2272</v>
      </c>
      <c r="E904" t="str">
        <f>IFERROR(VLOOKUP(ROWS($E$2:E904),$A$2:$B$991,2,0),"")</f>
        <v>Vnitrostátní nepravidelná letecká osobní doprava</v>
      </c>
      <c r="H904" s="172"/>
      <c r="I904" s="174"/>
    </row>
    <row r="905" spans="1:9" ht="12.75">
      <c r="A905" s="140">
        <f>IF(ISNUMBER(SEARCH(ZAKL_DATA!$B$29,B905)),MAX($A$1:A904)+1,0)</f>
        <v>904</v>
      </c>
      <c r="B905" s="139" t="s">
        <v>427</v>
      </c>
      <c r="C905" s="171" t="s">
        <v>2273</v>
      </c>
      <c r="E905" t="str">
        <f>IFERROR(VLOOKUP(ROWS($E$2:E905),$A$2:$B$991,2,0),"")</f>
        <v>Mezinárodní pravidelná letecká osobní doprava</v>
      </c>
      <c r="H905" s="172"/>
      <c r="I905" s="174"/>
    </row>
    <row r="906" spans="1:9" ht="12.75">
      <c r="A906" s="140">
        <f>IF(ISNUMBER(SEARCH(ZAKL_DATA!$B$29,B906)),MAX($A$1:A905)+1,0)</f>
        <v>905</v>
      </c>
      <c r="B906" s="139" t="s">
        <v>428</v>
      </c>
      <c r="C906" s="171" t="s">
        <v>2274</v>
      </c>
      <c r="E906" t="str">
        <f>IFERROR(VLOOKUP(ROWS($E$2:E906),$A$2:$B$991,2,0),"")</f>
        <v>Mezinárodní nepravidelná letecká osobní doprava</v>
      </c>
      <c r="H906" s="172"/>
      <c r="I906" s="174"/>
    </row>
    <row r="907" spans="1:9" ht="12.75">
      <c r="A907" s="140">
        <f>IF(ISNUMBER(SEARCH(ZAKL_DATA!$B$29,B907)),MAX($A$1:A906)+1,0)</f>
        <v>906</v>
      </c>
      <c r="B907" s="139" t="s">
        <v>429</v>
      </c>
      <c r="C907" s="171" t="s">
        <v>2275</v>
      </c>
      <c r="E907" t="str">
        <f>IFERROR(VLOOKUP(ROWS($E$2:E907),$A$2:$B$991,2,0),"")</f>
        <v>Ostatní letecká osobní doprava</v>
      </c>
      <c r="H907" s="172"/>
      <c r="I907" s="174"/>
    </row>
    <row r="908" spans="1:9" ht="12.75">
      <c r="A908" s="140">
        <f>IF(ISNUMBER(SEARCH(ZAKL_DATA!$B$29,B908)),MAX($A$1:A907)+1,0)</f>
        <v>907</v>
      </c>
      <c r="B908" s="139" t="s">
        <v>430</v>
      </c>
      <c r="C908" s="171" t="s">
        <v>2276</v>
      </c>
      <c r="E908" t="str">
        <f>IFERROR(VLOOKUP(ROWS($E$2:E908),$A$2:$B$991,2,0),"")</f>
        <v>Hotely</v>
      </c>
      <c r="H908" s="172"/>
      <c r="I908" s="174"/>
    </row>
    <row r="909" spans="1:9" ht="12.75">
      <c r="A909" s="140">
        <f>IF(ISNUMBER(SEARCH(ZAKL_DATA!$B$29,B909)),MAX($A$1:A908)+1,0)</f>
        <v>908</v>
      </c>
      <c r="B909" s="139" t="s">
        <v>431</v>
      </c>
      <c r="C909" s="171" t="s">
        <v>2277</v>
      </c>
      <c r="E909" t="str">
        <f>IFERROR(VLOOKUP(ROWS($E$2:E909),$A$2:$B$991,2,0),"")</f>
        <v>Motely, botely</v>
      </c>
      <c r="H909" s="172"/>
      <c r="I909" s="174"/>
    </row>
    <row r="910" spans="1:9" ht="12.75">
      <c r="A910" s="140">
        <f>IF(ISNUMBER(SEARCH(ZAKL_DATA!$B$29,B910)),MAX($A$1:A909)+1,0)</f>
        <v>909</v>
      </c>
      <c r="B910" s="139" t="s">
        <v>432</v>
      </c>
      <c r="C910" s="171" t="s">
        <v>2278</v>
      </c>
      <c r="E910" t="str">
        <f>IFERROR(VLOOKUP(ROWS($E$2:E910),$A$2:$B$991,2,0),"")</f>
        <v>Ostatní podobná ubytovací zařízení</v>
      </c>
      <c r="H910" s="172"/>
      <c r="I910" s="174"/>
    </row>
    <row r="911" spans="1:9" ht="12.75">
      <c r="A911" s="140">
        <f>IF(ISNUMBER(SEARCH(ZAKL_DATA!$B$29,B911)),MAX($A$1:A910)+1,0)</f>
        <v>910</v>
      </c>
      <c r="B911" s="139" t="s">
        <v>433</v>
      </c>
      <c r="C911" s="171" t="s">
        <v>2279</v>
      </c>
      <c r="E911" t="str">
        <f>IFERROR(VLOOKUP(ROWS($E$2:E911),$A$2:$B$991,2,0),"")</f>
        <v>Ubytování v zařízených pronájmech</v>
      </c>
      <c r="H911" s="172"/>
      <c r="I911" s="174"/>
    </row>
    <row r="912" spans="1:9" ht="12.75">
      <c r="A912" s="140">
        <f>IF(ISNUMBER(SEARCH(ZAKL_DATA!$B$29,B912)),MAX($A$1:A911)+1,0)</f>
        <v>911</v>
      </c>
      <c r="B912" s="139" t="s">
        <v>434</v>
      </c>
      <c r="C912" s="171" t="s">
        <v>2280</v>
      </c>
      <c r="E912" t="str">
        <f>IFERROR(VLOOKUP(ROWS($E$2:E912),$A$2:$B$991,2,0),"")</f>
        <v>Ubytování ve vysokoškolských kolejích, domovech mládeže</v>
      </c>
      <c r="H912" s="172"/>
      <c r="I912" s="174"/>
    </row>
    <row r="913" spans="1:9" ht="12.75">
      <c r="A913" s="140">
        <f>IF(ISNUMBER(SEARCH(ZAKL_DATA!$B$29,B913)),MAX($A$1:A912)+1,0)</f>
        <v>912</v>
      </c>
      <c r="B913" s="139" t="s">
        <v>435</v>
      </c>
      <c r="C913" s="171" t="s">
        <v>2281</v>
      </c>
      <c r="E913" t="str">
        <f>IFERROR(VLOOKUP(ROWS($E$2:E913),$A$2:$B$991,2,0),"")</f>
        <v>Ostatní ubytování j. n.</v>
      </c>
      <c r="H913" s="172"/>
      <c r="I913" s="174"/>
    </row>
    <row r="914" spans="1:9" ht="12.75">
      <c r="A914" s="140">
        <f>IF(ISNUMBER(SEARCH(ZAKL_DATA!$B$29,B914)),MAX($A$1:A913)+1,0)</f>
        <v>913</v>
      </c>
      <c r="B914" s="139" t="s">
        <v>436</v>
      </c>
      <c r="C914" s="171" t="s">
        <v>2282</v>
      </c>
      <c r="E914" t="str">
        <f>IFERROR(VLOOKUP(ROWS($E$2:E914),$A$2:$B$991,2,0),"")</f>
        <v>Stravování v závodních kuchyních</v>
      </c>
      <c r="H914" s="172"/>
      <c r="I914" s="174"/>
    </row>
    <row r="915" spans="1:9" ht="12.75">
      <c r="A915" s="140">
        <f>IF(ISNUMBER(SEARCH(ZAKL_DATA!$B$29,B915)),MAX($A$1:A914)+1,0)</f>
        <v>914</v>
      </c>
      <c r="B915" s="139" t="s">
        <v>437</v>
      </c>
      <c r="C915" s="171" t="s">
        <v>2283</v>
      </c>
      <c r="E915" t="str">
        <f>IFERROR(VLOOKUP(ROWS($E$2:E915),$A$2:$B$991,2,0),"")</f>
        <v>Stravování ve školních zařízeních, menzách</v>
      </c>
      <c r="H915" s="172"/>
      <c r="I915" s="174"/>
    </row>
    <row r="916" spans="1:9" ht="12.75">
      <c r="A916" s="140">
        <f>IF(ISNUMBER(SEARCH(ZAKL_DATA!$B$29,B916)),MAX($A$1:A915)+1,0)</f>
        <v>915</v>
      </c>
      <c r="B916" s="139" t="s">
        <v>438</v>
      </c>
      <c r="C916" s="171" t="s">
        <v>2284</v>
      </c>
      <c r="E916" t="str">
        <f>IFERROR(VLOOKUP(ROWS($E$2:E916),$A$2:$B$991,2,0),"")</f>
        <v>Poskytování jiných stravovacích služeb j. n.</v>
      </c>
      <c r="H916" s="172"/>
      <c r="I916" s="174"/>
    </row>
    <row r="917" spans="1:9" ht="12.75">
      <c r="A917" s="140">
        <f>IF(ISNUMBER(SEARCH(ZAKL_DATA!$B$29,B917)),MAX($A$1:A916)+1,0)</f>
        <v>916</v>
      </c>
      <c r="B917" s="139" t="s">
        <v>439</v>
      </c>
      <c r="C917" s="171" t="s">
        <v>2285</v>
      </c>
      <c r="E917" t="str">
        <f>IFERROR(VLOOKUP(ROWS($E$2:E917),$A$2:$B$991,2,0),"")</f>
        <v>Poskytování hlasových služeb přes pevnou telekomunikační síť</v>
      </c>
      <c r="H917" s="172"/>
      <c r="I917" s="174"/>
    </row>
    <row r="918" spans="1:9" ht="12.75">
      <c r="A918" s="140">
        <f>IF(ISNUMBER(SEARCH(ZAKL_DATA!$B$29,B918)),MAX($A$1:A917)+1,0)</f>
        <v>917</v>
      </c>
      <c r="B918" s="139" t="s">
        <v>440</v>
      </c>
      <c r="C918" s="171" t="s">
        <v>2286</v>
      </c>
      <c r="E918" t="str">
        <f>IFERROR(VLOOKUP(ROWS($E$2:E918),$A$2:$B$991,2,0),"")</f>
        <v>Pronájem pevné telekomunikační sítě</v>
      </c>
      <c r="H918" s="172"/>
      <c r="I918" s="174"/>
    </row>
    <row r="919" spans="1:9" ht="12.75">
      <c r="A919" s="140">
        <f>IF(ISNUMBER(SEARCH(ZAKL_DATA!$B$29,B919)),MAX($A$1:A918)+1,0)</f>
        <v>918</v>
      </c>
      <c r="B919" s="139" t="s">
        <v>441</v>
      </c>
      <c r="C919" s="171" t="s">
        <v>2287</v>
      </c>
      <c r="E919" t="str">
        <f>IFERROR(VLOOKUP(ROWS($E$2:E919),$A$2:$B$991,2,0),"")</f>
        <v>Přenos dat přes pevnou telekomunikační síť</v>
      </c>
      <c r="H919" s="172"/>
      <c r="I919" s="174"/>
    </row>
    <row r="920" spans="1:9" ht="12.75">
      <c r="A920" s="140">
        <f>IF(ISNUMBER(SEARCH(ZAKL_DATA!$B$29,B920)),MAX($A$1:A919)+1,0)</f>
        <v>919</v>
      </c>
      <c r="B920" s="139" t="s">
        <v>442</v>
      </c>
      <c r="C920" s="171" t="s">
        <v>2288</v>
      </c>
      <c r="E920" t="str">
        <f>IFERROR(VLOOKUP(ROWS($E$2:E920),$A$2:$B$991,2,0),"")</f>
        <v>Poskytování přístupu k internetu přes pevnou telekomunikační síť</v>
      </c>
      <c r="H920" s="172"/>
      <c r="I920" s="174"/>
    </row>
    <row r="921" spans="1:9" ht="12.75">
      <c r="A921" s="140">
        <f>IF(ISNUMBER(SEARCH(ZAKL_DATA!$B$29,B921)),MAX($A$1:A920)+1,0)</f>
        <v>920</v>
      </c>
      <c r="B921" s="139" t="s">
        <v>443</v>
      </c>
      <c r="C921" s="171" t="s">
        <v>2289</v>
      </c>
      <c r="E921" t="str">
        <f>IFERROR(VLOOKUP(ROWS($E$2:E921),$A$2:$B$991,2,0),"")</f>
        <v>Ostatní činnosti související s pevnou telekomunikační sítí</v>
      </c>
      <c r="H921" s="172"/>
      <c r="I921" s="174"/>
    </row>
    <row r="922" spans="1:9" ht="12.75">
      <c r="A922" s="140">
        <f>IF(ISNUMBER(SEARCH(ZAKL_DATA!$B$29,B922)),MAX($A$1:A921)+1,0)</f>
        <v>921</v>
      </c>
      <c r="B922" s="139" t="s">
        <v>444</v>
      </c>
      <c r="C922" s="171" t="s">
        <v>2290</v>
      </c>
      <c r="E922" t="str">
        <f>IFERROR(VLOOKUP(ROWS($E$2:E922),$A$2:$B$991,2,0),"")</f>
        <v>Poskytování hlasových služeb přes bezdrátovou telekomunikační síť</v>
      </c>
      <c r="H922" s="172"/>
      <c r="I922" s="174"/>
    </row>
    <row r="923" spans="1:9" ht="12.75">
      <c r="A923" s="140">
        <f>IF(ISNUMBER(SEARCH(ZAKL_DATA!$B$29,B923)),MAX($A$1:A922)+1,0)</f>
        <v>922</v>
      </c>
      <c r="B923" s="139" t="s">
        <v>445</v>
      </c>
      <c r="C923" s="171" t="s">
        <v>2291</v>
      </c>
      <c r="E923" t="str">
        <f>IFERROR(VLOOKUP(ROWS($E$2:E923),$A$2:$B$991,2,0),"")</f>
        <v>Pronájem bezdrátové telekomunikační sítě</v>
      </c>
      <c r="H923" s="172"/>
      <c r="I923" s="174"/>
    </row>
    <row r="924" spans="1:9" ht="12.75">
      <c r="A924" s="140">
        <f>IF(ISNUMBER(SEARCH(ZAKL_DATA!$B$29,B924)),MAX($A$1:A923)+1,0)</f>
        <v>923</v>
      </c>
      <c r="B924" s="139" t="s">
        <v>446</v>
      </c>
      <c r="C924" s="171" t="s">
        <v>2292</v>
      </c>
      <c r="E924" t="str">
        <f>IFERROR(VLOOKUP(ROWS($E$2:E924),$A$2:$B$991,2,0),"")</f>
        <v>Přenos dat přes bezdrátovou telekomunikační síť</v>
      </c>
      <c r="H924" s="172"/>
      <c r="I924" s="174"/>
    </row>
    <row r="925" spans="1:9" ht="12.75">
      <c r="A925" s="140">
        <f>IF(ISNUMBER(SEARCH(ZAKL_DATA!$B$29,B925)),MAX($A$1:A924)+1,0)</f>
        <v>924</v>
      </c>
      <c r="B925" s="139" t="s">
        <v>447</v>
      </c>
      <c r="C925" s="171" t="s">
        <v>2293</v>
      </c>
      <c r="E925" t="str">
        <f>IFERROR(VLOOKUP(ROWS($E$2:E925),$A$2:$B$991,2,0),"")</f>
        <v>Poskytování přístupu k internetu přes bezdrátovou telekomunikační síť</v>
      </c>
      <c r="H925" s="172"/>
      <c r="I925" s="174"/>
    </row>
    <row r="926" spans="1:9" ht="12.75">
      <c r="A926" s="140">
        <f>IF(ISNUMBER(SEARCH(ZAKL_DATA!$B$29,B926)),MAX($A$1:A925)+1,0)</f>
        <v>925</v>
      </c>
      <c r="B926" s="139" t="s">
        <v>448</v>
      </c>
      <c r="C926" s="171" t="s">
        <v>2294</v>
      </c>
      <c r="E926" t="str">
        <f>IFERROR(VLOOKUP(ROWS($E$2:E926),$A$2:$B$991,2,0),"")</f>
        <v>Ostatní činnosti související s bezdrátovou telekomunikační sítí</v>
      </c>
      <c r="H926" s="172"/>
      <c r="I926" s="174"/>
    </row>
    <row r="927" spans="1:9" ht="12.75">
      <c r="A927" s="140">
        <f>IF(ISNUMBER(SEARCH(ZAKL_DATA!$B$29,B927)),MAX($A$1:A926)+1,0)</f>
        <v>926</v>
      </c>
      <c r="B927" s="139" t="s">
        <v>449</v>
      </c>
      <c r="C927" s="171" t="s">
        <v>2295</v>
      </c>
      <c r="E927" t="str">
        <f>IFERROR(VLOOKUP(ROWS($E$2:E927),$A$2:$B$991,2,0),"")</f>
        <v>Poskytování úvěrů společnostmi, které nepřijímají vklady</v>
      </c>
      <c r="H927" s="172"/>
      <c r="I927" s="174"/>
    </row>
    <row r="928" spans="1:9" ht="12.75">
      <c r="A928" s="140">
        <f>IF(ISNUMBER(SEARCH(ZAKL_DATA!$B$29,B928)),MAX($A$1:A927)+1,0)</f>
        <v>927</v>
      </c>
      <c r="B928" s="139" t="s">
        <v>450</v>
      </c>
      <c r="C928" s="171" t="s">
        <v>2296</v>
      </c>
      <c r="E928" t="str">
        <f>IFERROR(VLOOKUP(ROWS($E$2:E928),$A$2:$B$991,2,0),"")</f>
        <v>Poskytování obchodních úvěrů</v>
      </c>
      <c r="H928" s="172"/>
      <c r="I928" s="174"/>
    </row>
    <row r="929" spans="1:9" ht="12.75">
      <c r="A929" s="140">
        <f>IF(ISNUMBER(SEARCH(ZAKL_DATA!$B$29,B929)),MAX($A$1:A928)+1,0)</f>
        <v>928</v>
      </c>
      <c r="B929" s="139" t="s">
        <v>451</v>
      </c>
      <c r="C929" s="171" t="s">
        <v>2297</v>
      </c>
      <c r="E929" t="str">
        <f>IFERROR(VLOOKUP(ROWS($E$2:E929),$A$2:$B$991,2,0),"")</f>
        <v>Činnosti zastaváren</v>
      </c>
      <c r="H929" s="172"/>
      <c r="I929" s="174"/>
    </row>
    <row r="930" spans="1:9" ht="12.75">
      <c r="A930" s="140">
        <f>IF(ISNUMBER(SEARCH(ZAKL_DATA!$B$29,B930)),MAX($A$1:A929)+1,0)</f>
        <v>929</v>
      </c>
      <c r="B930" s="139" t="s">
        <v>452</v>
      </c>
      <c r="C930" s="171" t="s">
        <v>2298</v>
      </c>
      <c r="E930" t="str">
        <f>IFERROR(VLOOKUP(ROWS($E$2:E930),$A$2:$B$991,2,0),"")</f>
        <v>Ostatní poskytování úvěrů j. n.</v>
      </c>
      <c r="H930" s="172"/>
      <c r="I930" s="174"/>
    </row>
    <row r="931" spans="1:9" ht="12.75">
      <c r="A931" s="140">
        <f>IF(ISNUMBER(SEARCH(ZAKL_DATA!$B$29,B931)),MAX($A$1:A930)+1,0)</f>
        <v>930</v>
      </c>
      <c r="B931" s="139" t="s">
        <v>453</v>
      </c>
      <c r="C931" s="171" t="s">
        <v>2299</v>
      </c>
      <c r="E931" t="str">
        <f>IFERROR(VLOOKUP(ROWS($E$2:E931),$A$2:$B$991,2,0),"")</f>
        <v>Faktoringové činnosti</v>
      </c>
      <c r="H931" s="172"/>
      <c r="I931" s="174"/>
    </row>
    <row r="932" spans="1:9" ht="12.75">
      <c r="A932" s="140">
        <f>IF(ISNUMBER(SEARCH(ZAKL_DATA!$B$29,B932)),MAX($A$1:A931)+1,0)</f>
        <v>931</v>
      </c>
      <c r="B932" s="139" t="s">
        <v>454</v>
      </c>
      <c r="C932" s="171" t="s">
        <v>2300</v>
      </c>
      <c r="E932" t="str">
        <f>IFERROR(VLOOKUP(ROWS($E$2:E932),$A$2:$B$991,2,0),"")</f>
        <v>Obchodování s cennými papíry na vlastní účet</v>
      </c>
      <c r="H932" s="172"/>
      <c r="I932" s="174"/>
    </row>
    <row r="933" spans="1:9" ht="12.75">
      <c r="A933" s="140">
        <f>IF(ISNUMBER(SEARCH(ZAKL_DATA!$B$29,B933)),MAX($A$1:A932)+1,0)</f>
        <v>932</v>
      </c>
      <c r="B933" s="139" t="s">
        <v>455</v>
      </c>
      <c r="C933" s="171" t="s">
        <v>2301</v>
      </c>
      <c r="E933" t="str">
        <f>IFERROR(VLOOKUP(ROWS($E$2:E933),$A$2:$B$991,2,0),"")</f>
        <v>Jiné finanční zprostředkování j. n.</v>
      </c>
      <c r="H933" s="172"/>
      <c r="I933" s="174"/>
    </row>
    <row r="934" spans="1:9" ht="12.75">
      <c r="A934" s="140">
        <f>IF(ISNUMBER(SEARCH(ZAKL_DATA!$B$29,B934)),MAX($A$1:A933)+1,0)</f>
        <v>933</v>
      </c>
      <c r="B934" s="139" t="s">
        <v>456</v>
      </c>
      <c r="C934" s="171" t="s">
        <v>2302</v>
      </c>
      <c r="E934" t="str">
        <f>IFERROR(VLOOKUP(ROWS($E$2:E934),$A$2:$B$991,2,0),"")</f>
        <v>Pronájem vlastních nebo pronajatých nemovitostí s bytovými prostory</v>
      </c>
      <c r="H934" s="172"/>
      <c r="I934" s="174"/>
    </row>
    <row r="935" spans="1:9" ht="12.75">
      <c r="A935" s="140">
        <f>IF(ISNUMBER(SEARCH(ZAKL_DATA!$B$29,B935)),MAX($A$1:A934)+1,0)</f>
        <v>934</v>
      </c>
      <c r="B935" s="139" t="s">
        <v>457</v>
      </c>
      <c r="C935" s="171" t="s">
        <v>2303</v>
      </c>
      <c r="E935" t="str">
        <f>IFERROR(VLOOKUP(ROWS($E$2:E935),$A$2:$B$991,2,0),"")</f>
        <v>Pronájem vlastních nebo pronajatých nemovitostí s nebytovými prostory</v>
      </c>
      <c r="H935" s="172"/>
      <c r="I935" s="174"/>
    </row>
    <row r="936" spans="1:9" ht="12.75">
      <c r="A936" s="140">
        <f>IF(ISNUMBER(SEARCH(ZAKL_DATA!$B$29,B936)),MAX($A$1:A935)+1,0)</f>
        <v>935</v>
      </c>
      <c r="B936" s="139" t="s">
        <v>458</v>
      </c>
      <c r="C936" s="171" t="s">
        <v>2304</v>
      </c>
      <c r="E936" t="str">
        <f>IFERROR(VLOOKUP(ROWS($E$2:E936),$A$2:$B$991,2,0),"")</f>
        <v>Správa vlastních nebo pronajatých nemovitostí s bytovými prostory</v>
      </c>
      <c r="H936" s="172"/>
      <c r="I936" s="174"/>
    </row>
    <row r="937" spans="1:9" ht="12.75">
      <c r="A937" s="140">
        <f>IF(ISNUMBER(SEARCH(ZAKL_DATA!$B$29,B937)),MAX($A$1:A936)+1,0)</f>
        <v>936</v>
      </c>
      <c r="B937" s="139" t="s">
        <v>459</v>
      </c>
      <c r="C937" s="171" t="s">
        <v>2305</v>
      </c>
      <c r="E937" t="str">
        <f>IFERROR(VLOOKUP(ROWS($E$2:E937),$A$2:$B$991,2,0),"")</f>
        <v>Správa vlastních nebo pronajatých nemovitostí s nebytovými prostory</v>
      </c>
      <c r="H937" s="172"/>
      <c r="I937" s="174"/>
    </row>
    <row r="938" spans="1:9" ht="12.75">
      <c r="A938" s="140">
        <f>IF(ISNUMBER(SEARCH(ZAKL_DATA!$B$29,B938)),MAX($A$1:A937)+1,0)</f>
        <v>937</v>
      </c>
      <c r="B938" s="139" t="s">
        <v>460</v>
      </c>
      <c r="C938" s="171" t="s">
        <v>2306</v>
      </c>
      <c r="E938" t="str">
        <f>IFERROR(VLOOKUP(ROWS($E$2:E938),$A$2:$B$991,2,0),"")</f>
        <v>Geologický průzkum</v>
      </c>
      <c r="H938" s="172"/>
      <c r="I938" s="174"/>
    </row>
    <row r="939" spans="1:9" ht="12.75">
      <c r="A939" s="140">
        <f>IF(ISNUMBER(SEARCH(ZAKL_DATA!$B$29,B939)),MAX($A$1:A938)+1,0)</f>
        <v>938</v>
      </c>
      <c r="B939" s="139" t="s">
        <v>461</v>
      </c>
      <c r="C939" s="171" t="s">
        <v>2307</v>
      </c>
      <c r="E939" t="str">
        <f>IFERROR(VLOOKUP(ROWS($E$2:E939),$A$2:$B$991,2,0),"")</f>
        <v>Zeměměřické a kartografické činnosti</v>
      </c>
      <c r="H939" s="172"/>
      <c r="I939" s="174"/>
    </row>
    <row r="940" spans="1:9" ht="12.75">
      <c r="A940" s="140">
        <f>IF(ISNUMBER(SEARCH(ZAKL_DATA!$B$29,B940)),MAX($A$1:A939)+1,0)</f>
        <v>939</v>
      </c>
      <c r="B940" s="139" t="s">
        <v>462</v>
      </c>
      <c r="C940" s="171" t="s">
        <v>2308</v>
      </c>
      <c r="E940" t="str">
        <f>IFERROR(VLOOKUP(ROWS($E$2:E940),$A$2:$B$991,2,0),"")</f>
        <v>Hydrometeorologické a meteorologické činnosti</v>
      </c>
      <c r="H940" s="172"/>
      <c r="I940" s="174"/>
    </row>
    <row r="941" spans="1:9" ht="12.75">
      <c r="A941" s="140">
        <f>IF(ISNUMBER(SEARCH(ZAKL_DATA!$B$29,B941)),MAX($A$1:A940)+1,0)</f>
        <v>940</v>
      </c>
      <c r="B941" s="139" t="s">
        <v>463</v>
      </c>
      <c r="C941" s="171" t="s">
        <v>2309</v>
      </c>
      <c r="E941" t="str">
        <f>IFERROR(VLOOKUP(ROWS($E$2:E941),$A$2:$B$991,2,0),"")</f>
        <v>Ostatní inženýrské činnosti a související technické poradenství j. n.</v>
      </c>
      <c r="H941" s="172"/>
      <c r="I941" s="174"/>
    </row>
    <row r="942" spans="1:9" ht="12.75">
      <c r="A942" s="140">
        <f>IF(ISNUMBER(SEARCH(ZAKL_DATA!$B$29,B942)),MAX($A$1:A941)+1,0)</f>
        <v>941</v>
      </c>
      <c r="B942" s="139" t="s">
        <v>464</v>
      </c>
      <c r="C942" s="171" t="s">
        <v>2310</v>
      </c>
      <c r="E942" t="str">
        <f>IFERROR(VLOOKUP(ROWS($E$2:E942),$A$2:$B$991,2,0),"")</f>
        <v>Zkoušky a analýzy vyhrazených technických zařízení</v>
      </c>
      <c r="H942" s="172"/>
      <c r="I942" s="174"/>
    </row>
    <row r="943" spans="1:9" ht="12.75">
      <c r="A943" s="140">
        <f>IF(ISNUMBER(SEARCH(ZAKL_DATA!$B$29,B943)),MAX($A$1:A942)+1,0)</f>
        <v>942</v>
      </c>
      <c r="B943" s="139" t="s">
        <v>465</v>
      </c>
      <c r="C943" s="171" t="s">
        <v>2311</v>
      </c>
      <c r="E943" t="str">
        <f>IFERROR(VLOOKUP(ROWS($E$2:E943),$A$2:$B$991,2,0),"")</f>
        <v>Ostatní technické zkouky a analýzy</v>
      </c>
      <c r="H943" s="172"/>
      <c r="I943" s="174"/>
    </row>
    <row r="944" spans="1:9" ht="12.75">
      <c r="A944" s="140">
        <f>IF(ISNUMBER(SEARCH(ZAKL_DATA!$B$29,B944)),MAX($A$1:A943)+1,0)</f>
        <v>943</v>
      </c>
      <c r="B944" s="139" t="s">
        <v>466</v>
      </c>
      <c r="C944" s="171" t="s">
        <v>2134</v>
      </c>
      <c r="E944" t="str">
        <f>IFERROR(VLOOKUP(ROWS($E$2:E944),$A$2:$B$991,2,0),"")</f>
        <v>Ostatní výzkum a vývoj v oblasti přírodních a technických věd</v>
      </c>
      <c r="H944" s="172"/>
      <c r="I944" s="174"/>
    </row>
    <row r="945" spans="1:9" ht="12.75">
      <c r="A945" s="140">
        <f>IF(ISNUMBER(SEARCH(ZAKL_DATA!$B$29,B945)),MAX($A$1:A944)+1,0)</f>
        <v>944</v>
      </c>
      <c r="B945" s="139" t="s">
        <v>467</v>
      </c>
      <c r="C945" s="171" t="s">
        <v>2312</v>
      </c>
      <c r="E945" t="str">
        <f>IFERROR(VLOOKUP(ROWS($E$2:E945),$A$2:$B$991,2,0),"")</f>
        <v>Výzkum a vývoj v oblasti lékařských věd</v>
      </c>
      <c r="H945" s="172"/>
      <c r="I945" s="174"/>
    </row>
    <row r="946" spans="1:9" ht="12.75">
      <c r="A946" s="140">
        <f>IF(ISNUMBER(SEARCH(ZAKL_DATA!$B$29,B946)),MAX($A$1:A945)+1,0)</f>
        <v>945</v>
      </c>
      <c r="B946" s="139" t="s">
        <v>468</v>
      </c>
      <c r="C946" s="171" t="s">
        <v>2313</v>
      </c>
      <c r="E946" t="str">
        <f>IFERROR(VLOOKUP(ROWS($E$2:E946),$A$2:$B$991,2,0),"")</f>
        <v>Výzkum a vývoj v oblasti technických věd</v>
      </c>
      <c r="H946" s="172"/>
      <c r="I946" s="174"/>
    </row>
    <row r="947" spans="1:9" ht="12.75">
      <c r="A947" s="140">
        <f>IF(ISNUMBER(SEARCH(ZAKL_DATA!$B$29,B947)),MAX($A$1:A946)+1,0)</f>
        <v>946</v>
      </c>
      <c r="B947" s="139" t="s">
        <v>469</v>
      </c>
      <c r="C947" s="171" t="s">
        <v>2314</v>
      </c>
      <c r="E947" t="str">
        <f>IFERROR(VLOOKUP(ROWS($E$2:E947),$A$2:$B$991,2,0),"")</f>
        <v>Výzkum a vývoj v oblasti jiných přírodních věd</v>
      </c>
      <c r="H947" s="172"/>
      <c r="I947" s="174"/>
    </row>
    <row r="948" spans="1:9" ht="12.75">
      <c r="A948" s="140">
        <f>IF(ISNUMBER(SEARCH(ZAKL_DATA!$B$29,B948)),MAX($A$1:A947)+1,0)</f>
        <v>947</v>
      </c>
      <c r="B948" s="139" t="s">
        <v>470</v>
      </c>
      <c r="C948" s="171" t="s">
        <v>1707</v>
      </c>
      <c r="E948" t="str">
        <f>IFERROR(VLOOKUP(ROWS($E$2:E948),$A$2:$B$991,2,0),"")</f>
        <v>Ostatní profesní,vědecké a technické činnosti j.n.</v>
      </c>
      <c r="H948" s="172"/>
      <c r="I948" s="174"/>
    </row>
    <row r="949" spans="1:9" ht="12.75">
      <c r="A949" s="140">
        <f>IF(ISNUMBER(SEARCH(ZAKL_DATA!$B$29,B949)),MAX($A$1:A948)+1,0)</f>
        <v>948</v>
      </c>
      <c r="B949" s="139" t="s">
        <v>471</v>
      </c>
      <c r="C949" s="171" t="s">
        <v>2315</v>
      </c>
      <c r="E949" t="str">
        <f>IFERROR(VLOOKUP(ROWS($E$2:E949),$A$2:$B$991,2,0),"")</f>
        <v>Poradenství v oblasti bezpečnosti a ochrany zdraví při práci</v>
      </c>
      <c r="H949" s="172"/>
      <c r="I949" s="174"/>
    </row>
    <row r="950" spans="1:9" ht="12.75">
      <c r="A950" s="140">
        <f>IF(ISNUMBER(SEARCH(ZAKL_DATA!$B$29,B950)),MAX($A$1:A949)+1,0)</f>
        <v>949</v>
      </c>
      <c r="B950" s="139" t="s">
        <v>472</v>
      </c>
      <c r="C950" s="171" t="s">
        <v>2316</v>
      </c>
      <c r="E950" t="str">
        <f>IFERROR(VLOOKUP(ROWS($E$2:E950),$A$2:$B$991,2,0),"")</f>
        <v>Poradenství v oblasti požární ochrany</v>
      </c>
      <c r="H950" s="172"/>
      <c r="I950" s="174"/>
    </row>
    <row r="951" spans="1:9" ht="12.75">
      <c r="A951" s="140">
        <f>IF(ISNUMBER(SEARCH(ZAKL_DATA!$B$29,B951)),MAX($A$1:A950)+1,0)</f>
        <v>950</v>
      </c>
      <c r="B951" s="139" t="s">
        <v>473</v>
      </c>
      <c r="C951" s="171" t="s">
        <v>2317</v>
      </c>
      <c r="E951" t="str">
        <f>IFERROR(VLOOKUP(ROWS($E$2:E951),$A$2:$B$991,2,0),"")</f>
        <v>Jiné profesní, vědecké a technické činnosti j. n.</v>
      </c>
      <c r="H951" s="172"/>
      <c r="I951" s="174"/>
    </row>
    <row r="952" spans="1:9" ht="12.75">
      <c r="A952" s="140">
        <f>IF(ISNUMBER(SEARCH(ZAKL_DATA!$B$29,B952)),MAX($A$1:A951)+1,0)</f>
        <v>951</v>
      </c>
      <c r="B952" s="139" t="s">
        <v>474</v>
      </c>
      <c r="C952" s="171" t="s">
        <v>2318</v>
      </c>
      <c r="E952" t="str">
        <f>IFERROR(VLOOKUP(ROWS($E$2:E952),$A$2:$B$991,2,0),"")</f>
        <v>Průvodcovské činnosti</v>
      </c>
      <c r="H952" s="172"/>
      <c r="I952" s="174"/>
    </row>
    <row r="953" spans="1:9" ht="12.75">
      <c r="A953" s="140">
        <f>IF(ISNUMBER(SEARCH(ZAKL_DATA!$B$29,B953)),MAX($A$1:A952)+1,0)</f>
        <v>952</v>
      </c>
      <c r="B953" s="139" t="s">
        <v>475</v>
      </c>
      <c r="C953" s="171" t="s">
        <v>2319</v>
      </c>
      <c r="E953" t="str">
        <f>IFERROR(VLOOKUP(ROWS($E$2:E953),$A$2:$B$991,2,0),"")</f>
        <v>Ostatní rezervační a související činnosti j. n.</v>
      </c>
      <c r="H953" s="172"/>
      <c r="I953" s="174"/>
    </row>
    <row r="954" spans="1:9" ht="12.75">
      <c r="A954" s="140">
        <f>IF(ISNUMBER(SEARCH(ZAKL_DATA!$B$29,B954)),MAX($A$1:A953)+1,0)</f>
        <v>953</v>
      </c>
      <c r="B954" s="139" t="s">
        <v>476</v>
      </c>
      <c r="C954" s="171" t="s">
        <v>2320</v>
      </c>
      <c r="E954" t="str">
        <f>IFERROR(VLOOKUP(ROWS($E$2:E954),$A$2:$B$991,2,0),"")</f>
        <v>Pomoc cizím zemím při katastrof.nebo v nouz.sit.přímo nebo prostř.mez.org.</v>
      </c>
      <c r="H954" s="172"/>
      <c r="I954" s="174"/>
    </row>
    <row r="955" spans="1:9" ht="12.75">
      <c r="A955" s="140">
        <f>IF(ISNUMBER(SEARCH(ZAKL_DATA!$B$29,B955)),MAX($A$1:A954)+1,0)</f>
        <v>954</v>
      </c>
      <c r="B955" s="139" t="s">
        <v>477</v>
      </c>
      <c r="C955" s="171" t="s">
        <v>2321</v>
      </c>
      <c r="E955" t="str">
        <f>IFERROR(VLOOKUP(ROWS($E$2:E955),$A$2:$B$991,2,0),"")</f>
        <v>Rozvíjení vzájemného přátelství a porozumění mezi národy</v>
      </c>
      <c r="H955" s="172"/>
      <c r="I955" s="174"/>
    </row>
    <row r="956" spans="1:9" ht="12.75">
      <c r="A956" s="140">
        <f>IF(ISNUMBER(SEARCH(ZAKL_DATA!$B$29,B956)),MAX($A$1:A955)+1,0)</f>
        <v>955</v>
      </c>
      <c r="B956" s="139" t="s">
        <v>478</v>
      </c>
      <c r="C956" s="171" t="s">
        <v>2322</v>
      </c>
      <c r="E956" t="str">
        <f>IFERROR(VLOOKUP(ROWS($E$2:E956),$A$2:$B$991,2,0),"")</f>
        <v>Ostatní činnosti v oblasti zahraničních věcí</v>
      </c>
      <c r="H956" s="172"/>
      <c r="I956" s="174"/>
    </row>
    <row r="957" spans="1:9" ht="12.75">
      <c r="A957" s="140">
        <f>IF(ISNUMBER(SEARCH(ZAKL_DATA!$B$29,B957)),MAX($A$1:A956)+1,0)</f>
        <v>956</v>
      </c>
      <c r="B957" s="139" t="s">
        <v>479</v>
      </c>
      <c r="C957" s="171" t="s">
        <v>2323</v>
      </c>
      <c r="E957" t="str">
        <f>IFERROR(VLOOKUP(ROWS($E$2:E957),$A$2:$B$991,2,0),"")</f>
        <v>Základní vzdělávání na druhém stupni základních škol</v>
      </c>
      <c r="H957" s="172"/>
      <c r="I957" s="174"/>
    </row>
    <row r="958" spans="1:9" ht="12.75">
      <c r="A958" s="140">
        <f>IF(ISNUMBER(SEARCH(ZAKL_DATA!$B$29,B958)),MAX($A$1:A957)+1,0)</f>
        <v>957</v>
      </c>
      <c r="B958" s="139" t="s">
        <v>480</v>
      </c>
      <c r="C958" s="171" t="s">
        <v>2324</v>
      </c>
      <c r="E958" t="str">
        <f>IFERROR(VLOOKUP(ROWS($E$2:E958),$A$2:$B$991,2,0),"")</f>
        <v>Střední všeobecné vzdělávání</v>
      </c>
      <c r="H958" s="172"/>
      <c r="I958" s="174"/>
    </row>
    <row r="959" spans="1:9" ht="12.75">
      <c r="A959" s="140">
        <f>IF(ISNUMBER(SEARCH(ZAKL_DATA!$B$29,B959)),MAX($A$1:A958)+1,0)</f>
        <v>958</v>
      </c>
      <c r="B959" s="139" t="s">
        <v>481</v>
      </c>
      <c r="C959" s="171" t="s">
        <v>2325</v>
      </c>
      <c r="E959" t="str">
        <f>IFERROR(VLOOKUP(ROWS($E$2:E959),$A$2:$B$991,2,0),"")</f>
        <v>Střední odborné vzdělávání na učilištích</v>
      </c>
      <c r="H959" s="172"/>
      <c r="I959" s="174"/>
    </row>
    <row r="960" spans="1:9" ht="12.75">
      <c r="A960" s="140">
        <f>IF(ISNUMBER(SEARCH(ZAKL_DATA!$B$29,B960)),MAX($A$1:A959)+1,0)</f>
        <v>959</v>
      </c>
      <c r="B960" s="139" t="s">
        <v>482</v>
      </c>
      <c r="C960" s="171" t="s">
        <v>2326</v>
      </c>
      <c r="E960" t="str">
        <f>IFERROR(VLOOKUP(ROWS($E$2:E960),$A$2:$B$991,2,0),"")</f>
        <v>Střední odborné vzdělávání na středních odborných školách</v>
      </c>
      <c r="H960" s="172"/>
      <c r="I960" s="174"/>
    </row>
    <row r="961" spans="1:9" ht="12.75">
      <c r="A961" s="140">
        <f>IF(ISNUMBER(SEARCH(ZAKL_DATA!$B$29,B961)),MAX($A$1:A960)+1,0)</f>
        <v>960</v>
      </c>
      <c r="B961" s="139" t="s">
        <v>483</v>
      </c>
      <c r="C961" s="171" t="s">
        <v>2327</v>
      </c>
      <c r="E961" t="str">
        <f>IFERROR(VLOOKUP(ROWS($E$2:E961),$A$2:$B$991,2,0),"")</f>
        <v>Činnosti autoškol</v>
      </c>
      <c r="H961" s="172"/>
      <c r="I961" s="174"/>
    </row>
    <row r="962" spans="1:9" ht="12.75">
      <c r="A962" s="140">
        <f>IF(ISNUMBER(SEARCH(ZAKL_DATA!$B$29,B962)),MAX($A$1:A961)+1,0)</f>
        <v>961</v>
      </c>
      <c r="B962" s="139" t="s">
        <v>484</v>
      </c>
      <c r="C962" s="171" t="s">
        <v>2328</v>
      </c>
      <c r="E962" t="str">
        <f>IFERROR(VLOOKUP(ROWS($E$2:E962),$A$2:$B$991,2,0),"")</f>
        <v>Činnosti leteckých škol</v>
      </c>
      <c r="H962" s="172"/>
      <c r="I962" s="174"/>
    </row>
    <row r="963" spans="1:9" ht="12.75">
      <c r="A963" s="140">
        <f>IF(ISNUMBER(SEARCH(ZAKL_DATA!$B$29,B963)),MAX($A$1:A962)+1,0)</f>
        <v>962</v>
      </c>
      <c r="B963" s="139" t="s">
        <v>485</v>
      </c>
      <c r="C963" s="171" t="s">
        <v>2329</v>
      </c>
      <c r="E963" t="str">
        <f>IFERROR(VLOOKUP(ROWS($E$2:E963),$A$2:$B$991,2,0),"")</f>
        <v>Činnosti ostatních škol řízení</v>
      </c>
      <c r="H963" s="172"/>
      <c r="I963" s="174"/>
    </row>
    <row r="964" spans="1:9" ht="12.75">
      <c r="A964" s="140">
        <f>IF(ISNUMBER(SEARCH(ZAKL_DATA!$B$29,B964)),MAX($A$1:A963)+1,0)</f>
        <v>963</v>
      </c>
      <c r="B964" s="139" t="s">
        <v>486</v>
      </c>
      <c r="C964" s="171" t="s">
        <v>2330</v>
      </c>
      <c r="E964" t="str">
        <f>IFERROR(VLOOKUP(ROWS($E$2:E964),$A$2:$B$991,2,0),"")</f>
        <v>Vzdělávání v jazykových školách</v>
      </c>
      <c r="H964" s="172"/>
      <c r="I964" s="174"/>
    </row>
    <row r="965" spans="1:9" ht="12.75">
      <c r="A965" s="140">
        <f>IF(ISNUMBER(SEARCH(ZAKL_DATA!$B$29,B965)),MAX($A$1:A964)+1,0)</f>
        <v>964</v>
      </c>
      <c r="B965" s="139" t="s">
        <v>487</v>
      </c>
      <c r="C965" s="171" t="s">
        <v>2331</v>
      </c>
      <c r="E965" t="str">
        <f>IFERROR(VLOOKUP(ROWS($E$2:E965),$A$2:$B$991,2,0),"")</f>
        <v>Environmentální vzdělávání</v>
      </c>
      <c r="H965" s="172"/>
      <c r="I965" s="174"/>
    </row>
    <row r="966" spans="1:9" ht="12.75">
      <c r="A966" s="140">
        <f>IF(ISNUMBER(SEARCH(ZAKL_DATA!$B$29,B966)),MAX($A$1:A965)+1,0)</f>
        <v>965</v>
      </c>
      <c r="B966" s="139" t="s">
        <v>488</v>
      </c>
      <c r="C966" s="171" t="s">
        <v>2332</v>
      </c>
      <c r="E966" t="str">
        <f>IFERROR(VLOOKUP(ROWS($E$2:E966),$A$2:$B$991,2,0),"")</f>
        <v>Inovační vzdělávání</v>
      </c>
      <c r="H966" s="172"/>
      <c r="I966" s="174"/>
    </row>
    <row r="967" spans="1:9" ht="12.75">
      <c r="A967" s="140">
        <f>IF(ISNUMBER(SEARCH(ZAKL_DATA!$B$29,B967)),MAX($A$1:A966)+1,0)</f>
        <v>966</v>
      </c>
      <c r="B967" s="139" t="s">
        <v>489</v>
      </c>
      <c r="C967" s="171" t="s">
        <v>2333</v>
      </c>
      <c r="E967" t="str">
        <f>IFERROR(VLOOKUP(ROWS($E$2:E967),$A$2:$B$991,2,0),"")</f>
        <v>Jiné vzdělávání j. n.</v>
      </c>
      <c r="H967" s="172"/>
      <c r="I967" s="174"/>
    </row>
    <row r="968" spans="1:9" ht="12.75">
      <c r="A968" s="140">
        <f>IF(ISNUMBER(SEARCH(ZAKL_DATA!$B$29,B968)),MAX($A$1:A967)+1,0)</f>
        <v>967</v>
      </c>
      <c r="B968" s="139" t="s">
        <v>490</v>
      </c>
      <c r="C968" s="171" t="s">
        <v>2334</v>
      </c>
      <c r="E968" t="str">
        <f>IFERROR(VLOOKUP(ROWS($E$2:E968),$A$2:$B$991,2,0),"")</f>
        <v>Činnosti související s ochranou veřejného zdraví</v>
      </c>
      <c r="H968" s="172"/>
      <c r="I968" s="174"/>
    </row>
    <row r="969" spans="1:9" ht="12.75">
      <c r="A969" s="140">
        <f>IF(ISNUMBER(SEARCH(ZAKL_DATA!$B$29,B969)),MAX($A$1:A968)+1,0)</f>
        <v>968</v>
      </c>
      <c r="B969" s="139" t="s">
        <v>491</v>
      </c>
      <c r="C969" s="171" t="s">
        <v>2335</v>
      </c>
      <c r="E969" t="str">
        <f>IFERROR(VLOOKUP(ROWS($E$2:E969),$A$2:$B$991,2,0),"")</f>
        <v>Ostatní činnosti související se zdravotní péčí j. n.</v>
      </c>
      <c r="H969" s="172"/>
      <c r="I969" s="174"/>
    </row>
    <row r="970" spans="1:9" ht="12.75">
      <c r="A970" s="140">
        <f>IF(ISNUMBER(SEARCH(ZAKL_DATA!$B$29,B970)),MAX($A$1:A969)+1,0)</f>
        <v>969</v>
      </c>
      <c r="B970" s="139" t="s">
        <v>492</v>
      </c>
      <c r="C970" s="171" t="s">
        <v>2336</v>
      </c>
      <c r="E970" t="str">
        <f>IFERROR(VLOOKUP(ROWS($E$2:E970),$A$2:$B$991,2,0),"")</f>
        <v>Sociální péče v zařízeních pro osoby s chronickým duševním onemocněním</v>
      </c>
      <c r="H970" s="172"/>
      <c r="I970" s="174"/>
    </row>
    <row r="971" spans="1:9" ht="12.75">
      <c r="A971" s="140">
        <f>IF(ISNUMBER(SEARCH(ZAKL_DATA!$B$29,B971)),MAX($A$1:A970)+1,0)</f>
        <v>970</v>
      </c>
      <c r="B971" s="139" t="s">
        <v>493</v>
      </c>
      <c r="C971" s="171" t="s">
        <v>2337</v>
      </c>
      <c r="E971" t="str">
        <f>IFERROR(VLOOKUP(ROWS($E$2:E971),$A$2:$B$991,2,0),"")</f>
        <v>Sociální péče v zařízeních pro osoby závislé na návykových látkách</v>
      </c>
      <c r="H971" s="172"/>
      <c r="I971" s="174"/>
    </row>
    <row r="972" spans="1:9" ht="12.75">
      <c r="A972" s="140">
        <f>IF(ISNUMBER(SEARCH(ZAKL_DATA!$B$29,B972)),MAX($A$1:A971)+1,0)</f>
        <v>971</v>
      </c>
      <c r="B972" s="139" t="s">
        <v>494</v>
      </c>
      <c r="C972" s="171" t="s">
        <v>2338</v>
      </c>
      <c r="E972" t="str">
        <f>IFERROR(VLOOKUP(ROWS($E$2:E972),$A$2:$B$991,2,0),"")</f>
        <v>Sociální péče v domovech pro seniory</v>
      </c>
      <c r="H972" s="172"/>
      <c r="I972" s="174"/>
    </row>
    <row r="973" spans="1:9" ht="12.75">
      <c r="A973" s="140">
        <f>IF(ISNUMBER(SEARCH(ZAKL_DATA!$B$29,B973)),MAX($A$1:A972)+1,0)</f>
        <v>972</v>
      </c>
      <c r="B973" s="139" t="s">
        <v>495</v>
      </c>
      <c r="C973" s="171" t="s">
        <v>2339</v>
      </c>
      <c r="E973" t="str">
        <f>IFERROR(VLOOKUP(ROWS($E$2:E973),$A$2:$B$991,2,0),"")</f>
        <v>Sociální péče v domovech pro osoby se zdravotním postižením</v>
      </c>
      <c r="H973" s="172"/>
      <c r="I973" s="174"/>
    </row>
    <row r="974" spans="1:9" ht="12.75">
      <c r="A974" s="140">
        <f>IF(ISNUMBER(SEARCH(ZAKL_DATA!$B$29,B974)),MAX($A$1:A973)+1,0)</f>
        <v>973</v>
      </c>
      <c r="B974" s="139" t="s">
        <v>496</v>
      </c>
      <c r="C974" s="171" t="s">
        <v>1745</v>
      </c>
      <c r="E974" t="str">
        <f>IFERROR(VLOOKUP(ROWS($E$2:E974),$A$2:$B$991,2,0),"")</f>
        <v>Mimoústavní sociální péče o seniory a zdravotně postižené osoby</v>
      </c>
      <c r="H974" s="172"/>
      <c r="I974" s="174"/>
    </row>
    <row r="975" spans="1:9" ht="12.75">
      <c r="A975" s="140">
        <f>IF(ISNUMBER(SEARCH(ZAKL_DATA!$B$29,B975)),MAX($A$1:A974)+1,0)</f>
        <v>974</v>
      </c>
      <c r="B975" s="139" t="s">
        <v>497</v>
      </c>
      <c r="C975" s="171" t="s">
        <v>2340</v>
      </c>
      <c r="E975" t="str">
        <f>IFERROR(VLOOKUP(ROWS($E$2:E975),$A$2:$B$991,2,0),"")</f>
        <v>Ambulantní nebo terénní sociální služby pro seniory</v>
      </c>
      <c r="H975" s="172"/>
      <c r="I975" s="174"/>
    </row>
    <row r="976" spans="1:9" ht="12.75">
      <c r="A976" s="140">
        <f>IF(ISNUMBER(SEARCH(ZAKL_DATA!$B$29,B976)),MAX($A$1:A975)+1,0)</f>
        <v>975</v>
      </c>
      <c r="B976" s="139" t="s">
        <v>498</v>
      </c>
      <c r="C976" s="171" t="s">
        <v>2341</v>
      </c>
      <c r="E976" t="str">
        <f>IFERROR(VLOOKUP(ROWS($E$2:E976),$A$2:$B$991,2,0),"")</f>
        <v>Ambulantní nebo terénní sociální služby pro osoby se zdrav.postižením</v>
      </c>
      <c r="H976" s="172"/>
      <c r="I976" s="174"/>
    </row>
    <row r="977" spans="1:9" ht="12.75">
      <c r="A977" s="140">
        <f>IF(ISNUMBER(SEARCH(ZAKL_DATA!$B$29,B977)),MAX($A$1:A976)+1,0)</f>
        <v>976</v>
      </c>
      <c r="B977" s="139" t="s">
        <v>499</v>
      </c>
      <c r="C977" s="171" t="s">
        <v>2342</v>
      </c>
      <c r="E977" t="str">
        <f>IFERROR(VLOOKUP(ROWS($E$2:E977),$A$2:$B$991,2,0),"")</f>
        <v>Sociální služby pro uprchlíky, oběti katastrof</v>
      </c>
      <c r="H977" s="172"/>
      <c r="I977" s="174"/>
    </row>
    <row r="978" spans="1:9" ht="12.75">
      <c r="A978" s="140">
        <f>IF(ISNUMBER(SEARCH(ZAKL_DATA!$B$29,B978)),MAX($A$1:A977)+1,0)</f>
        <v>977</v>
      </c>
      <c r="B978" s="139" t="s">
        <v>500</v>
      </c>
      <c r="C978" s="171" t="s">
        <v>2343</v>
      </c>
      <c r="E978" t="str">
        <f>IFERROR(VLOOKUP(ROWS($E$2:E978),$A$2:$B$991,2,0),"")</f>
        <v>Sociální prevence</v>
      </c>
      <c r="H978" s="172"/>
      <c r="I978" s="174"/>
    </row>
    <row r="979" spans="1:9" ht="12.75">
      <c r="A979" s="140">
        <f>IF(ISNUMBER(SEARCH(ZAKL_DATA!$B$29,B979)),MAX($A$1:A978)+1,0)</f>
        <v>978</v>
      </c>
      <c r="B979" s="139" t="s">
        <v>501</v>
      </c>
      <c r="C979" s="171" t="s">
        <v>2344</v>
      </c>
      <c r="E979" t="str">
        <f>IFERROR(VLOOKUP(ROWS($E$2:E979),$A$2:$B$991,2,0),"")</f>
        <v>Sociální rehabilitace</v>
      </c>
      <c r="H979" s="172"/>
      <c r="I979" s="174"/>
    </row>
    <row r="980" spans="1:9" ht="12.75">
      <c r="A980" s="140">
        <f>IF(ISNUMBER(SEARCH(ZAKL_DATA!$B$29,B980)),MAX($A$1:A979)+1,0)</f>
        <v>979</v>
      </c>
      <c r="B980" s="139" t="s">
        <v>502</v>
      </c>
      <c r="C980" s="171" t="s">
        <v>2345</v>
      </c>
      <c r="E980" t="str">
        <f>IFERROR(VLOOKUP(ROWS($E$2:E980),$A$2:$B$991,2,0),"")</f>
        <v>Jiné ambulantní nebo terénní sociální služby j. n.</v>
      </c>
      <c r="H980" s="172"/>
      <c r="I980" s="174"/>
    </row>
    <row r="981" spans="1:9" ht="12.75">
      <c r="A981" s="140">
        <f>IF(ISNUMBER(SEARCH(ZAKL_DATA!$B$29,B981)),MAX($A$1:A980)+1,0)</f>
        <v>980</v>
      </c>
      <c r="B981" s="139" t="s">
        <v>503</v>
      </c>
      <c r="C981" s="171" t="s">
        <v>2188</v>
      </c>
      <c r="E981" t="str">
        <f>IFERROR(VLOOKUP(ROWS($E$2:E981),$A$2:$B$991,2,0),"")</f>
        <v>Činnosti botanických a zoologických zahrad,přírod.rezervací a národ.parků</v>
      </c>
      <c r="H981" s="172"/>
      <c r="I981" s="174"/>
    </row>
    <row r="982" spans="1:9" ht="12.75">
      <c r="A982" s="140">
        <f>IF(ISNUMBER(SEARCH(ZAKL_DATA!$B$29,B982)),MAX($A$1:A981)+1,0)</f>
        <v>981</v>
      </c>
      <c r="B982" s="139" t="s">
        <v>504</v>
      </c>
      <c r="C982" s="171" t="s">
        <v>2346</v>
      </c>
      <c r="E982" t="str">
        <f>IFERROR(VLOOKUP(ROWS($E$2:E982),$A$2:$B$991,2,0),"")</f>
        <v>Činnosti botanických a zoologických zahrad</v>
      </c>
      <c r="H982" s="172"/>
      <c r="I982" s="174"/>
    </row>
    <row r="983" spans="1:9" ht="12.75">
      <c r="A983" s="140">
        <f>IF(ISNUMBER(SEARCH(ZAKL_DATA!$B$29,B983)),MAX($A$1:A982)+1,0)</f>
        <v>982</v>
      </c>
      <c r="B983" s="139" t="s">
        <v>505</v>
      </c>
      <c r="C983" s="171" t="s">
        <v>2347</v>
      </c>
      <c r="E983" t="str">
        <f>IFERROR(VLOOKUP(ROWS($E$2:E983),$A$2:$B$991,2,0),"")</f>
        <v>Činnosti přírodních rezervací a národních parků</v>
      </c>
      <c r="H983" s="172"/>
      <c r="I983" s="174"/>
    </row>
    <row r="984" spans="1:9" ht="12.75">
      <c r="A984" s="140">
        <f>IF(ISNUMBER(SEARCH(ZAKL_DATA!$B$29,B984)),MAX($A$1:A983)+1,0)</f>
        <v>983</v>
      </c>
      <c r="B984" s="139" t="s">
        <v>506</v>
      </c>
      <c r="C984" s="171" t="s">
        <v>2348</v>
      </c>
      <c r="E984" t="str">
        <f>IFERROR(VLOOKUP(ROWS($E$2:E984),$A$2:$B$991,2,0),"")</f>
        <v>Činnosti organizací dětí a mládeže</v>
      </c>
      <c r="H984" s="172"/>
      <c r="I984" s="174"/>
    </row>
    <row r="985" spans="1:9" ht="12.75">
      <c r="A985" s="140">
        <f>IF(ISNUMBER(SEARCH(ZAKL_DATA!$B$29,B985)),MAX($A$1:A984)+1,0)</f>
        <v>984</v>
      </c>
      <c r="B985" s="139" t="s">
        <v>507</v>
      </c>
      <c r="C985" s="171" t="s">
        <v>2349</v>
      </c>
      <c r="E985" t="str">
        <f>IFERROR(VLOOKUP(ROWS($E$2:E985),$A$2:$B$991,2,0),"")</f>
        <v>Činnosti organizací na podporu kulturní činnosti</v>
      </c>
      <c r="H985" s="172"/>
      <c r="I985" s="174"/>
    </row>
    <row r="986" spans="1:9" ht="12.75">
      <c r="A986" s="140">
        <f>IF(ISNUMBER(SEARCH(ZAKL_DATA!$B$29,B986)),MAX($A$1:A985)+1,0)</f>
        <v>985</v>
      </c>
      <c r="B986" s="139" t="s">
        <v>508</v>
      </c>
      <c r="C986" s="171" t="s">
        <v>2350</v>
      </c>
      <c r="E986" t="str">
        <f>IFERROR(VLOOKUP(ROWS($E$2:E986),$A$2:$B$991,2,0),"")</f>
        <v>Činnosti organizací na podporu rekreační a zájmové činnosti</v>
      </c>
      <c r="H986" s="172"/>
      <c r="I986" s="174"/>
    </row>
    <row r="987" spans="1:9" ht="12.75">
      <c r="A987" s="140">
        <f>IF(ISNUMBER(SEARCH(ZAKL_DATA!$B$29,B987)),MAX($A$1:A986)+1,0)</f>
        <v>986</v>
      </c>
      <c r="B987" s="139" t="s">
        <v>509</v>
      </c>
      <c r="C987" s="171" t="s">
        <v>2351</v>
      </c>
      <c r="E987" t="str">
        <f>IFERROR(VLOOKUP(ROWS($E$2:E987),$A$2:$B$991,2,0),"")</f>
        <v>Činnosti spotřebitelských organizací</v>
      </c>
      <c r="H987" s="172"/>
      <c r="I987" s="174"/>
    </row>
    <row r="988" spans="1:9" ht="12.75">
      <c r="A988" s="140">
        <f>IF(ISNUMBER(SEARCH(ZAKL_DATA!$B$29,B988)),MAX($A$1:A987)+1,0)</f>
        <v>987</v>
      </c>
      <c r="B988" s="139" t="s">
        <v>510</v>
      </c>
      <c r="C988" s="171" t="s">
        <v>2352</v>
      </c>
      <c r="E988" t="str">
        <f>IFERROR(VLOOKUP(ROWS($E$2:E988),$A$2:$B$991,2,0),"")</f>
        <v>Činnosti environmentálních a ekologických hnutí</v>
      </c>
      <c r="H988" s="172"/>
      <c r="I988" s="174"/>
    </row>
    <row r="989" spans="1:9" ht="12.75">
      <c r="A989" s="140">
        <f>IF(ISNUMBER(SEARCH(ZAKL_DATA!$B$29,B989)),MAX($A$1:A988)+1,0)</f>
        <v>988</v>
      </c>
      <c r="B989" s="139" t="s">
        <v>511</v>
      </c>
      <c r="C989" s="171" t="s">
        <v>2353</v>
      </c>
      <c r="E989" t="str">
        <f>IFERROR(VLOOKUP(ROWS($E$2:E989),$A$2:$B$991,2,0),"")</f>
        <v>Čin.org.na ochranu a zlepšení postavení etnických,menšin.a jiných spec.sk.</v>
      </c>
      <c r="H989" s="172"/>
      <c r="I989" s="174"/>
    </row>
    <row r="990" spans="1:9" ht="12.75">
      <c r="A990" s="140">
        <f>IF(ISNUMBER(SEARCH(ZAKL_DATA!$B$29,B990)),MAX($A$1:A989)+1,0)</f>
        <v>989</v>
      </c>
      <c r="B990" s="139" t="s">
        <v>512</v>
      </c>
      <c r="C990" s="171" t="s">
        <v>2354</v>
      </c>
      <c r="E990" t="str">
        <f>IFERROR(VLOOKUP(ROWS($E$2:E990),$A$2:$B$991,2,0),"")</f>
        <v>Činnosti občanských iniciativ, protestních hnutí</v>
      </c>
      <c r="H990" s="172"/>
      <c r="I990" s="174"/>
    </row>
    <row r="991" spans="1:9" ht="12.75">
      <c r="A991" s="150">
        <f>IF(ISNUMBER(SEARCH(ZAKL_DATA!$B$29,B991)),MAX($A$1:A990)+1,0)</f>
        <v>990</v>
      </c>
      <c r="B991" s="139" t="s">
        <v>513</v>
      </c>
      <c r="C991" s="171" t="s">
        <v>2355</v>
      </c>
      <c r="E991" t="str">
        <f>IFERROR(VLOOKUP(ROWS($E$2:E991),$A$2:$B$991,2,0),"")</f>
        <v>Činnosti ostatních organizací j. n.</v>
      </c>
      <c r="H991" s="172"/>
      <c r="I991" s="174"/>
    </row>
    <row r="992" spans="3:9" ht="15">
      <c r="C992"/>
      <c r="E992" t="str">
        <f>IFERROR(VLOOKUP(ROWS($E$2:E992),$A$2:$B$991,2,0),"")</f>
        <v/>
      </c>
      <c r="I992" s="173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25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111" t="s">
        <v>869</v>
      </c>
      <c r="C2" s="112"/>
      <c r="D2" s="142"/>
      <c r="E2" s="143" t="s">
        <v>866</v>
      </c>
      <c r="F2" s="147"/>
      <c r="G2" s="143">
        <f>COUNTIF(H3:H210,"?*")</f>
        <v>202</v>
      </c>
      <c r="H2" s="106"/>
    </row>
    <row r="3" spans="2:8" ht="12.75">
      <c r="B3" s="105" t="s">
        <v>867</v>
      </c>
      <c r="C3" s="147">
        <v>451</v>
      </c>
      <c r="D3" s="144">
        <f>IF(ISNUMBER(SEARCH(ZAKL_DATA!$B$14,E3)),MAX($D$2:D2)+1,0)</f>
        <v>1</v>
      </c>
      <c r="E3" s="141" t="s">
        <v>652</v>
      </c>
      <c r="F3" s="148">
        <v>2001</v>
      </c>
      <c r="G3" s="150"/>
      <c r="H3" s="108" t="str">
        <f>IFERROR(VLOOKUP(ROWS($H$3:H3),$D$3:$E$204,2,0),"")</f>
        <v>PRAHA 1</v>
      </c>
    </row>
    <row r="4" spans="2:8" ht="12.75">
      <c r="B4" s="107" t="s">
        <v>664</v>
      </c>
      <c r="C4" s="152">
        <v>452</v>
      </c>
      <c r="D4" s="144">
        <f>IF(ISNUMBER(SEARCH(ZAKL_DATA!$B$14,E4)),MAX($D$2:D3)+1,0)</f>
        <v>2</v>
      </c>
      <c r="E4" s="141" t="s">
        <v>653</v>
      </c>
      <c r="F4" s="148">
        <v>2002</v>
      </c>
      <c r="G4" s="150"/>
      <c r="H4" s="108" t="str">
        <f>IFERROR(VLOOKUP(ROWS($H$3:H4),$D$3:$E$204,2,0),"")</f>
        <v>PRAHA 2</v>
      </c>
    </row>
    <row r="5" spans="2:8" ht="12.75">
      <c r="B5" s="107" t="s">
        <v>691</v>
      </c>
      <c r="C5" s="152">
        <v>453</v>
      </c>
      <c r="D5" s="144">
        <f>IF(ISNUMBER(SEARCH(ZAKL_DATA!$B$14,E5)),MAX($D$2:D4)+1,0)</f>
        <v>3</v>
      </c>
      <c r="E5" s="141" t="s">
        <v>654</v>
      </c>
      <c r="F5" s="148">
        <v>2003</v>
      </c>
      <c r="G5" s="150"/>
      <c r="H5" s="108" t="str">
        <f>IFERROR(VLOOKUP(ROWS($H$3:H5),$D$3:$E$204,2,0),"")</f>
        <v>PRAHA 3</v>
      </c>
    </row>
    <row r="6" spans="2:8" ht="12.75">
      <c r="B6" s="107" t="s">
        <v>709</v>
      </c>
      <c r="C6" s="152">
        <v>454</v>
      </c>
      <c r="D6" s="144">
        <f>IF(ISNUMBER(SEARCH(ZAKL_DATA!$B$14,E6)),MAX($D$2:D5)+1,0)</f>
        <v>4</v>
      </c>
      <c r="E6" s="141" t="s">
        <v>655</v>
      </c>
      <c r="F6" s="148">
        <v>2004</v>
      </c>
      <c r="G6" s="150"/>
      <c r="H6" s="108" t="str">
        <f>IFERROR(VLOOKUP(ROWS($H$3:H6),$D$3:$E$204,2,0),"")</f>
        <v>PRAHA 4</v>
      </c>
    </row>
    <row r="7" spans="2:8" ht="12.75">
      <c r="B7" s="107" t="s">
        <v>725</v>
      </c>
      <c r="C7" s="152">
        <v>455</v>
      </c>
      <c r="D7" s="144">
        <f>IF(ISNUMBER(SEARCH(ZAKL_DATA!$B$14,E7)),MAX($D$2:D6)+1,0)</f>
        <v>5</v>
      </c>
      <c r="E7" s="141" t="s">
        <v>656</v>
      </c>
      <c r="F7" s="148">
        <v>2005</v>
      </c>
      <c r="G7" s="150"/>
      <c r="H7" s="108" t="str">
        <f>IFERROR(VLOOKUP(ROWS($H$3:H7),$D$3:$E$204,2,0),"")</f>
        <v>PRAHA 5</v>
      </c>
    </row>
    <row r="8" spans="2:8" ht="12.75">
      <c r="B8" s="107" t="s">
        <v>733</v>
      </c>
      <c r="C8" s="152">
        <v>456</v>
      </c>
      <c r="D8" s="144">
        <f>IF(ISNUMBER(SEARCH(ZAKL_DATA!$B$14,E8)),MAX($D$2:D7)+1,0)</f>
        <v>6</v>
      </c>
      <c r="E8" s="141" t="s">
        <v>657</v>
      </c>
      <c r="F8" s="148">
        <v>2006</v>
      </c>
      <c r="G8" s="150"/>
      <c r="H8" s="108" t="str">
        <f>IFERROR(VLOOKUP(ROWS($H$3:H8),$D$3:$E$204,2,0),"")</f>
        <v>PRAHA 6</v>
      </c>
    </row>
    <row r="9" spans="2:8" ht="12.75">
      <c r="B9" s="107" t="s">
        <v>749</v>
      </c>
      <c r="C9" s="152">
        <v>457</v>
      </c>
      <c r="D9" s="144">
        <f>IF(ISNUMBER(SEARCH(ZAKL_DATA!$B$14,E9)),MAX($D$2:D8)+1,0)</f>
        <v>7</v>
      </c>
      <c r="E9" s="141" t="s">
        <v>658</v>
      </c>
      <c r="F9" s="148">
        <v>2007</v>
      </c>
      <c r="G9" s="150"/>
      <c r="H9" s="108" t="str">
        <f>IFERROR(VLOOKUP(ROWS($H$3:H9),$D$3:$E$204,2,0),"")</f>
        <v>PRAHA 7</v>
      </c>
    </row>
    <row r="10" spans="2:8" ht="12.75">
      <c r="B10" s="107" t="s">
        <v>760</v>
      </c>
      <c r="C10" s="152">
        <v>458</v>
      </c>
      <c r="D10" s="144">
        <f>IF(ISNUMBER(SEARCH(ZAKL_DATA!$B$14,E10)),MAX($D$2:D9)+1,0)</f>
        <v>8</v>
      </c>
      <c r="E10" s="141" t="s">
        <v>659</v>
      </c>
      <c r="F10" s="148">
        <v>2008</v>
      </c>
      <c r="G10" s="150"/>
      <c r="H10" s="108" t="str">
        <f>IFERROR(VLOOKUP(ROWS($H$3:H10),$D$3:$E$204,2,0),"")</f>
        <v>PRAHA 8</v>
      </c>
    </row>
    <row r="11" spans="2:8" ht="12.75">
      <c r="B11" s="107" t="s">
        <v>775</v>
      </c>
      <c r="C11" s="152">
        <v>459</v>
      </c>
      <c r="D11" s="144">
        <f>IF(ISNUMBER(SEARCH(ZAKL_DATA!$B$14,E11)),MAX($D$2:D10)+1,0)</f>
        <v>9</v>
      </c>
      <c r="E11" s="141" t="s">
        <v>660</v>
      </c>
      <c r="F11" s="148">
        <v>2009</v>
      </c>
      <c r="G11" s="150"/>
      <c r="H11" s="108" t="str">
        <f>IFERROR(VLOOKUP(ROWS($H$3:H11),$D$3:$E$204,2,0),"")</f>
        <v>PRAHA 9</v>
      </c>
    </row>
    <row r="12" spans="2:8" ht="12.75">
      <c r="B12" s="107" t="s">
        <v>787</v>
      </c>
      <c r="C12" s="126">
        <v>460</v>
      </c>
      <c r="D12" s="144">
        <f>IF(ISNUMBER(SEARCH(ZAKL_DATA!$B$14,E12)),MAX($D$2:D11)+1,0)</f>
        <v>10</v>
      </c>
      <c r="E12" s="141" t="s">
        <v>661</v>
      </c>
      <c r="F12" s="148">
        <v>2010</v>
      </c>
      <c r="G12" s="150"/>
      <c r="H12" s="108" t="str">
        <f>IFERROR(VLOOKUP(ROWS($H$3:H12),$D$3:$E$204,2,0),"")</f>
        <v>PRAHA 10</v>
      </c>
    </row>
    <row r="13" spans="2:8" ht="12.75">
      <c r="B13" s="107" t="s">
        <v>802</v>
      </c>
      <c r="C13" s="152">
        <v>461</v>
      </c>
      <c r="D13" s="144">
        <f>IF(ISNUMBER(SEARCH(ZAKL_DATA!$B$14,E13)),MAX($D$2:D12)+1,0)</f>
        <v>11</v>
      </c>
      <c r="E13" s="141" t="s">
        <v>662</v>
      </c>
      <c r="F13" s="148">
        <v>2011</v>
      </c>
      <c r="G13" s="150"/>
      <c r="H13" s="108" t="str">
        <f>IFERROR(VLOOKUP(ROWS($H$3:H13),$D$3:$E$204,2,0),"")</f>
        <v>PRAHA-JIŽNÍ MĚSTO</v>
      </c>
    </row>
    <row r="14" spans="2:8" ht="12.75">
      <c r="B14" s="107" t="s">
        <v>823</v>
      </c>
      <c r="C14" s="152">
        <v>462</v>
      </c>
      <c r="D14" s="144">
        <f>IF(ISNUMBER(SEARCH(ZAKL_DATA!$B$14,E14)),MAX($D$2:D13)+1,0)</f>
        <v>12</v>
      </c>
      <c r="E14" s="141" t="s">
        <v>663</v>
      </c>
      <c r="F14" s="148">
        <v>2012</v>
      </c>
      <c r="G14" s="150"/>
      <c r="H14" s="108" t="str">
        <f>IFERROR(VLOOKUP(ROWS($H$3:H14),$D$3:$E$204,2,0),"")</f>
        <v>PRAHA-MODŘANY</v>
      </c>
    </row>
    <row r="15" spans="2:8" ht="12.75">
      <c r="B15" s="107" t="s">
        <v>834</v>
      </c>
      <c r="C15" s="152">
        <v>463</v>
      </c>
      <c r="D15" s="144">
        <f>IF(ISNUMBER(SEARCH(ZAKL_DATA!$B$14,E15)),MAX($D$2:D14)+1,0)</f>
        <v>13</v>
      </c>
      <c r="E15" s="141" t="s">
        <v>665</v>
      </c>
      <c r="F15" s="148">
        <v>2101</v>
      </c>
      <c r="G15" s="150"/>
      <c r="H15" s="108" t="str">
        <f>IFERROR(VLOOKUP(ROWS($H$3:H15),$D$3:$E$204,2,0),"")</f>
        <v>PRAHA - VÝCHOD</v>
      </c>
    </row>
    <row r="16" spans="2:8" ht="12.75">
      <c r="B16" s="107" t="s">
        <v>853</v>
      </c>
      <c r="C16" s="152">
        <v>464</v>
      </c>
      <c r="D16" s="144">
        <f>IF(ISNUMBER(SEARCH(ZAKL_DATA!$B$14,E16)),MAX($D$2:D15)+1,0)</f>
        <v>14</v>
      </c>
      <c r="E16" s="141" t="s">
        <v>666</v>
      </c>
      <c r="F16" s="148">
        <v>2102</v>
      </c>
      <c r="G16" s="150"/>
      <c r="H16" s="108" t="str">
        <f>IFERROR(VLOOKUP(ROWS($H$3:H16),$D$3:$E$204,2,0),"")</f>
        <v>PRAHA ZÁPAD</v>
      </c>
    </row>
    <row r="17" spans="2:8" ht="13.5" thickBot="1">
      <c r="B17" s="109" t="s">
        <v>868</v>
      </c>
      <c r="C17" s="153">
        <v>13</v>
      </c>
      <c r="D17" s="144">
        <f>IF(ISNUMBER(SEARCH(ZAKL_DATA!$B$14,E17)),MAX($D$2:D16)+1,0)</f>
        <v>15</v>
      </c>
      <c r="E17" s="141" t="s">
        <v>667</v>
      </c>
      <c r="F17" s="148">
        <v>2103</v>
      </c>
      <c r="G17" s="150"/>
      <c r="H17" s="108" t="str">
        <f>IFERROR(VLOOKUP(ROWS($H$3:H17),$D$3:$E$204,2,0),"")</f>
        <v>BENEŠOV</v>
      </c>
    </row>
    <row r="18" spans="4:8" ht="12.75">
      <c r="D18" s="144">
        <f>IF(ISNUMBER(SEARCH(ZAKL_DATA!$B$14,E18)),MAX($D$2:D17)+1,0)</f>
        <v>16</v>
      </c>
      <c r="E18" s="141" t="s">
        <v>668</v>
      </c>
      <c r="F18" s="148">
        <v>2104</v>
      </c>
      <c r="G18" s="150"/>
      <c r="H18" s="108" t="str">
        <f>IFERROR(VLOOKUP(ROWS($H$3:H18),$D$3:$E$204,2,0),"")</f>
        <v>BEROUN</v>
      </c>
    </row>
    <row r="19" spans="4:8" ht="25.5">
      <c r="D19" s="144">
        <f>IF(ISNUMBER(SEARCH(ZAKL_DATA!$B$14,E19)),MAX($D$2:D18)+1,0)</f>
        <v>17</v>
      </c>
      <c r="E19" s="141" t="s">
        <v>669</v>
      </c>
      <c r="F19" s="148">
        <v>2105</v>
      </c>
      <c r="G19" s="150"/>
      <c r="H19" s="108" t="str">
        <f>IFERROR(VLOOKUP(ROWS($H$3:H19),$D$3:$E$204,2,0),"")</f>
        <v>BRANDÝS N.L. - ST.BOL.</v>
      </c>
    </row>
    <row r="20" spans="4:8" ht="12.75">
      <c r="D20" s="144">
        <f>IF(ISNUMBER(SEARCH(ZAKL_DATA!$B$14,E20)),MAX($D$2:D19)+1,0)</f>
        <v>18</v>
      </c>
      <c r="E20" s="141" t="s">
        <v>670</v>
      </c>
      <c r="F20" s="148">
        <v>2106</v>
      </c>
      <c r="G20" s="150"/>
      <c r="H20" s="108" t="str">
        <f>IFERROR(VLOOKUP(ROWS($H$3:H20),$D$3:$E$204,2,0),"")</f>
        <v>ČÁSLAV</v>
      </c>
    </row>
    <row r="21" spans="4:8" ht="12.75">
      <c r="D21" s="144">
        <f>IF(ISNUMBER(SEARCH(ZAKL_DATA!$B$14,E21)),MAX($D$2:D20)+1,0)</f>
        <v>19</v>
      </c>
      <c r="E21" s="141" t="s">
        <v>671</v>
      </c>
      <c r="F21" s="148">
        <v>2107</v>
      </c>
      <c r="G21" s="150"/>
      <c r="H21" s="108" t="str">
        <f>IFERROR(VLOOKUP(ROWS($H$3:H21),$D$3:$E$204,2,0),"")</f>
        <v>ČESKÝ BROD</v>
      </c>
    </row>
    <row r="22" spans="4:8" ht="12.75">
      <c r="D22" s="144">
        <f>IF(ISNUMBER(SEARCH(ZAKL_DATA!$B$14,E22)),MAX($D$2:D21)+1,0)</f>
        <v>20</v>
      </c>
      <c r="E22" s="141" t="s">
        <v>672</v>
      </c>
      <c r="F22" s="148">
        <v>2108</v>
      </c>
      <c r="G22" s="150"/>
      <c r="H22" s="108" t="str">
        <f>IFERROR(VLOOKUP(ROWS($H$3:H22),$D$3:$E$204,2,0),"")</f>
        <v>DOBŘÍŠ</v>
      </c>
    </row>
    <row r="23" spans="4:8" ht="12.75">
      <c r="D23" s="144">
        <f>IF(ISNUMBER(SEARCH(ZAKL_DATA!$B$14,E23)),MAX($D$2:D22)+1,0)</f>
        <v>21</v>
      </c>
      <c r="E23" s="141" t="s">
        <v>673</v>
      </c>
      <c r="F23" s="148">
        <v>2109</v>
      </c>
      <c r="G23" s="150"/>
      <c r="H23" s="108" t="str">
        <f>IFERROR(VLOOKUP(ROWS($H$3:H23),$D$3:$E$204,2,0),"")</f>
        <v>HOŘOVICE</v>
      </c>
    </row>
    <row r="24" spans="4:8" ht="12.75">
      <c r="D24" s="144">
        <f>IF(ISNUMBER(SEARCH(ZAKL_DATA!$B$14,E24)),MAX($D$2:D23)+1,0)</f>
        <v>22</v>
      </c>
      <c r="E24" s="141" t="s">
        <v>674</v>
      </c>
      <c r="F24" s="148">
        <v>2110</v>
      </c>
      <c r="G24" s="150"/>
      <c r="H24" s="108" t="str">
        <f>IFERROR(VLOOKUP(ROWS($H$3:H24),$D$3:$E$204,2,0),"")</f>
        <v>KLADNO</v>
      </c>
    </row>
    <row r="25" spans="4:8" ht="12.75">
      <c r="D25" s="144">
        <f>IF(ISNUMBER(SEARCH(ZAKL_DATA!$B$14,E25)),MAX($D$2:D24)+1,0)</f>
        <v>23</v>
      </c>
      <c r="E25" s="141" t="s">
        <v>675</v>
      </c>
      <c r="F25" s="148">
        <v>2111</v>
      </c>
      <c r="G25" s="150"/>
      <c r="H25" s="108" t="str">
        <f>IFERROR(VLOOKUP(ROWS($H$3:H25),$D$3:$E$204,2,0),"")</f>
        <v>KOLÍN</v>
      </c>
    </row>
    <row r="26" spans="4:8" ht="25.5">
      <c r="D26" s="144">
        <f>IF(ISNUMBER(SEARCH(ZAKL_DATA!$B$14,E26)),MAX($D$2:D25)+1,0)</f>
        <v>24</v>
      </c>
      <c r="E26" s="141" t="s">
        <v>676</v>
      </c>
      <c r="F26" s="148">
        <v>2112</v>
      </c>
      <c r="G26" s="150"/>
      <c r="H26" s="108" t="str">
        <f>IFERROR(VLOOKUP(ROWS($H$3:H26),$D$3:$E$204,2,0),"")</f>
        <v>KRALUPY NAD VLTAVOU</v>
      </c>
    </row>
    <row r="27" spans="4:8" ht="12.75">
      <c r="D27" s="144">
        <f>IF(ISNUMBER(SEARCH(ZAKL_DATA!$B$14,E27)),MAX($D$2:D26)+1,0)</f>
        <v>25</v>
      </c>
      <c r="E27" s="141" t="s">
        <v>677</v>
      </c>
      <c r="F27" s="148">
        <v>2113</v>
      </c>
      <c r="G27" s="150"/>
      <c r="H27" s="108" t="str">
        <f>IFERROR(VLOOKUP(ROWS($H$3:H27),$D$3:$E$204,2,0),"")</f>
        <v>KUTNÁ HORA</v>
      </c>
    </row>
    <row r="28" spans="4:8" ht="12.75">
      <c r="D28" s="144">
        <f>IF(ISNUMBER(SEARCH(ZAKL_DATA!$B$14,E28)),MAX($D$2:D27)+1,0)</f>
        <v>26</v>
      </c>
      <c r="E28" s="141" t="s">
        <v>678</v>
      </c>
      <c r="F28" s="148">
        <v>2114</v>
      </c>
      <c r="G28" s="150"/>
      <c r="H28" s="108" t="str">
        <f>IFERROR(VLOOKUP(ROWS($H$3:H28),$D$3:$E$204,2,0),"")</f>
        <v>MĚLNÍK</v>
      </c>
    </row>
    <row r="29" spans="4:8" ht="12.75">
      <c r="D29" s="144">
        <f>IF(ISNUMBER(SEARCH(ZAKL_DATA!$B$14,E29)),MAX($D$2:D28)+1,0)</f>
        <v>27</v>
      </c>
      <c r="E29" s="141" t="s">
        <v>679</v>
      </c>
      <c r="F29" s="148">
        <v>2115</v>
      </c>
      <c r="G29" s="150"/>
      <c r="H29" s="108" t="str">
        <f>IFERROR(VLOOKUP(ROWS($H$3:H29),$D$3:$E$204,2,0),"")</f>
        <v>MLADÁ BOLESLAV</v>
      </c>
    </row>
    <row r="30" spans="4:8" ht="25.5">
      <c r="D30" s="144">
        <f>IF(ISNUMBER(SEARCH(ZAKL_DATA!$B$14,E30)),MAX($D$2:D29)+1,0)</f>
        <v>28</v>
      </c>
      <c r="E30" s="141" t="s">
        <v>680</v>
      </c>
      <c r="F30" s="148">
        <v>2116</v>
      </c>
      <c r="G30" s="150"/>
      <c r="H30" s="108" t="str">
        <f>IFERROR(VLOOKUP(ROWS($H$3:H30),$D$3:$E$204,2,0),"")</f>
        <v>MNICHOVO HRADIŠTĚ</v>
      </c>
    </row>
    <row r="31" spans="4:8" ht="12.75">
      <c r="D31" s="144">
        <f>IF(ISNUMBER(SEARCH(ZAKL_DATA!$B$14,E31)),MAX($D$2:D30)+1,0)</f>
        <v>29</v>
      </c>
      <c r="E31" s="141" t="s">
        <v>681</v>
      </c>
      <c r="F31" s="148">
        <v>2117</v>
      </c>
      <c r="G31" s="150"/>
      <c r="H31" s="108" t="str">
        <f>IFERROR(VLOOKUP(ROWS($H$3:H31),$D$3:$E$204,2,0),"")</f>
        <v>NERATOVICE</v>
      </c>
    </row>
    <row r="32" spans="4:8" ht="12.75">
      <c r="D32" s="144">
        <f>IF(ISNUMBER(SEARCH(ZAKL_DATA!$B$14,E32)),MAX($D$2:D31)+1,0)</f>
        <v>30</v>
      </c>
      <c r="E32" s="141" t="s">
        <v>682</v>
      </c>
      <c r="F32" s="148">
        <v>2118</v>
      </c>
      <c r="G32" s="150"/>
      <c r="H32" s="108" t="str">
        <f>IFERROR(VLOOKUP(ROWS($H$3:H32),$D$3:$E$204,2,0),"")</f>
        <v>NYMBURK</v>
      </c>
    </row>
    <row r="33" spans="4:8" ht="12.75">
      <c r="D33" s="144">
        <f>IF(ISNUMBER(SEARCH(ZAKL_DATA!$B$14,E33)),MAX($D$2:D32)+1,0)</f>
        <v>31</v>
      </c>
      <c r="E33" s="141" t="s">
        <v>683</v>
      </c>
      <c r="F33" s="148">
        <v>2119</v>
      </c>
      <c r="G33" s="150"/>
      <c r="H33" s="108" t="str">
        <f>IFERROR(VLOOKUP(ROWS($H$3:H33),$D$3:$E$204,2,0),"")</f>
        <v>PODĚBRADY</v>
      </c>
    </row>
    <row r="34" spans="4:8" ht="12.75">
      <c r="D34" s="144">
        <f>IF(ISNUMBER(SEARCH(ZAKL_DATA!$B$14,E34)),MAX($D$2:D33)+1,0)</f>
        <v>32</v>
      </c>
      <c r="E34" s="141" t="s">
        <v>684</v>
      </c>
      <c r="F34" s="148">
        <v>2120</v>
      </c>
      <c r="G34" s="150"/>
      <c r="H34" s="108" t="str">
        <f>IFERROR(VLOOKUP(ROWS($H$3:H34),$D$3:$E$204,2,0),"")</f>
        <v>PŘÍBRAM</v>
      </c>
    </row>
    <row r="35" spans="4:8" ht="12.75">
      <c r="D35" s="144">
        <f>IF(ISNUMBER(SEARCH(ZAKL_DATA!$B$14,E35)),MAX($D$2:D34)+1,0)</f>
        <v>33</v>
      </c>
      <c r="E35" s="141" t="s">
        <v>685</v>
      </c>
      <c r="F35" s="148">
        <v>2121</v>
      </c>
      <c r="G35" s="150"/>
      <c r="H35" s="108" t="str">
        <f>IFERROR(VLOOKUP(ROWS($H$3:H35),$D$3:$E$204,2,0),"")</f>
        <v>RAKOVNÍK</v>
      </c>
    </row>
    <row r="36" spans="4:8" ht="12.75">
      <c r="D36" s="144">
        <f>IF(ISNUMBER(SEARCH(ZAKL_DATA!$B$14,E36)),MAX($D$2:D35)+1,0)</f>
        <v>34</v>
      </c>
      <c r="E36" s="141" t="s">
        <v>686</v>
      </c>
      <c r="F36" s="148">
        <v>2122</v>
      </c>
      <c r="G36" s="150"/>
      <c r="H36" s="108" t="str">
        <f>IFERROR(VLOOKUP(ROWS($H$3:H36),$D$3:$E$204,2,0),"")</f>
        <v>ŘÍČANY</v>
      </c>
    </row>
    <row r="37" spans="4:8" ht="12.75">
      <c r="D37" s="144">
        <f>IF(ISNUMBER(SEARCH(ZAKL_DATA!$B$14,E37)),MAX($D$2:D36)+1,0)</f>
        <v>35</v>
      </c>
      <c r="E37" s="141" t="s">
        <v>687</v>
      </c>
      <c r="F37" s="148">
        <v>2123</v>
      </c>
      <c r="G37" s="150"/>
      <c r="H37" s="108" t="str">
        <f>IFERROR(VLOOKUP(ROWS($H$3:H37),$D$3:$E$204,2,0),"")</f>
        <v>SEDLČANY</v>
      </c>
    </row>
    <row r="38" spans="4:8" ht="12.75">
      <c r="D38" s="144">
        <f>IF(ISNUMBER(SEARCH(ZAKL_DATA!$B$14,E38)),MAX($D$2:D37)+1,0)</f>
        <v>36</v>
      </c>
      <c r="E38" s="141" t="s">
        <v>688</v>
      </c>
      <c r="F38" s="148">
        <v>2124</v>
      </c>
      <c r="G38" s="150"/>
      <c r="H38" s="108" t="str">
        <f>IFERROR(VLOOKUP(ROWS($H$3:H38),$D$3:$E$204,2,0),"")</f>
        <v>SLANÝ</v>
      </c>
    </row>
    <row r="39" spans="4:8" ht="12.75">
      <c r="D39" s="144">
        <f>IF(ISNUMBER(SEARCH(ZAKL_DATA!$B$14,E39)),MAX($D$2:D38)+1,0)</f>
        <v>37</v>
      </c>
      <c r="E39" s="141" t="s">
        <v>689</v>
      </c>
      <c r="F39" s="148">
        <v>2125</v>
      </c>
      <c r="G39" s="150"/>
      <c r="H39" s="108" t="str">
        <f>IFERROR(VLOOKUP(ROWS($H$3:H39),$D$3:$E$204,2,0),"")</f>
        <v>VLAŠIM</v>
      </c>
    </row>
    <row r="40" spans="4:8" ht="12.75">
      <c r="D40" s="144">
        <f>IF(ISNUMBER(SEARCH(ZAKL_DATA!$B$14,E40)),MAX($D$2:D39)+1,0)</f>
        <v>38</v>
      </c>
      <c r="E40" s="141" t="s">
        <v>690</v>
      </c>
      <c r="F40" s="148">
        <v>2126</v>
      </c>
      <c r="G40" s="150"/>
      <c r="H40" s="108" t="str">
        <f>IFERROR(VLOOKUP(ROWS($H$3:H40),$D$3:$E$204,2,0),"")</f>
        <v>VOTICE</v>
      </c>
    </row>
    <row r="41" spans="4:8" ht="25.5">
      <c r="D41" s="144">
        <f>IF(ISNUMBER(SEARCH(ZAKL_DATA!$B$14,E41)),MAX($D$2:D40)+1,0)</f>
        <v>39</v>
      </c>
      <c r="E41" s="141" t="s">
        <v>692</v>
      </c>
      <c r="F41" s="148">
        <v>2201</v>
      </c>
      <c r="G41" s="150"/>
      <c r="H41" s="108" t="str">
        <f>IFERROR(VLOOKUP(ROWS($H$3:H41),$D$3:$E$204,2,0),"")</f>
        <v>ČESKÉ BUDĚJOVICE</v>
      </c>
    </row>
    <row r="42" spans="4:8" ht="12.75">
      <c r="D42" s="144">
        <f>IF(ISNUMBER(SEARCH(ZAKL_DATA!$B$14,E42)),MAX($D$2:D41)+1,0)</f>
        <v>40</v>
      </c>
      <c r="E42" s="141" t="s">
        <v>693</v>
      </c>
      <c r="F42" s="148">
        <v>2202</v>
      </c>
      <c r="G42" s="150"/>
      <c r="H42" s="108" t="str">
        <f>IFERROR(VLOOKUP(ROWS($H$3:H42),$D$3:$E$204,2,0),"")</f>
        <v>BLATNÁ</v>
      </c>
    </row>
    <row r="43" spans="4:8" ht="12.75">
      <c r="D43" s="144">
        <f>IF(ISNUMBER(SEARCH(ZAKL_DATA!$B$14,E43)),MAX($D$2:D42)+1,0)</f>
        <v>41</v>
      </c>
      <c r="E43" s="141" t="s">
        <v>694</v>
      </c>
      <c r="F43" s="148">
        <v>2203</v>
      </c>
      <c r="G43" s="150"/>
      <c r="H43" s="108" t="str">
        <f>IFERROR(VLOOKUP(ROWS($H$3:H43),$D$3:$E$204,2,0),"")</f>
        <v>ČESKÝ KRUMLOV</v>
      </c>
    </row>
    <row r="44" spans="4:8" ht="12.75">
      <c r="D44" s="144">
        <f>IF(ISNUMBER(SEARCH(ZAKL_DATA!$B$14,E44)),MAX($D$2:D43)+1,0)</f>
        <v>42</v>
      </c>
      <c r="E44" s="141" t="s">
        <v>695</v>
      </c>
      <c r="F44" s="148">
        <v>2204</v>
      </c>
      <c r="G44" s="150"/>
      <c r="H44" s="108" t="str">
        <f>IFERROR(VLOOKUP(ROWS($H$3:H44),$D$3:$E$204,2,0),"")</f>
        <v>DAČICE</v>
      </c>
    </row>
    <row r="45" spans="4:8" ht="25.5">
      <c r="D45" s="144">
        <f>IF(ISNUMBER(SEARCH(ZAKL_DATA!$B$14,E45)),MAX($D$2:D44)+1,0)</f>
        <v>43</v>
      </c>
      <c r="E45" s="141" t="s">
        <v>696</v>
      </c>
      <c r="F45" s="148">
        <v>2205</v>
      </c>
      <c r="G45" s="150"/>
      <c r="H45" s="108" t="str">
        <f>IFERROR(VLOOKUP(ROWS($H$3:H45),$D$3:$E$204,2,0),"")</f>
        <v>JINDŘICHŮV HRADEC</v>
      </c>
    </row>
    <row r="46" spans="4:8" ht="12.75">
      <c r="D46" s="144">
        <f>IF(ISNUMBER(SEARCH(ZAKL_DATA!$B$14,E46)),MAX($D$2:D45)+1,0)</f>
        <v>44</v>
      </c>
      <c r="E46" s="141" t="s">
        <v>697</v>
      </c>
      <c r="F46" s="148">
        <v>2206</v>
      </c>
      <c r="G46" s="150"/>
      <c r="H46" s="108" t="str">
        <f>IFERROR(VLOOKUP(ROWS($H$3:H46),$D$3:$E$204,2,0),"")</f>
        <v>KAPLICE</v>
      </c>
    </row>
    <row r="47" spans="4:8" ht="12.75">
      <c r="D47" s="144">
        <f>IF(ISNUMBER(SEARCH(ZAKL_DATA!$B$14,E47)),MAX($D$2:D46)+1,0)</f>
        <v>45</v>
      </c>
      <c r="E47" s="141" t="s">
        <v>698</v>
      </c>
      <c r="F47" s="148">
        <v>2207</v>
      </c>
      <c r="G47" s="150"/>
      <c r="H47" s="108" t="str">
        <f>IFERROR(VLOOKUP(ROWS($H$3:H47),$D$3:$E$204,2,0),"")</f>
        <v>MILEVSKO</v>
      </c>
    </row>
    <row r="48" spans="4:8" ht="12.75">
      <c r="D48" s="144">
        <f>IF(ISNUMBER(SEARCH(ZAKL_DATA!$B$14,E48)),MAX($D$2:D47)+1,0)</f>
        <v>46</v>
      </c>
      <c r="E48" s="141" t="s">
        <v>699</v>
      </c>
      <c r="F48" s="148">
        <v>2208</v>
      </c>
      <c r="G48" s="150"/>
      <c r="H48" s="108" t="str">
        <f>IFERROR(VLOOKUP(ROWS($H$3:H48),$D$3:$E$204,2,0),"")</f>
        <v>PÍSEK</v>
      </c>
    </row>
    <row r="49" spans="4:8" ht="12.75">
      <c r="D49" s="144">
        <f>IF(ISNUMBER(SEARCH(ZAKL_DATA!$B$14,E49)),MAX($D$2:D48)+1,0)</f>
        <v>47</v>
      </c>
      <c r="E49" s="141" t="s">
        <v>700</v>
      </c>
      <c r="F49" s="148">
        <v>2209</v>
      </c>
      <c r="G49" s="150"/>
      <c r="H49" s="108" t="str">
        <f>IFERROR(VLOOKUP(ROWS($H$3:H49),$D$3:$E$204,2,0),"")</f>
        <v>PRACHATICE</v>
      </c>
    </row>
    <row r="50" spans="4:8" ht="12.75">
      <c r="D50" s="144">
        <f>IF(ISNUMBER(SEARCH(ZAKL_DATA!$B$14,E50)),MAX($D$2:D49)+1,0)</f>
        <v>48</v>
      </c>
      <c r="E50" s="141" t="s">
        <v>701</v>
      </c>
      <c r="F50" s="148">
        <v>2210</v>
      </c>
      <c r="G50" s="150"/>
      <c r="H50" s="108" t="str">
        <f>IFERROR(VLOOKUP(ROWS($H$3:H50),$D$3:$E$204,2,0),"")</f>
        <v>SOBĚSLAV</v>
      </c>
    </row>
    <row r="51" spans="4:8" ht="12.75">
      <c r="D51" s="144">
        <f>IF(ISNUMBER(SEARCH(ZAKL_DATA!$B$14,E51)),MAX($D$2:D50)+1,0)</f>
        <v>49</v>
      </c>
      <c r="E51" s="141" t="s">
        <v>702</v>
      </c>
      <c r="F51" s="148">
        <v>2211</v>
      </c>
      <c r="G51" s="150"/>
      <c r="H51" s="108" t="str">
        <f>IFERROR(VLOOKUP(ROWS($H$3:H51),$D$3:$E$204,2,0),"")</f>
        <v>STRAKONICE</v>
      </c>
    </row>
    <row r="52" spans="4:8" ht="12.75">
      <c r="D52" s="144">
        <f>IF(ISNUMBER(SEARCH(ZAKL_DATA!$B$14,E52)),MAX($D$2:D51)+1,0)</f>
        <v>50</v>
      </c>
      <c r="E52" s="141" t="s">
        <v>703</v>
      </c>
      <c r="F52" s="148">
        <v>2212</v>
      </c>
      <c r="G52" s="150"/>
      <c r="H52" s="108" t="str">
        <f>IFERROR(VLOOKUP(ROWS($H$3:H52),$D$3:$E$204,2,0),"")</f>
        <v>TÁBOR</v>
      </c>
    </row>
    <row r="53" spans="4:8" ht="12.75">
      <c r="D53" s="144">
        <f>IF(ISNUMBER(SEARCH(ZAKL_DATA!$B$14,E53)),MAX($D$2:D52)+1,0)</f>
        <v>51</v>
      </c>
      <c r="E53" s="141" t="s">
        <v>704</v>
      </c>
      <c r="F53" s="148">
        <v>2213</v>
      </c>
      <c r="G53" s="150"/>
      <c r="H53" s="108" t="str">
        <f>IFERROR(VLOOKUP(ROWS($H$3:H53),$D$3:$E$204,2,0),"")</f>
        <v>TRHOVÉ SVINY</v>
      </c>
    </row>
    <row r="54" spans="4:8" ht="12.75">
      <c r="D54" s="144">
        <f>IF(ISNUMBER(SEARCH(ZAKL_DATA!$B$14,E54)),MAX($D$2:D53)+1,0)</f>
        <v>52</v>
      </c>
      <c r="E54" s="141" t="s">
        <v>705</v>
      </c>
      <c r="F54" s="148">
        <v>2214</v>
      </c>
      <c r="G54" s="150"/>
      <c r="H54" s="108" t="str">
        <f>IFERROR(VLOOKUP(ROWS($H$3:H54),$D$3:$E$204,2,0),"")</f>
        <v>TŘEBOŇ</v>
      </c>
    </row>
    <row r="55" spans="4:8" ht="12.75">
      <c r="D55" s="144">
        <f>IF(ISNUMBER(SEARCH(ZAKL_DATA!$B$14,E55)),MAX($D$2:D54)+1,0)</f>
        <v>53</v>
      </c>
      <c r="E55" s="141" t="s">
        <v>706</v>
      </c>
      <c r="F55" s="148">
        <v>2215</v>
      </c>
      <c r="G55" s="150"/>
      <c r="H55" s="108" t="str">
        <f>IFERROR(VLOOKUP(ROWS($H$3:H55),$D$3:$E$204,2,0),"")</f>
        <v>TÝN NAD VLTAVOU</v>
      </c>
    </row>
    <row r="56" spans="4:8" ht="12.75">
      <c r="D56" s="144">
        <f>IF(ISNUMBER(SEARCH(ZAKL_DATA!$B$14,E56)),MAX($D$2:D55)+1,0)</f>
        <v>54</v>
      </c>
      <c r="E56" s="141" t="s">
        <v>707</v>
      </c>
      <c r="F56" s="148">
        <v>2216</v>
      </c>
      <c r="G56" s="150"/>
      <c r="H56" s="108" t="str">
        <f>IFERROR(VLOOKUP(ROWS($H$3:H56),$D$3:$E$204,2,0),"")</f>
        <v>VIMPERK</v>
      </c>
    </row>
    <row r="57" spans="4:8" ht="12.75">
      <c r="D57" s="144">
        <f>IF(ISNUMBER(SEARCH(ZAKL_DATA!$B$14,E57)),MAX($D$2:D56)+1,0)</f>
        <v>55</v>
      </c>
      <c r="E57" s="141" t="s">
        <v>708</v>
      </c>
      <c r="F57" s="148">
        <v>2217</v>
      </c>
      <c r="G57" s="150"/>
      <c r="H57" s="108" t="str">
        <f>IFERROR(VLOOKUP(ROWS($H$3:H57),$D$3:$E$204,2,0),"")</f>
        <v>VODŇANY</v>
      </c>
    </row>
    <row r="58" spans="4:8" ht="12.75">
      <c r="D58" s="144">
        <f>IF(ISNUMBER(SEARCH(ZAKL_DATA!$B$14,E58)),MAX($D$2:D57)+1,0)</f>
        <v>56</v>
      </c>
      <c r="E58" s="141" t="s">
        <v>710</v>
      </c>
      <c r="F58" s="148">
        <v>2301</v>
      </c>
      <c r="G58" s="150"/>
      <c r="H58" s="108" t="str">
        <f>IFERROR(VLOOKUP(ROWS($H$3:H58),$D$3:$E$204,2,0),"")</f>
        <v>PLZEŇ</v>
      </c>
    </row>
    <row r="59" spans="4:8" ht="12.75">
      <c r="D59" s="144">
        <f>IF(ISNUMBER(SEARCH(ZAKL_DATA!$B$14,E59)),MAX($D$2:D58)+1,0)</f>
        <v>57</v>
      </c>
      <c r="E59" s="141" t="s">
        <v>711</v>
      </c>
      <c r="F59" s="148">
        <v>2302</v>
      </c>
      <c r="G59" s="150"/>
      <c r="H59" s="108" t="str">
        <f>IFERROR(VLOOKUP(ROWS($H$3:H59),$D$3:$E$204,2,0),"")</f>
        <v>PLZEŇ-SEVER</v>
      </c>
    </row>
    <row r="60" spans="4:8" ht="12.75">
      <c r="D60" s="144">
        <f>IF(ISNUMBER(SEARCH(ZAKL_DATA!$B$14,E60)),MAX($D$2:D59)+1,0)</f>
        <v>58</v>
      </c>
      <c r="E60" s="141" t="s">
        <v>712</v>
      </c>
      <c r="F60" s="148">
        <v>2303</v>
      </c>
      <c r="G60" s="150"/>
      <c r="H60" s="108" t="str">
        <f>IFERROR(VLOOKUP(ROWS($H$3:H60),$D$3:$E$204,2,0),"")</f>
        <v>PLZEŇ-JIH</v>
      </c>
    </row>
    <row r="61" spans="4:8" ht="12.75">
      <c r="D61" s="144">
        <f>IF(ISNUMBER(SEARCH(ZAKL_DATA!$B$14,E61)),MAX($D$2:D60)+1,0)</f>
        <v>59</v>
      </c>
      <c r="E61" s="141" t="s">
        <v>713</v>
      </c>
      <c r="F61" s="148">
        <v>2304</v>
      </c>
      <c r="G61" s="150"/>
      <c r="H61" s="108" t="str">
        <f>IFERROR(VLOOKUP(ROWS($H$3:H61),$D$3:$E$204,2,0),"")</f>
        <v>BLOVICE</v>
      </c>
    </row>
    <row r="62" spans="4:8" ht="12.75">
      <c r="D62" s="144">
        <f>IF(ISNUMBER(SEARCH(ZAKL_DATA!$B$14,E62)),MAX($D$2:D61)+1,0)</f>
        <v>60</v>
      </c>
      <c r="E62" s="141" t="s">
        <v>714</v>
      </c>
      <c r="F62" s="148">
        <v>2305</v>
      </c>
      <c r="G62" s="150"/>
      <c r="H62" s="108" t="str">
        <f>IFERROR(VLOOKUP(ROWS($H$3:H62),$D$3:$E$204,2,0),"")</f>
        <v>DOMAŽLICE</v>
      </c>
    </row>
    <row r="63" spans="4:8" ht="12.75">
      <c r="D63" s="144">
        <f>IF(ISNUMBER(SEARCH(ZAKL_DATA!$B$14,E63)),MAX($D$2:D62)+1,0)</f>
        <v>61</v>
      </c>
      <c r="E63" s="141" t="s">
        <v>715</v>
      </c>
      <c r="F63" s="148">
        <v>2306</v>
      </c>
      <c r="G63" s="150"/>
      <c r="H63" s="108" t="str">
        <f>IFERROR(VLOOKUP(ROWS($H$3:H63),$D$3:$E$204,2,0),"")</f>
        <v>HORAŽĎOVICE</v>
      </c>
    </row>
    <row r="64" spans="4:8" ht="12.75">
      <c r="D64" s="144">
        <f>IF(ISNUMBER(SEARCH(ZAKL_DATA!$B$14,E64)),MAX($D$2:D63)+1,0)</f>
        <v>62</v>
      </c>
      <c r="E64" s="141" t="s">
        <v>716</v>
      </c>
      <c r="F64" s="148">
        <v>2307</v>
      </c>
      <c r="G64" s="150"/>
      <c r="H64" s="108" t="str">
        <f>IFERROR(VLOOKUP(ROWS($H$3:H64),$D$3:$E$204,2,0),"")</f>
        <v>HORŠOVSKÝ TÝN</v>
      </c>
    </row>
    <row r="65" spans="4:8" ht="12.75">
      <c r="D65" s="144">
        <f>IF(ISNUMBER(SEARCH(ZAKL_DATA!$B$14,E65)),MAX($D$2:D64)+1,0)</f>
        <v>63</v>
      </c>
      <c r="E65" s="141" t="s">
        <v>717</v>
      </c>
      <c r="F65" s="148">
        <v>2308</v>
      </c>
      <c r="G65" s="150"/>
      <c r="H65" s="108" t="str">
        <f>IFERROR(VLOOKUP(ROWS($H$3:H65),$D$3:$E$204,2,0),"")</f>
        <v>KLATOVY</v>
      </c>
    </row>
    <row r="66" spans="4:8" ht="12.75">
      <c r="D66" s="144">
        <f>IF(ISNUMBER(SEARCH(ZAKL_DATA!$B$14,E66)),MAX($D$2:D65)+1,0)</f>
        <v>64</v>
      </c>
      <c r="E66" s="141" t="s">
        <v>718</v>
      </c>
      <c r="F66" s="148">
        <v>2309</v>
      </c>
      <c r="G66" s="150"/>
      <c r="H66" s="108" t="str">
        <f>IFERROR(VLOOKUP(ROWS($H$3:H66),$D$3:$E$204,2,0),"")</f>
        <v>KRALOVICE</v>
      </c>
    </row>
    <row r="67" spans="4:8" ht="12.75">
      <c r="D67" s="144">
        <f>IF(ISNUMBER(SEARCH(ZAKL_DATA!$B$14,E67)),MAX($D$2:D66)+1,0)</f>
        <v>65</v>
      </c>
      <c r="E67" s="141" t="s">
        <v>719</v>
      </c>
      <c r="F67" s="148">
        <v>2310</v>
      </c>
      <c r="G67" s="150"/>
      <c r="H67" s="108" t="str">
        <f>IFERROR(VLOOKUP(ROWS($H$3:H67),$D$3:$E$204,2,0),"")</f>
        <v>NEPOMUK</v>
      </c>
    </row>
    <row r="68" spans="4:8" ht="12.75">
      <c r="D68" s="144">
        <f>IF(ISNUMBER(SEARCH(ZAKL_DATA!$B$14,E68)),MAX($D$2:D67)+1,0)</f>
        <v>66</v>
      </c>
      <c r="E68" s="141" t="s">
        <v>720</v>
      </c>
      <c r="F68" s="148">
        <v>2311</v>
      </c>
      <c r="G68" s="150"/>
      <c r="H68" s="108" t="str">
        <f>IFERROR(VLOOKUP(ROWS($H$3:H68),$D$3:$E$204,2,0),"")</f>
        <v>PŘEŠTICE</v>
      </c>
    </row>
    <row r="69" spans="4:8" ht="12.75">
      <c r="D69" s="144">
        <f>IF(ISNUMBER(SEARCH(ZAKL_DATA!$B$14,E69)),MAX($D$2:D68)+1,0)</f>
        <v>67</v>
      </c>
      <c r="E69" s="141" t="s">
        <v>721</v>
      </c>
      <c r="F69" s="148">
        <v>2312</v>
      </c>
      <c r="G69" s="150"/>
      <c r="H69" s="108" t="str">
        <f>IFERROR(VLOOKUP(ROWS($H$3:H69),$D$3:$E$204,2,0),"")</f>
        <v>ROKYCANY</v>
      </c>
    </row>
    <row r="70" spans="4:8" ht="12.75">
      <c r="D70" s="144">
        <f>IF(ISNUMBER(SEARCH(ZAKL_DATA!$B$14,E70)),MAX($D$2:D69)+1,0)</f>
        <v>68</v>
      </c>
      <c r="E70" s="141" t="s">
        <v>722</v>
      </c>
      <c r="F70" s="148">
        <v>2313</v>
      </c>
      <c r="G70" s="150"/>
      <c r="H70" s="108" t="str">
        <f>IFERROR(VLOOKUP(ROWS($H$3:H70),$D$3:$E$204,2,0),"")</f>
        <v>TACHOV</v>
      </c>
    </row>
    <row r="71" spans="4:8" ht="12.75">
      <c r="D71" s="144">
        <f>IF(ISNUMBER(SEARCH(ZAKL_DATA!$B$14,E71)),MAX($D$2:D70)+1,0)</f>
        <v>69</v>
      </c>
      <c r="E71" s="141" t="s">
        <v>723</v>
      </c>
      <c r="F71" s="148">
        <v>2314</v>
      </c>
      <c r="G71" s="150"/>
      <c r="H71" s="108" t="str">
        <f>IFERROR(VLOOKUP(ROWS($H$3:H71),$D$3:$E$204,2,0),"")</f>
        <v>STŘÍBRO</v>
      </c>
    </row>
    <row r="72" spans="4:8" ht="12.75">
      <c r="D72" s="144">
        <f>IF(ISNUMBER(SEARCH(ZAKL_DATA!$B$14,E72)),MAX($D$2:D71)+1,0)</f>
        <v>70</v>
      </c>
      <c r="E72" s="141" t="s">
        <v>724</v>
      </c>
      <c r="F72" s="148">
        <v>2315</v>
      </c>
      <c r="G72" s="150"/>
      <c r="H72" s="108" t="str">
        <f>IFERROR(VLOOKUP(ROWS($H$3:H72),$D$3:$E$204,2,0),"")</f>
        <v>SUŠICE</v>
      </c>
    </row>
    <row r="73" spans="4:8" ht="12.75">
      <c r="D73" s="144">
        <f>IF(ISNUMBER(SEARCH(ZAKL_DATA!$B$14,E73)),MAX($D$2:D72)+1,0)</f>
        <v>71</v>
      </c>
      <c r="E73" s="141" t="s">
        <v>726</v>
      </c>
      <c r="F73" s="148">
        <v>2401</v>
      </c>
      <c r="G73" s="150"/>
      <c r="H73" s="108" t="str">
        <f>IFERROR(VLOOKUP(ROWS($H$3:H73),$D$3:$E$204,2,0),"")</f>
        <v>KARLOVY VARY</v>
      </c>
    </row>
    <row r="74" spans="4:8" ht="12.75">
      <c r="D74" s="144">
        <f>IF(ISNUMBER(SEARCH(ZAKL_DATA!$B$14,E74)),MAX($D$2:D73)+1,0)</f>
        <v>72</v>
      </c>
      <c r="E74" s="141" t="s">
        <v>727</v>
      </c>
      <c r="F74" s="148">
        <v>2402</v>
      </c>
      <c r="G74" s="150"/>
      <c r="H74" s="108" t="str">
        <f>IFERROR(VLOOKUP(ROWS($H$3:H74),$D$3:$E$204,2,0),"")</f>
        <v>AŠ</v>
      </c>
    </row>
    <row r="75" spans="4:8" ht="12.75">
      <c r="D75" s="144">
        <f>IF(ISNUMBER(SEARCH(ZAKL_DATA!$B$14,E75)),MAX($D$2:D74)+1,0)</f>
        <v>73</v>
      </c>
      <c r="E75" s="141" t="s">
        <v>728</v>
      </c>
      <c r="F75" s="148">
        <v>2403</v>
      </c>
      <c r="G75" s="150"/>
      <c r="H75" s="108" t="str">
        <f>IFERROR(VLOOKUP(ROWS($H$3:H75),$D$3:$E$204,2,0),"")</f>
        <v>CHEB</v>
      </c>
    </row>
    <row r="76" spans="4:8" ht="12.75">
      <c r="D76" s="144">
        <f>IF(ISNUMBER(SEARCH(ZAKL_DATA!$B$14,E76)),MAX($D$2:D75)+1,0)</f>
        <v>74</v>
      </c>
      <c r="E76" s="141" t="s">
        <v>729</v>
      </c>
      <c r="F76" s="148">
        <v>2404</v>
      </c>
      <c r="G76" s="150"/>
      <c r="H76" s="108" t="str">
        <f>IFERROR(VLOOKUP(ROWS($H$3:H76),$D$3:$E$204,2,0),"")</f>
        <v>KRASLICE</v>
      </c>
    </row>
    <row r="77" spans="4:8" ht="12.75">
      <c r="D77" s="144">
        <f>IF(ISNUMBER(SEARCH(ZAKL_DATA!$B$14,E77)),MAX($D$2:D76)+1,0)</f>
        <v>75</v>
      </c>
      <c r="E77" s="141" t="s">
        <v>730</v>
      </c>
      <c r="F77" s="148">
        <v>2405</v>
      </c>
      <c r="G77" s="150"/>
      <c r="H77" s="108" t="str">
        <f>IFERROR(VLOOKUP(ROWS($H$3:H77),$D$3:$E$204,2,0),"")</f>
        <v>MARIÁNSKÉ LÁZNĚ</v>
      </c>
    </row>
    <row r="78" spans="4:8" ht="12.75">
      <c r="D78" s="144">
        <f>IF(ISNUMBER(SEARCH(ZAKL_DATA!$B$14,E78)),MAX($D$2:D77)+1,0)</f>
        <v>76</v>
      </c>
      <c r="E78" s="141" t="s">
        <v>731</v>
      </c>
      <c r="F78" s="148">
        <v>2406</v>
      </c>
      <c r="G78" s="150"/>
      <c r="H78" s="108" t="str">
        <f>IFERROR(VLOOKUP(ROWS($H$3:H78),$D$3:$E$204,2,0),"")</f>
        <v>OSTROV NAD OHŘÍ</v>
      </c>
    </row>
    <row r="79" spans="4:8" ht="12.75">
      <c r="D79" s="144">
        <f>IF(ISNUMBER(SEARCH(ZAKL_DATA!$B$14,E79)),MAX($D$2:D78)+1,0)</f>
        <v>77</v>
      </c>
      <c r="E79" s="141" t="s">
        <v>732</v>
      </c>
      <c r="F79" s="148">
        <v>2407</v>
      </c>
      <c r="G79" s="150"/>
      <c r="H79" s="108" t="str">
        <f>IFERROR(VLOOKUP(ROWS($H$3:H79),$D$3:$E$204,2,0),"")</f>
        <v>SOKOLOV</v>
      </c>
    </row>
    <row r="80" spans="4:8" ht="12.75">
      <c r="D80" s="144">
        <f>IF(ISNUMBER(SEARCH(ZAKL_DATA!$B$14,E80)),MAX($D$2:D79)+1,0)</f>
        <v>78</v>
      </c>
      <c r="E80" s="141" t="s">
        <v>734</v>
      </c>
      <c r="F80" s="148">
        <v>2501</v>
      </c>
      <c r="G80" s="150"/>
      <c r="H80" s="108" t="str">
        <f>IFERROR(VLOOKUP(ROWS($H$3:H80),$D$3:$E$204,2,0),"")</f>
        <v>ÚSTÍ NAD LABEM</v>
      </c>
    </row>
    <row r="81" spans="4:8" ht="12.75">
      <c r="D81" s="144">
        <f>IF(ISNUMBER(SEARCH(ZAKL_DATA!$B$14,E81)),MAX($D$2:D80)+1,0)</f>
        <v>79</v>
      </c>
      <c r="E81" s="141" t="s">
        <v>735</v>
      </c>
      <c r="F81" s="148">
        <v>2502</v>
      </c>
      <c r="G81" s="150"/>
      <c r="H81" s="108" t="str">
        <f>IFERROR(VLOOKUP(ROWS($H$3:H81),$D$3:$E$204,2,0),"")</f>
        <v>BÍLINA</v>
      </c>
    </row>
    <row r="82" spans="4:8" ht="12.75">
      <c r="D82" s="144">
        <f>IF(ISNUMBER(SEARCH(ZAKL_DATA!$B$14,E82)),MAX($D$2:D81)+1,0)</f>
        <v>80</v>
      </c>
      <c r="E82" s="141" t="s">
        <v>736</v>
      </c>
      <c r="F82" s="148">
        <v>2503</v>
      </c>
      <c r="G82" s="150"/>
      <c r="H82" s="108" t="str">
        <f>IFERROR(VLOOKUP(ROWS($H$3:H82),$D$3:$E$204,2,0),"")</f>
        <v>DĚČÍN</v>
      </c>
    </row>
    <row r="83" spans="4:8" ht="12.75">
      <c r="D83" s="144">
        <f>IF(ISNUMBER(SEARCH(ZAKL_DATA!$B$14,E83)),MAX($D$2:D82)+1,0)</f>
        <v>81</v>
      </c>
      <c r="E83" s="141" t="s">
        <v>737</v>
      </c>
      <c r="F83" s="148">
        <v>2504</v>
      </c>
      <c r="G83" s="150"/>
      <c r="H83" s="108" t="str">
        <f>IFERROR(VLOOKUP(ROWS($H$3:H83),$D$3:$E$204,2,0),"")</f>
        <v>CHOMUTOV</v>
      </c>
    </row>
    <row r="84" spans="4:8" ht="12.75">
      <c r="D84" s="144">
        <f>IF(ISNUMBER(SEARCH(ZAKL_DATA!$B$14,E84)),MAX($D$2:D83)+1,0)</f>
        <v>82</v>
      </c>
      <c r="E84" s="141" t="s">
        <v>738</v>
      </c>
      <c r="F84" s="148">
        <v>2505</v>
      </c>
      <c r="G84" s="150"/>
      <c r="H84" s="108" t="str">
        <f>IFERROR(VLOOKUP(ROWS($H$3:H84),$D$3:$E$204,2,0),"")</f>
        <v>KADAŇ</v>
      </c>
    </row>
    <row r="85" spans="4:8" ht="12.75">
      <c r="D85" s="144">
        <f>IF(ISNUMBER(SEARCH(ZAKL_DATA!$B$14,E85)),MAX($D$2:D84)+1,0)</f>
        <v>83</v>
      </c>
      <c r="E85" s="141" t="s">
        <v>739</v>
      </c>
      <c r="F85" s="148">
        <v>2506</v>
      </c>
      <c r="G85" s="150"/>
      <c r="H85" s="108" t="str">
        <f>IFERROR(VLOOKUP(ROWS($H$3:H85),$D$3:$E$204,2,0),"")</f>
        <v>LIBOCHOVICE</v>
      </c>
    </row>
    <row r="86" spans="4:8" ht="12.75">
      <c r="D86" s="144">
        <f>IF(ISNUMBER(SEARCH(ZAKL_DATA!$B$14,E86)),MAX($D$2:D85)+1,0)</f>
        <v>84</v>
      </c>
      <c r="E86" s="141" t="s">
        <v>740</v>
      </c>
      <c r="F86" s="148">
        <v>2507</v>
      </c>
      <c r="G86" s="150"/>
      <c r="H86" s="108" t="str">
        <f>IFERROR(VLOOKUP(ROWS($H$3:H86),$D$3:$E$204,2,0),"")</f>
        <v>LITOMĚŘICE</v>
      </c>
    </row>
    <row r="87" spans="4:8" ht="12.75">
      <c r="D87" s="144">
        <f>IF(ISNUMBER(SEARCH(ZAKL_DATA!$B$14,E87)),MAX($D$2:D86)+1,0)</f>
        <v>85</v>
      </c>
      <c r="E87" s="141" t="s">
        <v>741</v>
      </c>
      <c r="F87" s="148">
        <v>2508</v>
      </c>
      <c r="G87" s="150"/>
      <c r="H87" s="108" t="str">
        <f>IFERROR(VLOOKUP(ROWS($H$3:H87),$D$3:$E$204,2,0),"")</f>
        <v>LITVÍNOV</v>
      </c>
    </row>
    <row r="88" spans="4:8" ht="12.75">
      <c r="D88" s="144">
        <f>IF(ISNUMBER(SEARCH(ZAKL_DATA!$B$14,E88)),MAX($D$2:D87)+1,0)</f>
        <v>86</v>
      </c>
      <c r="E88" s="141" t="s">
        <v>742</v>
      </c>
      <c r="F88" s="148">
        <v>2509</v>
      </c>
      <c r="G88" s="150"/>
      <c r="H88" s="108" t="str">
        <f>IFERROR(VLOOKUP(ROWS($H$3:H88),$D$3:$E$204,2,0),"")</f>
        <v>LOUNY</v>
      </c>
    </row>
    <row r="89" spans="4:8" ht="12.75">
      <c r="D89" s="144">
        <f>IF(ISNUMBER(SEARCH(ZAKL_DATA!$B$14,E89)),MAX($D$2:D88)+1,0)</f>
        <v>87</v>
      </c>
      <c r="E89" s="141" t="s">
        <v>743</v>
      </c>
      <c r="F89" s="148">
        <v>2510</v>
      </c>
      <c r="G89" s="150"/>
      <c r="H89" s="108" t="str">
        <f>IFERROR(VLOOKUP(ROWS($H$3:H89),$D$3:$E$204,2,0),"")</f>
        <v>MOST</v>
      </c>
    </row>
    <row r="90" spans="4:8" ht="12.75">
      <c r="D90" s="144">
        <f>IF(ISNUMBER(SEARCH(ZAKL_DATA!$B$14,E90)),MAX($D$2:D89)+1,0)</f>
        <v>88</v>
      </c>
      <c r="E90" s="141" t="s">
        <v>744</v>
      </c>
      <c r="F90" s="148">
        <v>2511</v>
      </c>
      <c r="G90" s="150"/>
      <c r="H90" s="108" t="str">
        <f>IFERROR(VLOOKUP(ROWS($H$3:H90),$D$3:$E$204,2,0),"")</f>
        <v>PODBOŘANY</v>
      </c>
    </row>
    <row r="91" spans="4:8" ht="25.5">
      <c r="D91" s="144">
        <f>IF(ISNUMBER(SEARCH(ZAKL_DATA!$B$14,E91)),MAX($D$2:D90)+1,0)</f>
        <v>89</v>
      </c>
      <c r="E91" s="141" t="s">
        <v>745</v>
      </c>
      <c r="F91" s="148">
        <v>2512</v>
      </c>
      <c r="G91" s="150"/>
      <c r="H91" s="108" t="str">
        <f>IFERROR(VLOOKUP(ROWS($H$3:H91),$D$3:$E$204,2,0),"")</f>
        <v>ROUDNICE NAD LABEM</v>
      </c>
    </row>
    <row r="92" spans="4:8" ht="12.75">
      <c r="D92" s="144">
        <f>IF(ISNUMBER(SEARCH(ZAKL_DATA!$B$14,E92)),MAX($D$2:D91)+1,0)</f>
        <v>90</v>
      </c>
      <c r="E92" s="141" t="s">
        <v>746</v>
      </c>
      <c r="F92" s="148">
        <v>2513</v>
      </c>
      <c r="G92" s="150"/>
      <c r="H92" s="108" t="str">
        <f>IFERROR(VLOOKUP(ROWS($H$3:H92),$D$3:$E$204,2,0),"")</f>
        <v>RUMBURK</v>
      </c>
    </row>
    <row r="93" spans="4:8" ht="12.75">
      <c r="D93" s="144">
        <f>IF(ISNUMBER(SEARCH(ZAKL_DATA!$B$14,E93)),MAX($D$2:D92)+1,0)</f>
        <v>91</v>
      </c>
      <c r="E93" s="141" t="s">
        <v>747</v>
      </c>
      <c r="F93" s="148">
        <v>2514</v>
      </c>
      <c r="G93" s="150"/>
      <c r="H93" s="108" t="str">
        <f>IFERROR(VLOOKUP(ROWS($H$3:H93),$D$3:$E$204,2,0),"")</f>
        <v>TEPLICE</v>
      </c>
    </row>
    <row r="94" spans="4:8" ht="12.75">
      <c r="D94" s="144">
        <f>IF(ISNUMBER(SEARCH(ZAKL_DATA!$B$14,E94)),MAX($D$2:D93)+1,0)</f>
        <v>92</v>
      </c>
      <c r="E94" s="141" t="s">
        <v>748</v>
      </c>
      <c r="F94" s="148">
        <v>2515</v>
      </c>
      <c r="G94" s="150"/>
      <c r="H94" s="108" t="str">
        <f>IFERROR(VLOOKUP(ROWS($H$3:H94),$D$3:$E$204,2,0),"")</f>
        <v>ŽATEC</v>
      </c>
    </row>
    <row r="95" spans="4:8" ht="12.75">
      <c r="D95" s="144">
        <f>IF(ISNUMBER(SEARCH(ZAKL_DATA!$B$14,E95)),MAX($D$2:D94)+1,0)</f>
        <v>93</v>
      </c>
      <c r="E95" s="141" t="s">
        <v>750</v>
      </c>
      <c r="F95" s="148">
        <v>2601</v>
      </c>
      <c r="G95" s="150"/>
      <c r="H95" s="108" t="str">
        <f>IFERROR(VLOOKUP(ROWS($H$3:H95),$D$3:$E$204,2,0),"")</f>
        <v>LIBEREC</v>
      </c>
    </row>
    <row r="96" spans="4:8" ht="12.75">
      <c r="D96" s="144">
        <f>IF(ISNUMBER(SEARCH(ZAKL_DATA!$B$14,E96)),MAX($D$2:D95)+1,0)</f>
        <v>94</v>
      </c>
      <c r="E96" s="141" t="s">
        <v>751</v>
      </c>
      <c r="F96" s="148">
        <v>2602</v>
      </c>
      <c r="G96" s="150"/>
      <c r="H96" s="108" t="str">
        <f>IFERROR(VLOOKUP(ROWS($H$3:H96),$D$3:$E$204,2,0),"")</f>
        <v>ČESKÁ LÍPA</v>
      </c>
    </row>
    <row r="97" spans="4:8" ht="12.75">
      <c r="D97" s="144">
        <f>IF(ISNUMBER(SEARCH(ZAKL_DATA!$B$14,E97)),MAX($D$2:D96)+1,0)</f>
        <v>95</v>
      </c>
      <c r="E97" s="141" t="s">
        <v>752</v>
      </c>
      <c r="F97" s="148">
        <v>2603</v>
      </c>
      <c r="G97" s="150"/>
      <c r="H97" s="108" t="str">
        <f>IFERROR(VLOOKUP(ROWS($H$3:H97),$D$3:$E$204,2,0),"")</f>
        <v>FRÝDLANT</v>
      </c>
    </row>
    <row r="98" spans="4:8" ht="25.5">
      <c r="D98" s="144">
        <f>IF(ISNUMBER(SEARCH(ZAKL_DATA!$B$14,E98)),MAX($D$2:D97)+1,0)</f>
        <v>96</v>
      </c>
      <c r="E98" s="141" t="s">
        <v>753</v>
      </c>
      <c r="F98" s="148">
        <v>2604</v>
      </c>
      <c r="G98" s="150"/>
      <c r="H98" s="108" t="str">
        <f>IFERROR(VLOOKUP(ROWS($H$3:H98),$D$3:$E$204,2,0),"")</f>
        <v>JABLONEC NAD NISOU</v>
      </c>
    </row>
    <row r="99" spans="4:8" ht="12.75">
      <c r="D99" s="144">
        <f>IF(ISNUMBER(SEARCH(ZAKL_DATA!$B$14,E99)),MAX($D$2:D98)+1,0)</f>
        <v>97</v>
      </c>
      <c r="E99" s="141" t="s">
        <v>754</v>
      </c>
      <c r="F99" s="148">
        <v>2605</v>
      </c>
      <c r="G99" s="150"/>
      <c r="H99" s="108" t="str">
        <f>IFERROR(VLOOKUP(ROWS($H$3:H99),$D$3:$E$204,2,0),"")</f>
        <v>JILEMNICE</v>
      </c>
    </row>
    <row r="100" spans="4:8" ht="12.75">
      <c r="D100" s="144">
        <f>IF(ISNUMBER(SEARCH(ZAKL_DATA!$B$14,E100)),MAX($D$2:D99)+1,0)</f>
        <v>98</v>
      </c>
      <c r="E100" s="141" t="s">
        <v>755</v>
      </c>
      <c r="F100" s="148">
        <v>2606</v>
      </c>
      <c r="G100" s="150"/>
      <c r="H100" s="108" t="str">
        <f>IFERROR(VLOOKUP(ROWS($H$3:H100),$D$3:$E$204,2,0),"")</f>
        <v>NOVÝ BOR</v>
      </c>
    </row>
    <row r="101" spans="4:8" ht="12.75">
      <c r="D101" s="144">
        <f>IF(ISNUMBER(SEARCH(ZAKL_DATA!$B$14,E101)),MAX($D$2:D100)+1,0)</f>
        <v>99</v>
      </c>
      <c r="E101" s="141" t="s">
        <v>756</v>
      </c>
      <c r="F101" s="148">
        <v>2607</v>
      </c>
      <c r="G101" s="150"/>
      <c r="H101" s="108" t="str">
        <f>IFERROR(VLOOKUP(ROWS($H$3:H101),$D$3:$E$204,2,0),"")</f>
        <v>SEMILY</v>
      </c>
    </row>
    <row r="102" spans="4:8" ht="12.75">
      <c r="D102" s="144">
        <f>IF(ISNUMBER(SEARCH(ZAKL_DATA!$B$14,E102)),MAX($D$2:D101)+1,0)</f>
        <v>100</v>
      </c>
      <c r="E102" s="141" t="s">
        <v>757</v>
      </c>
      <c r="F102" s="148">
        <v>2608</v>
      </c>
      <c r="G102" s="150"/>
      <c r="H102" s="108" t="str">
        <f>IFERROR(VLOOKUP(ROWS($H$3:H102),$D$3:$E$204,2,0),"")</f>
        <v>TANVALD</v>
      </c>
    </row>
    <row r="103" spans="4:8" ht="12.75">
      <c r="D103" s="144">
        <f>IF(ISNUMBER(SEARCH(ZAKL_DATA!$B$14,E103)),MAX($D$2:D102)+1,0)</f>
        <v>101</v>
      </c>
      <c r="E103" s="141" t="s">
        <v>758</v>
      </c>
      <c r="F103" s="148">
        <v>2609</v>
      </c>
      <c r="G103" s="150"/>
      <c r="H103" s="108" t="str">
        <f>IFERROR(VLOOKUP(ROWS($H$3:H103),$D$3:$E$204,2,0),"")</f>
        <v>TURNOV</v>
      </c>
    </row>
    <row r="104" spans="4:8" ht="12.75">
      <c r="D104" s="144">
        <f>IF(ISNUMBER(SEARCH(ZAKL_DATA!$B$14,E104)),MAX($D$2:D103)+1,0)</f>
        <v>102</v>
      </c>
      <c r="E104" s="141" t="s">
        <v>759</v>
      </c>
      <c r="F104" s="148">
        <v>2610</v>
      </c>
      <c r="G104" s="150"/>
      <c r="H104" s="108" t="str">
        <f>IFERROR(VLOOKUP(ROWS($H$3:H104),$D$3:$E$204,2,0),"")</f>
        <v>ŽELEZNÝ BROD</v>
      </c>
    </row>
    <row r="105" spans="4:8" ht="12.75">
      <c r="D105" s="144">
        <f>IF(ISNUMBER(SEARCH(ZAKL_DATA!$B$14,E105)),MAX($D$2:D104)+1,0)</f>
        <v>103</v>
      </c>
      <c r="E105" s="141" t="s">
        <v>761</v>
      </c>
      <c r="F105" s="148">
        <v>2701</v>
      </c>
      <c r="G105" s="150"/>
      <c r="H105" s="108" t="str">
        <f>IFERROR(VLOOKUP(ROWS($H$3:H105),$D$3:$E$204,2,0),"")</f>
        <v>HRADEC KRÁLOVÉ</v>
      </c>
    </row>
    <row r="106" spans="4:8" ht="12.75">
      <c r="D106" s="144">
        <f>IF(ISNUMBER(SEARCH(ZAKL_DATA!$B$14,E106)),MAX($D$2:D105)+1,0)</f>
        <v>104</v>
      </c>
      <c r="E106" s="141" t="s">
        <v>762</v>
      </c>
      <c r="F106" s="148">
        <v>2702</v>
      </c>
      <c r="G106" s="150"/>
      <c r="H106" s="108" t="str">
        <f>IFERROR(VLOOKUP(ROWS($H$3:H106),$D$3:$E$204,2,0),"")</f>
        <v>BROUMOV</v>
      </c>
    </row>
    <row r="107" spans="4:8" ht="12.75">
      <c r="D107" s="144">
        <f>IF(ISNUMBER(SEARCH(ZAKL_DATA!$B$14,E107)),MAX($D$2:D106)+1,0)</f>
        <v>105</v>
      </c>
      <c r="E107" s="141" t="s">
        <v>763</v>
      </c>
      <c r="F107" s="148">
        <v>2703</v>
      </c>
      <c r="G107" s="150"/>
      <c r="H107" s="108" t="str">
        <f>IFERROR(VLOOKUP(ROWS($H$3:H107),$D$3:$E$204,2,0),"")</f>
        <v>DOBRUŠKA</v>
      </c>
    </row>
    <row r="108" spans="4:8" ht="12.75">
      <c r="D108" s="144">
        <f>IF(ISNUMBER(SEARCH(ZAKL_DATA!$B$14,E108)),MAX($D$2:D107)+1,0)</f>
        <v>106</v>
      </c>
      <c r="E108" s="141" t="s">
        <v>764</v>
      </c>
      <c r="F108" s="148">
        <v>2704</v>
      </c>
      <c r="G108" s="150"/>
      <c r="H108" s="108" t="str">
        <f>IFERROR(VLOOKUP(ROWS($H$3:H108),$D$3:$E$204,2,0),"")</f>
        <v>DVŮR KRÁLOVÉ</v>
      </c>
    </row>
    <row r="109" spans="4:8" ht="12.75">
      <c r="D109" s="144">
        <f>IF(ISNUMBER(SEARCH(ZAKL_DATA!$B$14,E109)),MAX($D$2:D108)+1,0)</f>
        <v>107</v>
      </c>
      <c r="E109" s="141" t="s">
        <v>765</v>
      </c>
      <c r="F109" s="148">
        <v>2705</v>
      </c>
      <c r="G109" s="150"/>
      <c r="H109" s="108" t="str">
        <f>IFERROR(VLOOKUP(ROWS($H$3:H109),$D$3:$E$204,2,0),"")</f>
        <v>HOŘICE</v>
      </c>
    </row>
    <row r="110" spans="4:8" ht="12.75">
      <c r="D110" s="144">
        <f>IF(ISNUMBER(SEARCH(ZAKL_DATA!$B$14,E110)),MAX($D$2:D109)+1,0)</f>
        <v>108</v>
      </c>
      <c r="E110" s="141" t="s">
        <v>766</v>
      </c>
      <c r="F110" s="148">
        <v>2706</v>
      </c>
      <c r="G110" s="150"/>
      <c r="H110" s="108" t="str">
        <f>IFERROR(VLOOKUP(ROWS($H$3:H110),$D$3:$E$204,2,0),"")</f>
        <v>JAROMĚŘ</v>
      </c>
    </row>
    <row r="111" spans="4:8" ht="12.75">
      <c r="D111" s="144">
        <f>IF(ISNUMBER(SEARCH(ZAKL_DATA!$B$14,E111)),MAX($D$2:D110)+1,0)</f>
        <v>109</v>
      </c>
      <c r="E111" s="141" t="s">
        <v>767</v>
      </c>
      <c r="F111" s="148">
        <v>2707</v>
      </c>
      <c r="G111" s="150"/>
      <c r="H111" s="108" t="str">
        <f>IFERROR(VLOOKUP(ROWS($H$3:H111),$D$3:$E$204,2,0),"")</f>
        <v>JIČÍN</v>
      </c>
    </row>
    <row r="112" spans="4:8" ht="25.5">
      <c r="D112" s="144">
        <f>IF(ISNUMBER(SEARCH(ZAKL_DATA!$B$14,E112)),MAX($D$2:D111)+1,0)</f>
        <v>110</v>
      </c>
      <c r="E112" s="141" t="s">
        <v>768</v>
      </c>
      <c r="F112" s="148">
        <v>2708</v>
      </c>
      <c r="G112" s="150"/>
      <c r="H112" s="108" t="str">
        <f>IFERROR(VLOOKUP(ROWS($H$3:H112),$D$3:$E$204,2,0),"")</f>
        <v>KOSTELEC NAD ORLICÍ</v>
      </c>
    </row>
    <row r="113" spans="4:8" ht="12.75">
      <c r="D113" s="144">
        <f>IF(ISNUMBER(SEARCH(ZAKL_DATA!$B$14,E113)),MAX($D$2:D112)+1,0)</f>
        <v>111</v>
      </c>
      <c r="E113" s="141" t="s">
        <v>769</v>
      </c>
      <c r="F113" s="148">
        <v>2709</v>
      </c>
      <c r="G113" s="150"/>
      <c r="H113" s="108" t="str">
        <f>IFERROR(VLOOKUP(ROWS($H$3:H113),$D$3:$E$204,2,0),"")</f>
        <v>NÁCHOD</v>
      </c>
    </row>
    <row r="114" spans="4:8" ht="12.75">
      <c r="D114" s="144">
        <f>IF(ISNUMBER(SEARCH(ZAKL_DATA!$B$14,E114)),MAX($D$2:D113)+1,0)</f>
        <v>112</v>
      </c>
      <c r="E114" s="141" t="s">
        <v>770</v>
      </c>
      <c r="F114" s="148">
        <v>2710</v>
      </c>
      <c r="G114" s="150"/>
      <c r="H114" s="108" t="str">
        <f>IFERROR(VLOOKUP(ROWS($H$3:H114),$D$3:$E$204,2,0),"")</f>
        <v>NOVÁ PAKA</v>
      </c>
    </row>
    <row r="115" spans="4:8" ht="12.75">
      <c r="D115" s="144">
        <f>IF(ISNUMBER(SEARCH(ZAKL_DATA!$B$14,E115)),MAX($D$2:D114)+1,0)</f>
        <v>113</v>
      </c>
      <c r="E115" s="141" t="s">
        <v>771</v>
      </c>
      <c r="F115" s="148">
        <v>2711</v>
      </c>
      <c r="G115" s="150"/>
      <c r="H115" s="108" t="str">
        <f>IFERROR(VLOOKUP(ROWS($H$3:H115),$D$3:$E$204,2,0),"")</f>
        <v>NOVÝ BYDŽOV</v>
      </c>
    </row>
    <row r="116" spans="4:8" ht="25.5">
      <c r="D116" s="144">
        <f>IF(ISNUMBER(SEARCH(ZAKL_DATA!$B$14,E116)),MAX($D$2:D115)+1,0)</f>
        <v>114</v>
      </c>
      <c r="E116" s="141" t="s">
        <v>772</v>
      </c>
      <c r="F116" s="148">
        <v>2712</v>
      </c>
      <c r="G116" s="150"/>
      <c r="H116" s="108" t="str">
        <f>IFERROR(VLOOKUP(ROWS($H$3:H116),$D$3:$E$204,2,0),"")</f>
        <v>RYCHNOV NAD KNĚŽ.</v>
      </c>
    </row>
    <row r="117" spans="4:8" ht="12.75">
      <c r="D117" s="144">
        <f>IF(ISNUMBER(SEARCH(ZAKL_DATA!$B$14,E117)),MAX($D$2:D116)+1,0)</f>
        <v>115</v>
      </c>
      <c r="E117" s="141" t="s">
        <v>773</v>
      </c>
      <c r="F117" s="148">
        <v>2713</v>
      </c>
      <c r="G117" s="150"/>
      <c r="H117" s="108" t="str">
        <f>IFERROR(VLOOKUP(ROWS($H$3:H117),$D$3:$E$204,2,0),"")</f>
        <v>TRUTNOV</v>
      </c>
    </row>
    <row r="118" spans="4:8" ht="12.75">
      <c r="D118" s="144">
        <f>IF(ISNUMBER(SEARCH(ZAKL_DATA!$B$14,E118)),MAX($D$2:D117)+1,0)</f>
        <v>116</v>
      </c>
      <c r="E118" s="141" t="s">
        <v>774</v>
      </c>
      <c r="F118" s="148">
        <v>2714</v>
      </c>
      <c r="G118" s="150"/>
      <c r="H118" s="108" t="str">
        <f>IFERROR(VLOOKUP(ROWS($H$3:H118),$D$3:$E$204,2,0),"")</f>
        <v>VRCHLABÍ</v>
      </c>
    </row>
    <row r="119" spans="4:8" ht="12.75">
      <c r="D119" s="144">
        <f>IF(ISNUMBER(SEARCH(ZAKL_DATA!$B$14,E119)),MAX($D$2:D118)+1,0)</f>
        <v>117</v>
      </c>
      <c r="E119" s="141" t="s">
        <v>776</v>
      </c>
      <c r="F119" s="148">
        <v>2801</v>
      </c>
      <c r="G119" s="150"/>
      <c r="H119" s="108" t="str">
        <f>IFERROR(VLOOKUP(ROWS($H$3:H119),$D$3:$E$204,2,0),"")</f>
        <v>PARDUBICE</v>
      </c>
    </row>
    <row r="120" spans="4:8" ht="12.75">
      <c r="D120" s="144">
        <f>IF(ISNUMBER(SEARCH(ZAKL_DATA!$B$14,E120)),MAX($D$2:D119)+1,0)</f>
        <v>118</v>
      </c>
      <c r="E120" s="141" t="s">
        <v>777</v>
      </c>
      <c r="F120" s="148">
        <v>2802</v>
      </c>
      <c r="G120" s="150"/>
      <c r="H120" s="108" t="str">
        <f>IFERROR(VLOOKUP(ROWS($H$3:H120),$D$3:$E$204,2,0),"")</f>
        <v>HLINSKO</v>
      </c>
    </row>
    <row r="121" spans="4:8" ht="12.75">
      <c r="D121" s="144">
        <f>IF(ISNUMBER(SEARCH(ZAKL_DATA!$B$14,E121)),MAX($D$2:D120)+1,0)</f>
        <v>119</v>
      </c>
      <c r="E121" s="141" t="s">
        <v>778</v>
      </c>
      <c r="F121" s="148">
        <v>2803</v>
      </c>
      <c r="G121" s="150"/>
      <c r="H121" s="108" t="str">
        <f>IFERROR(VLOOKUP(ROWS($H$3:H121),$D$3:$E$204,2,0),"")</f>
        <v>HOLICE</v>
      </c>
    </row>
    <row r="122" spans="4:8" ht="12.75">
      <c r="D122" s="144">
        <f>IF(ISNUMBER(SEARCH(ZAKL_DATA!$B$14,E122)),MAX($D$2:D121)+1,0)</f>
        <v>120</v>
      </c>
      <c r="E122" s="141" t="s">
        <v>779</v>
      </c>
      <c r="F122" s="148">
        <v>2804</v>
      </c>
      <c r="G122" s="150"/>
      <c r="H122" s="108" t="str">
        <f>IFERROR(VLOOKUP(ROWS($H$3:H122),$D$3:$E$204,2,0),"")</f>
        <v>CHRUDIM</v>
      </c>
    </row>
    <row r="123" spans="4:8" ht="12.75">
      <c r="D123" s="144">
        <f>IF(ISNUMBER(SEARCH(ZAKL_DATA!$B$14,E123)),MAX($D$2:D122)+1,0)</f>
        <v>121</v>
      </c>
      <c r="E123" s="141" t="s">
        <v>780</v>
      </c>
      <c r="F123" s="148">
        <v>2805</v>
      </c>
      <c r="G123" s="150"/>
      <c r="H123" s="108" t="str">
        <f>IFERROR(VLOOKUP(ROWS($H$3:H123),$D$3:$E$204,2,0),"")</f>
        <v>LITOMYŠL</v>
      </c>
    </row>
    <row r="124" spans="4:8" ht="25.5">
      <c r="D124" s="144">
        <f>IF(ISNUMBER(SEARCH(ZAKL_DATA!$B$14,E124)),MAX($D$2:D123)+1,0)</f>
        <v>122</v>
      </c>
      <c r="E124" s="141" t="s">
        <v>781</v>
      </c>
      <c r="F124" s="148">
        <v>2806</v>
      </c>
      <c r="G124" s="150"/>
      <c r="H124" s="108" t="str">
        <f>IFERROR(VLOOKUP(ROWS($H$3:H124),$D$3:$E$204,2,0),"")</f>
        <v>MORAVSKÁ TŘEBOVÁ</v>
      </c>
    </row>
    <row r="125" spans="4:8" ht="12.75">
      <c r="D125" s="144">
        <f>IF(ISNUMBER(SEARCH(ZAKL_DATA!$B$14,E125)),MAX($D$2:D124)+1,0)</f>
        <v>123</v>
      </c>
      <c r="E125" s="141" t="s">
        <v>782</v>
      </c>
      <c r="F125" s="148">
        <v>2807</v>
      </c>
      <c r="G125" s="150"/>
      <c r="H125" s="108" t="str">
        <f>IFERROR(VLOOKUP(ROWS($H$3:H125),$D$3:$E$204,2,0),"")</f>
        <v>PŘELOUČ</v>
      </c>
    </row>
    <row r="126" spans="4:8" ht="12.75">
      <c r="D126" s="144">
        <f>IF(ISNUMBER(SEARCH(ZAKL_DATA!$B$14,E126)),MAX($D$2:D125)+1,0)</f>
        <v>124</v>
      </c>
      <c r="E126" s="141" t="s">
        <v>783</v>
      </c>
      <c r="F126" s="148">
        <v>2808</v>
      </c>
      <c r="G126" s="150"/>
      <c r="H126" s="108" t="str">
        <f>IFERROR(VLOOKUP(ROWS($H$3:H126),$D$3:$E$204,2,0),"")</f>
        <v>SVITAVY</v>
      </c>
    </row>
    <row r="127" spans="4:8" ht="12.75">
      <c r="D127" s="144">
        <f>IF(ISNUMBER(SEARCH(ZAKL_DATA!$B$14,E127)),MAX($D$2:D126)+1,0)</f>
        <v>125</v>
      </c>
      <c r="E127" s="141" t="s">
        <v>784</v>
      </c>
      <c r="F127" s="148">
        <v>2809</v>
      </c>
      <c r="G127" s="150"/>
      <c r="H127" s="108" t="str">
        <f>IFERROR(VLOOKUP(ROWS($H$3:H127),$D$3:$E$204,2,0),"")</f>
        <v>ÚSTÍ NAD ORLICÍ</v>
      </c>
    </row>
    <row r="128" spans="4:8" ht="12.75">
      <c r="D128" s="144">
        <f>IF(ISNUMBER(SEARCH(ZAKL_DATA!$B$14,E128)),MAX($D$2:D127)+1,0)</f>
        <v>126</v>
      </c>
      <c r="E128" s="141" t="s">
        <v>785</v>
      </c>
      <c r="F128" s="148">
        <v>2810</v>
      </c>
      <c r="G128" s="150"/>
      <c r="H128" s="108" t="str">
        <f>IFERROR(VLOOKUP(ROWS($H$3:H128),$D$3:$E$204,2,0),"")</f>
        <v>VYSOKÉ MÝTO</v>
      </c>
    </row>
    <row r="129" spans="4:8" ht="12.75">
      <c r="D129" s="144">
        <f>IF(ISNUMBER(SEARCH(ZAKL_DATA!$B$14,E129)),MAX($D$2:D128)+1,0)</f>
        <v>127</v>
      </c>
      <c r="E129" s="141" t="s">
        <v>786</v>
      </c>
      <c r="F129" s="148">
        <v>2811</v>
      </c>
      <c r="G129" s="150"/>
      <c r="H129" s="108" t="str">
        <f>IFERROR(VLOOKUP(ROWS($H$3:H129),$D$3:$E$204,2,0),"")</f>
        <v>ŽAMBERK</v>
      </c>
    </row>
    <row r="130" spans="4:8" ht="12.75">
      <c r="D130" s="144">
        <f>IF(ISNUMBER(SEARCH(ZAKL_DATA!$B$14,E130)),MAX($D$2:D129)+1,0)</f>
        <v>128</v>
      </c>
      <c r="E130" s="141" t="s">
        <v>788</v>
      </c>
      <c r="F130" s="148">
        <v>2901</v>
      </c>
      <c r="G130" s="150"/>
      <c r="H130" s="108" t="str">
        <f>IFERROR(VLOOKUP(ROWS($H$3:H130),$D$3:$E$204,2,0),"")</f>
        <v>JIHLAVA</v>
      </c>
    </row>
    <row r="131" spans="4:8" ht="25.5">
      <c r="D131" s="144">
        <f>IF(ISNUMBER(SEARCH(ZAKL_DATA!$B$14,E131)),MAX($D$2:D130)+1,0)</f>
        <v>129</v>
      </c>
      <c r="E131" s="141" t="s">
        <v>789</v>
      </c>
      <c r="F131" s="148">
        <v>2902</v>
      </c>
      <c r="G131" s="150"/>
      <c r="H131" s="108" t="str">
        <f>IFERROR(VLOOKUP(ROWS($H$3:H131),$D$3:$E$204,2,0),"")</f>
        <v>BYSTŘICE NAD PERN.</v>
      </c>
    </row>
    <row r="132" spans="4:8" ht="12.75">
      <c r="D132" s="144">
        <f>IF(ISNUMBER(SEARCH(ZAKL_DATA!$B$14,E132)),MAX($D$2:D131)+1,0)</f>
        <v>130</v>
      </c>
      <c r="E132" s="141" t="s">
        <v>790</v>
      </c>
      <c r="F132" s="148">
        <v>2903</v>
      </c>
      <c r="G132" s="150"/>
      <c r="H132" s="108" t="str">
        <f>IFERROR(VLOOKUP(ROWS($H$3:H132),$D$3:$E$204,2,0),"")</f>
        <v>HAVLÍČKŮV BROD</v>
      </c>
    </row>
    <row r="133" spans="4:8" ht="12.75">
      <c r="D133" s="144">
        <f>IF(ISNUMBER(SEARCH(ZAKL_DATA!$B$14,E133)),MAX($D$2:D132)+1,0)</f>
        <v>131</v>
      </c>
      <c r="E133" s="141" t="s">
        <v>791</v>
      </c>
      <c r="F133" s="148">
        <v>2904</v>
      </c>
      <c r="G133" s="150"/>
      <c r="H133" s="108" t="str">
        <f>IFERROR(VLOOKUP(ROWS($H$3:H133),$D$3:$E$204,2,0),"")</f>
        <v>HUMPOLEC</v>
      </c>
    </row>
    <row r="134" spans="4:8" ht="12.75">
      <c r="D134" s="144">
        <f>IF(ISNUMBER(SEARCH(ZAKL_DATA!$B$14,E134)),MAX($D$2:D133)+1,0)</f>
        <v>132</v>
      </c>
      <c r="E134" s="141" t="s">
        <v>792</v>
      </c>
      <c r="F134" s="148">
        <v>2905</v>
      </c>
      <c r="G134" s="150"/>
      <c r="H134" s="108" t="str">
        <f>IFERROR(VLOOKUP(ROWS($H$3:H134),$D$3:$E$204,2,0),"")</f>
        <v>CHOTĚBOŘ</v>
      </c>
    </row>
    <row r="135" spans="4:8" ht="25.5">
      <c r="D135" s="144">
        <f>IF(ISNUMBER(SEARCH(ZAKL_DATA!$B$14,E135)),MAX($D$2:D134)+1,0)</f>
        <v>133</v>
      </c>
      <c r="E135" s="141" t="s">
        <v>793</v>
      </c>
      <c r="F135" s="148">
        <v>2906</v>
      </c>
      <c r="G135" s="150"/>
      <c r="H135" s="108" t="str">
        <f>IFERROR(VLOOKUP(ROWS($H$3:H135),$D$3:$E$204,2,0),"")</f>
        <v>LEDEČ NAD SÁZAVOU</v>
      </c>
    </row>
    <row r="136" spans="4:8" ht="25.5">
      <c r="D136" s="144">
        <f>IF(ISNUMBER(SEARCH(ZAKL_DATA!$B$14,E136)),MAX($D$2:D135)+1,0)</f>
        <v>134</v>
      </c>
      <c r="E136" s="141" t="s">
        <v>794</v>
      </c>
      <c r="F136" s="148">
        <v>2907</v>
      </c>
      <c r="G136" s="150"/>
      <c r="H136" s="108" t="str">
        <f>IFERROR(VLOOKUP(ROWS($H$3:H136),$D$3:$E$204,2,0),"")</f>
        <v>MORAVSKÉ BUDĚJOVICE</v>
      </c>
    </row>
    <row r="137" spans="4:8" ht="25.5">
      <c r="D137" s="144">
        <f>IF(ISNUMBER(SEARCH(ZAKL_DATA!$B$14,E137)),MAX($D$2:D136)+1,0)</f>
        <v>135</v>
      </c>
      <c r="E137" s="141" t="s">
        <v>795</v>
      </c>
      <c r="F137" s="148">
        <v>2908</v>
      </c>
      <c r="G137" s="150"/>
      <c r="H137" s="108" t="str">
        <f>IFERROR(VLOOKUP(ROWS($H$3:H137),$D$3:$E$204,2,0),"")</f>
        <v>NÁMĚŠŤ NAD OSLAVOU</v>
      </c>
    </row>
    <row r="138" spans="4:8" ht="12.75">
      <c r="D138" s="144">
        <f>IF(ISNUMBER(SEARCH(ZAKL_DATA!$B$14,E138)),MAX($D$2:D137)+1,0)</f>
        <v>136</v>
      </c>
      <c r="E138" s="141" t="s">
        <v>796</v>
      </c>
      <c r="F138" s="148">
        <v>2909</v>
      </c>
      <c r="G138" s="150"/>
      <c r="H138" s="108" t="str">
        <f>IFERROR(VLOOKUP(ROWS($H$3:H138),$D$3:$E$204,2,0),"")</f>
        <v>PACOV</v>
      </c>
    </row>
    <row r="139" spans="4:8" ht="12.75">
      <c r="D139" s="144">
        <f>IF(ISNUMBER(SEARCH(ZAKL_DATA!$B$14,E139)),MAX($D$2:D138)+1,0)</f>
        <v>137</v>
      </c>
      <c r="E139" s="141" t="s">
        <v>797</v>
      </c>
      <c r="F139" s="148">
        <v>2910</v>
      </c>
      <c r="G139" s="150"/>
      <c r="H139" s="108" t="str">
        <f>IFERROR(VLOOKUP(ROWS($H$3:H139),$D$3:$E$204,2,0),"")</f>
        <v>PELHŘIMOV</v>
      </c>
    </row>
    <row r="140" spans="4:8" ht="12.75">
      <c r="D140" s="144">
        <f>IF(ISNUMBER(SEARCH(ZAKL_DATA!$B$14,E140)),MAX($D$2:D139)+1,0)</f>
        <v>138</v>
      </c>
      <c r="E140" s="141" t="s">
        <v>798</v>
      </c>
      <c r="F140" s="148">
        <v>2911</v>
      </c>
      <c r="G140" s="150"/>
      <c r="H140" s="108" t="str">
        <f>IFERROR(VLOOKUP(ROWS($H$3:H140),$D$3:$E$204,2,0),"")</f>
        <v>TELČ</v>
      </c>
    </row>
    <row r="141" spans="4:8" ht="12.75">
      <c r="D141" s="144">
        <f>IF(ISNUMBER(SEARCH(ZAKL_DATA!$B$14,E141)),MAX($D$2:D140)+1,0)</f>
        <v>139</v>
      </c>
      <c r="E141" s="141" t="s">
        <v>799</v>
      </c>
      <c r="F141" s="148">
        <v>2912</v>
      </c>
      <c r="G141" s="150"/>
      <c r="H141" s="108" t="str">
        <f>IFERROR(VLOOKUP(ROWS($H$3:H141),$D$3:$E$204,2,0),"")</f>
        <v>TŘEBÍČ</v>
      </c>
    </row>
    <row r="142" spans="4:8" ht="12.75">
      <c r="D142" s="144">
        <f>IF(ISNUMBER(SEARCH(ZAKL_DATA!$B$14,E142)),MAX($D$2:D141)+1,0)</f>
        <v>140</v>
      </c>
      <c r="E142" s="141" t="s">
        <v>800</v>
      </c>
      <c r="F142" s="148">
        <v>2913</v>
      </c>
      <c r="G142" s="150"/>
      <c r="H142" s="108" t="str">
        <f>IFERROR(VLOOKUP(ROWS($H$3:H142),$D$3:$E$204,2,0),"")</f>
        <v>VELKÉ MEZIŘÍČÍ</v>
      </c>
    </row>
    <row r="143" spans="4:8" ht="25.5">
      <c r="D143" s="144">
        <f>IF(ISNUMBER(SEARCH(ZAKL_DATA!$B$14,E143)),MAX($D$2:D142)+1,0)</f>
        <v>141</v>
      </c>
      <c r="E143" s="141" t="s">
        <v>801</v>
      </c>
      <c r="F143" s="148">
        <v>2914</v>
      </c>
      <c r="G143" s="150"/>
      <c r="H143" s="108" t="str">
        <f>IFERROR(VLOOKUP(ROWS($H$3:H143),$D$3:$E$204,2,0),"")</f>
        <v>ŽĎÁR NAD SÁZAVOU</v>
      </c>
    </row>
    <row r="144" spans="4:8" ht="12.75">
      <c r="D144" s="144">
        <f>IF(ISNUMBER(SEARCH(ZAKL_DATA!$B$14,E144)),MAX($D$2:D143)+1,0)</f>
        <v>142</v>
      </c>
      <c r="E144" s="141" t="s">
        <v>803</v>
      </c>
      <c r="F144" s="148">
        <v>3001</v>
      </c>
      <c r="G144" s="150"/>
      <c r="H144" s="108" t="str">
        <f>IFERROR(VLOOKUP(ROWS($H$3:H144),$D$3:$E$204,2,0),"")</f>
        <v>BRNO I</v>
      </c>
    </row>
    <row r="145" spans="4:8" ht="12.75">
      <c r="D145" s="144">
        <f>IF(ISNUMBER(SEARCH(ZAKL_DATA!$B$14,E145)),MAX($D$2:D144)+1,0)</f>
        <v>143</v>
      </c>
      <c r="E145" s="141" t="s">
        <v>804</v>
      </c>
      <c r="F145" s="148">
        <v>3002</v>
      </c>
      <c r="G145" s="150"/>
      <c r="H145" s="108" t="str">
        <f>IFERROR(VLOOKUP(ROWS($H$3:H145),$D$3:$E$204,2,0),"")</f>
        <v>BRNO II</v>
      </c>
    </row>
    <row r="146" spans="4:8" ht="12.75">
      <c r="D146" s="144">
        <f>IF(ISNUMBER(SEARCH(ZAKL_DATA!$B$14,E146)),MAX($D$2:D145)+1,0)</f>
        <v>144</v>
      </c>
      <c r="E146" s="141" t="s">
        <v>805</v>
      </c>
      <c r="F146" s="148">
        <v>3003</v>
      </c>
      <c r="G146" s="150"/>
      <c r="H146" s="108" t="str">
        <f>IFERROR(VLOOKUP(ROWS($H$3:H146),$D$3:$E$204,2,0),"")</f>
        <v>BRNO III</v>
      </c>
    </row>
    <row r="147" spans="4:8" ht="12.75">
      <c r="D147" s="144">
        <f>IF(ISNUMBER(SEARCH(ZAKL_DATA!$B$14,E147)),MAX($D$2:D146)+1,0)</f>
        <v>145</v>
      </c>
      <c r="E147" s="141" t="s">
        <v>806</v>
      </c>
      <c r="F147" s="148">
        <v>3004</v>
      </c>
      <c r="G147" s="150"/>
      <c r="H147" s="108" t="str">
        <f>IFERROR(VLOOKUP(ROWS($H$3:H147),$D$3:$E$204,2,0),"")</f>
        <v>BRNO IV</v>
      </c>
    </row>
    <row r="148" spans="4:8" ht="12.75">
      <c r="D148" s="144">
        <f>IF(ISNUMBER(SEARCH(ZAKL_DATA!$B$14,E148)),MAX($D$2:D147)+1,0)</f>
        <v>146</v>
      </c>
      <c r="E148" s="141" t="s">
        <v>807</v>
      </c>
      <c r="F148" s="148">
        <v>3005</v>
      </c>
      <c r="G148" s="150"/>
      <c r="H148" s="108" t="str">
        <f>IFERROR(VLOOKUP(ROWS($H$3:H148),$D$3:$E$204,2,0),"")</f>
        <v>BRNO VENKOV</v>
      </c>
    </row>
    <row r="149" spans="4:8" ht="12.75">
      <c r="D149" s="144">
        <f>IF(ISNUMBER(SEARCH(ZAKL_DATA!$B$14,E149)),MAX($D$2:D148)+1,0)</f>
        <v>147</v>
      </c>
      <c r="E149" s="141" t="s">
        <v>808</v>
      </c>
      <c r="F149" s="148">
        <v>3006</v>
      </c>
      <c r="G149" s="150"/>
      <c r="H149" s="108" t="str">
        <f>IFERROR(VLOOKUP(ROWS($H$3:H149),$D$3:$E$204,2,0),"")</f>
        <v>BLANSKO</v>
      </c>
    </row>
    <row r="150" spans="4:8" ht="12.75">
      <c r="D150" s="144">
        <f>IF(ISNUMBER(SEARCH(ZAKL_DATA!$B$14,E150)),MAX($D$2:D149)+1,0)</f>
        <v>148</v>
      </c>
      <c r="E150" s="141" t="s">
        <v>809</v>
      </c>
      <c r="F150" s="148">
        <v>3007</v>
      </c>
      <c r="G150" s="150"/>
      <c r="H150" s="108" t="str">
        <f>IFERROR(VLOOKUP(ROWS($H$3:H150),$D$3:$E$204,2,0),"")</f>
        <v>BOSKOVICE</v>
      </c>
    </row>
    <row r="151" spans="4:8" ht="12.75">
      <c r="D151" s="144">
        <f>IF(ISNUMBER(SEARCH(ZAKL_DATA!$B$14,E151)),MAX($D$2:D150)+1,0)</f>
        <v>149</v>
      </c>
      <c r="E151" s="141" t="s">
        <v>810</v>
      </c>
      <c r="F151" s="148">
        <v>3008</v>
      </c>
      <c r="G151" s="150"/>
      <c r="H151" s="108" t="str">
        <f>IFERROR(VLOOKUP(ROWS($H$3:H151),$D$3:$E$204,2,0),"")</f>
        <v>BŘECLAV</v>
      </c>
    </row>
    <row r="152" spans="4:8" ht="12.75">
      <c r="D152" s="144">
        <f>IF(ISNUMBER(SEARCH(ZAKL_DATA!$B$14,E152)),MAX($D$2:D151)+1,0)</f>
        <v>150</v>
      </c>
      <c r="E152" s="141" t="s">
        <v>811</v>
      </c>
      <c r="F152" s="148">
        <v>3009</v>
      </c>
      <c r="G152" s="150"/>
      <c r="H152" s="108" t="str">
        <f>IFERROR(VLOOKUP(ROWS($H$3:H152),$D$3:$E$204,2,0),"")</f>
        <v>BUČOVICE</v>
      </c>
    </row>
    <row r="153" spans="4:8" ht="12.75">
      <c r="D153" s="144">
        <f>IF(ISNUMBER(SEARCH(ZAKL_DATA!$B$14,E153)),MAX($D$2:D152)+1,0)</f>
        <v>151</v>
      </c>
      <c r="E153" s="141" t="s">
        <v>812</v>
      </c>
      <c r="F153" s="148">
        <v>3010</v>
      </c>
      <c r="G153" s="150"/>
      <c r="H153" s="108" t="str">
        <f>IFERROR(VLOOKUP(ROWS($H$3:H153),$D$3:$E$204,2,0),"")</f>
        <v>HODONÍN</v>
      </c>
    </row>
    <row r="154" spans="4:8" ht="12.75">
      <c r="D154" s="144">
        <f>IF(ISNUMBER(SEARCH(ZAKL_DATA!$B$14,E154)),MAX($D$2:D153)+1,0)</f>
        <v>152</v>
      </c>
      <c r="E154" s="141" t="s">
        <v>813</v>
      </c>
      <c r="F154" s="148">
        <v>3011</v>
      </c>
      <c r="G154" s="150"/>
      <c r="H154" s="108" t="str">
        <f>IFERROR(VLOOKUP(ROWS($H$3:H154),$D$3:$E$204,2,0),"")</f>
        <v>HUSTOPEČE</v>
      </c>
    </row>
    <row r="155" spans="4:8" ht="12.75">
      <c r="D155" s="144">
        <f>IF(ISNUMBER(SEARCH(ZAKL_DATA!$B$14,E155)),MAX($D$2:D154)+1,0)</f>
        <v>153</v>
      </c>
      <c r="E155" s="141" t="s">
        <v>814</v>
      </c>
      <c r="F155" s="148">
        <v>3012</v>
      </c>
      <c r="G155" s="150"/>
      <c r="H155" s="108" t="str">
        <f>IFERROR(VLOOKUP(ROWS($H$3:H155),$D$3:$E$204,2,0),"")</f>
        <v>IVANČICE</v>
      </c>
    </row>
    <row r="156" spans="4:8" ht="12.75">
      <c r="D156" s="144">
        <f>IF(ISNUMBER(SEARCH(ZAKL_DATA!$B$14,E156)),MAX($D$2:D155)+1,0)</f>
        <v>154</v>
      </c>
      <c r="E156" s="141" t="s">
        <v>815</v>
      </c>
      <c r="F156" s="148">
        <v>3013</v>
      </c>
      <c r="G156" s="150"/>
      <c r="H156" s="108" t="str">
        <f>IFERROR(VLOOKUP(ROWS($H$3:H156),$D$3:$E$204,2,0),"")</f>
        <v>KYJOV</v>
      </c>
    </row>
    <row r="157" spans="4:8" ht="12.75">
      <c r="D157" s="144">
        <f>IF(ISNUMBER(SEARCH(ZAKL_DATA!$B$14,E157)),MAX($D$2:D156)+1,0)</f>
        <v>155</v>
      </c>
      <c r="E157" s="141" t="s">
        <v>816</v>
      </c>
      <c r="F157" s="148">
        <v>3014</v>
      </c>
      <c r="G157" s="150"/>
      <c r="H157" s="108" t="str">
        <f>IFERROR(VLOOKUP(ROWS($H$3:H157),$D$3:$E$204,2,0),"")</f>
        <v>MIKULOV</v>
      </c>
    </row>
    <row r="158" spans="4:8" ht="25.5">
      <c r="D158" s="144">
        <f>IF(ISNUMBER(SEARCH(ZAKL_DATA!$B$14,E158)),MAX($D$2:D157)+1,0)</f>
        <v>156</v>
      </c>
      <c r="E158" s="141" t="s">
        <v>817</v>
      </c>
      <c r="F158" s="148">
        <v>3015</v>
      </c>
      <c r="G158" s="150"/>
      <c r="H158" s="108" t="str">
        <f>IFERROR(VLOOKUP(ROWS($H$3:H158),$D$3:$E$204,2,0),"")</f>
        <v>MORAVSKÝ KRUMLOV</v>
      </c>
    </row>
    <row r="159" spans="4:8" ht="12.75">
      <c r="D159" s="144">
        <f>IF(ISNUMBER(SEARCH(ZAKL_DATA!$B$14,E159)),MAX($D$2:D158)+1,0)</f>
        <v>157</v>
      </c>
      <c r="E159" s="141" t="s">
        <v>818</v>
      </c>
      <c r="F159" s="148">
        <v>3016</v>
      </c>
      <c r="G159" s="150"/>
      <c r="H159" s="108" t="str">
        <f>IFERROR(VLOOKUP(ROWS($H$3:H159),$D$3:$E$204,2,0),"")</f>
        <v>SLAVKOV U BRNA</v>
      </c>
    </row>
    <row r="160" spans="4:8" ht="12.75">
      <c r="D160" s="144">
        <f>IF(ISNUMBER(SEARCH(ZAKL_DATA!$B$14,E160)),MAX($D$2:D159)+1,0)</f>
        <v>158</v>
      </c>
      <c r="E160" s="141" t="s">
        <v>819</v>
      </c>
      <c r="F160" s="148">
        <v>3017</v>
      </c>
      <c r="G160" s="150"/>
      <c r="H160" s="108" t="str">
        <f>IFERROR(VLOOKUP(ROWS($H$3:H160),$D$3:$E$204,2,0),"")</f>
        <v>TIŠNOV</v>
      </c>
    </row>
    <row r="161" spans="4:8" ht="25.5">
      <c r="D161" s="144">
        <f>IF(ISNUMBER(SEARCH(ZAKL_DATA!$B$14,E161)),MAX($D$2:D160)+1,0)</f>
        <v>159</v>
      </c>
      <c r="E161" s="141" t="s">
        <v>820</v>
      </c>
      <c r="F161" s="148">
        <v>3018</v>
      </c>
      <c r="G161" s="150"/>
      <c r="H161" s="108" t="str">
        <f>IFERROR(VLOOKUP(ROWS($H$3:H161),$D$3:$E$204,2,0),"")</f>
        <v>VESELÍ NAD MORAVOU</v>
      </c>
    </row>
    <row r="162" spans="4:8" ht="12.75">
      <c r="D162" s="144">
        <f>IF(ISNUMBER(SEARCH(ZAKL_DATA!$B$14,E162)),MAX($D$2:D161)+1,0)</f>
        <v>160</v>
      </c>
      <c r="E162" s="141" t="s">
        <v>821</v>
      </c>
      <c r="F162" s="148">
        <v>3019</v>
      </c>
      <c r="G162" s="150"/>
      <c r="H162" s="108" t="str">
        <f>IFERROR(VLOOKUP(ROWS($H$3:H162),$D$3:$E$204,2,0),"")</f>
        <v>VYŠKOV</v>
      </c>
    </row>
    <row r="163" spans="4:8" ht="12.75">
      <c r="D163" s="144">
        <f>IF(ISNUMBER(SEARCH(ZAKL_DATA!$B$14,E163)),MAX($D$2:D162)+1,0)</f>
        <v>161</v>
      </c>
      <c r="E163" s="141" t="s">
        <v>822</v>
      </c>
      <c r="F163" s="148">
        <v>3020</v>
      </c>
      <c r="G163" s="150"/>
      <c r="H163" s="108" t="str">
        <f>IFERROR(VLOOKUP(ROWS($H$3:H163),$D$3:$E$204,2,0),"")</f>
        <v>ZNOJMO</v>
      </c>
    </row>
    <row r="164" spans="4:8" ht="12.75">
      <c r="D164" s="144">
        <f>IF(ISNUMBER(SEARCH(ZAKL_DATA!$B$14,E164)),MAX($D$2:D163)+1,0)</f>
        <v>162</v>
      </c>
      <c r="E164" s="141" t="s">
        <v>824</v>
      </c>
      <c r="F164" s="148">
        <v>3101</v>
      </c>
      <c r="G164" s="150"/>
      <c r="H164" s="108" t="str">
        <f>IFERROR(VLOOKUP(ROWS($H$3:H164),$D$3:$E$204,2,0),"")</f>
        <v>OLOMOUC</v>
      </c>
    </row>
    <row r="165" spans="4:8" ht="12.75">
      <c r="D165" s="144">
        <f>IF(ISNUMBER(SEARCH(ZAKL_DATA!$B$14,E165)),MAX($D$2:D164)+1,0)</f>
        <v>163</v>
      </c>
      <c r="E165" s="141" t="s">
        <v>825</v>
      </c>
      <c r="F165" s="148">
        <v>3102</v>
      </c>
      <c r="G165" s="150"/>
      <c r="H165" s="108" t="str">
        <f>IFERROR(VLOOKUP(ROWS($H$3:H165),$D$3:$E$204,2,0),"")</f>
        <v>HRANICE</v>
      </c>
    </row>
    <row r="166" spans="4:8" ht="12.75">
      <c r="D166" s="144">
        <f>IF(ISNUMBER(SEARCH(ZAKL_DATA!$B$14,E166)),MAX($D$2:D165)+1,0)</f>
        <v>164</v>
      </c>
      <c r="E166" s="141" t="s">
        <v>826</v>
      </c>
      <c r="F166" s="148">
        <v>3103</v>
      </c>
      <c r="G166" s="150"/>
      <c r="H166" s="108" t="str">
        <f>IFERROR(VLOOKUP(ROWS($H$3:H166),$D$3:$E$204,2,0),"")</f>
        <v>JESENÍK</v>
      </c>
    </row>
    <row r="167" spans="4:8" ht="12.75">
      <c r="D167" s="144">
        <f>IF(ISNUMBER(SEARCH(ZAKL_DATA!$B$14,E167)),MAX($D$2:D166)+1,0)</f>
        <v>165</v>
      </c>
      <c r="E167" s="141" t="s">
        <v>827</v>
      </c>
      <c r="F167" s="148">
        <v>3104</v>
      </c>
      <c r="G167" s="150"/>
      <c r="H167" s="108" t="str">
        <f>IFERROR(VLOOKUP(ROWS($H$3:H167),$D$3:$E$204,2,0),"")</f>
        <v>KONICE</v>
      </c>
    </row>
    <row r="168" spans="4:8" ht="12.75">
      <c r="D168" s="144">
        <f>IF(ISNUMBER(SEARCH(ZAKL_DATA!$B$14,E168)),MAX($D$2:D167)+1,0)</f>
        <v>166</v>
      </c>
      <c r="E168" s="141" t="s">
        <v>828</v>
      </c>
      <c r="F168" s="148">
        <v>3105</v>
      </c>
      <c r="G168" s="150"/>
      <c r="H168" s="108" t="str">
        <f>IFERROR(VLOOKUP(ROWS($H$3:H168),$D$3:$E$204,2,0),"")</f>
        <v>LITOVEL</v>
      </c>
    </row>
    <row r="169" spans="4:8" ht="12.75">
      <c r="D169" s="144">
        <f>IF(ISNUMBER(SEARCH(ZAKL_DATA!$B$14,E169)),MAX($D$2:D168)+1,0)</f>
        <v>167</v>
      </c>
      <c r="E169" s="141" t="s">
        <v>829</v>
      </c>
      <c r="F169" s="148">
        <v>3106</v>
      </c>
      <c r="G169" s="150"/>
      <c r="H169" s="108" t="str">
        <f>IFERROR(VLOOKUP(ROWS($H$3:H169),$D$3:$E$204,2,0),"")</f>
        <v>PROSTĚJOV</v>
      </c>
    </row>
    <row r="170" spans="4:8" ht="12.75">
      <c r="D170" s="144">
        <f>IF(ISNUMBER(SEARCH(ZAKL_DATA!$B$14,E170)),MAX($D$2:D169)+1,0)</f>
        <v>168</v>
      </c>
      <c r="E170" s="141" t="s">
        <v>830</v>
      </c>
      <c r="F170" s="148">
        <v>3107</v>
      </c>
      <c r="G170" s="150"/>
      <c r="H170" s="108" t="str">
        <f>IFERROR(VLOOKUP(ROWS($H$3:H170),$D$3:$E$204,2,0),"")</f>
        <v>PŘEROV</v>
      </c>
    </row>
    <row r="171" spans="4:8" ht="12.75">
      <c r="D171" s="144">
        <f>IF(ISNUMBER(SEARCH(ZAKL_DATA!$B$14,E171)),MAX($D$2:D170)+1,0)</f>
        <v>169</v>
      </c>
      <c r="E171" s="141" t="s">
        <v>831</v>
      </c>
      <c r="F171" s="148">
        <v>3108</v>
      </c>
      <c r="G171" s="150"/>
      <c r="H171" s="108" t="str">
        <f>IFERROR(VLOOKUP(ROWS($H$3:H171),$D$3:$E$204,2,0),"")</f>
        <v>ŠTERNBERK</v>
      </c>
    </row>
    <row r="172" spans="4:8" ht="12.75">
      <c r="D172" s="144">
        <f>IF(ISNUMBER(SEARCH(ZAKL_DATA!$B$14,E172)),MAX($D$2:D171)+1,0)</f>
        <v>170</v>
      </c>
      <c r="E172" s="141" t="s">
        <v>832</v>
      </c>
      <c r="F172" s="148">
        <v>3109</v>
      </c>
      <c r="G172" s="150"/>
      <c r="H172" s="108" t="str">
        <f>IFERROR(VLOOKUP(ROWS($H$3:H172),$D$3:$E$204,2,0),"")</f>
        <v>ŠUMPERK</v>
      </c>
    </row>
    <row r="173" spans="4:8" ht="12.75">
      <c r="D173" s="144">
        <f>IF(ISNUMBER(SEARCH(ZAKL_DATA!$B$14,E173)),MAX($D$2:D172)+1,0)</f>
        <v>171</v>
      </c>
      <c r="E173" s="141" t="s">
        <v>833</v>
      </c>
      <c r="F173" s="148">
        <v>3110</v>
      </c>
      <c r="G173" s="150"/>
      <c r="H173" s="108" t="str">
        <f>IFERROR(VLOOKUP(ROWS($H$3:H173),$D$3:$E$204,2,0),"")</f>
        <v>ZÁBŘEH</v>
      </c>
    </row>
    <row r="174" spans="4:8" ht="12.75">
      <c r="D174" s="144">
        <f>IF(ISNUMBER(SEARCH(ZAKL_DATA!$B$14,E174)),MAX($D$2:D173)+1,0)</f>
        <v>172</v>
      </c>
      <c r="E174" s="141" t="s">
        <v>835</v>
      </c>
      <c r="F174" s="148">
        <v>3201</v>
      </c>
      <c r="G174" s="150"/>
      <c r="H174" s="108" t="str">
        <f>IFERROR(VLOOKUP(ROWS($H$3:H174),$D$3:$E$204,2,0),"")</f>
        <v>OSTRAVA I</v>
      </c>
    </row>
    <row r="175" spans="4:8" ht="12.75">
      <c r="D175" s="144">
        <f>IF(ISNUMBER(SEARCH(ZAKL_DATA!$B$14,E175)),MAX($D$2:D174)+1,0)</f>
        <v>173</v>
      </c>
      <c r="E175" s="141" t="s">
        <v>836</v>
      </c>
      <c r="F175" s="148">
        <v>3202</v>
      </c>
      <c r="G175" s="150"/>
      <c r="H175" s="108" t="str">
        <f>IFERROR(VLOOKUP(ROWS($H$3:H175),$D$3:$E$204,2,0),"")</f>
        <v>OSTRAVA II</v>
      </c>
    </row>
    <row r="176" spans="4:8" ht="12.75">
      <c r="D176" s="144">
        <f>IF(ISNUMBER(SEARCH(ZAKL_DATA!$B$14,E176)),MAX($D$2:D175)+1,0)</f>
        <v>174</v>
      </c>
      <c r="E176" s="141" t="s">
        <v>837</v>
      </c>
      <c r="F176" s="148">
        <v>3203</v>
      </c>
      <c r="G176" s="150"/>
      <c r="H176" s="108" t="str">
        <f>IFERROR(VLOOKUP(ROWS($H$3:H176),$D$3:$E$204,2,0),"")</f>
        <v>OSTRAVA III</v>
      </c>
    </row>
    <row r="177" spans="4:8" ht="12.75">
      <c r="D177" s="144">
        <f>IF(ISNUMBER(SEARCH(ZAKL_DATA!$B$14,E177)),MAX($D$2:D176)+1,0)</f>
        <v>175</v>
      </c>
      <c r="E177" s="141" t="s">
        <v>838</v>
      </c>
      <c r="F177" s="148">
        <v>3204</v>
      </c>
      <c r="G177" s="150"/>
      <c r="H177" s="108" t="str">
        <f>IFERROR(VLOOKUP(ROWS($H$3:H177),$D$3:$E$204,2,0),"")</f>
        <v>BOHUMÍN</v>
      </c>
    </row>
    <row r="178" spans="4:8" ht="12.75">
      <c r="D178" s="144">
        <f>IF(ISNUMBER(SEARCH(ZAKL_DATA!$B$14,E178)),MAX($D$2:D177)+1,0)</f>
        <v>176</v>
      </c>
      <c r="E178" s="141" t="s">
        <v>839</v>
      </c>
      <c r="F178" s="148">
        <v>3205</v>
      </c>
      <c r="G178" s="150"/>
      <c r="H178" s="108" t="str">
        <f>IFERROR(VLOOKUP(ROWS($H$3:H178),$D$3:$E$204,2,0),"")</f>
        <v>BRUNTÁL</v>
      </c>
    </row>
    <row r="179" spans="4:8" ht="12.75">
      <c r="D179" s="144">
        <f>IF(ISNUMBER(SEARCH(ZAKL_DATA!$B$14,E179)),MAX($D$2:D178)+1,0)</f>
        <v>177</v>
      </c>
      <c r="E179" s="141" t="s">
        <v>840</v>
      </c>
      <c r="F179" s="148">
        <v>3206</v>
      </c>
      <c r="G179" s="150"/>
      <c r="H179" s="108" t="str">
        <f>IFERROR(VLOOKUP(ROWS($H$3:H179),$D$3:$E$204,2,0),"")</f>
        <v>ČESKÝ TĚŠÍN</v>
      </c>
    </row>
    <row r="180" spans="4:8" ht="12.75">
      <c r="D180" s="144">
        <f>IF(ISNUMBER(SEARCH(ZAKL_DATA!$B$14,E180)),MAX($D$2:D179)+1,0)</f>
        <v>178</v>
      </c>
      <c r="E180" s="141" t="s">
        <v>841</v>
      </c>
      <c r="F180" s="148">
        <v>3207</v>
      </c>
      <c r="G180" s="150"/>
      <c r="H180" s="108" t="str">
        <f>IFERROR(VLOOKUP(ROWS($H$3:H180),$D$3:$E$204,2,0),"")</f>
        <v>FRÝDEK-MÍSTEK</v>
      </c>
    </row>
    <row r="181" spans="4:8" ht="25.5">
      <c r="D181" s="144">
        <f>IF(ISNUMBER(SEARCH(ZAKL_DATA!$B$14,E181)),MAX($D$2:D180)+1,0)</f>
        <v>179</v>
      </c>
      <c r="E181" s="141" t="s">
        <v>842</v>
      </c>
      <c r="F181" s="148">
        <v>3208</v>
      </c>
      <c r="G181" s="150"/>
      <c r="H181" s="108" t="str">
        <f>IFERROR(VLOOKUP(ROWS($H$3:H181),$D$3:$E$204,2,0),"")</f>
        <v>FRÝDLANT NAD OSTRAV.</v>
      </c>
    </row>
    <row r="182" spans="4:8" ht="12.75">
      <c r="D182" s="144">
        <f>IF(ISNUMBER(SEARCH(ZAKL_DATA!$B$14,E182)),MAX($D$2:D181)+1,0)</f>
        <v>180</v>
      </c>
      <c r="E182" s="141" t="s">
        <v>843</v>
      </c>
      <c r="F182" s="148">
        <v>3209</v>
      </c>
      <c r="G182" s="150"/>
      <c r="H182" s="108" t="str">
        <f>IFERROR(VLOOKUP(ROWS($H$3:H182),$D$3:$E$204,2,0),"")</f>
        <v>FULNEK</v>
      </c>
    </row>
    <row r="183" spans="4:8" ht="12.75">
      <c r="D183" s="144">
        <f>IF(ISNUMBER(SEARCH(ZAKL_DATA!$B$14,E183)),MAX($D$2:D182)+1,0)</f>
        <v>181</v>
      </c>
      <c r="E183" s="141" t="s">
        <v>844</v>
      </c>
      <c r="F183" s="148">
        <v>3210</v>
      </c>
      <c r="G183" s="150"/>
      <c r="H183" s="108" t="str">
        <f>IFERROR(VLOOKUP(ROWS($H$3:H183),$D$3:$E$204,2,0),"")</f>
        <v>HAVÍŘOV</v>
      </c>
    </row>
    <row r="184" spans="4:8" ht="12.75">
      <c r="D184" s="144">
        <f>IF(ISNUMBER(SEARCH(ZAKL_DATA!$B$14,E184)),MAX($D$2:D183)+1,0)</f>
        <v>182</v>
      </c>
      <c r="E184" s="141" t="s">
        <v>845</v>
      </c>
      <c r="F184" s="148">
        <v>3211</v>
      </c>
      <c r="G184" s="150"/>
      <c r="H184" s="108" t="str">
        <f>IFERROR(VLOOKUP(ROWS($H$3:H184),$D$3:$E$204,2,0),"")</f>
        <v>HLUČÍN</v>
      </c>
    </row>
    <row r="185" spans="4:8" ht="12.75">
      <c r="D185" s="144">
        <f>IF(ISNUMBER(SEARCH(ZAKL_DATA!$B$14,E185)),MAX($D$2:D184)+1,0)</f>
        <v>183</v>
      </c>
      <c r="E185" s="141" t="s">
        <v>846</v>
      </c>
      <c r="F185" s="148">
        <v>3212</v>
      </c>
      <c r="G185" s="150"/>
      <c r="H185" s="108" t="str">
        <f>IFERROR(VLOOKUP(ROWS($H$3:H185),$D$3:$E$204,2,0),"")</f>
        <v>KARVINÁ</v>
      </c>
    </row>
    <row r="186" spans="4:8" ht="12.75">
      <c r="D186" s="144">
        <f>IF(ISNUMBER(SEARCH(ZAKL_DATA!$B$14,E186)),MAX($D$2:D185)+1,0)</f>
        <v>184</v>
      </c>
      <c r="E186" s="141" t="s">
        <v>847</v>
      </c>
      <c r="F186" s="148">
        <v>3213</v>
      </c>
      <c r="G186" s="150"/>
      <c r="H186" s="108" t="str">
        <f>IFERROR(VLOOKUP(ROWS($H$3:H186),$D$3:$E$204,2,0),"")</f>
        <v>KOPŘIVNICE</v>
      </c>
    </row>
    <row r="187" spans="4:8" ht="12.75">
      <c r="D187" s="144">
        <f>IF(ISNUMBER(SEARCH(ZAKL_DATA!$B$14,E187)),MAX($D$2:D186)+1,0)</f>
        <v>185</v>
      </c>
      <c r="E187" s="141" t="s">
        <v>848</v>
      </c>
      <c r="F187" s="148">
        <v>3214</v>
      </c>
      <c r="G187" s="150"/>
      <c r="H187" s="108" t="str">
        <f>IFERROR(VLOOKUP(ROWS($H$3:H187),$D$3:$E$204,2,0),"")</f>
        <v>KRNOV</v>
      </c>
    </row>
    <row r="188" spans="4:8" ht="12.75">
      <c r="D188" s="144">
        <f>IF(ISNUMBER(SEARCH(ZAKL_DATA!$B$14,E188)),MAX($D$2:D187)+1,0)</f>
        <v>186</v>
      </c>
      <c r="E188" s="141" t="s">
        <v>849</v>
      </c>
      <c r="F188" s="148">
        <v>3215</v>
      </c>
      <c r="G188" s="150"/>
      <c r="H188" s="108" t="str">
        <f>IFERROR(VLOOKUP(ROWS($H$3:H188),$D$3:$E$204,2,0),"")</f>
        <v>NOVÝ JIČÍN</v>
      </c>
    </row>
    <row r="189" spans="4:8" ht="12.75">
      <c r="D189" s="144">
        <f>IF(ISNUMBER(SEARCH(ZAKL_DATA!$B$14,E189)),MAX($D$2:D188)+1,0)</f>
        <v>187</v>
      </c>
      <c r="E189" s="141" t="s">
        <v>850</v>
      </c>
      <c r="F189" s="148">
        <v>3216</v>
      </c>
      <c r="G189" s="150"/>
      <c r="H189" s="108" t="str">
        <f>IFERROR(VLOOKUP(ROWS($H$3:H189),$D$3:$E$204,2,0),"")</f>
        <v>OPAVA</v>
      </c>
    </row>
    <row r="190" spans="4:8" ht="12.75">
      <c r="D190" s="144">
        <f>IF(ISNUMBER(SEARCH(ZAKL_DATA!$B$14,E190)),MAX($D$2:D189)+1,0)</f>
        <v>188</v>
      </c>
      <c r="E190" s="141" t="s">
        <v>851</v>
      </c>
      <c r="F190" s="148">
        <v>3217</v>
      </c>
      <c r="G190" s="150"/>
      <c r="H190" s="108" t="str">
        <f>IFERROR(VLOOKUP(ROWS($H$3:H190),$D$3:$E$204,2,0),"")</f>
        <v>ORLOVÁ</v>
      </c>
    </row>
    <row r="191" spans="4:8" ht="12.75">
      <c r="D191" s="144">
        <f>IF(ISNUMBER(SEARCH(ZAKL_DATA!$B$14,E191)),MAX($D$2:D190)+1,0)</f>
        <v>189</v>
      </c>
      <c r="E191" s="141" t="s">
        <v>852</v>
      </c>
      <c r="F191" s="148">
        <v>3218</v>
      </c>
      <c r="G191" s="150"/>
      <c r="H191" s="108" t="str">
        <f>IFERROR(VLOOKUP(ROWS($H$3:H191),$D$3:$E$204,2,0),"")</f>
        <v>TŘINEC</v>
      </c>
    </row>
    <row r="192" spans="4:8" ht="12.75">
      <c r="D192" s="144">
        <f>IF(ISNUMBER(SEARCH(ZAKL_DATA!$B$14,E192)),MAX($D$2:D191)+1,0)</f>
        <v>190</v>
      </c>
      <c r="E192" s="141" t="s">
        <v>854</v>
      </c>
      <c r="F192" s="148">
        <v>3301</v>
      </c>
      <c r="G192" s="150"/>
      <c r="H192" s="108" t="str">
        <f>IFERROR(VLOOKUP(ROWS($H$3:H192),$D$3:$E$204,2,0),"")</f>
        <v>ZLÍN</v>
      </c>
    </row>
    <row r="193" spans="4:8" ht="25.5">
      <c r="D193" s="144">
        <f>IF(ISNUMBER(SEARCH(ZAKL_DATA!$B$14,E193)),MAX($D$2:D192)+1,0)</f>
        <v>191</v>
      </c>
      <c r="E193" s="141" t="s">
        <v>855</v>
      </c>
      <c r="F193" s="148">
        <v>3302</v>
      </c>
      <c r="G193" s="150"/>
      <c r="H193" s="108" t="str">
        <f>IFERROR(VLOOKUP(ROWS($H$3:H193),$D$3:$E$204,2,0),"")</f>
        <v>BYSTŘICE POD HOSTÝNEM</v>
      </c>
    </row>
    <row r="194" spans="4:8" ht="12.75">
      <c r="D194" s="144">
        <f>IF(ISNUMBER(SEARCH(ZAKL_DATA!$B$14,E194)),MAX($D$2:D193)+1,0)</f>
        <v>192</v>
      </c>
      <c r="E194" s="141" t="s">
        <v>856</v>
      </c>
      <c r="F194" s="148">
        <v>3303</v>
      </c>
      <c r="G194" s="150"/>
      <c r="H194" s="108" t="str">
        <f>IFERROR(VLOOKUP(ROWS($H$3:H194),$D$3:$E$204,2,0),"")</f>
        <v>HOLEŠOV</v>
      </c>
    </row>
    <row r="195" spans="4:8" ht="12.75">
      <c r="D195" s="144">
        <f>IF(ISNUMBER(SEARCH(ZAKL_DATA!$B$14,E195)),MAX($D$2:D194)+1,0)</f>
        <v>193</v>
      </c>
      <c r="E195" s="141" t="s">
        <v>857</v>
      </c>
      <c r="F195" s="148">
        <v>3304</v>
      </c>
      <c r="G195" s="150"/>
      <c r="H195" s="108" t="str">
        <f>IFERROR(VLOOKUP(ROWS($H$3:H195),$D$3:$E$204,2,0),"")</f>
        <v>KROMĚŘÍŽ</v>
      </c>
    </row>
    <row r="196" spans="4:8" ht="12.75">
      <c r="D196" s="144">
        <f>IF(ISNUMBER(SEARCH(ZAKL_DATA!$B$14,E196)),MAX($D$2:D195)+1,0)</f>
        <v>194</v>
      </c>
      <c r="E196" s="141" t="s">
        <v>858</v>
      </c>
      <c r="F196" s="148">
        <v>3305</v>
      </c>
      <c r="G196" s="150"/>
      <c r="H196" s="108" t="str">
        <f>IFERROR(VLOOKUP(ROWS($H$3:H196),$D$3:$E$204,2,0),"")</f>
        <v>LUHAČOVICE</v>
      </c>
    </row>
    <row r="197" spans="4:8" ht="12.75">
      <c r="D197" s="144">
        <f>IF(ISNUMBER(SEARCH(ZAKL_DATA!$B$14,E197)),MAX($D$2:D196)+1,0)</f>
        <v>195</v>
      </c>
      <c r="E197" s="141" t="s">
        <v>859</v>
      </c>
      <c r="F197" s="148">
        <v>3306</v>
      </c>
      <c r="G197" s="150"/>
      <c r="H197" s="108" t="str">
        <f>IFERROR(VLOOKUP(ROWS($H$3:H197),$D$3:$E$204,2,0),"")</f>
        <v>OTROKOVICE</v>
      </c>
    </row>
    <row r="198" spans="4:8" ht="25.5">
      <c r="D198" s="144">
        <f>IF(ISNUMBER(SEARCH(ZAKL_DATA!$B$14,E198)),MAX($D$2:D197)+1,0)</f>
        <v>196</v>
      </c>
      <c r="E198" s="141" t="s">
        <v>860</v>
      </c>
      <c r="F198" s="148">
        <v>3307</v>
      </c>
      <c r="G198" s="150"/>
      <c r="H198" s="108" t="str">
        <f>IFERROR(VLOOKUP(ROWS($H$3:H198),$D$3:$E$204,2,0),"")</f>
        <v>ROŽNOV POD RADH.</v>
      </c>
    </row>
    <row r="199" spans="4:8" ht="12.75">
      <c r="D199" s="144">
        <f>IF(ISNUMBER(SEARCH(ZAKL_DATA!$B$14,E199)),MAX($D$2:D198)+1,0)</f>
        <v>197</v>
      </c>
      <c r="E199" s="141" t="s">
        <v>861</v>
      </c>
      <c r="F199" s="148">
        <v>3308</v>
      </c>
      <c r="G199" s="150"/>
      <c r="H199" s="108" t="str">
        <f>IFERROR(VLOOKUP(ROWS($H$3:H199),$D$3:$E$204,2,0),"")</f>
        <v>UHERSKÝ BROD</v>
      </c>
    </row>
    <row r="200" spans="4:8" ht="25.5">
      <c r="D200" s="144">
        <f>IF(ISNUMBER(SEARCH(ZAKL_DATA!$B$14,E200)),MAX($D$2:D199)+1,0)</f>
        <v>198</v>
      </c>
      <c r="E200" s="141" t="s">
        <v>862</v>
      </c>
      <c r="F200" s="148">
        <v>3309</v>
      </c>
      <c r="G200" s="150"/>
      <c r="H200" s="108" t="str">
        <f>IFERROR(VLOOKUP(ROWS($H$3:H200),$D$3:$E$204,2,0),"")</f>
        <v>UHERSKÉ HRADIŠTĚ</v>
      </c>
    </row>
    <row r="201" spans="4:8" ht="12.75">
      <c r="D201" s="144">
        <f>IF(ISNUMBER(SEARCH(ZAKL_DATA!$B$14,E201)),MAX($D$2:D200)+1,0)</f>
        <v>199</v>
      </c>
      <c r="E201" s="141" t="s">
        <v>863</v>
      </c>
      <c r="F201" s="148">
        <v>3310</v>
      </c>
      <c r="G201" s="150"/>
      <c r="H201" s="108" t="str">
        <f>IFERROR(VLOOKUP(ROWS($H$3:H201),$D$3:$E$204,2,0),"")</f>
        <v>VALAŠSKÉ MEZIŘÍČÍ</v>
      </c>
    </row>
    <row r="202" spans="4:8" ht="25.5">
      <c r="D202" s="144">
        <f>IF(ISNUMBER(SEARCH(ZAKL_DATA!$B$14,E202)),MAX($D$2:D201)+1,0)</f>
        <v>200</v>
      </c>
      <c r="E202" s="141" t="s">
        <v>864</v>
      </c>
      <c r="F202" s="148">
        <v>3311</v>
      </c>
      <c r="G202" s="150"/>
      <c r="H202" s="108" t="str">
        <f>IFERROR(VLOOKUP(ROWS($H$3:H202),$D$3:$E$204,2,0),"")</f>
        <v>VALAŠSKÉ KLOBOUKY</v>
      </c>
    </row>
    <row r="203" spans="4:8" ht="12.75">
      <c r="D203" s="144">
        <f>IF(ISNUMBER(SEARCH(ZAKL_DATA!$B$14,E203)),MAX($D$2:D202)+1,0)</f>
        <v>201</v>
      </c>
      <c r="E203" s="141" t="s">
        <v>865</v>
      </c>
      <c r="F203" s="148">
        <v>3312</v>
      </c>
      <c r="G203" s="150"/>
      <c r="H203" s="108" t="str">
        <f>IFERROR(VLOOKUP(ROWS($H$3:H203),$D$3:$E$204,2,0),"")</f>
        <v>VSETÍN</v>
      </c>
    </row>
    <row r="204" spans="4:8" ht="13.5" thickBot="1">
      <c r="D204" s="145">
        <f>IF(ISNUMBER(SEARCH(ZAKL_DATA!$B$14,E204)),MAX($D$2:D203)+1,0)</f>
        <v>202</v>
      </c>
      <c r="E204" s="146" t="s">
        <v>868</v>
      </c>
      <c r="F204" s="149">
        <v>4000</v>
      </c>
      <c r="G204" s="151"/>
      <c r="H204" s="110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2014-11-27T07:37:23Z</cp:lastPrinted>
  <dcterms:created xsi:type="dcterms:W3CDTF">2000-12-13T13:09:15Z</dcterms:created>
  <dcterms:modified xsi:type="dcterms:W3CDTF">2018-11-14T07:33:59Z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