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tables/tableSingleCells1.xml" ContentType="application/vnd.openxmlformats-officedocument.spreadsheetml.tableSingleCell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ables/tableSingleCells2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3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DATA\PRIZNANI\TODO\"/>
    </mc:Choice>
  </mc:AlternateContent>
  <bookViews>
    <workbookView xWindow="-120" yWindow="-120" windowWidth="29040" windowHeight="15840" activeTab="0"/>
  </bookViews>
  <sheets>
    <sheet name="UVOD" sheetId="21" r:id="rId3"/>
    <sheet name="ZAKL_DATA" sheetId="8" r:id="rId4"/>
    <sheet name="XML_export" sheetId="19" r:id="rId5"/>
    <sheet name="DPH1" sheetId="4" r:id="rId6"/>
    <sheet name="DPH2" sheetId="1" r:id="rId7"/>
    <sheet name="Kontrola" sheetId="5" r:id="rId8"/>
    <sheet name="Data pro XML" sheetId="9" state="hidden" r:id="rId9"/>
    <sheet name="Obory činnosti" sheetId="10" state="hidden" r:id="rId10"/>
    <sheet name="Finanční úřady" sheetId="16" state="hidden" r:id="rId11"/>
  </sheets>
  <externalReferences>
    <externalReference r:id="rId13"/>
    <externalReference r:id="rId14"/>
  </externalReferences>
  <definedNames>
    <definedName name="_xlnm._FilterDatabase" localSheetId="3" hidden="1">'DPH1'!$A$1:$P$4</definedName>
    <definedName name="aaa" localSheetId="0">#REF!</definedName>
    <definedName name="aaa">#REF!</definedName>
    <definedName name="ad" localSheetId="0">#REF!</definedName>
    <definedName name="ad">#REF!</definedName>
    <definedName name="asas" localSheetId="0">#REF!</definedName>
    <definedName name="asas">#REF!</definedName>
    <definedName name="ddaa" localSheetId="0">#REF!</definedName>
    <definedName name="ddaa">#REF!</definedName>
    <definedName name="ddas" localSheetId="0">#REF!</definedName>
    <definedName name="ddas">#REF!</definedName>
    <definedName name="financni_urady" localSheetId="0">'[1]Finanční úřady'!$B$3:$B$17</definedName>
    <definedName name="financni_urady">'Finanční úřady'!$B$3:$B$17</definedName>
    <definedName name="hujiko" localSheetId="0">#REF!</definedName>
    <definedName name="hujiko">#REF!</definedName>
    <definedName name="jkllkj" localSheetId="0">#REF!</definedName>
    <definedName name="jkllkj">#REF!</definedName>
    <definedName name="klmm" localSheetId="0">#REF!</definedName>
    <definedName name="klmm">#REF!</definedName>
    <definedName name="klop" localSheetId="0">#REF!</definedName>
    <definedName name="klop">#REF!</definedName>
    <definedName name="lklk" localSheetId="0">#REF!</definedName>
    <definedName name="lklk">#REF!</definedName>
    <definedName name="lkop" localSheetId="0">#REF!</definedName>
    <definedName name="lkop">#REF!</definedName>
    <definedName name="nmkol" localSheetId="0">#REF!</definedName>
    <definedName name="nmkol">#REF!</definedName>
    <definedName name="_xlnm.Print_Area" localSheetId="3">'DPH1'!$A$1:$P$68</definedName>
    <definedName name="_xlnm.Print_Area" localSheetId="4">'DPH2'!$A$1:$I$54</definedName>
    <definedName name="_xlnm.Print_Area" localSheetId="5">Kontrola!$A$1:$H$23</definedName>
    <definedName name="_xlnm.Print_Area" localSheetId="0">UVOD!$A$1:$J$29</definedName>
    <definedName name="_xlnm.Print_Area" localSheetId="2">XML_export!$A$1:$B$9</definedName>
    <definedName name="_xlnm.Print_Area" localSheetId="1">ZAKL_DATA!$A$1:$E$42</definedName>
    <definedName name="okplplo" localSheetId="0">#REF!</definedName>
    <definedName name="okplplo">#REF!</definedName>
    <definedName name="q" localSheetId="0">#REF!</definedName>
    <definedName name="q">#REF!</definedName>
    <definedName name="qqq" localSheetId="0">#REF!</definedName>
    <definedName name="qqq">#REF!</definedName>
    <definedName name="rychl_odp" localSheetId="0">'[1]XML Export'!$A$61:$A$62</definedName>
    <definedName name="rychl_odp">'[2]XML Export'!$A$61:$A$62</definedName>
    <definedName name="sss" localSheetId="0">#REF!</definedName>
    <definedName name="sss">#REF!</definedName>
    <definedName name="staty" localSheetId="0">'[1]Finanční úřady'!$J$3:$J$252</definedName>
    <definedName name="staty">'[2]Finanční úřady'!$J$3:$J$252</definedName>
    <definedName name="U" localSheetId="0">#REF!</definedName>
    <definedName name="U">#REF!</definedName>
    <definedName name="uuu" localSheetId="0">#REF!</definedName>
    <definedName name="uuu">#REF!</definedName>
    <definedName name="Uzem" localSheetId="0">#REF!</definedName>
    <definedName name="Uzem">#REF!</definedName>
    <definedName name="Uzem_pra" localSheetId="0">#REF!</definedName>
    <definedName name="Uzem_pra">#REF!</definedName>
    <definedName name="Uzemni_pracoviste" localSheetId="0">#REF!</definedName>
    <definedName name="Uzemni_pracoviste">#REF!</definedName>
    <definedName name="Územní_pracoviště" localSheetId="0">#REF!</definedName>
    <definedName name="Územní_pracoviště">#REF!</definedName>
    <definedName name="validation_list" localSheetId="0">OFFSET('[1]Obory činnosti'!$E$2,,,COUNTIF('[1]Obory činnosti'!$E$2:$E$1750,"?*"))</definedName>
    <definedName name="validation_list">OFFSET('Obory činnosti'!$E$2,,,COUNTIF('Obory činnosti'!$E$2:$E$1750,"?*"))</definedName>
    <definedName name="validation_list2" localSheetId="0">OFFSET('[1]Finanční úřady'!$H$3,,,COUNTIF('[1]Finanční úřady'!$H$3:$H$204,"?*"))</definedName>
    <definedName name="validation_list2">OFFSET('Finanční úřady'!$H$3,,,COUNTIF('Finanční úřady'!$H$3:$H$204,"?*"))</definedName>
    <definedName name="w" localSheetId="0">#REF!</definedName>
    <definedName name="w">#REF!</definedName>
    <definedName name="ww" localSheetId="0">#REF!</definedName>
    <definedName name="ww">#REF!</definedName>
    <definedName name="www" localSheetId="0">#REF!</definedName>
    <definedName name="www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9" i="21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3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0" shapeId="0" xr:uid="{00000000-0006-0000-0100-000003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5" authorId="0" shapeId="0" xr:uid="{00000000-0006-0000-03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7" authorId="0" shapeId="0" xr:uid="{00000000-0006-0000-0300-000002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  <comment ref="A42" authorId="0" shapeId="0" xr:uid="{00000000-0006-0000-0300-000003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B29 na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test" type="4" refreshedVersion="0" background="1">
    <webPr htmlFormat="all" htmlTables="1" sourceData="1" url="C:\Users\Crha\Desktop\test.xml" xml="1"/>
  </connection>
  <connection id="2" name="test1" type="4" refreshedVersion="0" background="1">
    <webPr htmlFormat="all" htmlTables="1" sourceData="1" url="C:\Users\Crha\Desktop\test.xml" xml="1"/>
  </connection>
</connections>
</file>

<file path=xl/sharedStrings.xml><?xml version="1.0" encoding="utf-8"?>
<sst xmlns="http://schemas.openxmlformats.org/spreadsheetml/2006/main" count="2478" uniqueCount="2433">
  <si>
    <t>Výroba keram.a porcelán.výrobků převážně pro domácnost a ozdob.předmětů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</si>
  <si>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</si>
  <si>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</si>
  <si>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</si>
  <si>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</si>
  <si>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</t>
  </si>
  <si>
    <t>Výroba vápna a sádry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</si>
  <si>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</si>
  <si>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</si>
  <si>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</si>
  <si>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</si>
  <si>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vláknitých cementů</t>
  </si>
  <si>
    <t>Výroba ostatních betonových, cementových a sádrových výrobků</t>
  </si>
  <si>
    <t>Výroba brusiv</t>
  </si>
  <si>
    <t>Výroba ostatních nekovových minerálních výrobků j.n.</t>
  </si>
  <si>
    <t>Tažení tyčí za studena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</si>
  <si>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</si>
  <si>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</si>
  <si>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</si>
  <si>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</si>
  <si>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</si>
  <si>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</si>
  <si>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</si>
  <si>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</si>
  <si>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</si>
  <si>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odlitků z litiny</t>
  </si>
  <si>
    <t>Výroba odlitků z oceli</t>
  </si>
  <si>
    <t>Výroba odlitků z lehkých neželezných kovů</t>
  </si>
  <si>
    <t>Výroba odlitků z ostatních neželezných kovů</t>
  </si>
  <si>
    <t>Výroba kovových konstrukcí a jejich dílů</t>
  </si>
  <si>
    <t>Výroba kovových dveří a oken</t>
  </si>
  <si>
    <t>Výroba radiátorů a kotlů k ústřednímu topení</t>
  </si>
  <si>
    <t>Výroba kovových nádrží a zásobníků</t>
  </si>
  <si>
    <t>Povrchová úprava a zušlechťování kovů</t>
  </si>
  <si>
    <t>Obrábění</t>
  </si>
  <si>
    <t>Výroba nožířských výrobků</t>
  </si>
  <si>
    <t>Výroba zámků a kování</t>
  </si>
  <si>
    <t>Výroba nástrojů a nářadí</t>
  </si>
  <si>
    <t>Výroba ocelových sudů a podobných nádob</t>
  </si>
  <si>
    <t>Výroba drobných kovových obalů</t>
  </si>
  <si>
    <t>Výroba drátěných výrobků, řetězů a pružin</t>
  </si>
  <si>
    <t>Výroba spojovacích materiálů a spojovacích výrobků se závity</t>
  </si>
  <si>
    <t>Výroba ostatních kovodělných výrobků j. n.</t>
  </si>
  <si>
    <t>Výroba elektronických součástek</t>
  </si>
  <si>
    <t>Výroba osazených elektronických desek</t>
  </si>
  <si>
    <t>Výroba měřicích, zkušebních a navigačních přístrojů</t>
  </si>
  <si>
    <t>Výroba časoměrných přístrojů</t>
  </si>
  <si>
    <t>Výroba elektrických motorů, generátorů a transformátorů</t>
  </si>
  <si>
    <t>Výroba elektrických rozvodných a kontrolních zařízení</t>
  </si>
  <si>
    <t>Výroba optických kabelů</t>
  </si>
  <si>
    <t>Výroba elektrických vodičů a kabelů j. n.</t>
  </si>
  <si>
    <t>Výroba elektroinstalačních zařízení</t>
  </si>
  <si>
    <t>Výroba elektrických spotřebičů převážně pro domácnost</t>
  </si>
  <si>
    <t>Výroba neelektrických spotřebičů převážně pro domácnost</t>
  </si>
  <si>
    <t>Výroba motorů a turbín, kromě motorů pro letadla, automobily a motocykly</t>
  </si>
  <si>
    <t>Výroba hydraulických a pneumatických zařízení</t>
  </si>
  <si>
    <t>Výroba ostatních čerpadel a kompresorů</t>
  </si>
  <si>
    <t>Výroba ostatních potrubních armatur</t>
  </si>
  <si>
    <t>Výroba ložisek, ozubených kol, převodů a hnacích prvků</t>
  </si>
  <si>
    <t>Výroba pecí a hořáků pro topeniště</t>
  </si>
  <si>
    <t>Výroba zdvihacích a manipulačních zařízení</t>
  </si>
  <si>
    <t>Výroba kancelářských strojů a zařízení,kromě počítačů a perif.zařízení</t>
  </si>
  <si>
    <t>Výroba ručních mechanizovaných nástrojů</t>
  </si>
  <si>
    <t>Výroba průmyslových chladicích a klimatizačních zařízení</t>
  </si>
  <si>
    <t>Výroba ostatních strojů a zařízení pro všeobecné účely j. n.</t>
  </si>
  <si>
    <t>Výroba kovoobráběcích strojů</t>
  </si>
  <si>
    <t>Výroba ostatních obráběcích strojů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</si>
  <si>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</si>
  <si>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</si>
  <si>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</si>
  <si>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</si>
  <si>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</si>
  <si>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</si>
  <si>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</si>
  <si>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elektrického a elektronického zařízení pro motorová vozidla</t>
  </si>
  <si>
    <t>Výroba ostatních dílů a příslušenství pro motorová vozidla</t>
  </si>
  <si>
    <t>Stavba lodí a plavidel</t>
  </si>
  <si>
    <t>Stavba rekreačních a sportovních člunů</t>
  </si>
  <si>
    <t>Výroba motocyklů</t>
  </si>
  <si>
    <t>Výroba jízdních kol a vozíků pro invalidy</t>
  </si>
  <si>
    <t>Výroba ostatních dopravních prostředků a zařízení j. n.</t>
  </si>
  <si>
    <t>Výroba kancelářského nábytku a zařízení obchodů</t>
  </si>
  <si>
    <t>Výroba kuchyňského nábytku</t>
  </si>
  <si>
    <t>Výroba matrací</t>
  </si>
  <si>
    <t>Výroba ostatního nábytku</t>
  </si>
  <si>
    <t>Ražení mincí</t>
  </si>
  <si>
    <t>Výroba klenotů a příbuzných výrobků</t>
  </si>
  <si>
    <t>Výroba bižuterie a příbuzných výrobků</t>
  </si>
  <si>
    <t>Výroba košťat a kartáčnických výrobků</t>
  </si>
  <si>
    <t>Ostatní zpracovatelský průmysl j. n.</t>
  </si>
  <si>
    <t>Opravy kovodělných výrobků</t>
  </si>
  <si>
    <t>Opravy strojů</t>
  </si>
  <si>
    <t>Opravy elektronických a optických přístrojů a zařízení</t>
  </si>
  <si>
    <t>Opravy elektrických zařízen</t>
  </si>
  <si>
    <t>Opravy a údržba lodí a člunů</t>
  </si>
  <si>
    <t>Opravy a údržba letadel a kosmických lodí</t>
  </si>
  <si>
    <t>Opravy a údržba ostatních dopravních prostředků a zařízení j. n.</t>
  </si>
  <si>
    <t>Opravy ostatních zařízení</t>
  </si>
  <si>
    <t>Výroba elektřiny</t>
  </si>
  <si>
    <t>Přenos elektřiny</t>
  </si>
  <si>
    <t>Rozvod elektřiny</t>
  </si>
  <si>
    <t>Obchod s elektřinou</t>
  </si>
  <si>
    <t>Výroba plynu</t>
  </si>
  <si>
    <t>Rozvod plynných paliv prostřednictvím sítí</t>
  </si>
  <si>
    <t>Obchod s plynem prostřednictvím sítí</t>
  </si>
  <si>
    <t>Shromažďování a sběr odpadů, kromě nebezpečných</t>
  </si>
  <si>
    <t>Shromažďování a sběr nebezpečných odpadů</t>
  </si>
  <si>
    <t>Odstraňování odpadů, kromě nebezpečných</t>
  </si>
  <si>
    <t>Odstraňování nebezpečných odpadů</t>
  </si>
  <si>
    <t>Demontáž vraků a vyřazených strojů a zařízení pro účely recyklace</t>
  </si>
  <si>
    <t>Úprava odpadů k dalšímu využití,kromě demontáže vraků,strojů a zařízení</t>
  </si>
  <si>
    <t>Výstavba bytových budov</t>
  </si>
  <si>
    <t>Výstavba silnic a dálnic</t>
  </si>
  <si>
    <t>Výstavba železnic a podzemních drah</t>
  </si>
  <si>
    <t>Výstavba mostů a tunelů</t>
  </si>
  <si>
    <t>Výstavba inženýrských sítí pro kapaliny a plyny</t>
  </si>
  <si>
    <t>Výstavba inženýrských sítí pro elektřinu a telekomunikace</t>
  </si>
  <si>
    <t>Výstavba vodních děl</t>
  </si>
  <si>
    <t>Výstavba ostatních staveb j. n.</t>
  </si>
  <si>
    <t>Demolice</t>
  </si>
  <si>
    <t>Příprava staveniště</t>
  </si>
  <si>
    <t>Průzkumné vrtné práce</t>
  </si>
  <si>
    <t>Elektrické instalace</t>
  </si>
  <si>
    <t>Instalace vody, odpadu, plynu, topení a klimatizace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</si>
  <si>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</si>
  <si>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</si>
  <si>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</si>
  <si>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</si>
  <si>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</si>
  <si>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kompletační a dokončovací práce</t>
  </si>
  <si>
    <t>Pokrývačské práce</t>
  </si>
  <si>
    <t>Ostatní specializované stavební činnosti j. n.</t>
  </si>
  <si>
    <t>Obchod s automobily a jinými lehkými motorovými vozidly</t>
  </si>
  <si>
    <t>Obchod s ostatními motorovými vozidly, kromě motocyklů</t>
  </si>
  <si>
    <t>Velkoobchod s díly a příslušenstvím pro motorová vozidla,kromě motocyklů</t>
  </si>
  <si>
    <t>Maloobchod s díly a příslušenstvím pro motorová vozidla,kromě motocyklů</t>
  </si>
  <si>
    <t>Zprostř.velkoob.a velkoob.v zast.se zákl.zem.pr.,živými zv.,text.sur.a pol.</t>
  </si>
  <si>
    <t>Zprostř.velkoob.a velkoob.v zast.s palivy,rudami,kovy a prům.chemikáliemi</t>
  </si>
  <si>
    <t>Zprostř.velkoobchodu a velkoobchod v zast.se dřevem a staveb.materiály</t>
  </si>
  <si>
    <t>Zprostř.velkoobchodu a velkoob.v zast.se stroji,prům.zař.,loděmi a letadly</t>
  </si>
  <si>
    <t>Zprostř.velkoob.a velkoob.v zast.s náb.,želez.zbožím a potř.převáž.pro dom.</t>
  </si>
  <si>
    <t>Zprostř.velkoob.a velkoob.v zast.s text.,oděvy,kožešinami,obuví a kož.výr.</t>
  </si>
  <si>
    <t>Zprostř.velkoob.a velkoob.v zast.s potr.,nápoji,tabákem a tabák.výrobky</t>
  </si>
  <si>
    <t>Zprostř.specializ.velkoob.a specializ.velkoob.v zast.s ost.výrobky</t>
  </si>
  <si>
    <t>Zprostř.nespecializ.velkoobchodu a nespecializ.velkoobchod v zast.</t>
  </si>
  <si>
    <t>Velkoobchod s obilím, surovým tabákem, osivy a krmivy</t>
  </si>
  <si>
    <t>Velkoobchod s květinami a jinými rostlinami</t>
  </si>
  <si>
    <t>Velkoobchod s živými zvířaty</t>
  </si>
  <si>
    <t>Velkoobchod se surovými kůžemi, kožešinami a usněmi</t>
  </si>
  <si>
    <t>Velkoobchod s ovocem a zeleninou</t>
  </si>
  <si>
    <t>Velkoobchod s masem a masnými výrobky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</si>
  <si>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</si>
  <si>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</si>
  <si>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</si>
  <si>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</si>
  <si>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</si>
  <si>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Specializ.velkoobchod s jinými potravinami,včetně ryb,korýšů a měkkýšů</t>
  </si>
  <si>
    <t>Nespecializovaný velkoobchod s potravinami,nápoji a tabákovými výroby</t>
  </si>
  <si>
    <t>Velkoobchod s textilem</t>
  </si>
  <si>
    <t>Velkoobchod s oděvy a obuví</t>
  </si>
  <si>
    <t>Velkoobchod s elektrospotřebiči a elektronikou</t>
  </si>
  <si>
    <t>Velkoobchod s porcelán.,keram.a skleněnými výrobky a čisticími prostř.</t>
  </si>
  <si>
    <t>Velkoobchod s kosmetickými výrobky</t>
  </si>
  <si>
    <t>Velkoobchod s farmaceutickými výrobky</t>
  </si>
  <si>
    <t>Velkoobchod s nábytkem, koberci a svítidly</t>
  </si>
  <si>
    <t>Velkoobchod s hodinami, hodinkami a klenoty</t>
  </si>
  <si>
    <t>Velkoobchod s ostatními výrobky převážně pro domácnost</t>
  </si>
  <si>
    <t>Velkoobchod s počítači, počítačovým periferním zařízením a softwarem</t>
  </si>
  <si>
    <t>Velkoobchod s elektronickým a telekomunikačním zařízením a jeho díly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</si>
  <si>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</si>
  <si>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</si>
  <si>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</si>
  <si>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se strojním zařízením pro text.průmysl,šicími a plet.stroji</t>
  </si>
  <si>
    <t>Velkoobchod s kancelářským nábytkem</t>
  </si>
  <si>
    <t>Velkoobchod s ostatními kancelářskými stroji a zařízením</t>
  </si>
  <si>
    <t>Velkoobchod s ostatními stroji a zařízením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</si>
  <si>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</si>
  <si>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</si>
  <si>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</si>
  <si>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železářským zbožím,instalatér.a topenářskými potřebami</t>
  </si>
  <si>
    <t>Velkoobchod s chemickými výrobky</t>
  </si>
  <si>
    <t>Velkoobchod s ostatními meziprodukty</t>
  </si>
  <si>
    <t>Velkoobchod s odpadem a šrotem</t>
  </si>
  <si>
    <t>Maloobchod s převahou potravin,nápojů a tabák.výrobků v nespecializ.prod.</t>
  </si>
  <si>
    <t>Ostatní maloobchod v nespecializovaných prodejnách</t>
  </si>
  <si>
    <t>Maloobchod s ovocem a zeleninou</t>
  </si>
  <si>
    <t>Maloobchod s masem a masnými výrobky</t>
  </si>
  <si>
    <t>Maloobchod s rybami, korýši a měkkýši</t>
  </si>
  <si>
    <t>Maloobchod s chlebem, pečivem, cukrářskými výrobky a cukrovinkami</t>
  </si>
  <si>
    <t>Maloobchod s nápoji</t>
  </si>
  <si>
    <t>Maloobchod s tabákovými výrobky</t>
  </si>
  <si>
    <t>Ostatní maloobchod s potravinami ve specializovaných prodejnách</t>
  </si>
  <si>
    <t>Maloobchod s počítači, počítačovým periferním zařízením a softwarem</t>
  </si>
  <si>
    <t>Maloobchod s telekomunikačním zařízením</t>
  </si>
  <si>
    <t>Maloobchod s audio- a videozařízením</t>
  </si>
  <si>
    <t>Maloobchod s textilem</t>
  </si>
  <si>
    <t>Maloobchod s železářským zbožím, barvami, sklem a potřebami pro kutily</t>
  </si>
  <si>
    <t>Maloobchod s koberci, podlahovými krytinami a nástěnnými obklady</t>
  </si>
  <si>
    <t>Maloobchod s elektrospotřebiči a elektronikou</t>
  </si>
  <si>
    <t>Maloobchod s nábytkem,svítidly a ost.výr.přev.pro dom.ve specializ.prod.</t>
  </si>
  <si>
    <t>Maloobchod s knihami</t>
  </si>
  <si>
    <t>Maloobchod s novinami, časopisy a papírnickým zbožím</t>
  </si>
  <si>
    <t>Maloobchod s audio- a videozáznamy</t>
  </si>
  <si>
    <t>Maloobchod se sportovním vybavením</t>
  </si>
  <si>
    <t>Maloobchod s hrami a hračkami</t>
  </si>
  <si>
    <t>Maloobchod s oděvy</t>
  </si>
  <si>
    <t>Maloobchod s obuví a koženými výrobky</t>
  </si>
  <si>
    <t>Maloobchod s farmaceutickými přípravky</t>
  </si>
  <si>
    <t>Maloobchod se zdravotnickými a ortopedickými výrobky</t>
  </si>
  <si>
    <t>Maloobchod s kosmetickými a toaletními výrobky</t>
  </si>
  <si>
    <t>Maloob.s květinami,rostl.,osivy,hnoj.,zvířaty pro záj.chov a krmivy pro ně</t>
  </si>
  <si>
    <t>Maloobchod s hodinami, hodinkami a klenoty</t>
  </si>
  <si>
    <t>Ostatní maloobchod s novým zbožím ve specializovaných prodejnách</t>
  </si>
  <si>
    <t>Maloobchod s použitým zbožím v prodejnách</t>
  </si>
  <si>
    <t>Maloobchod s potravinami,nápoji a tabák.výrobky ve stáncích a na trzích</t>
  </si>
  <si>
    <t>Maloobchod s textilem, oděvy a obuví ve stáncích a na trzích</t>
  </si>
  <si>
    <t>Maloobchod s ostatním zbožím ve stáncích a na trzích</t>
  </si>
  <si>
    <t>Maloobchod prostřednictvím internetu nebo zásilkové služby</t>
  </si>
  <si>
    <t>Ostatní maloobchod mimo prodejny, stánky a trhy</t>
  </si>
  <si>
    <t>Městská a příměstská pozemní osobní doprava</t>
  </si>
  <si>
    <t>Taxislužba a pronájem osobních vozů s řidičem</t>
  </si>
  <si>
    <t>Ostatní pozemní osobní doprava j. n.</t>
  </si>
  <si>
    <t>Silniční nákladní doprava</t>
  </si>
  <si>
    <t>Stěhovací služby</t>
  </si>
  <si>
    <t>Letecká nákladní doprava</t>
  </si>
  <si>
    <t>Kosmická doprava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</si>
  <si>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</si>
  <si>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</si>
  <si>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</si>
  <si>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</si>
  <si>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Ostatní vedlejší činnosti v dopravě</t>
  </si>
  <si>
    <t>Poskytování cateringových služeb</t>
  </si>
  <si>
    <t>Poskytování ostatních stravovacích služeb</t>
  </si>
  <si>
    <t>Vydávání knih</t>
  </si>
  <si>
    <t>Vydávání adresářů a jiných seznamů</t>
  </si>
  <si>
    <t>Vydávání novin</t>
  </si>
  <si>
    <t>Vydávání časopisů a ostatních periodických publikací</t>
  </si>
  <si>
    <t>Ostatní vydavatelské činnosti</t>
  </si>
  <si>
    <t>Vydávání počítačových her</t>
  </si>
  <si>
    <t>Ostatní vydávání softwaru</t>
  </si>
  <si>
    <t>Produkce filmů, videozáznamů a televizních programů</t>
  </si>
  <si>
    <t>Postprodukce filmů, videozáznamů a televizních programů</t>
  </si>
  <si>
    <t>Distribuce filmů, videozáznamů a televizních programů</t>
  </si>
  <si>
    <t>Promítání filmů</t>
  </si>
  <si>
    <t>Programování</t>
  </si>
  <si>
    <t>Poradenství v oblasti informačních technologií</t>
  </si>
  <si>
    <t>Správa počítačového vybavení</t>
  </si>
  <si>
    <t>Ostatní činnosti v oblasti informačních technologií</t>
  </si>
  <si>
    <t>Činnosti související se zpracováním dat a hostingem</t>
  </si>
  <si>
    <t>Činnosti související s webovými portály</t>
  </si>
  <si>
    <t>Činnosti zpravodajských tiskových kanceláří a agentur</t>
  </si>
  <si>
    <t>Ostatní informační činnosti j. n.</t>
  </si>
  <si>
    <t>Centrální bankovnictví</t>
  </si>
  <si>
    <t>Ostatní peněžní zprostředkování</t>
  </si>
  <si>
    <t>Finanční leasing</t>
  </si>
  <si>
    <t>Ostatní poskytování úvěrů</t>
  </si>
  <si>
    <t>Ostatní finanční zprostředkování j. n.</t>
  </si>
  <si>
    <t>životní pojištění</t>
  </si>
  <si>
    <t>Neživotní pojištění</t>
  </si>
  <si>
    <t>Řízení a správa finančních trhů</t>
  </si>
  <si>
    <t>Obchodování s cennými papíry a komoditami na burzách</t>
  </si>
  <si>
    <t>Ostatní pomocné činnosti související s finančním zprostředkováním</t>
  </si>
  <si>
    <t>Vyhodnocování rizik a škod</t>
  </si>
  <si>
    <t>Činnosti zástupců pojišťovny a makléřů</t>
  </si>
  <si>
    <t>Ostatní pomocné činnosti související s pojišťovnictvím a penz.fin.</t>
  </si>
  <si>
    <t>Zprostředkovatelské činnosti realitních agentur</t>
  </si>
  <si>
    <t>Správa nemovitostí na základě smlouvy</t>
  </si>
  <si>
    <t>Poradenství v oblasti vztahů s veřejností a komunikace</t>
  </si>
  <si>
    <t>Ostatní poradenství v oblasti podnikání a řízení</t>
  </si>
  <si>
    <t>Architektonické činnosti</t>
  </si>
  <si>
    <t>Inženýrské činnosti a související technické poradenství</t>
  </si>
  <si>
    <t>Výzkum a vývoj v oblasti biotechnologie</t>
  </si>
  <si>
    <t>Ostatní výzkum a vývoj voblasti přírodních atechnických věd</t>
  </si>
  <si>
    <t>Činnosti reklamních agentur</t>
  </si>
  <si>
    <t>Zastupování médií při prodeji reklamního času a prostoru</t>
  </si>
  <si>
    <t>Pronájem a leasing automob.a jiných lehkých motor.vozidel,kromě motocyklů</t>
  </si>
  <si>
    <t>Pronájem a leasing nákladních automobilů</t>
  </si>
  <si>
    <t>Pronájem a leasing rekreačních a sportovních potřeb</t>
  </si>
  <si>
    <t>Pronájem videokazet a disků</t>
  </si>
  <si>
    <t>Pronájem a leasing ost.výrobků pro osob.potřebu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</si>
  <si>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</si>
  <si>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</si>
  <si>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</si>
  <si>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</si>
  <si>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</si>
  <si>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Pronájem a leasing ostatních strojů, zařízení a výrobků j. n.</t>
  </si>
  <si>
    <t>Činnosti cestovních agentur</t>
  </si>
  <si>
    <t>Činnosti cestovních kanceláří</t>
  </si>
  <si>
    <t>Všeobecný úklid budov</t>
  </si>
  <si>
    <t>Specializované čištění a úklid budov a průmyslových zařízení</t>
  </si>
  <si>
    <t>Ostatní úklidové činnosti</t>
  </si>
  <si>
    <t>Univerzální administrativní činnosti</t>
  </si>
  <si>
    <t>Kopírování,příprava dokumentů a ost.specializ.kancel.podpůrné činnosti</t>
  </si>
  <si>
    <t>Inkasní činnosti, ověřování solventnosti zákazníka</t>
  </si>
  <si>
    <t>Balicí činnosti</t>
  </si>
  <si>
    <t>Ostatní podpůrné činnosti pro podnikání j. n.</t>
  </si>
  <si>
    <t>Všeobecné činnosti veřejné správy</t>
  </si>
  <si>
    <t>Regul.čin.souvis.s poskyt.zdr.péče,vzděl.,kulturou a soc.péčí,kromě soc.z.</t>
  </si>
  <si>
    <t>Regulace a podpora podnikatelského prostředí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</si>
  <si>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</si>
  <si>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</si>
  <si>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</si>
  <si>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</si>
  <si>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</si>
  <si>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Sekundární všeobecné vzdělávání</t>
  </si>
  <si>
    <t>Sekundární odborné vzdělávání</t>
  </si>
  <si>
    <t>Postsekundární nikoli terciární vzdělávání</t>
  </si>
  <si>
    <t>Terciární vzdělávání</t>
  </si>
  <si>
    <t>Sportovní a rekreační vzdělávání</t>
  </si>
  <si>
    <t>Umělecké vzdělávání</t>
  </si>
  <si>
    <t>Činnosti autoškol a jiných škol řízení</t>
  </si>
  <si>
    <t>Ostatní vzdělávání j. n.</t>
  </si>
  <si>
    <t>Všeobecná ambulantní zdravotní péče</t>
  </si>
  <si>
    <t>Specializovaná ambulantní zdravotní péče</t>
  </si>
  <si>
    <t>Zubní péče</t>
  </si>
  <si>
    <t>Sociální služby poskytované dětem</t>
  </si>
  <si>
    <t>Ostatní ambulantní nebo terénní sociální služby j. n.</t>
  </si>
  <si>
    <t>Scénická umění</t>
  </si>
  <si>
    <t>Podpůrné činnosti pro scénická umění</t>
  </si>
  <si>
    <t>Umělecká tvorba</t>
  </si>
  <si>
    <t>Provozování kulturních zařízení</t>
  </si>
  <si>
    <t>Činnosti knihoven a archivů</t>
  </si>
  <si>
    <t>Činnosti muzeí</t>
  </si>
  <si>
    <t>Provozování kultur.památek,histor.staveb a obdobných turist.zajímavostí</t>
  </si>
  <si>
    <t>Činnosti botanických a zoologických zahrad,přír.rezervací a národ.parků</t>
  </si>
  <si>
    <t>Provozování sportovních zařízení</t>
  </si>
  <si>
    <t>Činnosti sportovních klubů</t>
  </si>
  <si>
    <t>Činnosti fitcenter</t>
  </si>
  <si>
    <t>Ostatní sportovní činnosti</t>
  </si>
  <si>
    <t>Činnosti lunaparků a zábavních parků</t>
  </si>
  <si>
    <t>Ostatní zábavní a rekreační činnosti j. n.</t>
  </si>
  <si>
    <t>Činnosti podnikatelských a zaměstnavatelských organizací</t>
  </si>
  <si>
    <t>Činnosti profesních organizací</t>
  </si>
  <si>
    <t>Činnosti náboženských organizací</t>
  </si>
  <si>
    <t>Činnosti politických stran a organizací</t>
  </si>
  <si>
    <t>Činnosti ost.org.sdružujících osoby za účelem prosazování spol.zájmů j.n.</t>
  </si>
  <si>
    <t>Opravy počítačů a periferních zařízení</t>
  </si>
  <si>
    <t>Opravy komunikačních zařízení</t>
  </si>
  <si>
    <t>Opravy spotřební elektroniky</t>
  </si>
  <si>
    <t>Opravy přístrojů a zařízení převážně pro domácnost, dům a zahradu</t>
  </si>
  <si>
    <t>Opravy obuvi a kožených výrobků</t>
  </si>
  <si>
    <t>Opravy nábytku a bytového zařízení</t>
  </si>
  <si>
    <t>Opravy hodin, hodinek a klenotnických výrobků</t>
  </si>
  <si>
    <t>Opravy ostatních výrobků pro osobní potřebu a převážně pro domácnost</t>
  </si>
  <si>
    <t>Praní a chemické čištění textilních a kožešinových výrobků</t>
  </si>
  <si>
    <t>Kadeřnické, kosmetické a podobné činnosti</t>
  </si>
  <si>
    <t>Pohřební a související činnosti</t>
  </si>
  <si>
    <t>Činnosti pro osobní a fyzickou pohodu</t>
  </si>
  <si>
    <t>Poskytování ostatních osobních služeb j. n.</t>
  </si>
  <si>
    <t>Činnosti domácností produk.blíže neurčené výrobky pro vlastní potřebu</t>
  </si>
  <si>
    <t>Chov drobných hospodářských zvířat</t>
  </si>
  <si>
    <t>Chov kožešinových zvířat</t>
  </si>
  <si>
    <t>Chov zvířat pro zájmový chov</t>
  </si>
  <si>
    <t>Chov ostatních zvířat j. n.</t>
  </si>
  <si>
    <t>Těžba černého uhlí</t>
  </si>
  <si>
    <t>Úprava černého uhlí</t>
  </si>
  <si>
    <t>Těžba hnědého uhlí, kromě lignitu</t>
  </si>
  <si>
    <t>Úprava hnědého uhlí, kromě lignitu</t>
  </si>
  <si>
    <t>Těžba lignitu</t>
  </si>
  <si>
    <t>Úprava lignitu</t>
  </si>
  <si>
    <t>Těžba železných rud</t>
  </si>
  <si>
    <t>Úprava železných rud</t>
  </si>
  <si>
    <t>Těžba uranových a thoriových rud</t>
  </si>
  <si>
    <t>Úprava uranových a thoriových rud</t>
  </si>
  <si>
    <t>Těžba ostatních neželezných rud</t>
  </si>
  <si>
    <t>Úprava ostatních neželezných rud</t>
  </si>
  <si>
    <t>Výroba obuvi s usňovým svrškem</t>
  </si>
  <si>
    <t>Výroba obuvi z ostatních materiálů</t>
  </si>
  <si>
    <t>Výroba chemických buničin</t>
  </si>
  <si>
    <t>Výroba mechanických vláknin</t>
  </si>
  <si>
    <t>Výroba ostatních papírenských vláknin</t>
  </si>
  <si>
    <t>Výroba bioet.(biolihu)pro pohon motorů a pro výr.směsí a komp.paliv</t>
  </si>
  <si>
    <t>Výroba ostatních základních organických chemických látek</t>
  </si>
  <si>
    <t>Výr.metylesterů a etylesterů mast.kys.pro pohon motorů a pro výr.sm.p.</t>
  </si>
  <si>
    <t>Výroba jiných chemických výrobků j. n.</t>
  </si>
  <si>
    <t>Výroba surového železa, oceli a feroslitin</t>
  </si>
  <si>
    <t>Výroba plochých výrobků (kromě pásky za studena)</t>
  </si>
  <si>
    <t>Tváření výrobků za tepla</t>
  </si>
  <si>
    <t>Výroba odlitků z litiny s lupínkovým grafitem</t>
  </si>
  <si>
    <t>Výroba odlitků z litiny s kuličkovým grafitem</t>
  </si>
  <si>
    <t>Výroba ostatních odlitků z litiny</t>
  </si>
  <si>
    <t>Výroba odlitků z uhlíkatých ocelí</t>
  </si>
  <si>
    <t>Výroba odlitků z legovaných ocelí</t>
  </si>
  <si>
    <t>Opravy a údržba kolejových vozidel</t>
  </si>
  <si>
    <t>Opravy a údržba ostat.dopr.prostředků a zařízení j.n.kromě kolej.vozidel</t>
  </si>
  <si>
    <t>Výroba a rozvod tepla a klimatizovaného vzduchu,výroba ledu</t>
  </si>
  <si>
    <t>Výroba tepla</t>
  </si>
  <si>
    <t>Rozvod tepla</t>
  </si>
  <si>
    <t>Výroba klimatizovaného vzduchu</t>
  </si>
  <si>
    <t>Rozvod klimatizovaného vzduchu</t>
  </si>
  <si>
    <t>Výroba chladicí vody</t>
  </si>
  <si>
    <t>Rozvod chladicí vody</t>
  </si>
  <si>
    <t>Výroba ledu</t>
  </si>
  <si>
    <t>Výstavba nebytových budov</t>
  </si>
  <si>
    <t>Výstavba inženýrských sítí pro kapaliny</t>
  </si>
  <si>
    <t>Výstavba inženýrských sítí pro plyny</t>
  </si>
  <si>
    <t>Sklenářské práce</t>
  </si>
  <si>
    <t>Malířské a natěračské práce</t>
  </si>
  <si>
    <t>Montáž a demontáž lešení a bednění</t>
  </si>
  <si>
    <t>Jiné specializované stavební činnosti j. n.</t>
  </si>
  <si>
    <t>Zprostředkování velkoobchodu a velkoobchod v zastoupení s papír.výrobky</t>
  </si>
  <si>
    <t>Zprostř.specializ.velkoobchodu a velkoobchod v zast.s ost.výrobky j.n.</t>
  </si>
  <si>
    <t>Velkoobchod s oděvy</t>
  </si>
  <si>
    <t>Velkoobchod s obuví</t>
  </si>
  <si>
    <t>Velkoobchod s porcelánovými, keramickými a skleněnými výrobky</t>
  </si>
  <si>
    <t>Velkoobchod s pracími a čisticími prostředky</t>
  </si>
  <si>
    <t>Velkoobchod s pevnými palivy a příbuznými výrobky</t>
  </si>
  <si>
    <t>Velkoobchod s kapalnými palivy a příbuznými výrobky</t>
  </si>
  <si>
    <t>Velkoobchod s plynnými palivy a příbuznými výrobky</t>
  </si>
  <si>
    <t>Velkoobchod s papírenskými meziprodukty</t>
  </si>
  <si>
    <t>Velkoobchod s ostatními meziprodukty j. n.</t>
  </si>
  <si>
    <t>Maloobchod s fotografickým a optickým zařízením a potřebami</t>
  </si>
  <si>
    <t>Maloobchod s pevnými palivy</t>
  </si>
  <si>
    <t>Maloobchod s kapalnými palivy (kromě pohonných hmot)</t>
  </si>
  <si>
    <t>Maloobchod s plynnými palivy (kromě pohonných hmot)</t>
  </si>
  <si>
    <t>Ostatní maloobchod s novým zbožím ve specializovaných prodejnách j. n.</t>
  </si>
  <si>
    <t>Maloobchod prostřednictvím internetu</t>
  </si>
  <si>
    <t>Maloobchod prostřednictvím zásilkové služby(jiný než prostř.internetu)</t>
  </si>
  <si>
    <t>Meziměstská pravidelná pozemní osobní doprava</t>
  </si>
  <si>
    <t>Osobní doprava lanovkou nebo vlekem</t>
  </si>
  <si>
    <t>Nepravidelná pozemní osobní doprava</t>
  </si>
  <si>
    <t>Jiná pozemní osobní doprava j. n.</t>
  </si>
  <si>
    <t>Potrubní doprava ropovodem</t>
  </si>
  <si>
    <t>Potrubní doprava plynovodem</t>
  </si>
  <si>
    <t>Potrubní doprava ostatní</t>
  </si>
  <si>
    <t>Vnitrostátní pravidelná letecká osobní doprava</t>
  </si>
  <si>
    <t>Vnitrostátní nepravidelná letecká osobní doprava</t>
  </si>
  <si>
    <t>Mezinárodní pravidelná letecká osobní doprava</t>
  </si>
  <si>
    <t>Mezinárodní nepravidelná letecká osobní doprava</t>
  </si>
  <si>
    <t>Ostatní letecká osobní doprava</t>
  </si>
  <si>
    <t>Hotely</t>
  </si>
  <si>
    <t>Motely, botely</t>
  </si>
  <si>
    <t>Ostatní podobná ubytovací zařízení</t>
  </si>
  <si>
    <t>Ubytování v zařízených pronájmech</t>
  </si>
  <si>
    <t>Ubytování ve vysokoškolských kolejích, domovech mládeže</t>
  </si>
  <si>
    <t>Ostatní ubytování j. n.</t>
  </si>
  <si>
    <t>Stravování v závodních kuchyních</t>
  </si>
  <si>
    <t>Stravování ve školních zařízeních, menzách</t>
  </si>
  <si>
    <t>Poskytování jiných stravovacích služeb j. n.</t>
  </si>
  <si>
    <t>Poskytování hlasových služeb přes pevnou telekomunikační síť</t>
  </si>
  <si>
    <t>Pronájem pevné telekomunikační sítě</t>
  </si>
  <si>
    <t>Přenos dat přes pevnou telekomunikační síť</t>
  </si>
  <si>
    <t>Poskytování přístupu k internetu přes pevnou telekomunikační síť</t>
  </si>
  <si>
    <t>Ostatní činnosti související s pevnou telekomunikační sítí</t>
  </si>
  <si>
    <t>Poskytování hlasových služeb přes bezdrátovou telekomunikační síť</t>
  </si>
  <si>
    <t>Pronájem bezdrátové telekomunikační sítě</t>
  </si>
  <si>
    <t>Přenos dat přes bezdrátovou telekomunikační síť</t>
  </si>
  <si>
    <t>Poskytování přístupu k internetu přes bezdrátovou telekomunikační síť</t>
  </si>
  <si>
    <t>Ostatní činnosti související s bezdrátovou telekomunikační sítí</t>
  </si>
  <si>
    <t>Poskytování úvěrů společnostmi, které nepřijímají vklady</t>
  </si>
  <si>
    <t>Poskytování obchodních úvěrů</t>
  </si>
  <si>
    <t>Činnosti zastaváren</t>
  </si>
  <si>
    <t>Ostatní poskytování úvěrů j. n.</t>
  </si>
  <si>
    <t>Faktoringové činnosti</t>
  </si>
  <si>
    <t>Obchodování s cennými papíry na vlastní účet</t>
  </si>
  <si>
    <t>Jiné finanční zprostředkování j. n.</t>
  </si>
  <si>
    <t>Pronájem vlastních nebo pronajatých nemovitostí s bytovými prostory</t>
  </si>
  <si>
    <t>Pronájem vlastních nebo pronajatých nemovitostí s nebytovými prostory</t>
  </si>
  <si>
    <t>Správa vlastních nebo pronajatých nemovitostí s bytovými prostory</t>
  </si>
  <si>
    <t>Správa vlastních nebo pronajatých nemovitostí s nebytovými prostory</t>
  </si>
  <si>
    <t>Geologický průzkum</t>
  </si>
  <si>
    <t>Zeměměřické a kartografické činnosti</t>
  </si>
  <si>
    <t>Hydrometeorologické a meteorologické činnosti</t>
  </si>
  <si>
    <t>Ostatní inženýrské činnosti a související technické poradenství j. n.</t>
  </si>
  <si>
    <t>Zkoušky a analýzy vyhrazených technických zařízení</t>
  </si>
  <si>
    <t>Ostatní technické zkouky a analýzy</t>
  </si>
  <si>
    <t>Ostatní výzkum a vývoj v oblasti přírodních a technických věd</t>
  </si>
  <si>
    <t>Výzkum a vývoj v oblasti lékařských věd</t>
  </si>
  <si>
    <t>Výzkum a vývoj v oblasti technických věd</t>
  </si>
  <si>
    <t>Výzkum a vývoj v oblasti jiných přírodních věd</t>
  </si>
  <si>
    <t>Ostatní profesní,vědecké a technické činnosti j.n.</t>
  </si>
  <si>
    <t>Poradenství v oblasti bezpečnosti a ochrany zdraví při práci</t>
  </si>
  <si>
    <t>Poradenství v oblasti požární ochrany</t>
  </si>
  <si>
    <t>Jiné profesní, vědecké a technické činnosti j. n.</t>
  </si>
  <si>
    <t>Průvodcovské činnosti</t>
  </si>
  <si>
    <t>Ostatní rezervační a související činnosti j. n.</t>
  </si>
  <si>
    <t>Pomoc cizím zemím při katastrof.nebo v nouz.sit.přímo nebo prostř.mez.org.</t>
  </si>
  <si>
    <t>Rozvíjení vzájemného přátelství a porozumění mezi národy</t>
  </si>
  <si>
    <t>Ostatní činnosti v oblasti zahraničních věcí</t>
  </si>
  <si>
    <t>Základní vzdělávání na druhém stupni základních škol</t>
  </si>
  <si>
    <t>Střední všeobecné vzdělávání</t>
  </si>
  <si>
    <t>Střední odborné vzdělávání na učilištích</t>
  </si>
  <si>
    <t>Střední odborné vzdělávání na středních odborných školách</t>
  </si>
  <si>
    <t>Činnosti autoškol</t>
  </si>
  <si>
    <t>Činnosti leteckých škol</t>
  </si>
  <si>
    <t>Činnosti ostatních škol řízení</t>
  </si>
  <si>
    <t>Vzdělávání v jazykových školách</t>
  </si>
  <si>
    <t>Environmentální vzdělávání</t>
  </si>
  <si>
    <t>Inovační vzdělávání</t>
  </si>
  <si>
    <t>Jiné vzdělávání j. n.</t>
  </si>
  <si>
    <t>Činnosti související s ochranou veřejného zdraví</t>
  </si>
  <si>
    <t>Ostatní činnosti související se zdravotní péčí j. n.</t>
  </si>
  <si>
    <t>Sociální péče v zařízeních pro osoby s chronickým duševním onemocněním</t>
  </si>
  <si>
    <t>Sociální péče v zařízeních pro osoby závislé na návykových látkách</t>
  </si>
  <si>
    <t>Sociální péče v domovech pro seniory</t>
  </si>
  <si>
    <t>Sociální péče v domovech pro osoby se zdravotním postižením</t>
  </si>
  <si>
    <t>Mimoústavní sociální péče o seniory a zdravotně postižené osoby</t>
  </si>
  <si>
    <t>Ambulantní nebo terénní sociální služby pro seniory</t>
  </si>
  <si>
    <t>Ambulantní nebo terénní sociální služby pro osoby se zdrav.postižením</t>
  </si>
  <si>
    <t>Sociální služby pro uprchlíky, oběti katastrof</t>
  </si>
  <si>
    <t>Sociální prevence</t>
  </si>
  <si>
    <t>Sociální rehabilitace</t>
  </si>
  <si>
    <t>Jiné ambulantní nebo terénní sociální služby j. n.</t>
  </si>
  <si>
    <t>Činnosti botanických a zoologických zahrad,přírod.rezervací a národ.parků</t>
  </si>
  <si>
    <t>Činnosti botanických a zoologických zahrad</t>
  </si>
  <si>
    <t>Činnosti přírodních rezervací a národních parků</t>
  </si>
  <si>
    <t>Činnosti organizací dětí a mládeže</t>
  </si>
  <si>
    <t>Činnosti organizací na podporu kulturní činnosti</t>
  </si>
  <si>
    <t>Činnosti organizací na podporu rekreační a zájmové činnosti</t>
  </si>
  <si>
    <t>Činnosti spotřebitelských organizací</t>
  </si>
  <si>
    <t>Činnosti environmentálních a ekologických hnutí</t>
  </si>
  <si>
    <t>Čin.org.na ochranu a zlepšení postavení etnických,menšin.a jiných spec.sk.</t>
  </si>
  <si>
    <t>Činnosti občanských iniciativ, protestních hnutí</t>
  </si>
  <si>
    <t>Činnosti ostatních organizací j. n.</t>
  </si>
  <si>
    <t>c_okec</t>
  </si>
  <si>
    <t>Daňové identifikační číslo</t>
  </si>
  <si>
    <t>P Ř I Z N Á N Í</t>
  </si>
  <si>
    <t>čtvrtletí</t>
  </si>
  <si>
    <t>rok</t>
  </si>
  <si>
    <t>Příjmení</t>
  </si>
  <si>
    <t>Jméno</t>
  </si>
  <si>
    <t>Datum</t>
  </si>
  <si>
    <t>Než začnete vyplňovat tiskopis, přečtěte si, prosím, pokyny.</t>
  </si>
  <si>
    <t>A. ODDÍL</t>
  </si>
  <si>
    <t>řádné</t>
  </si>
  <si>
    <t xml:space="preserve">Titul </t>
  </si>
  <si>
    <t>opravné</t>
  </si>
  <si>
    <t>dodatečné</t>
  </si>
  <si>
    <t>Důvody pro podání dodatečného daňového přiznání zjištěny dne</t>
  </si>
  <si>
    <t>Základ daně</t>
  </si>
  <si>
    <t>Daň na výstupu</t>
  </si>
  <si>
    <t>Číslo řádku</t>
  </si>
  <si>
    <t>DPH</t>
  </si>
  <si>
    <t>Sazba</t>
  </si>
  <si>
    <t>Správná výše DPH</t>
  </si>
  <si>
    <t>Rozdíl</t>
  </si>
  <si>
    <t>Správně = 1 špatně = 0</t>
  </si>
  <si>
    <t>Daňové přiznání je ve všech kontrolovaných bodech v pořádku.</t>
  </si>
  <si>
    <t>X</t>
  </si>
  <si>
    <t>Přiznání sestavil</t>
  </si>
  <si>
    <t>Telefon</t>
  </si>
  <si>
    <t>a) obec</t>
  </si>
  <si>
    <t>b) PSČ</t>
  </si>
  <si>
    <t>c) telefon</t>
  </si>
  <si>
    <t>g) stát</t>
  </si>
  <si>
    <t>ř.</t>
  </si>
  <si>
    <t>Formulář zpracovala ASPEKT HM, daňová, účetní a auditorská kancelář, www.danovapriznani.cz, business.center.cz</t>
  </si>
  <si>
    <t xml:space="preserve">za období od </t>
  </si>
  <si>
    <t>do</t>
  </si>
  <si>
    <t>Kód zdaňovacího období následujícího roku</t>
  </si>
  <si>
    <t>d) ulice (nebo část obce)</t>
  </si>
  <si>
    <t>B. ODDÍL</t>
  </si>
  <si>
    <t>Otisk razítka</t>
  </si>
  <si>
    <t>C. ODDÍL - daň z přidané hodnoty</t>
  </si>
  <si>
    <t>I. Zdanitelná plnění</t>
  </si>
  <si>
    <t>základní</t>
  </si>
  <si>
    <t>snížená</t>
  </si>
  <si>
    <t>Hodnota</t>
  </si>
  <si>
    <t>III. Doplňující údaje</t>
  </si>
  <si>
    <t>Dodání zboží</t>
  </si>
  <si>
    <t>Pořízení zboží</t>
  </si>
  <si>
    <t>Krácený odpočet</t>
  </si>
  <si>
    <t>V plné výši</t>
  </si>
  <si>
    <t>Z přijatých zdanitelných plnění od plátců</t>
  </si>
  <si>
    <t>Při dovozu zboží, kdy je správcem daně celní úřad</t>
  </si>
  <si>
    <t xml:space="preserve">IV. Nárok na odpočet daně </t>
  </si>
  <si>
    <t>V. Krácení nároku na odpočet daně</t>
  </si>
  <si>
    <t>Plnění osvobozená od daně bez nároku na odpočet daně</t>
  </si>
  <si>
    <t>S nárokem na odpočet</t>
  </si>
  <si>
    <t>Bez nároku na odpočet</t>
  </si>
  <si>
    <t>Odpočet</t>
  </si>
  <si>
    <t>Změna odpočtu</t>
  </si>
  <si>
    <t>Vrácení daně ( § 84 )</t>
  </si>
  <si>
    <t>Údaje v daňovém přiznání se uvedou zaokrouhlené na celé koruny.</t>
  </si>
  <si>
    <t>d_zjist</t>
  </si>
  <si>
    <t>zast_ic</t>
  </si>
  <si>
    <t>c_pop</t>
  </si>
  <si>
    <t>c_orient</t>
  </si>
  <si>
    <t>Základní list daňového poplatníka</t>
  </si>
  <si>
    <t>DIČ :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</si>
  <si>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</si>
  <si>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</si>
  <si>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</si>
  <si>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</si>
  <si>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</si>
  <si>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</si>
  <si>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</si>
  <si>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</si>
  <si>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</si>
  <si>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</si>
  <si>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</si>
  <si>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</si>
  <si>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</si>
  <si>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</si>
  <si>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</si>
  <si>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</si>
  <si>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</si>
  <si>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</si>
  <si>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</si>
  <si>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</si>
  <si>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</si>
  <si>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</si>
  <si>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</si>
  <si>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</si>
  <si>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</si>
  <si>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</si>
  <si>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</si>
  <si>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</si>
  <si>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</si>
  <si>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</si>
  <si>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</si>
  <si>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</si>
  <si>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</si>
  <si>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</si>
  <si>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</si>
  <si>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</si>
  <si>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</si>
  <si>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</si>
  <si>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</si>
  <si>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</si>
  <si>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otisk podacího razítka finančního úřadu</t>
  </si>
  <si>
    <t xml:space="preserve">Neplátce daně § 19 nebo § 108 </t>
  </si>
  <si>
    <t>e) číslo popisné / orientační</t>
  </si>
  <si>
    <t xml:space="preserve">Hlavní ekonomická činnost </t>
  </si>
  <si>
    <t>Datum narození / Evidenční číslo osvědčení daňového poradce / IČ právnické osoby</t>
  </si>
  <si>
    <t>Jméno(-a) a příjmení / Vztah k právnické osobě</t>
  </si>
  <si>
    <t>Vlastnoruční podpis daňového subjektu / osoby oprávněné k podpisu</t>
  </si>
  <si>
    <t>Neexistují-li údaje pro stranu 2, proškrtněte (X)</t>
  </si>
  <si>
    <t>Počet listů / příloh</t>
  </si>
  <si>
    <t>Daňový subjekt / osoba oprávněná k podpisu</t>
  </si>
  <si>
    <t xml:space="preserve">Přijetí služby s místem plnění podle § 9 odst. 1 od osoby registrované k dani v jiném členském státě </t>
  </si>
  <si>
    <t>Dovoz zboží osvobozený podle § 71 g</t>
  </si>
  <si>
    <t>Věřitel</t>
  </si>
  <si>
    <t>Dlužník</t>
  </si>
  <si>
    <t>Ze zdanitelných plnění vykázaných na řádcích 3 až 13</t>
  </si>
  <si>
    <t>Koeficient (%)</t>
  </si>
  <si>
    <t>f) e-mail</t>
  </si>
  <si>
    <t>II. Ostatní plnění a plnění s místem plnění mimo tuzemsko s nárokem na odpočet daně</t>
  </si>
  <si>
    <t>Vypořádací koeficient (%)</t>
  </si>
  <si>
    <t>Finanční úřad pro :</t>
  </si>
  <si>
    <t>Územní pracoviště v, ve, pro :</t>
  </si>
  <si>
    <t>Územní pracoviště v, ve, pro</t>
  </si>
  <si>
    <t>Skupina § 5a</t>
  </si>
  <si>
    <t>Poskytnutí služeb s místem plnění v jiném členském státě vymezených v § 102 odst. 1 písm. d) a odst. 2</t>
  </si>
  <si>
    <t>typ_ds</t>
  </si>
  <si>
    <t>dapdph_forma</t>
  </si>
  <si>
    <t>typ_platce</t>
  </si>
  <si>
    <t>d_poddp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</si>
  <si>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</si>
  <si>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</si>
  <si>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</si>
  <si>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</si>
  <si>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</si>
  <si>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</si>
  <si>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</si>
  <si>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</si>
  <si>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</si>
  <si>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</si>
  <si>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PRAHA-JIŽNÍ MĚSTO</t>
  </si>
  <si>
    <t>PRAHA-MODŘANY</t>
  </si>
  <si>
    <t>STŘEDOČESKÝ KRAJ</t>
  </si>
  <si>
    <t>PRAHA - VÝCHOD</t>
  </si>
  <si>
    <t>PRAHA ZÁPAD</t>
  </si>
  <si>
    <t>BENEŠOV</t>
  </si>
  <si>
    <t>BEROUN</t>
  </si>
  <si>
    <t>BRANDÝS N.L. - ST.BOL.</t>
  </si>
  <si>
    <t>ČÁSLAV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</si>
  <si>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</si>
  <si>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</si>
  <si>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</si>
  <si>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</si>
  <si>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</si>
  <si>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</si>
  <si>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</si>
  <si>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</si>
  <si>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</si>
  <si>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</si>
  <si>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</si>
  <si>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</si>
  <si>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</si>
  <si>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</si>
  <si>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</si>
  <si>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</si>
  <si>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</si>
  <si>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</si>
  <si>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</si>
  <si>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</si>
  <si>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</si>
  <si>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ČESKÉ BUDĚJOVICE</t>
  </si>
  <si>
    <t>BLATNÁ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</si>
  <si>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</si>
  <si>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</si>
  <si>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</si>
  <si>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</si>
  <si>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</si>
  <si>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</si>
  <si>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</si>
  <si>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</si>
  <si>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</si>
  <si>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</si>
  <si>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</si>
  <si>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</si>
  <si>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</si>
  <si>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</si>
  <si>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</si>
  <si>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</si>
  <si>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PLZEŇ</t>
  </si>
  <si>
    <t>PLZEŇ-SEVER</t>
  </si>
  <si>
    <t>PLZEŇ-JIH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</si>
  <si>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</si>
  <si>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</si>
  <si>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</si>
  <si>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</si>
  <si>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</si>
  <si>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</si>
  <si>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</si>
  <si>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PŘEŠTICE</t>
  </si>
  <si>
    <t>ROKYCANY</t>
  </si>
  <si>
    <t>TACHOV</t>
  </si>
  <si>
    <t>STŘÍBRO</t>
  </si>
  <si>
    <t>SUŠICE</t>
  </si>
  <si>
    <t>KARLOVARSKÝ KRAJ</t>
  </si>
  <si>
    <t>KARLOVY VARY</t>
  </si>
  <si>
    <t>AŠ</t>
  </si>
  <si>
    <t>CHEB</t>
  </si>
  <si>
    <t>KRASLICE</t>
  </si>
  <si>
    <t>MARIÁNSKÉ LÁZNĚ</t>
  </si>
  <si>
    <t>OSTROV NAD OHŘÍ</t>
  </si>
  <si>
    <t>SOKOLOV</t>
  </si>
  <si>
    <t>ÚSTECKÝ KRAJ</t>
  </si>
  <si>
    <t>ÚSTÍ NAD LABEM</t>
  </si>
  <si>
    <t>BÍLINA</t>
  </si>
  <si>
    <t>DĚČÍN</t>
  </si>
  <si>
    <t>CHOMUTOV</t>
  </si>
  <si>
    <t>KADAŇ</t>
  </si>
  <si>
    <t>LIBOCHOVICE</t>
  </si>
  <si>
    <t>LITOMĚŘICE</t>
  </si>
  <si>
    <t>LITVÍNOV</t>
  </si>
  <si>
    <t>LOUNY</t>
  </si>
  <si>
    <t>MOST</t>
  </si>
  <si>
    <t>PODBOŘANY</t>
  </si>
  <si>
    <t>ROUDNICE NAD LABEM</t>
  </si>
  <si>
    <t>RUMBURK</t>
  </si>
  <si>
    <t>TEPLICE</t>
  </si>
  <si>
    <t>ŽATEC</t>
  </si>
  <si>
    <t>LIBERECKÝ KRAJ</t>
  </si>
  <si>
    <t>LIBEREC</t>
  </si>
  <si>
    <t>ČESKÁ LÍPA</t>
  </si>
  <si>
    <t>FRÝDLANT</t>
  </si>
  <si>
    <t>JABLONEC NAD NISOU</t>
  </si>
  <si>
    <t>JILEMNICE</t>
  </si>
  <si>
    <t>NOVÝ BOR</t>
  </si>
  <si>
    <t>SEMILY</t>
  </si>
  <si>
    <t>TANVALD</t>
  </si>
  <si>
    <t>TURNOV</t>
  </si>
  <si>
    <t>ŽELEZNÝ BROD</t>
  </si>
  <si>
    <t>KRÁLOVÉHRADEC. KR.</t>
  </si>
  <si>
    <t>HRADEC KRÁLOVÉ</t>
  </si>
  <si>
    <t>BROUMOV</t>
  </si>
  <si>
    <t>DOBRUŠKA</t>
  </si>
  <si>
    <t>DVŮR KRÁLOVÉ</t>
  </si>
  <si>
    <t>HOŘICE</t>
  </si>
  <si>
    <t>JAROMĚŘ</t>
  </si>
  <si>
    <t>JIČÍN</t>
  </si>
  <si>
    <t>KOSTELEC NAD ORLICÍ</t>
  </si>
  <si>
    <t>NÁCHOD</t>
  </si>
  <si>
    <t>NOVÁ PAKA</t>
  </si>
  <si>
    <t>NOVÝ BYDŽOV</t>
  </si>
  <si>
    <t>RYCHNOV NAD KNĚŽ.</t>
  </si>
  <si>
    <t>TRUTNOV</t>
  </si>
  <si>
    <t>VRCHLABÍ</t>
  </si>
  <si>
    <t>PARDUBICKÝ KRAJ</t>
  </si>
  <si>
    <t>PARDUBICE</t>
  </si>
  <si>
    <t>HLINSKO</t>
  </si>
  <si>
    <t>HOLICE</t>
  </si>
  <si>
    <t>CHRUDIM</t>
  </si>
  <si>
    <t>LITOMYŠL</t>
  </si>
  <si>
    <t>MORAVSKÁ TŘEBOVÁ</t>
  </si>
  <si>
    <t>PŘELOUČ</t>
  </si>
  <si>
    <t>SVITAVY</t>
  </si>
  <si>
    <t>ÚSTÍ NAD ORLICÍ</t>
  </si>
  <si>
    <t>VYSOKÉ MÝTO</t>
  </si>
  <si>
    <t>ŽAMBERK</t>
  </si>
  <si>
    <t>KRAJ VYSOČINA</t>
  </si>
  <si>
    <t>JIHLAVA</t>
  </si>
  <si>
    <t>BYSTŘICE NAD PERN.</t>
  </si>
  <si>
    <t>HAVLÍČKŮV BROD</t>
  </si>
  <si>
    <t>HUMPOLEC</t>
  </si>
  <si>
    <t>CHOTĚBOŘ</t>
  </si>
  <si>
    <t>LEDEČ NAD SÁZAVOU</t>
  </si>
  <si>
    <t>MORAVSKÉ BUDĚJOVICE</t>
  </si>
  <si>
    <t>NÁMĚŠŤ NAD OSLAVOU</t>
  </si>
  <si>
    <t>PACOV</t>
  </si>
  <si>
    <t>PELHŘIMOV</t>
  </si>
  <si>
    <t>TELČ</t>
  </si>
  <si>
    <t>TŘEBÍČ</t>
  </si>
  <si>
    <t>VELKÉ MEZIŘÍČÍ</t>
  </si>
  <si>
    <t>ŽĎÁR NAD SÁZAVOU</t>
  </si>
  <si>
    <t>JIHOMORAVSKÝ KRAJ</t>
  </si>
  <si>
    <t>BRNO I</t>
  </si>
  <si>
    <t>BRNO II</t>
  </si>
  <si>
    <t>BRNO III</t>
  </si>
  <si>
    <t>BRNO IV</t>
  </si>
  <si>
    <t>BRNO VENKOV</t>
  </si>
  <si>
    <t>BLANSKO</t>
  </si>
  <si>
    <t>BOSKOVICE</t>
  </si>
  <si>
    <t>BŘECLAV</t>
  </si>
  <si>
    <t>BUČOVICE</t>
  </si>
  <si>
    <t>HODONÍN</t>
  </si>
  <si>
    <t>HUSTOPEČE</t>
  </si>
  <si>
    <t>IVANČICE</t>
  </si>
  <si>
    <t>KYJOV</t>
  </si>
  <si>
    <t>MIKULOV</t>
  </si>
  <si>
    <t>MORAVSKÝ KRUMLOV</t>
  </si>
  <si>
    <t>SLAVKOV U BRNA</t>
  </si>
  <si>
    <t>TIŠNOV</t>
  </si>
  <si>
    <t>VESELÍ NAD MORAVOU</t>
  </si>
  <si>
    <t>VYŠKOV</t>
  </si>
  <si>
    <t>ZNOJMO</t>
  </si>
  <si>
    <t>OLOMOUCKÝ KRAJ</t>
  </si>
  <si>
    <t>OLOMOUC</t>
  </si>
  <si>
    <t>HRANICE</t>
  </si>
  <si>
    <t>JESENÍK</t>
  </si>
  <si>
    <t>KONICE</t>
  </si>
  <si>
    <t>LITOVEL</t>
  </si>
  <si>
    <t>PROSTĚJOV</t>
  </si>
  <si>
    <t>PŘEROV</t>
  </si>
  <si>
    <t>ŠTERNBERK</t>
  </si>
  <si>
    <t>ŠUMPERK</t>
  </si>
  <si>
    <t>ZÁBŘEH</t>
  </si>
  <si>
    <t>MORAVSKOSLEZS. KR.</t>
  </si>
  <si>
    <t>OSTRAVA I</t>
  </si>
  <si>
    <t>OSTRAVA II</t>
  </si>
  <si>
    <t>OSTRAVA III</t>
  </si>
  <si>
    <t>BOHUMÍN</t>
  </si>
  <si>
    <t>BRUNTÁL</t>
  </si>
  <si>
    <t>ČESKÝ TĚŠÍN</t>
  </si>
  <si>
    <t>FRÝDEK-MÍSTEK</t>
  </si>
  <si>
    <t>FRÝDLANT NAD OSTRAV.</t>
  </si>
  <si>
    <t>FULNEK</t>
  </si>
  <si>
    <t>HAVÍŘOV</t>
  </si>
  <si>
    <t>HLUČÍN</t>
  </si>
  <si>
    <t>KARVINÁ</t>
  </si>
  <si>
    <t>KOPŘIVNICE</t>
  </si>
  <si>
    <t>KRNOV</t>
  </si>
  <si>
    <t>NOVÝ JIČÍN</t>
  </si>
  <si>
    <t>OPAVA</t>
  </si>
  <si>
    <t>ORLOVÁ</t>
  </si>
  <si>
    <t>TŘINEC</t>
  </si>
  <si>
    <t>ZLÍNSKÝ KRAJ</t>
  </si>
  <si>
    <t>ZLÍN</t>
  </si>
  <si>
    <t>BYSTŘICE POD HOSTÝNEM</t>
  </si>
  <si>
    <t>HOLEŠOV</t>
  </si>
  <si>
    <t>KROMĚŘÍŽ</t>
  </si>
  <si>
    <t>LUHAČOVICE</t>
  </si>
  <si>
    <t>OTROKOVICE</t>
  </si>
  <si>
    <t>ROŽNOV POD RADH.</t>
  </si>
  <si>
    <t>UHERSKÝ BROD</t>
  </si>
  <si>
    <t>UHERSKÉ HRADIŠTĚ</t>
  </si>
  <si>
    <t>VALAŠSKÉ MEZIŘÍČÍ</t>
  </si>
  <si>
    <t>VALAŠSKÉ KLOBOUKY</t>
  </si>
  <si>
    <t>VSETÍN</t>
  </si>
  <si>
    <t>Územní pracoviště</t>
  </si>
  <si>
    <t>HLAVNÍ MĚSTO PRAHA</t>
  </si>
  <si>
    <t>SPECIALIZOVANÝ</t>
  </si>
  <si>
    <t>Finanční úřad</t>
  </si>
  <si>
    <t>c_ufo</t>
  </si>
  <si>
    <t>c_pracufo</t>
  </si>
  <si>
    <t>dic</t>
  </si>
  <si>
    <t>kód</t>
  </si>
  <si>
    <t>název</t>
  </si>
  <si>
    <t>Rostlinná a živočišná výroba, myslivost a související činnosti</t>
  </si>
  <si>
    <t>Lesnictví a těžba dřeva</t>
  </si>
  <si>
    <t>Rybolov a akvakultura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</si>
  <si>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</si>
  <si>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</si>
  <si>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</si>
  <si>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</si>
  <si>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</si>
  <si>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</si>
  <si>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</si>
  <si>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tabákových výrobků</t>
  </si>
  <si>
    <t>Výroba textilií</t>
  </si>
  <si>
    <t>Výroba oděvů</t>
  </si>
  <si>
    <t>Výroba usní a souvisejících výrobků</t>
  </si>
  <si>
    <t>Zprac.dřeva,výroba dřevěných,korkových,proutěných a slam.výr.,kromě nábytku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</si>
  <si>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</si>
  <si>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</si>
  <si>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</si>
  <si>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</si>
  <si>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základních farmaceutických výrobků a farmaceutických přípravků</t>
  </si>
  <si>
    <t>Výroba pryžových a plastových výrobků</t>
  </si>
  <si>
    <t>Výroba ostatních nekovových minerálních výrobků</t>
  </si>
  <si>
    <t>Výroba základních kovů, hutní zpracování kovů; slévárenství</t>
  </si>
  <si>
    <t>Výroba kovových konstrukcí a kovodělných výrobků, kromě strojů a zařízení</t>
  </si>
  <si>
    <t>Výroba počítačů, elektronických a optických přístrojů a zařízení</t>
  </si>
  <si>
    <t>Výroba elektrických zařízení</t>
  </si>
  <si>
    <t>Výroba strojů a zařízení j. n.</t>
  </si>
  <si>
    <t>Výroba motorových vozidel (kromě motocyklů), přívěsů a návěsů</t>
  </si>
  <si>
    <t>Výroba ostatních dopravních prostředků a zařízení</t>
  </si>
  <si>
    <t>Výroba nábytku</t>
  </si>
  <si>
    <t>Ostatní zpracovatelský průmysl</t>
  </si>
  <si>
    <t>Opravy a instalace strojů a zařízení</t>
  </si>
  <si>
    <t>Výroba a rozvod elektřiny, plynu, tepla a klimatizovaného vzduchu</t>
  </si>
  <si>
    <t>Shromažďování, úprava a rozvod vody</t>
  </si>
  <si>
    <t>Činnosti související s odpadními vodami</t>
  </si>
  <si>
    <t>Shromažďování,sběr a odstraňování odpadů,úprava odpadů k dalšímu využití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</si>
  <si>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</si>
  <si>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</si>
  <si>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</si>
  <si>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</si>
  <si>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</si>
  <si>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</si>
  <si>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</si>
  <si>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Pozemní a potrubní doprava</t>
  </si>
  <si>
    <t>Vodní doprava</t>
  </si>
  <si>
    <t>Letecká doprava</t>
  </si>
  <si>
    <t>Skladování a vedlejší činnosti v dopravě</t>
  </si>
  <si>
    <t>Poštovní a kurýrní činnosti</t>
  </si>
  <si>
    <t>Ubytování</t>
  </si>
  <si>
    <t>Stravování a pohostinství</t>
  </si>
  <si>
    <t>Vydavatelské činnosti</t>
  </si>
  <si>
    <t>Čin.v obl.filmů,videozázn.a tel.programů,pořiz.zvuk.nahr.a hudeb.vyd.čin.</t>
  </si>
  <si>
    <t>Tvorba programů a vysílání</t>
  </si>
  <si>
    <t>Telekomunikační činnosti</t>
  </si>
  <si>
    <t>Činnosti v oblasti informačních technologií</t>
  </si>
  <si>
    <t>Informační činnosti</t>
  </si>
  <si>
    <t>Finanční zprostředkování, kromě pojišťovnictví a penzijního financování</t>
  </si>
  <si>
    <t>Pojištění,zajištění a penzijní financování,kromě povinného soc.zabezpečení</t>
  </si>
  <si>
    <t>Ostatní finanční činnosti</t>
  </si>
  <si>
    <t>Činnosti v oblasti nemovitostí</t>
  </si>
  <si>
    <t>Právní a účetnické činnosti</t>
  </si>
  <si>
    <t>Činnosti vedení podniků; poradenství v oblasti řízení</t>
  </si>
  <si>
    <t>Architektonické a inženýrské činnosti; technické zkoušky a analýzy</t>
  </si>
  <si>
    <t>Výzkum a vývoj</t>
  </si>
  <si>
    <t>Reklama a průzkum trhu</t>
  </si>
  <si>
    <t>Ostatní profesní, vědecké a technické činnosti</t>
  </si>
  <si>
    <t>Veterinární činnosti</t>
  </si>
  <si>
    <t>Činnosti v oblasti pronájmu a operativního leasingu</t>
  </si>
  <si>
    <t>Činnosti související se zaměstnáním</t>
  </si>
  <si>
    <t>Činnosti cest.agentur,kanceláří a jiné rezervační a související činnosti</t>
  </si>
  <si>
    <t>Bezpečnostní a pátrací činnosti</t>
  </si>
  <si>
    <t>Činnosti související se stavbami a úpravou krajiny</t>
  </si>
  <si>
    <t>Administrativní, kancelářské a jiné podpůrné činnosti pro podnikání</t>
  </si>
  <si>
    <t>Veřejná správa a obrana; povinné sociální zabezpečení</t>
  </si>
  <si>
    <t>Vzdělávání</t>
  </si>
  <si>
    <t>Zdravotní péče</t>
  </si>
  <si>
    <t>Pobytové služby sociální péče</t>
  </si>
  <si>
    <t>Ambulantní nebo terénní sociální služby</t>
  </si>
  <si>
    <t>Tvůrčí, umělecké a zábavní činnosti</t>
  </si>
  <si>
    <t>Činnosti knihoven, archivů, muzeí a jiných kulturních zařízení</t>
  </si>
  <si>
    <t>Činnosti heren, kasin a sázkových kanceláří</t>
  </si>
  <si>
    <t>Sportovní, zábavní a rekreační činnosti</t>
  </si>
  <si>
    <t>Činnosti organizací sdružujících osoby za účelem prosazování spol.zájmů</t>
  </si>
  <si>
    <t>Opravy počítačů a výrobků pro osobní potřebu a převážně pro domácnost</t>
  </si>
  <si>
    <t>Poskytování ostatních osobních služeb</t>
  </si>
  <si>
    <t>Činnosti domácností jako zaměstnavatelů domácího personálu</t>
  </si>
  <si>
    <t>Činnosti domác.produk.blíže neurčené výrobky a služby pro vlast.potřebu</t>
  </si>
  <si>
    <t>Činnosti exteritoriálních organizací a orgánů</t>
  </si>
  <si>
    <t>Pěstování plodin jiných než trvalých</t>
  </si>
  <si>
    <t>Pěstování trvalých plodin</t>
  </si>
  <si>
    <t>Množení rostlin</t>
  </si>
  <si>
    <t>živočišná výroba</t>
  </si>
  <si>
    <t>Smíšené hospodářství</t>
  </si>
  <si>
    <t>Podpůrné činnosti pro zemědělství a posklizňové činnosti</t>
  </si>
  <si>
    <t>Lov a odchyt divokých zvířat a související činnosti</t>
  </si>
  <si>
    <t>Lesní hospodářství a jiné činnosti v oblasti lesnictví</t>
  </si>
  <si>
    <t>Těžba dřeva</t>
  </si>
  <si>
    <t>Sběr a získávání volně rostoucích plodů a materiálů, kromě dřeva</t>
  </si>
  <si>
    <t>Podpůrné činnosti pro lesnictví</t>
  </si>
  <si>
    <t>Rybolov</t>
  </si>
  <si>
    <t>Akvakultura</t>
  </si>
  <si>
    <t>Těžba a úprava černého uhlí</t>
  </si>
  <si>
    <t>Těžba a úprava hnědého uhlí</t>
  </si>
  <si>
    <t>Těžba ropy</t>
  </si>
  <si>
    <t>Těžba zemního plynu</t>
  </si>
  <si>
    <t>Těžba a úprava železných rud</t>
  </si>
  <si>
    <t>Těžba a úprava neželezných rud</t>
  </si>
  <si>
    <t>Dobývání kamene, písků a jílů</t>
  </si>
  <si>
    <t>Těžba a dobývání j. n.</t>
  </si>
  <si>
    <t>Podpůrné činnosti při těžbě ropy a zemního plynu</t>
  </si>
  <si>
    <t>Podpůrné činnosti při ostatní těžbě a dobývání</t>
  </si>
  <si>
    <t>Zpracování a konzervování masa a výroba masných výrobků</t>
  </si>
  <si>
    <t>Zpracování a konzervování ryb, korýšů a měkkýšů</t>
  </si>
  <si>
    <t>Zpracování a konzervování ovoce a zeleniny</t>
  </si>
  <si>
    <t>Výroba rostlinných a živočišných olejů a tuků</t>
  </si>
  <si>
    <t>Výroba mléčných výrobků</t>
  </si>
  <si>
    <t>Výroba mlýnských a škrobárenských výrobků</t>
  </si>
  <si>
    <t>Výroba pekařských, cukrářských a jiných moučných výrobků</t>
  </si>
  <si>
    <t>Výroba ostatních potravinářských výrobků</t>
  </si>
  <si>
    <t>Výroba průmyslových krmiv</t>
  </si>
  <si>
    <t>Úprava a spřádání textilních vláken a příze</t>
  </si>
  <si>
    <t>Tkaní textilií</t>
  </si>
  <si>
    <t>Konečná úprava textilií</t>
  </si>
  <si>
    <t>Výroba ostatních textilií</t>
  </si>
  <si>
    <t>Výroba oděvů, kromě kožešinových výrobků</t>
  </si>
  <si>
    <t>Výroba kožešinových výrobků</t>
  </si>
  <si>
    <t>Výroba pletených a háčkovaných oděvů</t>
  </si>
  <si>
    <t>Činění a úprava usní (vyčiněných kůží); zpracování a barvení kožešin; výrob</t>
  </si>
  <si>
    <t>Výroba obuvi</t>
  </si>
  <si>
    <t>Výroba pilařská a impregnace dřeva</t>
  </si>
  <si>
    <t>Výroba dřevěných,korkových,proutěných a slaměných výrobků,kromě nábytku</t>
  </si>
  <si>
    <t>Výroba buničiny, papíru a lepenky</t>
  </si>
  <si>
    <t>Výroba výrobků z papíru a lepenky</t>
  </si>
  <si>
    <t>Tisk a činnosti související s tiskem</t>
  </si>
  <si>
    <t>Rozmnožování nahraných nosičů</t>
  </si>
  <si>
    <t>Výroba koksárenských produktů</t>
  </si>
  <si>
    <t>Výroba rafinovaných ropných produktů</t>
  </si>
  <si>
    <t>Výroba zákl.chem.látek,hnojiv a dusík.sl.,plastů a synt.kaučuku v prim.f.</t>
  </si>
  <si>
    <t>Výroba pesticidů a jiných agrochemických přípravků</t>
  </si>
  <si>
    <t>Výroba nátěr.barev,laků a jiných nátěrových mater.,tisk.barev a tmelů</t>
  </si>
  <si>
    <t>Výroba mýdel a detergentů,čist.a lešticích prostř.,parfémů a toal. přípr.</t>
  </si>
  <si>
    <t>Výroba ostatních chemických výrobků</t>
  </si>
  <si>
    <t>Výroba chemických vláken</t>
  </si>
  <si>
    <t>Výroba základních farmaceutických výrobků</t>
  </si>
  <si>
    <t>Výroba farmaceutických přípravků</t>
  </si>
  <si>
    <t>Výroba pryžových výrobků</t>
  </si>
  <si>
    <t>Výroba plastových výrobků</t>
  </si>
  <si>
    <t>Výroba skla a skleněných výrobků</t>
  </si>
  <si>
    <t>Výroba žáruvzdorných výrobků</t>
  </si>
  <si>
    <t>Výroba stavebních výrobků z jílovitých materiálů</t>
  </si>
  <si>
    <t>Výroba ostatních porcelánových a keramických výrobků</t>
  </si>
  <si>
    <t>Výroba cementu, vápna a sádry</t>
  </si>
  <si>
    <t>Výroba betonových, cementových a sádrových výrobků</t>
  </si>
  <si>
    <t>Řezání, tvarování a konečná úprava kamenů</t>
  </si>
  <si>
    <t>Výroba brusiv a ostatních nekovových minerálních výrobků j. n.</t>
  </si>
  <si>
    <t>Výroba sur.železa,oceli a feroslitin,ploch.výr.,tváření výrobků za tepla</t>
  </si>
  <si>
    <t>Výroba ocelových trub,trubek,dutých profilů a souvis.potrubních tvarovek</t>
  </si>
  <si>
    <t>Výroba ostatních výrobků získaných jednostupňovým zpracováním oceli</t>
  </si>
  <si>
    <t>Výroba a hutní zpracování drahých a neželezných kovů</t>
  </si>
  <si>
    <t>Slévárenství</t>
  </si>
  <si>
    <t>Výroba konstrukčních kovových výrobků</t>
  </si>
  <si>
    <t>Výroba radiátorů a kotlů k ústřednímu topení, kovových nádrží a zásobníků</t>
  </si>
  <si>
    <t>Výroba parních kotlů, kromě kotlů pro ústřední topení</t>
  </si>
  <si>
    <t>Výroba zbraní a střeliva</t>
  </si>
  <si>
    <t>Kování,lisování,ražení,válcování a protlačování kovů;prášková metalurgie</t>
  </si>
  <si>
    <t>Povrchová úprava a zušlechťování kovů; obrábění</t>
  </si>
  <si>
    <t>Výroba nožířských výrobků, nástrojů a železářských výrobků</t>
  </si>
  <si>
    <t>Výroba ostatních kovodělných výrobků</t>
  </si>
  <si>
    <t>Výroba elektronických součástek a desek</t>
  </si>
  <si>
    <t>Výroba počítačů a periferních zařízení</t>
  </si>
  <si>
    <t>Výroba komunikačních zařízení</t>
  </si>
  <si>
    <t>Výroba spotřební elektroniky</t>
  </si>
  <si>
    <t>Výroba měřicích,zkušebních a navigačních přístrojů;výroba časoměr.přístrojů</t>
  </si>
  <si>
    <t>Výroba ozařovacích, elektroléčebných a elektroterapeutických přístrojů</t>
  </si>
  <si>
    <t>Výroba optických a fotografických přístrojů a zařízení</t>
  </si>
  <si>
    <t>Výroba magnetických a optických médií</t>
  </si>
  <si>
    <t>Výroba elektr.motorů,generátorů,transformátorů a elektr.rozvod.a kontrol.z.</t>
  </si>
  <si>
    <t>Výroba baterií a akumulátorů</t>
  </si>
  <si>
    <t>Výroba optických a elektr.kabelů,elektr.vodičů a elektroinstal.zařízení</t>
  </si>
  <si>
    <t>Výroba elektrických osvětlovacích zařízení</t>
  </si>
  <si>
    <t>Výroba spotřebičů převážně pro domácnost</t>
  </si>
  <si>
    <t>Výroba ostatních elektrických zařízení</t>
  </si>
  <si>
    <t>Výroba strojů a zařízení pro všeobecné účely</t>
  </si>
  <si>
    <t>Výroba ostatních strojů a zařízení pro všeobecné účely</t>
  </si>
  <si>
    <t>Výroba zemědělských a lesnických strojů</t>
  </si>
  <si>
    <t>Výroba kovoobráběcích a ostatních obráběcích strojů</t>
  </si>
  <si>
    <t>Výroba ostatních strojů pro speciální účely</t>
  </si>
  <si>
    <t>Výroba motorových vozidel a jejich motorů</t>
  </si>
  <si>
    <t>Výroba karoserií motorových vozidel; výroba přívěsů a návěsů</t>
  </si>
  <si>
    <t>Výroba dílů a příslušenství pro motorová vozidla a jejich motory</t>
  </si>
  <si>
    <t>Stavba lodí a člunů</t>
  </si>
  <si>
    <t>Výroba železničních lokomotiv a vozového parku</t>
  </si>
  <si>
    <t>Výroba letadel a jejich motorů,kosmických lodí a souvisejících zařízení</t>
  </si>
  <si>
    <t>Výroba vojenských bojových vozidel</t>
  </si>
  <si>
    <t>Výroba dopravních prostředků a zařízení j. n.</t>
  </si>
  <si>
    <t>Výroba klenotů,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</si>
  <si>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</si>
  <si>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</si>
  <si>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</si>
  <si>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</si>
  <si>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</si>
  <si>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Opravy kovodělných výrobků, strojů a zařízení</t>
  </si>
  <si>
    <t>Instalace průmyslových strojů a zařízení</t>
  </si>
  <si>
    <t>Výroba, přenos a rozvod elektřiny</t>
  </si>
  <si>
    <t>Výroba plynu; rozvod plynných paliv prostřednictvím sítí</t>
  </si>
  <si>
    <t>Výroba a rozvod tepla a klimatizovaného vzduchu, výroba ledu</t>
  </si>
  <si>
    <t>Shromažďování a sběr odpadů</t>
  </si>
  <si>
    <t>Odstraňování odpadů</t>
  </si>
  <si>
    <t>Úprava odpadů k dalšímu využití</t>
  </si>
  <si>
    <t>Developerská činnost</t>
  </si>
  <si>
    <t>Výstavba bytových a nebytových budov</t>
  </si>
  <si>
    <t>Výstavba silnic a železnic</t>
  </si>
  <si>
    <t>Výstavba inženýrských sítí</t>
  </si>
  <si>
    <t>Výstavba ostatních staveb</t>
  </si>
  <si>
    <t>Demolice a příprava staveniště</t>
  </si>
  <si>
    <t>Elektroinstalační, instalatérské a ostatní stavebně instalační práce</t>
  </si>
  <si>
    <t>Kompletační a dokončovací práce</t>
  </si>
  <si>
    <t>Ostatní specializované stavební činnosti</t>
  </si>
  <si>
    <t>Obchod s motorovými vozidly, kromě motocyklů</t>
  </si>
  <si>
    <t>Opravy a údržba motorových vozidel, kromě motocyklů</t>
  </si>
  <si>
    <t>Obchod s díly a příslušenstvím pro motorová vozidla, kromě motocyklů</t>
  </si>
  <si>
    <t>Obchod, opravy a údržba motocyklů, jejich dílů a příslušenství</t>
  </si>
  <si>
    <t>Zprostředkování velkoobchodu a velkoobchod v zastoupení</t>
  </si>
  <si>
    <t>Velkoobchod se základními zemědělskými produkty a živými zvířaty</t>
  </si>
  <si>
    <t>Velkoobchod s potravinami, nápoji a tabákovými výrobky</t>
  </si>
  <si>
    <t>Velkoobchod s výrobky převážně pro domácnost</t>
  </si>
  <si>
    <t>Velkoobchod s počítačovým a komunikačním zařízením</t>
  </si>
  <si>
    <t>Velkoobchod s ostatními stroji, strojním zařízením a příslušenstvím</t>
  </si>
  <si>
    <t>Ostatní specializovaný velkoobchod</t>
  </si>
  <si>
    <t>Nespecializovaný velkoobchod</t>
  </si>
  <si>
    <t>Maloobchod v nespecializovaných prodejnách</t>
  </si>
  <si>
    <t>Maloobchod s potravinami,nápoji a tabák.výrobky ve specializ.prodejnách</t>
  </si>
  <si>
    <t>Maloobchod s pohonnými hmotami ve specializovaných prodejnách</t>
  </si>
  <si>
    <t>Maloobchod s počítačovým a komunikačním zařízením ve specializ.prodejnách</t>
  </si>
  <si>
    <t>Maloobchod s ost.výrobky převážně pro domácnost ve specializ.prodejnách</t>
  </si>
  <si>
    <t>Maloobchod s výrobky pro kulturní rozhled a rekreaci ve specializ.prod.</t>
  </si>
  <si>
    <t>Maloobchod s ostatním zbožím ve specializovaných prodejnách</t>
  </si>
  <si>
    <t>Maloobchod ve stáncích a na trzích</t>
  </si>
  <si>
    <t>Maloobchod mimo prodejny, stánky a trhy</t>
  </si>
  <si>
    <t>železniční osobní doprava meziměstská</t>
  </si>
  <si>
    <t>železniční nákladní doprava</t>
  </si>
  <si>
    <t>Ostatní pozemní osobní doprava</t>
  </si>
  <si>
    <t>Silniční nákladní doprava a stěhovací služby</t>
  </si>
  <si>
    <t>Potrubní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</si>
  <si>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</si>
  <si>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</si>
  <si>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</si>
  <si>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</si>
  <si>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osobní doprava</t>
  </si>
  <si>
    <t>Letecká nákladní doprava a kosmická doprava</t>
  </si>
  <si>
    <t>Skladování</t>
  </si>
  <si>
    <t>Vedlejší činnosti v dopravě</t>
  </si>
  <si>
    <t>Základní poštovní služby poskytované na základě poštovní licence</t>
  </si>
  <si>
    <t>Ostatní poštovní a kurýrní činnosti</t>
  </si>
  <si>
    <t>Ubytování v hotelích a podobných ubytovacích zařízeních</t>
  </si>
  <si>
    <t>Rekreační a ostatní krátkodobé ubytování</t>
  </si>
  <si>
    <t>Kempy a tábořiště</t>
  </si>
  <si>
    <t>Ostatní ubytování</t>
  </si>
  <si>
    <t>Stravování v restauracích, u stánků a v mobilních zařízeních</t>
  </si>
  <si>
    <t>Poskytování cateringových a ostatních stravovacích služeb</t>
  </si>
  <si>
    <t>Pohostinství</t>
  </si>
  <si>
    <t>Vydávání knih, periodických publikací a ostatní vydavatelské činnosti</t>
  </si>
  <si>
    <t>Vydávání softwaru</t>
  </si>
  <si>
    <t>Činnosti v oblasti filmů, videozáznamů a televizních programů</t>
  </si>
  <si>
    <t>Pořizování zvukových nahrávek a hudební vydavatelské činnosti</t>
  </si>
  <si>
    <t>Rozhlasové vysílání</t>
  </si>
  <si>
    <t>Tvorba televizních programů a televizní vysílání</t>
  </si>
  <si>
    <t>Činnosti související s pevnou telekomunikační sítí</t>
  </si>
  <si>
    <t>Činnosti související s bezdrátovou telekomunikační sítí</t>
  </si>
  <si>
    <t>Činnosti související se satelitní telekomunikační sítí</t>
  </si>
  <si>
    <t>Ostatní telekomunikační činnosti</t>
  </si>
  <si>
    <t>Činnosti souvis.se zprac.dat a hostingem;činnosti souvis.s web.portály</t>
  </si>
  <si>
    <t>Ostatní informační činnosti</t>
  </si>
  <si>
    <t>Peněžní zprostředkování</t>
  </si>
  <si>
    <t>Činnosti holdingových společností</t>
  </si>
  <si>
    <t>Činnosti trustů, fondů a podobných finančních subjektů</t>
  </si>
  <si>
    <t>Ostatní finanční zprostředkování</t>
  </si>
  <si>
    <t>Pojištění</t>
  </si>
  <si>
    <t>Zajištění</t>
  </si>
  <si>
    <t>Penzijní financování</t>
  </si>
  <si>
    <t>Pomocné činnosti související s fin.zprostřed.,kromě pojišť.a penzij.fin.</t>
  </si>
  <si>
    <t>Pomocné činnosti související s pojišťovnictvím a penzijním financováním</t>
  </si>
  <si>
    <t>Správa fondů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</si>
  <si>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</si>
  <si>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</si>
  <si>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</si>
  <si>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Právní činnosti</t>
  </si>
  <si>
    <t>Účetnické a auditorské činnosti; daňové poradenství</t>
  </si>
  <si>
    <t>Činnosti vedení podniků</t>
  </si>
  <si>
    <t>Poradenství v oblasti řízení</t>
  </si>
  <si>
    <t>Architektonické a inženýrské činnosti a související technické poradenství</t>
  </si>
  <si>
    <t>Technické zkoušky a analýzy</t>
  </si>
  <si>
    <t>Výzkum a vývoj v oblasti přírodních a technických věd</t>
  </si>
  <si>
    <t>Výzkum a vývoj v oblasti společenských a humanitních věd</t>
  </si>
  <si>
    <t>Reklamní činnosti</t>
  </si>
  <si>
    <t>Průzkum trhu a veřejného mínění</t>
  </si>
  <si>
    <t>Specializované návrhářské činnosti</t>
  </si>
  <si>
    <t>Fotografické činnosti</t>
  </si>
  <si>
    <t>Překladatelské a tlumočnické činnosti</t>
  </si>
  <si>
    <t>Ostatní profesní, vědecké a technické činnosti j. n.</t>
  </si>
  <si>
    <t>Pronájem a leasing motorových vozidel, kromě motocyklů</t>
  </si>
  <si>
    <t>Pronájem a leasing výrobků pro osobní potřebu a převážně pro domácnost</t>
  </si>
  <si>
    <t>Pronájem a leasing ostatních strojů, zařízení a výrobků</t>
  </si>
  <si>
    <t>Leasing duševního vlast.a podobných produktů,kromě děl chrán.autor.právem</t>
  </si>
  <si>
    <t>Činnosti agentur zprostředkujících zaměstnání</t>
  </si>
  <si>
    <t>Činnosti agentur zprostředkujících práci na přechodnou dobu</t>
  </si>
  <si>
    <t>Ostatní poskytování lidských zdrojů</t>
  </si>
  <si>
    <t>Činnosti cestovních agentur a cestovních kanceláří</t>
  </si>
  <si>
    <t>Ostatní rezervační a související činnosti</t>
  </si>
  <si>
    <t>Činnosti soukromých bezpečnostních agentur</t>
  </si>
  <si>
    <t>Činnosti související s provozem bezpečnostních systémů</t>
  </si>
  <si>
    <t>Pátrací činnosti</t>
  </si>
  <si>
    <t>Kombinované pomocné činnosti</t>
  </si>
  <si>
    <t>Úklidové činnosti</t>
  </si>
  <si>
    <t>Činnosti související s úpravou krajiny</t>
  </si>
  <si>
    <t>Administrativní a kancelářské činnosti</t>
  </si>
  <si>
    <t>Činnosti zprostředkovatelských středisek po telefonu</t>
  </si>
  <si>
    <t>Pořádání konferencí a hospodářských výstav</t>
  </si>
  <si>
    <t>Podpůrné činnosti pro podnikání j. n.</t>
  </si>
  <si>
    <t>Veřejná správa a hospodářská a sociální politika</t>
  </si>
  <si>
    <t>Činnosti pro společnost jako celek</t>
  </si>
  <si>
    <t>Činnosti v oblasti povinného sociálního zabezpečení</t>
  </si>
  <si>
    <t>Předškolní vzdělávání</t>
  </si>
  <si>
    <t>Primární vzdělávání</t>
  </si>
  <si>
    <t>Sekundární vzdělávání</t>
  </si>
  <si>
    <t>Postsekundární vzdělávání</t>
  </si>
  <si>
    <t>Ostatní vzdělávání</t>
  </si>
  <si>
    <t>Podpůrné činnosti ve vzdělávání</t>
  </si>
  <si>
    <t>Ústavní zdravotní péče</t>
  </si>
  <si>
    <t>Ambulantní a zubní zdravotní péče</t>
  </si>
  <si>
    <t>Ostatní činnosti související se zdravotní péčí</t>
  </si>
  <si>
    <t>Ústavní sociální péče</t>
  </si>
  <si>
    <t>Sociální péče ve zdravotnických zařízeních ústavní péče</t>
  </si>
  <si>
    <t>Soc.péče v zaříz.pro osoby s chron.duš.onemoc.a osoby závislé na návyk.l.</t>
  </si>
  <si>
    <t>Sociální péče v domovech pro seniory a osoby se zdravotním postižením</t>
  </si>
  <si>
    <t>Ostatní pobytové služby sociální péče</t>
  </si>
  <si>
    <t>Ambulantní nebo terénní soc.služby pro seniory a osoby se zdrav.postižením</t>
  </si>
  <si>
    <t>Ostatní ambulantní nebo terénní sociální služby</t>
  </si>
  <si>
    <t>Sportovní činnosti</t>
  </si>
  <si>
    <t>Ostatní zábavní a rekreační činnosti</t>
  </si>
  <si>
    <t>Činnosti podnikatelských, zaměstnavatelských a profesních organizací</t>
  </si>
  <si>
    <t>Činnosti odborových svazů</t>
  </si>
  <si>
    <t>Činnosti ost.org.sdružujících osoby za účelem prosazování společných zájmů</t>
  </si>
  <si>
    <t>Opravy počítačů a komunikačních zařízení</t>
  </si>
  <si>
    <t>Opravy výrobků pro osobní potřebu a převážně pro domácnost</t>
  </si>
  <si>
    <t>Činnosti domác.produk.blíže neurčené výrobky pro vlastní potřebu</t>
  </si>
  <si>
    <t>Činnosti domácností poskyt.blíže neurčené služby pro vlastní potřebu</t>
  </si>
  <si>
    <t>Pěstování obilovin (kromě rýže), luštěnin a olejnatých semen</t>
  </si>
  <si>
    <t>Pěstování rýže</t>
  </si>
  <si>
    <t>Pěstování zeleniny a melounů, kořenů a hlíz</t>
  </si>
  <si>
    <t>Pěstování tabáku</t>
  </si>
  <si>
    <t>Pěstování přadných rostlin</t>
  </si>
  <si>
    <t>Pěstování ostatních plodin jiných než trvalých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</si>
  <si>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</si>
  <si>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</si>
  <si>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</si>
  <si>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</si>
  <si>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</si>
  <si>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</si>
  <si>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</si>
  <si>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koření, aromatických, léčivých a farmaceutických rostlin</t>
  </si>
  <si>
    <t>Pěstování ostatních trvalých plodin</t>
  </si>
  <si>
    <t>Pěstování cukrové třtiny</t>
  </si>
  <si>
    <t>Chov mléčného skotu</t>
  </si>
  <si>
    <t>Chov jiného skotu</t>
  </si>
  <si>
    <t>Chov koní a jiných koňovitých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</si>
  <si>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</si>
  <si>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</si>
  <si>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</si>
  <si>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</si>
  <si>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</si>
  <si>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rostlinnou výrobu</t>
  </si>
  <si>
    <t>Podpůrné činnosti pro živočišnou výrobu</t>
  </si>
  <si>
    <t>Posklizňové činnosti</t>
  </si>
  <si>
    <t>Zpracování osiva pro účely množení</t>
  </si>
  <si>
    <t>Mořský rybolov</t>
  </si>
  <si>
    <t>Sladkovodní rybolov</t>
  </si>
  <si>
    <t>Mořská akvakultura</t>
  </si>
  <si>
    <t>Sladkovodní akvakultura</t>
  </si>
  <si>
    <t>Těžba a úprava uranových a thoriových rud</t>
  </si>
  <si>
    <t>Těžba a úprava ostatních neželezných rud</t>
  </si>
  <si>
    <t>Dobývání kamene pro výtv.nebo stav.účely,vápence,sádrovce,křídy,břidl.</t>
  </si>
  <si>
    <t>dokument</t>
  </si>
  <si>
    <t>DP3</t>
  </si>
  <si>
    <t>k_uladis</t>
  </si>
  <si>
    <t>Provoz pískoven a štěrkopískoven; těžba jílů a kaolinu</t>
  </si>
  <si>
    <t>Těžba chemických minerálů a minerálů pro výrobu hnojiv</t>
  </si>
  <si>
    <t>Těžba rašeliny</t>
  </si>
  <si>
    <t>Těžba soli</t>
  </si>
  <si>
    <t>Ostatní těžba a dobývání j. n.</t>
  </si>
  <si>
    <t>Zpracování a konzervování masa, kromě drůbežího</t>
  </si>
  <si>
    <t>Zpracování a konzervování drůbežího masa</t>
  </si>
  <si>
    <t>Výroba masných výrobků a výrobků z drůbežího masa</t>
  </si>
  <si>
    <t>Zpracování a konzervování brambor</t>
  </si>
  <si>
    <t>Výroba ovocných a zeleninových šťáv</t>
  </si>
  <si>
    <t>Ostatní zpracování a konzervování ovoce a zeleniny</t>
  </si>
  <si>
    <t>Výroba olejů a tuků</t>
  </si>
  <si>
    <t>Výroba margarínu a podobných jedlých tuků</t>
  </si>
  <si>
    <t>Zpracování mléka, výroba mléčných výrobků a sýrů</t>
  </si>
  <si>
    <t>Výroba zmrzliny</t>
  </si>
  <si>
    <t>Výroba mlýnských výrobků</t>
  </si>
  <si>
    <t>Výroba škrobárenských výrobků</t>
  </si>
  <si>
    <t>Výroba pekařských a cukrářských výrobků, kromě trvanlivých</t>
  </si>
  <si>
    <t>Výroba sucharů a sušenek; výroba trvanlivých cukrářských výrobků</t>
  </si>
  <si>
    <t>Výroba makaronů, nudlí, kuskusu a podobných moučných výrobků</t>
  </si>
  <si>
    <t>Výroba cukru</t>
  </si>
  <si>
    <t>Výroba kakaa, čokolády a cukrovinek</t>
  </si>
  <si>
    <t>Zpracování čaje a kávy</t>
  </si>
  <si>
    <t>Výroba koření a aromatických výtažků</t>
  </si>
  <si>
    <t>Výroba hotových pokrmů</t>
  </si>
  <si>
    <t>Výroba homogenizovaných potravinářských přípravků a dietních potravin</t>
  </si>
  <si>
    <t>Výroba ostatních potravinářských výrobků j. n.</t>
  </si>
  <si>
    <t>Výroba průmyslových krmiv pro hospodářská zvířata</t>
  </si>
  <si>
    <t>Výroba průmyslových krmiv pro zvířata v zájmovém chovu</t>
  </si>
  <si>
    <t>Destilace, rektifikace a míchání lihovin</t>
  </si>
  <si>
    <t>Výroba vína z vinných hroznů</t>
  </si>
  <si>
    <t>Výroba jablečného vína a jiných ovocných vín</t>
  </si>
  <si>
    <t>Výroba ostatních nedestilovaných kvašených nápojů</t>
  </si>
  <si>
    <t>Výroba piva</t>
  </si>
  <si>
    <t>Výroba sladu</t>
  </si>
  <si>
    <t>Výroba nealkohol.nápojů;stáčení minerálních a ostatních vod do lahví</t>
  </si>
  <si>
    <t>Výroba pletených a háčkovaných materiálů</t>
  </si>
  <si>
    <t>Výroba konfekčních textilních výrobků, kromě oděvů</t>
  </si>
  <si>
    <t>Výroba koberců a kobercových předložek</t>
  </si>
  <si>
    <t>Výroba lan, provazů a síťovaných výrobků</t>
  </si>
  <si>
    <t>Výroba netkaných textilií a výrobků z nich, kromě oděvů</t>
  </si>
  <si>
    <t>Výroba ostatních technických a průmyslových textilií</t>
  </si>
  <si>
    <t>Výroba ostatních textilií j. n.</t>
  </si>
  <si>
    <t>Výroba kožených oděvů</t>
  </si>
  <si>
    <t>Výroba pracovních oděvů</t>
  </si>
  <si>
    <t>Výroba ostatních svrchních oděvů</t>
  </si>
  <si>
    <t>Výroba osobního prádla</t>
  </si>
  <si>
    <t>Výroba ostatních oděvů a oděvních doplňků</t>
  </si>
  <si>
    <t>Výroba pletených a háčkovaných punčochových výrobků</t>
  </si>
  <si>
    <t>Výroba ostatních pletených a háčkovaných oděvů</t>
  </si>
  <si>
    <t>Činění a úprava usní (vyčiněných kůží); zpracování a barvení kožešin</t>
  </si>
  <si>
    <t>Výroba brašnářských, sedlářských a podobných výrobků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</si>
  <si>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</si>
  <si>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</si>
  <si>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</si>
  <si>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</si>
  <si>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ost.dřevěných,korkových,proutěných a slaměných výr.,kromě nábytku</t>
  </si>
  <si>
    <t>Výroba buničiny</t>
  </si>
  <si>
    <t>Výroba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</si>
  <si>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</si>
  <si>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</si>
  <si>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</si>
  <si>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</si>
  <si>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</si>
  <si>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novin</t>
  </si>
  <si>
    <t>Tisk ostatní, kromě novin</t>
  </si>
  <si>
    <t>Příprava tisku a digitálních dat</t>
  </si>
  <si>
    <t>Vázání a související činnosti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</si>
  <si>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</si>
  <si>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</si>
  <si>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</si>
  <si>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</si>
  <si>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</si>
  <si>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</si>
  <si>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</si>
  <si>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mýdel a detergentů, čisticích a lešticích prostředků</t>
  </si>
  <si>
    <t>Výroba parfémů a toaletních přípravků</t>
  </si>
  <si>
    <t>Výroba výbušnin</t>
  </si>
  <si>
    <t>Výroba klihů</t>
  </si>
  <si>
    <t>Výroba vonných silic</t>
  </si>
  <si>
    <t>Výroba ostatních chemických výrobků j. n.</t>
  </si>
  <si>
    <t>Výroba pryžových plášťů a duší; protektorování pneumatik</t>
  </si>
  <si>
    <t>Výroba ostatních pryžových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</si>
  <si>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</si>
  <si>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</si>
  <si>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</si>
  <si>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</si>
  <si>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plochého skla</t>
  </si>
  <si>
    <t>Tvarování a zpracování plochého skla</t>
  </si>
  <si>
    <t>Výroba dutého skla</t>
  </si>
  <si>
    <t>Výroba skleněných vláken</t>
  </si>
  <si>
    <t>Výroba a zpracování ostatního skla vč. technického</t>
  </si>
  <si>
    <t>Výroba keramických obkládaček a dlaždic</t>
  </si>
  <si>
    <t>Výroba pálených zdicích materiálů, tašek, dlaždic a podobných výrobků</t>
  </si>
  <si>
    <t>zast_dat_nar</t>
  </si>
  <si>
    <t>zast_ev_cislo</t>
  </si>
  <si>
    <t>zdobd_do</t>
  </si>
  <si>
    <t>zdobd_od</t>
  </si>
  <si>
    <t>Tento formulář obsahuje pilotní testovací verzi neomezeného přiznání k dani z přidané hodnoty s možností xml exportů.</t>
  </si>
  <si>
    <t>Návod postupu pro generování XML exportu :</t>
  </si>
  <si>
    <t>2.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</si>
  <si>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DPH1, položka A5 )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</si>
  <si>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DPH1, položka A7 )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</si>
  <si>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( list ZAKL_DATA, položka B29 která se přenáší na list DPH1, položka A44 )</t>
    </r>
  </si>
  <si>
    <t>1.</t>
  </si>
  <si>
    <t>3.</t>
  </si>
  <si>
    <t>4.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</si>
  <si>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</si>
  <si>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4.</t>
  </si>
  <si>
    <t>6.</t>
  </si>
  <si>
    <t>Vygenerovaný xml soubor lze podat dvojím způsobem :</t>
  </si>
  <si>
    <t>i) prostřednictvím aplikace EPO se zaručeným elektronickým podpisem,</t>
  </si>
  <si>
    <t>mgr. Martin Štěpán</t>
  </si>
  <si>
    <t>autor šablony</t>
  </si>
  <si>
    <t>daňový poradce, auditor Aspekt HM s.r.o.</t>
  </si>
  <si>
    <t>CZ</t>
  </si>
  <si>
    <t>010000</t>
  </si>
  <si>
    <t>020000</t>
  </si>
  <si>
    <t>030000</t>
  </si>
  <si>
    <t>050000</t>
  </si>
  <si>
    <t>060000</t>
  </si>
  <si>
    <t>070000</t>
  </si>
  <si>
    <t>080000</t>
  </si>
  <si>
    <t>090000</t>
  </si>
  <si>
    <t>100000</t>
  </si>
  <si>
    <t>110000</t>
  </si>
  <si>
    <t>011000</t>
  </si>
  <si>
    <t>120000</t>
  </si>
  <si>
    <t>012000</t>
  </si>
  <si>
    <t>130000</t>
  </si>
  <si>
    <t>013000</t>
  </si>
  <si>
    <t>140000</t>
  </si>
  <si>
    <t>014000</t>
  </si>
  <si>
    <t>150000</t>
  </si>
  <si>
    <t>015000</t>
  </si>
  <si>
    <t>160000</t>
  </si>
  <si>
    <t>016000</t>
  </si>
  <si>
    <t>170000</t>
  </si>
  <si>
    <t>017000</t>
  </si>
  <si>
    <t>180000</t>
  </si>
  <si>
    <t>190000</t>
  </si>
  <si>
    <t>200000</t>
  </si>
  <si>
    <t>210000</t>
  </si>
  <si>
    <t>021000</t>
  </si>
  <si>
    <t>220000</t>
  </si>
  <si>
    <t>022000</t>
  </si>
  <si>
    <t>230000</t>
  </si>
  <si>
    <t>023000</t>
  </si>
  <si>
    <t>240000</t>
  </si>
  <si>
    <t>024000</t>
  </si>
  <si>
    <t>250000</t>
  </si>
  <si>
    <t>260000</t>
  </si>
  <si>
    <t>270000</t>
  </si>
  <si>
    <t>280000</t>
  </si>
  <si>
    <t>290000</t>
  </si>
  <si>
    <t>300000</t>
  </si>
  <si>
    <t>310000</t>
  </si>
  <si>
    <t>031000</t>
  </si>
  <si>
    <t>320000</t>
  </si>
  <si>
    <t>032000</t>
  </si>
  <si>
    <t>330000</t>
  </si>
  <si>
    <t>350000</t>
  </si>
  <si>
    <t>360000</t>
  </si>
  <si>
    <t>370000</t>
  </si>
  <si>
    <t>380000</t>
  </si>
  <si>
    <t>390000</t>
  </si>
  <si>
    <t>410000</t>
  </si>
  <si>
    <t>420000</t>
  </si>
  <si>
    <t>430000</t>
  </si>
  <si>
    <t>450000</t>
  </si>
  <si>
    <t>460000</t>
  </si>
  <si>
    <t>470000</t>
  </si>
  <si>
    <t>490000</t>
  </si>
  <si>
    <t>500000</t>
  </si>
  <si>
    <t>510000</t>
  </si>
  <si>
    <t>051000</t>
  </si>
  <si>
    <t>520000</t>
  </si>
  <si>
    <t>052000</t>
  </si>
  <si>
    <t>530000</t>
  </si>
  <si>
    <t>550000</t>
  </si>
  <si>
    <t>560000</t>
  </si>
  <si>
    <t>580000</t>
  </si>
  <si>
    <t>590000</t>
  </si>
  <si>
    <t>600000</t>
  </si>
  <si>
    <t>610000</t>
  </si>
  <si>
    <t>061000</t>
  </si>
  <si>
    <t>620000</t>
  </si>
  <si>
    <t>062000</t>
  </si>
  <si>
    <t>630000</t>
  </si>
  <si>
    <t>640000</t>
  </si>
  <si>
    <t>650000</t>
  </si>
  <si>
    <t>660000</t>
  </si>
  <si>
    <t>680000</t>
  </si>
  <si>
    <t>690000</t>
  </si>
  <si>
    <t>700000</t>
  </si>
  <si>
    <t>710000</t>
  </si>
  <si>
    <t>071000</t>
  </si>
  <si>
    <t>720000</t>
  </si>
  <si>
    <t>072000</t>
  </si>
  <si>
    <t>730000</t>
  </si>
  <si>
    <t>740000</t>
  </si>
  <si>
    <t>750000</t>
  </si>
  <si>
    <t>770000</t>
  </si>
  <si>
    <t>780000</t>
  </si>
  <si>
    <t>790000</t>
  </si>
  <si>
    <t>800000</t>
  </si>
  <si>
    <t>810000</t>
  </si>
  <si>
    <t>081000</t>
  </si>
  <si>
    <t>820000</t>
  </si>
  <si>
    <t>840000</t>
  </si>
  <si>
    <t>850000</t>
  </si>
  <si>
    <t>860000</t>
  </si>
  <si>
    <t>870000</t>
  </si>
  <si>
    <t>880000</t>
  </si>
  <si>
    <t>089000</t>
  </si>
  <si>
    <t>900000</t>
  </si>
  <si>
    <t>910000</t>
  </si>
  <si>
    <t>091000</t>
  </si>
  <si>
    <t>920000</t>
  </si>
  <si>
    <t>930000</t>
  </si>
  <si>
    <t>940000</t>
  </si>
  <si>
    <t>950000</t>
  </si>
  <si>
    <t>960000</t>
  </si>
  <si>
    <t>970000</t>
  </si>
  <si>
    <t>980000</t>
  </si>
  <si>
    <t>990000</t>
  </si>
  <si>
    <t>099000</t>
  </si>
  <si>
    <t>101000</t>
  </si>
  <si>
    <t>102000</t>
  </si>
  <si>
    <t>103000</t>
  </si>
  <si>
    <t>104000</t>
  </si>
  <si>
    <t>105000</t>
  </si>
  <si>
    <t>106000</t>
  </si>
  <si>
    <t>107000</t>
  </si>
  <si>
    <t>108000</t>
  </si>
  <si>
    <t>109000</t>
  </si>
  <si>
    <t>011100</t>
  </si>
  <si>
    <t>011200</t>
  </si>
  <si>
    <t>011300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</si>
  <si>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</si>
  <si>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</si>
  <si>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</si>
  <si>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</si>
  <si>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</si>
  <si>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</si>
  <si>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</si>
  <si>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</si>
  <si>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</si>
  <si>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</si>
  <si>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</si>
  <si>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</si>
  <si>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131000</t>
  </si>
  <si>
    <t>132000</t>
  </si>
  <si>
    <t>133000</t>
  </si>
  <si>
    <t>139000</t>
  </si>
  <si>
    <t>141000</t>
  </si>
  <si>
    <t>014100</t>
  </si>
  <si>
    <t>142000</t>
  </si>
  <si>
    <t>014200</t>
  </si>
  <si>
    <t>143000</t>
  </si>
  <si>
    <t>014300</t>
  </si>
  <si>
    <t>014400</t>
  </si>
  <si>
    <t>014500</t>
  </si>
  <si>
    <t>014600</t>
  </si>
  <si>
    <t>014700</t>
  </si>
  <si>
    <t>014900</t>
  </si>
  <si>
    <t>151000</t>
  </si>
  <si>
    <t>152000</t>
  </si>
  <si>
    <t>161000</t>
  </si>
  <si>
    <t>016100</t>
  </si>
  <si>
    <t>162000</t>
  </si>
  <si>
    <t>016200</t>
  </si>
  <si>
    <t>016300</t>
  </si>
  <si>
    <t>016400</t>
  </si>
  <si>
    <t>171000</t>
  </si>
  <si>
    <t>172000</t>
  </si>
  <si>
    <t>181000</t>
  </si>
  <si>
    <t>182000</t>
  </si>
  <si>
    <t>191000</t>
  </si>
  <si>
    <t>192000</t>
  </si>
  <si>
    <t>201000</t>
  </si>
  <si>
    <t>202000</t>
  </si>
  <si>
    <t>203000</t>
  </si>
  <si>
    <t>204000</t>
  </si>
  <si>
    <t>205000</t>
  </si>
  <si>
    <t>206000</t>
  </si>
  <si>
    <t>211000</t>
  </si>
  <si>
    <t>212000</t>
  </si>
  <si>
    <t>221000</t>
  </si>
  <si>
    <t>222000</t>
  </si>
  <si>
    <t>231000</t>
  </si>
  <si>
    <t>232000</t>
  </si>
  <si>
    <t>233000</t>
  </si>
  <si>
    <t>234000</t>
  </si>
  <si>
    <t>235000</t>
  </si>
  <si>
    <t>236000</t>
  </si>
  <si>
    <t>237000</t>
  </si>
  <si>
    <t>239000</t>
  </si>
  <si>
    <t>241000</t>
  </si>
  <si>
    <t>242000</t>
  </si>
  <si>
    <t>243000</t>
  </si>
  <si>
    <t>244000</t>
  </si>
  <si>
    <t>245000</t>
  </si>
  <si>
    <t>251000</t>
  </si>
  <si>
    <t>252000</t>
  </si>
  <si>
    <t>253000</t>
  </si>
  <si>
    <t>254000</t>
  </si>
  <si>
    <t>255000</t>
  </si>
  <si>
    <t>256000</t>
  </si>
  <si>
    <t>257000</t>
  </si>
  <si>
    <t>259000</t>
  </si>
  <si>
    <t>261000</t>
  </si>
  <si>
    <t>262000</t>
  </si>
  <si>
    <t>263000</t>
  </si>
  <si>
    <t>264000</t>
  </si>
  <si>
    <t>265000</t>
  </si>
  <si>
    <t>266000</t>
  </si>
  <si>
    <t>267000</t>
  </si>
  <si>
    <t>268000</t>
  </si>
  <si>
    <t>271000</t>
  </si>
  <si>
    <t>272000</t>
  </si>
  <si>
    <t>273000</t>
  </si>
  <si>
    <t>274000</t>
  </si>
  <si>
    <t>275000</t>
  </si>
  <si>
    <t>279000</t>
  </si>
  <si>
    <t>281000</t>
  </si>
  <si>
    <t>282000</t>
  </si>
  <si>
    <t>283000</t>
  </si>
  <si>
    <t>284000</t>
  </si>
  <si>
    <t>289000</t>
  </si>
  <si>
    <t>291000</t>
  </si>
  <si>
    <t>292000</t>
  </si>
  <si>
    <t>293000</t>
  </si>
  <si>
    <t>301000</t>
  </si>
  <si>
    <t>302000</t>
  </si>
  <si>
    <t>303000</t>
  </si>
  <si>
    <t>304000</t>
  </si>
  <si>
    <t>309000</t>
  </si>
  <si>
    <t>031100</t>
  </si>
  <si>
    <t>031200</t>
  </si>
  <si>
    <t>321000</t>
  </si>
  <si>
    <t>032100</t>
  </si>
  <si>
    <t>322000</t>
  </si>
  <si>
    <t>032200</t>
  </si>
  <si>
    <t>323000</t>
  </si>
  <si>
    <t>324000</t>
  </si>
  <si>
    <t>325000</t>
  </si>
  <si>
    <t>329000</t>
  </si>
  <si>
    <t>331000</t>
  </si>
  <si>
    <t>332000</t>
  </si>
  <si>
    <t>351000</t>
  </si>
  <si>
    <t>352000</t>
  </si>
  <si>
    <t>353000</t>
  </si>
  <si>
    <t>381000</t>
  </si>
  <si>
    <t>382000</t>
  </si>
  <si>
    <t>383000</t>
  </si>
  <si>
    <t>411000</t>
  </si>
  <si>
    <t>412000</t>
  </si>
  <si>
    <t>421000</t>
  </si>
  <si>
    <t>422000</t>
  </si>
  <si>
    <t>429000</t>
  </si>
  <si>
    <t>431000</t>
  </si>
  <si>
    <t>432000</t>
  </si>
  <si>
    <t>433000</t>
  </si>
  <si>
    <t>439000</t>
  </si>
  <si>
    <t>451000</t>
  </si>
  <si>
    <t>452000</t>
  </si>
  <si>
    <t>453000</t>
  </si>
  <si>
    <t>454000</t>
  </si>
  <si>
    <t>461000</t>
  </si>
  <si>
    <t>462000</t>
  </si>
  <si>
    <t>463000</t>
  </si>
  <si>
    <t>464000</t>
  </si>
  <si>
    <t>465000</t>
  </si>
  <si>
    <t>466000</t>
  </si>
  <si>
    <t>467000</t>
  </si>
  <si>
    <t>469000</t>
  </si>
  <si>
    <t>471000</t>
  </si>
  <si>
    <t>472000</t>
  </si>
  <si>
    <t>473000</t>
  </si>
  <si>
    <t>474000</t>
  </si>
  <si>
    <t>475000</t>
  </si>
  <si>
    <t>476000</t>
  </si>
  <si>
    <t>477000</t>
  </si>
  <si>
    <t>478000</t>
  </si>
  <si>
    <t>479000</t>
  </si>
  <si>
    <t>491000</t>
  </si>
  <si>
    <t>492000</t>
  </si>
  <si>
    <t>493000</t>
  </si>
  <si>
    <t>494000</t>
  </si>
  <si>
    <t>495000</t>
  </si>
  <si>
    <t>501000</t>
  </si>
  <si>
    <t>502000</t>
  </si>
  <si>
    <t>503000</t>
  </si>
  <si>
    <t>504000</t>
  </si>
  <si>
    <t>511000</t>
  </si>
  <si>
    <t>512000</t>
  </si>
  <si>
    <t>521000</t>
  </si>
  <si>
    <t>522000</t>
  </si>
  <si>
    <t>531000</t>
  </si>
  <si>
    <t>532000</t>
  </si>
  <si>
    <t>551000</t>
  </si>
  <si>
    <t>552000</t>
  </si>
  <si>
    <t>553000</t>
  </si>
  <si>
    <t>559000</t>
  </si>
  <si>
    <t>561000</t>
  </si>
  <si>
    <t>562000</t>
  </si>
  <si>
    <t>563000</t>
  </si>
  <si>
    <t>581000</t>
  </si>
  <si>
    <t>582000</t>
  </si>
  <si>
    <t>591000</t>
  </si>
  <si>
    <t>592000</t>
  </si>
  <si>
    <t>601000</t>
  </si>
  <si>
    <t>602000</t>
  </si>
  <si>
    <t>611000</t>
  </si>
  <si>
    <t>612000</t>
  </si>
  <si>
    <t>613000</t>
  </si>
  <si>
    <t>619000</t>
  </si>
  <si>
    <t>631000</t>
  </si>
  <si>
    <t>639000</t>
  </si>
  <si>
    <t>641000</t>
  </si>
  <si>
    <t>642000</t>
  </si>
  <si>
    <t>643000</t>
  </si>
  <si>
    <t>649000</t>
  </si>
  <si>
    <t>651000</t>
  </si>
  <si>
    <t>652000</t>
  </si>
  <si>
    <t>653000</t>
  </si>
  <si>
    <t>661000</t>
  </si>
  <si>
    <t>662000</t>
  </si>
  <si>
    <t>663000</t>
  </si>
  <si>
    <t>681000</t>
  </si>
  <si>
    <t>682000</t>
  </si>
  <si>
    <t>683000</t>
  </si>
  <si>
    <t>691000</t>
  </si>
  <si>
    <t>692000</t>
  </si>
  <si>
    <t>701000</t>
  </si>
  <si>
    <t>702000</t>
  </si>
  <si>
    <t>711000</t>
  </si>
  <si>
    <t>712000</t>
  </si>
  <si>
    <t>721000</t>
  </si>
  <si>
    <t>072100</t>
  </si>
  <si>
    <t>722000</t>
  </si>
  <si>
    <t>072900</t>
  </si>
  <si>
    <t>731000</t>
  </si>
  <si>
    <t>732000</t>
  </si>
  <si>
    <t>741000</t>
  </si>
  <si>
    <t>742000</t>
  </si>
  <si>
    <t>743000</t>
  </si>
  <si>
    <t>749000</t>
  </si>
  <si>
    <t>771000</t>
  </si>
  <si>
    <t>772000</t>
  </si>
  <si>
    <t>773000</t>
  </si>
  <si>
    <t>774000</t>
  </si>
  <si>
    <t>781000</t>
  </si>
  <si>
    <t>782000</t>
  </si>
  <si>
    <t>783000</t>
  </si>
  <si>
    <t>791000</t>
  </si>
  <si>
    <t>799000</t>
  </si>
  <si>
    <t>801000</t>
  </si>
  <si>
    <t>802000</t>
  </si>
  <si>
    <t>803000</t>
  </si>
  <si>
    <t>811000</t>
  </si>
  <si>
    <t>081100</t>
  </si>
  <si>
    <t>812000</t>
  </si>
  <si>
    <t>081200</t>
  </si>
  <si>
    <t>813000</t>
  </si>
  <si>
    <t>821000</t>
  </si>
  <si>
    <t>822000</t>
  </si>
  <si>
    <t>823000</t>
  </si>
  <si>
    <t>829000</t>
  </si>
  <si>
    <t>841000</t>
  </si>
  <si>
    <t>842000</t>
  </si>
  <si>
    <t>843000</t>
  </si>
  <si>
    <t>851000</t>
  </si>
  <si>
    <t>852000</t>
  </si>
  <si>
    <t>853000</t>
  </si>
  <si>
    <t>854000</t>
  </si>
  <si>
    <t>855000</t>
  </si>
  <si>
    <t>856000</t>
  </si>
  <si>
    <t>861000</t>
  </si>
  <si>
    <t>862000</t>
  </si>
  <si>
    <t>869000</t>
  </si>
  <si>
    <t>871000</t>
  </si>
  <si>
    <t>872000</t>
  </si>
  <si>
    <t>873000</t>
  </si>
  <si>
    <t>879000</t>
  </si>
  <si>
    <t>881000</t>
  </si>
  <si>
    <t>889000</t>
  </si>
  <si>
    <t>089100</t>
  </si>
  <si>
    <t>089200</t>
  </si>
  <si>
    <t>089300</t>
  </si>
  <si>
    <t>089900</t>
  </si>
  <si>
    <t>931000</t>
  </si>
  <si>
    <t>932000</t>
  </si>
  <si>
    <t>941000</t>
  </si>
  <si>
    <t>942000</t>
  </si>
  <si>
    <t>949000</t>
  </si>
  <si>
    <t>951000</t>
  </si>
  <si>
    <t>952000</t>
  </si>
  <si>
    <t>981000</t>
  </si>
  <si>
    <t>982000</t>
  </si>
  <si>
    <t>101100</t>
  </si>
  <si>
    <t>101200</t>
  </si>
  <si>
    <t>101300</t>
  </si>
  <si>
    <t>103100</t>
  </si>
  <si>
    <t>103200</t>
  </si>
  <si>
    <t>103900</t>
  </si>
  <si>
    <t>104100</t>
  </si>
  <si>
    <t>104200</t>
  </si>
  <si>
    <t>105100</t>
  </si>
  <si>
    <t>105200</t>
  </si>
  <si>
    <t>106100</t>
  </si>
  <si>
    <t>106200</t>
  </si>
  <si>
    <t>107100</t>
  </si>
  <si>
    <t>107200</t>
  </si>
  <si>
    <t>107300</t>
  </si>
  <si>
    <t>108100</t>
  </si>
  <si>
    <t>108200</t>
  </si>
  <si>
    <t>108300</t>
  </si>
  <si>
    <t>108400</t>
  </si>
  <si>
    <t>108500</t>
  </si>
  <si>
    <t>108600</t>
  </si>
  <si>
    <t>108900</t>
  </si>
  <si>
    <t>109100</t>
  </si>
  <si>
    <t>109200</t>
  </si>
  <si>
    <t>110100</t>
  </si>
  <si>
    <t>110200</t>
  </si>
  <si>
    <t>110300</t>
  </si>
  <si>
    <t>110400</t>
  </si>
  <si>
    <t>110500</t>
  </si>
  <si>
    <t>110600</t>
  </si>
  <si>
    <t>110700</t>
  </si>
  <si>
    <t>139100</t>
  </si>
  <si>
    <t>139200</t>
  </si>
  <si>
    <t>139300</t>
  </si>
  <si>
    <t>139400</t>
  </si>
  <si>
    <t>139500</t>
  </si>
  <si>
    <t>139600</t>
  </si>
  <si>
    <t>139900</t>
  </si>
  <si>
    <t>141100</t>
  </si>
  <si>
    <t>141200</t>
  </si>
  <si>
    <t>141300</t>
  </si>
  <si>
    <t>141400</t>
  </si>
  <si>
    <t>141900</t>
  </si>
  <si>
    <t>143100</t>
  </si>
  <si>
    <t>143900</t>
  </si>
  <si>
    <t>014910</t>
  </si>
  <si>
    <t>014920</t>
  </si>
  <si>
    <t>014930</t>
  </si>
  <si>
    <t>014990</t>
  </si>
  <si>
    <t>151100</t>
  </si>
  <si>
    <t>151200</t>
  </si>
  <si>
    <t>162100</t>
  </si>
  <si>
    <t>162200</t>
  </si>
  <si>
    <t>162300</t>
  </si>
  <si>
    <t>162400</t>
  </si>
  <si>
    <t>162900</t>
  </si>
  <si>
    <t>171100</t>
  </si>
  <si>
    <t>171200</t>
  </si>
  <si>
    <t>172100</t>
  </si>
  <si>
    <t>172200</t>
  </si>
  <si>
    <t>172300</t>
  </si>
  <si>
    <t>172400</t>
  </si>
  <si>
    <t>172900</t>
  </si>
  <si>
    <t>181100</t>
  </si>
  <si>
    <t>181200</t>
  </si>
  <si>
    <t>181300</t>
  </si>
  <si>
    <t>181400</t>
  </si>
  <si>
    <t>201100</t>
  </si>
  <si>
    <t>201200</t>
  </si>
  <si>
    <t>201300</t>
  </si>
  <si>
    <t>201400</t>
  </si>
  <si>
    <t>201500</t>
  </si>
  <si>
    <t>201600</t>
  </si>
  <si>
    <t>201700</t>
  </si>
  <si>
    <t>204100</t>
  </si>
  <si>
    <t>204200</t>
  </si>
  <si>
    <t>205100</t>
  </si>
  <si>
    <t>205200</t>
  </si>
  <si>
    <t>205300</t>
  </si>
  <si>
    <t>205900</t>
  </si>
  <si>
    <t>221100</t>
  </si>
  <si>
    <t>221900</t>
  </si>
  <si>
    <t>222100</t>
  </si>
  <si>
    <t>222200</t>
  </si>
  <si>
    <t>222300</t>
  </si>
  <si>
    <t>222900</t>
  </si>
  <si>
    <t>231100</t>
  </si>
  <si>
    <t>231200</t>
  </si>
  <si>
    <t>231300</t>
  </si>
  <si>
    <t>231400</t>
  </si>
  <si>
    <t>231900</t>
  </si>
  <si>
    <t>233100</t>
  </si>
  <si>
    <t>233200</t>
  </si>
  <si>
    <t>234100</t>
  </si>
  <si>
    <t>234200</t>
  </si>
  <si>
    <t>234300</t>
  </si>
  <si>
    <t>234400</t>
  </si>
  <si>
    <t>234900</t>
  </si>
  <si>
    <t>235100</t>
  </si>
  <si>
    <t>235200</t>
  </si>
  <si>
    <t>236100</t>
  </si>
  <si>
    <t>236200</t>
  </si>
  <si>
    <t>236300</t>
  </si>
  <si>
    <t>236400</t>
  </si>
  <si>
    <t>236500</t>
  </si>
  <si>
    <t>236900</t>
  </si>
  <si>
    <t>239100</t>
  </si>
  <si>
    <t>239900</t>
  </si>
  <si>
    <t>243100</t>
  </si>
  <si>
    <t>243200</t>
  </si>
  <si>
    <t>243300</t>
  </si>
  <si>
    <t>243400</t>
  </si>
  <si>
    <t>244100</t>
  </si>
  <si>
    <t>244200</t>
  </si>
  <si>
    <t>244300</t>
  </si>
  <si>
    <t>244400</t>
  </si>
  <si>
    <t>244500</t>
  </si>
  <si>
    <t>244600</t>
  </si>
  <si>
    <t>245100</t>
  </si>
  <si>
    <t>245200</t>
  </si>
  <si>
    <t>245300</t>
  </si>
  <si>
    <t>245400</t>
  </si>
  <si>
    <t>251100</t>
  </si>
  <si>
    <t>251200</t>
  </si>
  <si>
    <t>252100</t>
  </si>
  <si>
    <t>252900</t>
  </si>
  <si>
    <t>256100</t>
  </si>
  <si>
    <t>256200</t>
  </si>
  <si>
    <t>257100</t>
  </si>
  <si>
    <t>257200</t>
  </si>
  <si>
    <t>257300</t>
  </si>
  <si>
    <t>259100</t>
  </si>
  <si>
    <t>259200</t>
  </si>
  <si>
    <t>259300</t>
  </si>
  <si>
    <t>259400</t>
  </si>
  <si>
    <t>259900</t>
  </si>
  <si>
    <t>261100</t>
  </si>
  <si>
    <t>261200</t>
  </si>
  <si>
    <t>265100</t>
  </si>
  <si>
    <t>265200</t>
  </si>
  <si>
    <t>271100</t>
  </si>
  <si>
    <t>271200</t>
  </si>
  <si>
    <t>273100</t>
  </si>
  <si>
    <t>273200</t>
  </si>
  <si>
    <t>273300</t>
  </si>
  <si>
    <t>275100</t>
  </si>
  <si>
    <t>275200</t>
  </si>
  <si>
    <t>281100</t>
  </si>
  <si>
    <t>281200</t>
  </si>
  <si>
    <t>281300</t>
  </si>
  <si>
    <t>281400</t>
  </si>
  <si>
    <t>281500</t>
  </si>
  <si>
    <t>282100</t>
  </si>
  <si>
    <t>282200</t>
  </si>
  <si>
    <t>282300</t>
  </si>
  <si>
    <t>282400</t>
  </si>
  <si>
    <t>282500</t>
  </si>
  <si>
    <t>282900</t>
  </si>
  <si>
    <t>284100</t>
  </si>
  <si>
    <t>284900</t>
  </si>
  <si>
    <t>289100</t>
  </si>
  <si>
    <t>289200</t>
  </si>
  <si>
    <t>289300</t>
  </si>
  <si>
    <t>289400</t>
  </si>
  <si>
    <t>289500</t>
  </si>
  <si>
    <t>289600</t>
  </si>
  <si>
    <t>289900</t>
  </si>
  <si>
    <t>293100</t>
  </si>
  <si>
    <t>293200</t>
  </si>
  <si>
    <t>301100</t>
  </si>
  <si>
    <t>301200</t>
  </si>
  <si>
    <t>309100</t>
  </si>
  <si>
    <t>309200</t>
  </si>
  <si>
    <t>309900</t>
  </si>
  <si>
    <t>310100</t>
  </si>
  <si>
    <t>310200</t>
  </si>
  <si>
    <t>310300</t>
  </si>
  <si>
    <t>310900</t>
  </si>
  <si>
    <t>321100</t>
  </si>
  <si>
    <t>321200</t>
  </si>
  <si>
    <t>321300</t>
  </si>
  <si>
    <t>329100</t>
  </si>
  <si>
    <t>329900</t>
  </si>
  <si>
    <t>331100</t>
  </si>
  <si>
    <t>331200</t>
  </si>
  <si>
    <t>331300</t>
  </si>
  <si>
    <t>331400</t>
  </si>
  <si>
    <t>331500</t>
  </si>
  <si>
    <t>331600</t>
  </si>
  <si>
    <t>331700</t>
  </si>
  <si>
    <t>331900</t>
  </si>
  <si>
    <t>351100</t>
  </si>
  <si>
    <t>351200</t>
  </si>
  <si>
    <t>351300</t>
  </si>
  <si>
    <t>351400</t>
  </si>
  <si>
    <t>352100</t>
  </si>
  <si>
    <t>352200</t>
  </si>
  <si>
    <t>352300</t>
  </si>
  <si>
    <t>381100</t>
  </si>
  <si>
    <t>381200</t>
  </si>
  <si>
    <t>382100</t>
  </si>
  <si>
    <t>382200</t>
  </si>
  <si>
    <t>383100</t>
  </si>
  <si>
    <t>383200</t>
  </si>
  <si>
    <t>421100</t>
  </si>
  <si>
    <t>421200</t>
  </si>
  <si>
    <t>421300</t>
  </si>
  <si>
    <t>422100</t>
  </si>
  <si>
    <t>422200</t>
  </si>
  <si>
    <t>429100</t>
  </si>
  <si>
    <t>429900</t>
  </si>
  <si>
    <t>431100</t>
  </si>
  <si>
    <t>431200</t>
  </si>
  <si>
    <t>431300</t>
  </si>
  <si>
    <t>432100</t>
  </si>
  <si>
    <t>432200</t>
  </si>
  <si>
    <t>432900</t>
  </si>
  <si>
    <t>433100</t>
  </si>
  <si>
    <t>433200</t>
  </si>
  <si>
    <t>433300</t>
  </si>
  <si>
    <t>433400</t>
  </si>
  <si>
    <t>433900</t>
  </si>
  <si>
    <t>439100</t>
  </si>
  <si>
    <t>439900</t>
  </si>
  <si>
    <t>451100</t>
  </si>
  <si>
    <t>451900</t>
  </si>
  <si>
    <t>453100</t>
  </si>
  <si>
    <t>453200</t>
  </si>
  <si>
    <t>461100</t>
  </si>
  <si>
    <t>461200</t>
  </si>
  <si>
    <t>461300</t>
  </si>
  <si>
    <t>461400</t>
  </si>
  <si>
    <t>461500</t>
  </si>
  <si>
    <t>461600</t>
  </si>
  <si>
    <t>461700</t>
  </si>
  <si>
    <t>461800</t>
  </si>
  <si>
    <t>461900</t>
  </si>
  <si>
    <t>462100</t>
  </si>
  <si>
    <t>462200</t>
  </si>
  <si>
    <t>462300</t>
  </si>
  <si>
    <t>462400</t>
  </si>
  <si>
    <t>463100</t>
  </si>
  <si>
    <t>463200</t>
  </si>
  <si>
    <t>463300</t>
  </si>
  <si>
    <t>463400</t>
  </si>
  <si>
    <t>463500</t>
  </si>
  <si>
    <t>463600</t>
  </si>
  <si>
    <t>463700</t>
  </si>
  <si>
    <t>463800</t>
  </si>
  <si>
    <t>463900</t>
  </si>
  <si>
    <t>464100</t>
  </si>
  <si>
    <t>464200</t>
  </si>
  <si>
    <t>464300</t>
  </si>
  <si>
    <t>464400</t>
  </si>
  <si>
    <t>464500</t>
  </si>
  <si>
    <t>464600</t>
  </si>
  <si>
    <t>464700</t>
  </si>
  <si>
    <t>464800</t>
  </si>
  <si>
    <t>464900</t>
  </si>
  <si>
    <t>465100</t>
  </si>
  <si>
    <t>465200</t>
  </si>
  <si>
    <t>466100</t>
  </si>
  <si>
    <t>466200</t>
  </si>
  <si>
    <t>466300</t>
  </si>
  <si>
    <t>466400</t>
  </si>
  <si>
    <t>466500</t>
  </si>
  <si>
    <t>466600</t>
  </si>
  <si>
    <t>466900</t>
  </si>
  <si>
    <t>467100</t>
  </si>
  <si>
    <t>467200</t>
  </si>
  <si>
    <t>467300</t>
  </si>
  <si>
    <t>467400</t>
  </si>
  <si>
    <t>467500</t>
  </si>
  <si>
    <t>467600</t>
  </si>
  <si>
    <t>467700</t>
  </si>
  <si>
    <t>471100</t>
  </si>
  <si>
    <t>471900</t>
  </si>
  <si>
    <t>472100</t>
  </si>
  <si>
    <t>472200</t>
  </si>
  <si>
    <t>472300</t>
  </si>
  <si>
    <t>472400</t>
  </si>
  <si>
    <t>472500</t>
  </si>
  <si>
    <t>472600</t>
  </si>
  <si>
    <t>472900</t>
  </si>
  <si>
    <t>474100</t>
  </si>
  <si>
    <t>474200</t>
  </si>
  <si>
    <t>474300</t>
  </si>
  <si>
    <t>475100</t>
  </si>
  <si>
    <t>475200</t>
  </si>
  <si>
    <t>475300</t>
  </si>
  <si>
    <t>475400</t>
  </si>
  <si>
    <t>475900</t>
  </si>
  <si>
    <t>476100</t>
  </si>
  <si>
    <t>476200</t>
  </si>
  <si>
    <t>476300</t>
  </si>
  <si>
    <t>476400</t>
  </si>
  <si>
    <t>476500</t>
  </si>
  <si>
    <t>477100</t>
  </si>
  <si>
    <t>477200</t>
  </si>
  <si>
    <t>477300</t>
  </si>
  <si>
    <t>477400</t>
  </si>
  <si>
    <t>477500</t>
  </si>
  <si>
    <t>477600</t>
  </si>
  <si>
    <t>477700</t>
  </si>
  <si>
    <t>477800</t>
  </si>
  <si>
    <t>477900</t>
  </si>
  <si>
    <t>478100</t>
  </si>
  <si>
    <t>478200</t>
  </si>
  <si>
    <t>478900</t>
  </si>
  <si>
    <t>479100</t>
  </si>
  <si>
    <t>479900</t>
  </si>
  <si>
    <t>493100</t>
  </si>
  <si>
    <t>493200</t>
  </si>
  <si>
    <t>493900</t>
  </si>
  <si>
    <t>494100</t>
  </si>
  <si>
    <t>494200</t>
  </si>
  <si>
    <t>051010</t>
  </si>
  <si>
    <t>051020</t>
  </si>
  <si>
    <t>512100</t>
  </si>
  <si>
    <t>512200</t>
  </si>
  <si>
    <t>052010</t>
  </si>
  <si>
    <t>052020</t>
  </si>
  <si>
    <t>052030</t>
  </si>
  <si>
    <t>052040</t>
  </si>
  <si>
    <t>522100</t>
  </si>
  <si>
    <t>522200</t>
  </si>
  <si>
    <t>522300</t>
  </si>
  <si>
    <t>522400</t>
  </si>
  <si>
    <t>522900</t>
  </si>
  <si>
    <t>562100</t>
  </si>
  <si>
    <t>562900</t>
  </si>
  <si>
    <t>581100</t>
  </si>
  <si>
    <t>581200</t>
  </si>
  <si>
    <t>581300</t>
  </si>
  <si>
    <t>581400</t>
  </si>
  <si>
    <t>581900</t>
  </si>
  <si>
    <t>582100</t>
  </si>
  <si>
    <t>582900</t>
  </si>
  <si>
    <t>591100</t>
  </si>
  <si>
    <t>591200</t>
  </si>
  <si>
    <t>591300</t>
  </si>
  <si>
    <t>591400</t>
  </si>
  <si>
    <t>620100</t>
  </si>
  <si>
    <t>620200</t>
  </si>
  <si>
    <t>620300</t>
  </si>
  <si>
    <t>620900</t>
  </si>
  <si>
    <t>631100</t>
  </si>
  <si>
    <t>631200</t>
  </si>
  <si>
    <t>639100</t>
  </si>
  <si>
    <t>639900</t>
  </si>
  <si>
    <t>641100</t>
  </si>
  <si>
    <t>641900</t>
  </si>
  <si>
    <t>649100</t>
  </si>
  <si>
    <t>649200</t>
  </si>
  <si>
    <t>649900</t>
  </si>
  <si>
    <t>651100</t>
  </si>
  <si>
    <t>651200</t>
  </si>
  <si>
    <t>661100</t>
  </si>
  <si>
    <t>661200</t>
  </si>
  <si>
    <t>661900</t>
  </si>
  <si>
    <t>662100</t>
  </si>
  <si>
    <t>662200</t>
  </si>
  <si>
    <t>662900</t>
  </si>
  <si>
    <t>683100</t>
  </si>
  <si>
    <t>683200</t>
  </si>
  <si>
    <t>702100</t>
  </si>
  <si>
    <t>702200</t>
  </si>
  <si>
    <t>071010</t>
  </si>
  <si>
    <t>071020</t>
  </si>
  <si>
    <t>711100</t>
  </si>
  <si>
    <t>711200</t>
  </si>
  <si>
    <t>721100</t>
  </si>
  <si>
    <t>072110</t>
  </si>
  <si>
    <t>072120</t>
  </si>
  <si>
    <t>721900</t>
  </si>
  <si>
    <t>072910</t>
  </si>
  <si>
    <t>072920</t>
  </si>
  <si>
    <t>731100</t>
  </si>
  <si>
    <t>731200</t>
  </si>
  <si>
    <t>771100</t>
  </si>
  <si>
    <t>771200</t>
  </si>
  <si>
    <t>772100</t>
  </si>
  <si>
    <t>772200</t>
  </si>
  <si>
    <t>772900</t>
  </si>
  <si>
    <t>773100</t>
  </si>
  <si>
    <t>773200</t>
  </si>
  <si>
    <t>773300</t>
  </si>
  <si>
    <t>773400</t>
  </si>
  <si>
    <t>773500</t>
  </si>
  <si>
    <t>773900</t>
  </si>
  <si>
    <t>791100</t>
  </si>
  <si>
    <t>791200</t>
  </si>
  <si>
    <t>812100</t>
  </si>
  <si>
    <t>812200</t>
  </si>
  <si>
    <t>812900</t>
  </si>
  <si>
    <t>821100</t>
  </si>
  <si>
    <t>821900</t>
  </si>
  <si>
    <t>829100</t>
  </si>
  <si>
    <t>829200</t>
  </si>
  <si>
    <t>829900</t>
  </si>
  <si>
    <t>841100</t>
  </si>
  <si>
    <t>841200</t>
  </si>
  <si>
    <t>841300</t>
  </si>
  <si>
    <t>842100</t>
  </si>
  <si>
    <t>842200</t>
  </si>
  <si>
    <t>842300</t>
  </si>
  <si>
    <t>842400</t>
  </si>
  <si>
    <t>842500</t>
  </si>
  <si>
    <t>853100</t>
  </si>
  <si>
    <t>853200</t>
  </si>
  <si>
    <t>854100</t>
  </si>
  <si>
    <t>854200</t>
  </si>
  <si>
    <t>855100</t>
  </si>
  <si>
    <t>855200</t>
  </si>
  <si>
    <t>855300</t>
  </si>
  <si>
    <t>855900</t>
  </si>
  <si>
    <t>862100</t>
  </si>
  <si>
    <t>862200</t>
  </si>
  <si>
    <t>862300</t>
  </si>
  <si>
    <t>889100</t>
  </si>
  <si>
    <t>889900</t>
  </si>
  <si>
    <t>900100</t>
  </si>
  <si>
    <t>900200</t>
  </si>
  <si>
    <t>900300</t>
  </si>
  <si>
    <t>900400</t>
  </si>
  <si>
    <t>910100</t>
  </si>
  <si>
    <t>910200</t>
  </si>
  <si>
    <t>910300</t>
  </si>
  <si>
    <t>910400</t>
  </si>
  <si>
    <t>931100</t>
  </si>
  <si>
    <t>931200</t>
  </si>
  <si>
    <t>931300</t>
  </si>
  <si>
    <t>931900</t>
  </si>
  <si>
    <t>932100</t>
  </si>
  <si>
    <t>932900</t>
  </si>
  <si>
    <t>941100</t>
  </si>
  <si>
    <t>941200</t>
  </si>
  <si>
    <t>949100</t>
  </si>
  <si>
    <t>949200</t>
  </si>
  <si>
    <t>949900</t>
  </si>
  <si>
    <t>951100</t>
  </si>
  <si>
    <t>951200</t>
  </si>
  <si>
    <t>952100</t>
  </si>
  <si>
    <t>952200</t>
  </si>
  <si>
    <t>952300</t>
  </si>
  <si>
    <t>952400</t>
  </si>
  <si>
    <t>952500</t>
  </si>
  <si>
    <t>952900</t>
  </si>
  <si>
    <t>960100</t>
  </si>
  <si>
    <t>960200</t>
  </si>
  <si>
    <t>960300</t>
  </si>
  <si>
    <t>960400</t>
  </si>
  <si>
    <t>960900</t>
  </si>
  <si>
    <t>152010</t>
  </si>
  <si>
    <t>152090</t>
  </si>
  <si>
    <t>171110</t>
  </si>
  <si>
    <t>171120</t>
  </si>
  <si>
    <t>171130</t>
  </si>
  <si>
    <t>201410</t>
  </si>
  <si>
    <t>201490</t>
  </si>
  <si>
    <t>205910</t>
  </si>
  <si>
    <t>205990</t>
  </si>
  <si>
    <t>241010</t>
  </si>
  <si>
    <t>241020</t>
  </si>
  <si>
    <t>241030</t>
  </si>
  <si>
    <t>245110</t>
  </si>
  <si>
    <t>245120</t>
  </si>
  <si>
    <t>245190</t>
  </si>
  <si>
    <t>245210</t>
  </si>
  <si>
    <t>245220</t>
  </si>
  <si>
    <t>331710</t>
  </si>
  <si>
    <t>331790</t>
  </si>
  <si>
    <t>353010</t>
  </si>
  <si>
    <t>353020</t>
  </si>
  <si>
    <t>353030</t>
  </si>
  <si>
    <t>353040</t>
  </si>
  <si>
    <t>353050</t>
  </si>
  <si>
    <t>353060</t>
  </si>
  <si>
    <t>353070</t>
  </si>
  <si>
    <t>412020</t>
  </si>
  <si>
    <t>422110</t>
  </si>
  <si>
    <t>422120</t>
  </si>
  <si>
    <t>433410</t>
  </si>
  <si>
    <t>433420</t>
  </si>
  <si>
    <t>439910</t>
  </si>
  <si>
    <t>439990</t>
  </si>
  <si>
    <t>461810</t>
  </si>
  <si>
    <t>461890</t>
  </si>
  <si>
    <t>464210</t>
  </si>
  <si>
    <t>464220</t>
  </si>
  <si>
    <t>464410</t>
  </si>
  <si>
    <t>464420</t>
  </si>
  <si>
    <t>467110</t>
  </si>
  <si>
    <t>467120</t>
  </si>
  <si>
    <t>467130</t>
  </si>
  <si>
    <t>467610</t>
  </si>
  <si>
    <t>467690</t>
  </si>
  <si>
    <t>477810</t>
  </si>
  <si>
    <t>477820</t>
  </si>
  <si>
    <t>477830</t>
  </si>
  <si>
    <t>477840</t>
  </si>
  <si>
    <t>477890</t>
  </si>
  <si>
    <t>479110</t>
  </si>
  <si>
    <t>479120</t>
  </si>
  <si>
    <t>493910</t>
  </si>
  <si>
    <t>493920</t>
  </si>
  <si>
    <t>493930</t>
  </si>
  <si>
    <t>493990</t>
  </si>
  <si>
    <t>495010</t>
  </si>
  <si>
    <t>495020</t>
  </si>
  <si>
    <t>495090</t>
  </si>
  <si>
    <t>511010</t>
  </si>
  <si>
    <t>511020</t>
  </si>
  <si>
    <t>511030</t>
  </si>
  <si>
    <t>511040</t>
  </si>
  <si>
    <t>511090</t>
  </si>
  <si>
    <t>551010</t>
  </si>
  <si>
    <t>551020</t>
  </si>
  <si>
    <t>551090</t>
  </si>
  <si>
    <t>559010</t>
  </si>
  <si>
    <t>559020</t>
  </si>
  <si>
    <t>559090</t>
  </si>
  <si>
    <t>562910</t>
  </si>
  <si>
    <t>562920</t>
  </si>
  <si>
    <t>562990</t>
  </si>
  <si>
    <t>611010</t>
  </si>
  <si>
    <t>611020</t>
  </si>
  <si>
    <t>611030</t>
  </si>
  <si>
    <t>611040</t>
  </si>
  <si>
    <t>611090</t>
  </si>
  <si>
    <t>612010</t>
  </si>
  <si>
    <t>612020</t>
  </si>
  <si>
    <t>612030</t>
  </si>
  <si>
    <t>612040</t>
  </si>
  <si>
    <t>612090</t>
  </si>
  <si>
    <t>649210</t>
  </si>
  <si>
    <t>649220</t>
  </si>
  <si>
    <t>649230</t>
  </si>
  <si>
    <t>649290</t>
  </si>
  <si>
    <t>649910</t>
  </si>
  <si>
    <t>649920</t>
  </si>
  <si>
    <t>649990</t>
  </si>
  <si>
    <t>682010</t>
  </si>
  <si>
    <t>682020</t>
  </si>
  <si>
    <t>682030</t>
  </si>
  <si>
    <t>682040</t>
  </si>
  <si>
    <t>711210</t>
  </si>
  <si>
    <t>711220</t>
  </si>
  <si>
    <t>711230</t>
  </si>
  <si>
    <t>711290</t>
  </si>
  <si>
    <t>712010</t>
  </si>
  <si>
    <t>712090</t>
  </si>
  <si>
    <t>721910</t>
  </si>
  <si>
    <t>721920</t>
  </si>
  <si>
    <t>721990</t>
  </si>
  <si>
    <t>749010</t>
  </si>
  <si>
    <t>749020</t>
  </si>
  <si>
    <t>749090</t>
  </si>
  <si>
    <t>799010</t>
  </si>
  <si>
    <t>799090</t>
  </si>
  <si>
    <t>842110</t>
  </si>
  <si>
    <t>842120</t>
  </si>
  <si>
    <t>842190</t>
  </si>
  <si>
    <t>853110</t>
  </si>
  <si>
    <t>853120</t>
  </si>
  <si>
    <t>853210</t>
  </si>
  <si>
    <t>853220</t>
  </si>
  <si>
    <t>855310</t>
  </si>
  <si>
    <t>855320</t>
  </si>
  <si>
    <t>855390</t>
  </si>
  <si>
    <t>855910</t>
  </si>
  <si>
    <t>855920</t>
  </si>
  <si>
    <t>855930</t>
  </si>
  <si>
    <t>855990</t>
  </si>
  <si>
    <t>869010</t>
  </si>
  <si>
    <t>869090</t>
  </si>
  <si>
    <t>872010</t>
  </si>
  <si>
    <t>872020</t>
  </si>
  <si>
    <t>873010</t>
  </si>
  <si>
    <t>873020</t>
  </si>
  <si>
    <t>881010</t>
  </si>
  <si>
    <t>881020</t>
  </si>
  <si>
    <t>889910</t>
  </si>
  <si>
    <t>889920</t>
  </si>
  <si>
    <t>889930</t>
  </si>
  <si>
    <t>889990</t>
  </si>
  <si>
    <t>910410</t>
  </si>
  <si>
    <t>910420</t>
  </si>
  <si>
    <t>949910</t>
  </si>
  <si>
    <t>949920</t>
  </si>
  <si>
    <t>949930</t>
  </si>
  <si>
    <t>949940</t>
  </si>
  <si>
    <t>949950</t>
  </si>
  <si>
    <t>949960</t>
  </si>
  <si>
    <t>949970</t>
  </si>
  <si>
    <t>949990</t>
  </si>
  <si>
    <t>B</t>
  </si>
  <si>
    <t>trans</t>
  </si>
  <si>
    <t>Identifikátor datové schránky :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</si>
  <si>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</si>
  <si>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vypor_odp</t>
  </si>
  <si>
    <t>uprav_odp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</si>
  <si>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</si>
  <si>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ii) prostřednictvím datové schránky. V tomto případě doporučujeme společně s xml soubor zaslat i pdf soubor obsahující daňové přiznání, tj. listy DPH1 a DPH2.</t>
  </si>
  <si>
    <t xml:space="preserve">Hodnota pořízeného majetku vymezeného v § 4 odst. 4 písm. d) a e) </t>
  </si>
  <si>
    <t>Daňové přiznání obsahuje pravděpodobně chybu v řádku, v němž je uvedena hodnota 0.</t>
  </si>
  <si>
    <t>Rozdíl mezi DPH uvedeným v přiznání a ve sloupci Správná výše DPH může být způsoben použitím nově zavedené sazby DPH 10%.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</si>
  <si>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zasílekte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</si>
  <si>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B13, B14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</si>
  <si>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5 po vygenerování xml souboru dojde ke ztrátě dat ).</t>
    </r>
  </si>
  <si>
    <t>5.</t>
  </si>
  <si>
    <t>7.</t>
  </si>
  <si>
    <t>zast_typ</t>
  </si>
  <si>
    <t>opr_jmeno</t>
  </si>
  <si>
    <t>opr_prijmeni</t>
  </si>
  <si>
    <t>opr_postaveni</t>
  </si>
  <si>
    <t>zast_jmeno</t>
  </si>
  <si>
    <t>zast_prijmeni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</si>
  <si>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</si>
  <si>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</si>
  <si>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zast_nazev</t>
  </si>
  <si>
    <t>Finančnímu úřadu pro / Specializovanému finančnímu úřadu</t>
  </si>
  <si>
    <t>Rodné číslo / IČ</t>
  </si>
  <si>
    <t>Plátce daně § 6 až § 6f</t>
  </si>
  <si>
    <r>
      <t xml:space="preserve">Právnická osoba: </t>
    </r>
    <r>
      <rPr>
        <sz val="10"/>
        <rFont val="Arial CE"/>
        <family val="2"/>
        <charset val="-18"/>
      </rPr>
      <t>Název právnické osoby</t>
    </r>
  </si>
  <si>
    <r>
      <t xml:space="preserve">Fyzická osoba: </t>
    </r>
    <r>
      <rPr>
        <sz val="10"/>
        <rFont val="Arial CE"/>
        <family val="2"/>
        <charset val="-18"/>
      </rPr>
      <t>Příjmení</t>
    </r>
  </si>
  <si>
    <t>Sídlo právnické osoby / adresa místa pobytu fyzické osoby podle § 13 odst. 1 daňového řádu:</t>
  </si>
  <si>
    <t>Údaje o podepisující osobě:</t>
  </si>
  <si>
    <t>Kód podepisující osoby:</t>
  </si>
  <si>
    <t>Jméno (-a) a příjmení / Název právnické osoby</t>
  </si>
  <si>
    <t>Kontaktní osoba</t>
  </si>
  <si>
    <t>Dovoz zboží (§ 23)</t>
  </si>
  <si>
    <t>Režim přenesení daňové povinnosti (§ 92a) - odběratel zboží nebo příjemce služeb</t>
  </si>
  <si>
    <t>Ostatní zdanitelná plnění, u kterých je povinnost přiznat daň při jejich přijetí (§ 108)</t>
  </si>
  <si>
    <t xml:space="preserve">Ostatní uskutečněná plnění s nárokem na odpočet daně (např. § 24a, § 67, § 68, § 69, § 70, § 89, § 90, § 92)  </t>
  </si>
  <si>
    <t>Režim přenesení daňové povinnosti (§ 92a) - dodavatel zboží nebo poskytovatel služeb</t>
  </si>
  <si>
    <t>Zasílání zboží do jiného členského státu (§ 8)</t>
  </si>
  <si>
    <t>Dodání zboží do jiného členského státu (§ 64)</t>
  </si>
  <si>
    <t>Vývoz zboží (§ 66)</t>
  </si>
  <si>
    <t>Dodání nového dopravního prostředku osobě neregistrované k dani v jiném členském státě (§ 19 odst. 4)</t>
  </si>
  <si>
    <t>Zjednodušený postup při dodání zboží formou třístranného obchodu (§ 17) prostřední osobou</t>
  </si>
  <si>
    <t>Odpočet daně celkem (40 + 41 + 42+ 43 + 44 + 45 )</t>
  </si>
  <si>
    <t>Hodnota plnění nezapočítávaných do výpočtu koeficientu (§ 76 odst. 4)</t>
  </si>
  <si>
    <t>Vypořádání odpočtu daně (§ 76 odst. 7 až 10)</t>
  </si>
  <si>
    <t>Část odpočtu daně v krácené výši</t>
  </si>
  <si>
    <t>VI. Výpočet daně</t>
  </si>
  <si>
    <t>Nadměrný odpočet (63 - 62)</t>
  </si>
  <si>
    <t>Vlastní daňová povinnost (62 - 63)</t>
  </si>
  <si>
    <t>Odpočet daně (46 V plné výši + 52 Odpočet + 53 Změna odpočtu + 60)</t>
  </si>
  <si>
    <t>Rozdíl oproti poslední známé dani při podání dodatečného daňového přiznání (62 - 63)</t>
  </si>
  <si>
    <t>Daň na výstupu (1 až 13 - 61 + daň podle § 108 jinde neuvedená)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</si>
  <si>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</si>
  <si>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</si>
  <si>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</si>
  <si>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</si>
  <si>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</si>
  <si>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</si>
  <si>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PŘIZNÁNÍ K DANI Z PŘIDANÉ HODNOTY </t>
  </si>
  <si>
    <t xml:space="preserve">Dodání zboží nebo poskytnutí služby s místem plnění v tuzemsku </t>
  </si>
  <si>
    <t>Pořízení zboží z jiného členského státu (§ 16; § 17 odst. 6 písm e); § 19 odst. 3/ § 19 odst. 6 )</t>
  </si>
  <si>
    <t>Pořízení nového dopravního prostředku (§ 19 odst. 4/ § 19 odst. 6)</t>
  </si>
  <si>
    <t>Oprava daně v případě nedobytné pohledávky (§ 46 a násl., resp. § 74 a)</t>
  </si>
  <si>
    <t>Korekce odpočtů daně podle § 75, § 77, § 79 až § 79c</t>
  </si>
  <si>
    <t>Úprava odpočtu daně (§ 78 a násl.)</t>
  </si>
  <si>
    <t>k dani z přidané hodnoty</t>
  </si>
  <si>
    <t>Identifikovaná osoba § 6g až § 6l</t>
  </si>
  <si>
    <t>PROHLAŠUJI, ŽE VŠECHNY MNOU UVEDENÉ ÚDAJE V ODDÍLECH A, B, C TOHOTO PŘIZNÁNÍ JSOU PRAVDIVÉ A ÚPLNÉ                        A STVRZUJI JE SVÝM PODPISEM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</si>
  <si>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</si>
  <si>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</si>
  <si>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>25 5401 Mfin 5401 vzor č.21</t>
  </si>
  <si>
    <t xml:space="preserve">              za zdaňovací období: měsíc</t>
  </si>
  <si>
    <t>* součet plnění, za něž je potřeba přiznat daň, a součet osvobozených uskutečněných plnění nepřesáhne v tomto daňové přiznání 400.000,- Kč.</t>
  </si>
  <si>
    <t>TATO VERZE JE PLNOHODNOTNĚ POUŽITELNÁ JEN PRO PLÁTCE DPH A IDENTIFIKOVANÉ OSOBY, U NICHŽ :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</si>
  <si>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</si>
  <si>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omezená verze s možností XML exportu - sledujte návod na listu XML_export</t>
  </si>
  <si>
    <t>25 5401 Mfin 5401 vzor č.21, formulář je platný pro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</si>
</sst>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Arial CE"/>
      <family val="2"/>
      <charset val="-18"/>
    </font>
    <font>
      <sz val="10"/>
      <color theme="1"/>
      <name val="Arial"/>
      <family val="2"/>
    </font>
    <font>
      <b/>
      <sz val="10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sz val="9"/>
      <name val="Arial CE"/>
      <family val="2"/>
      <charset val="-18"/>
    </font>
    <font>
      <sz val="8"/>
      <name val="Arial CE"/>
      <family val="2"/>
      <charset val="-18"/>
    </font>
    <font>
      <sz val="12"/>
      <name val="Arial CE"/>
      <family val="2"/>
      <charset val="-18"/>
    </font>
    <font>
      <i/>
      <sz val="8"/>
      <name val="Arial CE"/>
      <family val="2"/>
      <charset val="-18"/>
    </font>
    <font>
      <b/>
      <sz val="12"/>
      <name val="Arial CE"/>
      <family val="2"/>
      <charset val="-18"/>
    </font>
    <font>
      <b/>
      <sz val="8"/>
      <name val="Arial CE"/>
      <family val="2"/>
      <charset val="-18"/>
    </font>
    <font>
      <b/>
      <u val="single"/>
      <sz val="12"/>
      <name val="Arial CE"/>
      <family val="2"/>
      <charset val="-18"/>
    </font>
    <font>
      <i/>
      <sz val="10"/>
      <name val="Arial CE"/>
      <family val="2"/>
      <charset val="-18"/>
    </font>
    <font>
      <b/>
      <sz val="7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sz val="9"/>
      <name val="Arial CE"/>
      <family val="2"/>
      <charset val="-18"/>
    </font>
    <font>
      <b/>
      <sz val="6"/>
      <name val="Arial CE"/>
      <family val="2"/>
      <charset val="-18"/>
    </font>
    <font>
      <sz val="10"/>
      <name val="Inherit"/>
      <family val="2"/>
    </font>
    <font>
      <b/>
      <sz val="9"/>
      <color indexed="63"/>
      <name val="Arial"/>
      <family val="2"/>
      <charset val="-18"/>
    </font>
    <font>
      <sz val="10"/>
      <color indexed="63"/>
      <name val="Arial CE"/>
      <family val="2"/>
      <charset val="-18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8"/>
      <color rgb="FF000000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1"/>
      <name val="Arial CE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11"/>
      <name val="Calibri"/>
      <family val="2"/>
      <charset val="-18"/>
    </font>
    <font>
      <sz val="10"/>
      <name val="Arial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i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10"/>
      <color rgb="FFFF0000"/>
      <name val="Arial"/>
      <family val="2"/>
      <charset val="-1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medium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double">
        <color auto="1"/>
      </left>
      <right/>
      <top style="double">
        <color auto="1"/>
      </top>
      <bottom style="double">
        <color auto="1"/>
      </bottom>
    </border>
    <border>
      <left/>
      <right/>
      <top style="double">
        <color auto="1"/>
      </top>
      <bottom style="double">
        <color auto="1"/>
      </bottom>
    </border>
    <border>
      <left/>
      <right style="double">
        <color auto="1"/>
      </right>
      <top style="double">
        <color auto="1"/>
      </top>
      <bottom style="double">
        <color auto="1"/>
      </bottom>
    </border>
  </borders>
  <cellStyleXfs count="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9" fillId="0" borderId="0">
      <alignment/>
      <protection/>
    </xf>
  </cellStyleXfs>
  <cellXfs count="532">
    <xf numFmtId="0" fontId="0" fillId="0" borderId="0" xfId="0">
      <alignment/>
    </xf>
    <xf numFmtId="0" fontId="0" fillId="0" borderId="0" xfId="0" applyAlignment="1">
      <alignment horizontal="center"/>
    </xf>
    <xf numFmtId="0" fontId="0" fillId="2" borderId="0" xfId="0" applyFill="1">
      <alignment/>
    </xf>
    <xf numFmtId="0" fontId="0" fillId="2" borderId="0" xfId="0" applyFill="1" applyAlignment="1">
      <alignment horizontal="center"/>
    </xf>
    <xf numFmtId="0" fontId="0" fillId="2" borderId="0" xfId="0" applyFill="1" applyBorder="1">
      <alignment/>
    </xf>
    <xf numFmtId="0" fontId="5" fillId="2" borderId="0" xfId="0" applyFont="1" applyFill="1">
      <alignment/>
    </xf>
    <xf numFmtId="0" fontId="0" fillId="2" borderId="0" xfId="0" applyFill="1" applyAlignment="1" applyProtection="1">
      <alignment horizontal="center"/>
      <protection/>
    </xf>
    <xf numFmtId="0" fontId="0" fillId="2" borderId="0" xfId="0" applyFill="1" applyProtection="1">
      <alignment/>
      <protection/>
    </xf>
    <xf numFmtId="0" fontId="0" fillId="2" borderId="0" xfId="0" applyFill="1" applyAlignment="1" applyProtection="1">
      <alignment horizontal="left"/>
      <protection/>
    </xf>
    <xf numFmtId="0" fontId="0" fillId="2" borderId="0" xfId="0" applyFill="1" applyProtection="1">
      <alignment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 applyProtection="1">
      <alignment horizontal="center" vertical="center" wrapText="1"/>
      <protection/>
    </xf>
    <xf numFmtId="3" fontId="0" fillId="0" borderId="3" xfId="0" applyNumberFormat="1" applyBorder="1" applyAlignment="1" applyProtection="1">
      <alignment horizontal="right" vertical="center" indent="1"/>
      <protection locked="0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4" fontId="0" fillId="3" borderId="5" xfId="0" applyNumberFormat="1" applyFill="1" applyBorder="1" applyAlignment="1" applyProtection="1">
      <alignment horizontal="right" vertical="center"/>
      <protection/>
    </xf>
    <xf numFmtId="4" fontId="0" fillId="3" borderId="6" xfId="0" applyNumberFormat="1" applyFill="1" applyBorder="1" applyAlignment="1" applyProtection="1">
      <alignment horizontal="right" vertical="center"/>
      <protection/>
    </xf>
    <xf numFmtId="0" fontId="2" fillId="3" borderId="7" xfId="0" applyFont="1" applyFill="1" applyBorder="1" applyAlignment="1" applyProtection="1">
      <alignment horizontal="center" vertical="center" wrapText="1"/>
      <protection/>
    </xf>
    <xf numFmtId="0" fontId="2" fillId="3" borderId="1" xfId="0" applyFont="1" applyFill="1" applyBorder="1" applyAlignment="1" applyProtection="1">
      <alignment horizontal="center" vertical="center" wrapText="1"/>
      <protection/>
    </xf>
    <xf numFmtId="0" fontId="2" fillId="3" borderId="1" xfId="0" applyFont="1" applyFill="1" applyBorder="1" applyAlignment="1" applyProtection="1">
      <alignment horizontal="center" vertical="center"/>
      <protection/>
    </xf>
    <xf numFmtId="0" fontId="2" fillId="4" borderId="8" xfId="0" applyFont="1" applyFill="1" applyBorder="1" applyAlignment="1" applyProtection="1">
      <alignment horizontal="center" vertical="center" wrapText="1"/>
      <protection/>
    </xf>
    <xf numFmtId="0" fontId="2" fillId="4" borderId="4" xfId="0" applyFont="1" applyFill="1" applyBorder="1" applyAlignment="1" applyProtection="1">
      <alignment horizontal="center" vertical="center"/>
      <protection/>
    </xf>
    <xf numFmtId="0" fontId="2" fillId="4" borderId="9" xfId="0" applyFont="1" applyFill="1" applyBorder="1" applyAlignment="1" applyProtection="1">
      <alignment horizontal="center" vertical="center"/>
      <protection/>
    </xf>
    <xf numFmtId="0" fontId="2" fillId="3" borderId="10" xfId="0" applyFont="1" applyFill="1" applyBorder="1" applyAlignment="1" applyProtection="1">
      <alignment horizontal="center" vertical="center"/>
      <protection/>
    </xf>
    <xf numFmtId="0" fontId="2" fillId="3" borderId="11" xfId="0" applyFont="1" applyFill="1" applyBorder="1" applyAlignment="1" applyProtection="1">
      <alignment horizontal="center" vertical="center"/>
      <protection/>
    </xf>
    <xf numFmtId="9" fontId="0" fillId="3" borderId="5" xfId="0" applyNumberFormat="1" applyFill="1" applyBorder="1" applyAlignment="1" applyProtection="1">
      <alignment horizontal="center" vertical="center"/>
      <protection/>
    </xf>
    <xf numFmtId="9" fontId="0" fillId="3" borderId="6" xfId="0" applyNumberFormat="1" applyFill="1" applyBorder="1" applyAlignment="1" applyProtection="1">
      <alignment horizontal="center" vertical="center"/>
      <protection/>
    </xf>
    <xf numFmtId="0" fontId="13" fillId="5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0" fillId="2" borderId="0" xfId="0" applyFill="1" applyAlignment="1">
      <alignment/>
    </xf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 vertical="center"/>
    </xf>
    <xf numFmtId="0" fontId="0" fillId="5" borderId="12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0" fillId="8" borderId="14" xfId="0" applyFill="1" applyBorder="1" applyAlignment="1" applyProtection="1">
      <alignment vertical="center"/>
      <protection locked="0"/>
    </xf>
    <xf numFmtId="14" fontId="0" fillId="7" borderId="13" xfId="0" applyNumberFormat="1" applyFill="1" applyBorder="1" applyAlignment="1" applyProtection="1">
      <alignment horizontal="left" vertical="center"/>
      <protection locked="0"/>
    </xf>
    <xf numFmtId="49" fontId="0" fillId="7" borderId="13" xfId="0" applyNumberFormat="1" applyFill="1" applyBorder="1" applyAlignment="1" applyProtection="1">
      <alignment horizontal="left" vertical="center"/>
      <protection locked="0"/>
    </xf>
    <xf numFmtId="49" fontId="0" fillId="8" borderId="14" xfId="0" applyNumberFormat="1" applyFill="1" applyBorder="1" applyAlignment="1" applyProtection="1">
      <alignment vertical="center"/>
      <protection locked="0"/>
    </xf>
    <xf numFmtId="0" fontId="0" fillId="9" borderId="13" xfId="0" applyFill="1" applyBorder="1" applyAlignment="1" applyProtection="1">
      <alignment vertical="center"/>
      <protection locked="0"/>
    </xf>
    <xf numFmtId="0" fontId="18" fillId="5" borderId="0" xfId="0" applyFont="1" applyFill="1" applyBorder="1" applyAlignment="1" applyProtection="1">
      <alignment vertical="center"/>
      <protection locked="0"/>
    </xf>
    <xf numFmtId="0" fontId="0" fillId="9" borderId="14" xfId="0" applyFill="1" applyBorder="1" applyAlignment="1" applyProtection="1">
      <alignment vertical="center"/>
      <protection locked="0"/>
    </xf>
    <xf numFmtId="0" fontId="18" fillId="5" borderId="0" xfId="0" applyFont="1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49" fontId="0" fillId="9" borderId="13" xfId="0" applyNumberFormat="1" applyFill="1" applyBorder="1" applyAlignment="1" applyProtection="1">
      <alignment horizontal="left" vertical="center"/>
      <protection locked="0"/>
    </xf>
    <xf numFmtId="3" fontId="0" fillId="9" borderId="14" xfId="0" applyNumberFormat="1" applyFill="1" applyBorder="1" applyAlignment="1" applyProtection="1">
      <alignment horizontal="left" vertical="center"/>
      <protection locked="0"/>
    </xf>
    <xf numFmtId="3" fontId="0" fillId="9" borderId="13" xfId="0" applyNumberForma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49" fontId="0" fillId="9" borderId="14" xfId="0" applyNumberFormat="1" applyFill="1" applyBorder="1" applyAlignment="1" applyProtection="1">
      <alignment horizontal="left" vertical="center"/>
      <protection locked="0"/>
    </xf>
    <xf numFmtId="0" fontId="3" fillId="9" borderId="14" xfId="6" applyFill="1" applyBorder="1" applyAlignment="1" applyProtection="1">
      <alignment vertical="center"/>
      <protection locked="0"/>
    </xf>
    <xf numFmtId="0" fontId="0" fillId="9" borderId="15" xfId="0" applyFill="1" applyBorder="1" applyAlignment="1" applyProtection="1">
      <alignment vertical="center"/>
      <protection locked="0"/>
    </xf>
    <xf numFmtId="0" fontId="0" fillId="5" borderId="16" xfId="0" applyFill="1" applyBorder="1" applyAlignment="1" applyProtection="1">
      <alignment vertical="center"/>
      <protection locked="0"/>
    </xf>
    <xf numFmtId="0" fontId="0" fillId="9" borderId="17" xfId="0" applyFill="1" applyBorder="1" applyAlignment="1" applyProtection="1">
      <alignment vertical="center"/>
      <protection locked="0"/>
    </xf>
    <xf numFmtId="0" fontId="20" fillId="8" borderId="0" xfId="0" applyFont="1" applyFill="1" applyAlignment="1">
      <alignment vertical="center"/>
    </xf>
    <xf numFmtId="0" fontId="20" fillId="8" borderId="0" xfId="0" applyFont="1" applyFill="1" applyAlignment="1">
      <alignment horizontal="right" vertical="center"/>
    </xf>
    <xf numFmtId="0" fontId="20" fillId="7" borderId="0" xfId="0" applyFont="1" applyFill="1" applyAlignment="1">
      <alignment vertical="center"/>
    </xf>
    <xf numFmtId="0" fontId="20" fillId="7" borderId="0" xfId="0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0" fillId="5" borderId="0" xfId="0" applyFill="1">
      <alignment/>
    </xf>
    <xf numFmtId="0" fontId="0" fillId="6" borderId="0" xfId="0" applyFill="1">
      <alignment/>
    </xf>
    <xf numFmtId="0" fontId="18" fillId="6" borderId="0" xfId="0" applyFont="1" applyFill="1">
      <alignment/>
    </xf>
    <xf numFmtId="0" fontId="4" fillId="3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right" vertical="center" indent="1"/>
      <protection/>
    </xf>
    <xf numFmtId="3" fontId="0" fillId="0" borderId="2" xfId="0" applyNumberFormat="1" applyBorder="1" applyAlignment="1" applyProtection="1">
      <alignment horizontal="right" vertical="center" inden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49" fontId="0" fillId="7" borderId="20" xfId="0" applyNumberFormat="1" applyFill="1" applyBorder="1" applyAlignment="1" applyProtection="1">
      <alignment vertical="center"/>
      <protection locked="0"/>
    </xf>
    <xf numFmtId="49" fontId="0" fillId="7" borderId="13" xfId="0" applyNumberFormat="1" applyFill="1" applyBorder="1" applyAlignment="1" applyProtection="1">
      <alignment vertical="center"/>
      <protection locked="0"/>
    </xf>
    <xf numFmtId="49" fontId="15" fillId="2" borderId="0" xfId="0" applyNumberFormat="1" applyFont="1" applyFill="1" applyAlignment="1" applyProtection="1">
      <alignment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>
      <alignment/>
    </xf>
    <xf numFmtId="0" fontId="0" fillId="0" borderId="7" xfId="0" applyBorder="1">
      <alignment/>
    </xf>
    <xf numFmtId="0" fontId="0" fillId="0" borderId="8" xfId="0" applyBorder="1">
      <alignment/>
    </xf>
    <xf numFmtId="0" fontId="0" fillId="0" borderId="10" xfId="0" applyBorder="1">
      <alignment/>
    </xf>
    <xf numFmtId="0" fontId="0" fillId="0" borderId="4" xfId="0" applyBorder="1">
      <alignment/>
    </xf>
    <xf numFmtId="0" fontId="0" fillId="0" borderId="11" xfId="0" applyBorder="1">
      <alignment/>
    </xf>
    <xf numFmtId="0" fontId="0" fillId="0" borderId="9" xfId="0" applyBorder="1">
      <alignment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49" fontId="25" fillId="0" borderId="0" xfId="0" applyNumberFormat="1" applyFont="1">
      <alignment/>
    </xf>
    <xf numFmtId="49" fontId="25" fillId="0" borderId="0" xfId="0" applyNumberFormat="1" applyFont="1" applyAlignment="1">
      <alignment horizontal="left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9" borderId="13" xfId="6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>
      <alignment/>
    </xf>
    <xf numFmtId="0" fontId="2" fillId="3" borderId="0" xfId="0" applyFont="1" applyFill="1" applyBorder="1" applyAlignment="1">
      <alignment horizontal="center"/>
    </xf>
    <xf numFmtId="2" fontId="0" fillId="0" borderId="0" xfId="0" applyNumberFormat="1" applyAlignment="1">
      <alignment horizontal="left"/>
    </xf>
    <xf numFmtId="0" fontId="24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5" xfId="0" applyNumberFormat="1" applyBorder="1">
      <alignment/>
    </xf>
    <xf numFmtId="0" fontId="0" fillId="0" borderId="24" xfId="0" applyBorder="1">
      <alignment/>
    </xf>
    <xf numFmtId="0" fontId="23" fillId="2" borderId="5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2" borderId="6" xfId="0" applyFont="1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0" fillId="0" borderId="5" xfId="0" applyBorder="1">
      <alignment/>
    </xf>
    <xf numFmtId="0" fontId="0" fillId="0" borderId="6" xfId="0" applyBorder="1">
      <alignment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8" fillId="0" borderId="0" xfId="0" applyFont="1">
      <alignment/>
    </xf>
    <xf numFmtId="0" fontId="0" fillId="3" borderId="0" xfId="0" applyFill="1">
      <alignment/>
    </xf>
    <xf numFmtId="0" fontId="30" fillId="2" borderId="0" xfId="0" applyFont="1" applyFill="1">
      <alignment/>
    </xf>
    <xf numFmtId="0" fontId="0" fillId="10" borderId="0" xfId="0" applyFill="1" applyAlignment="1">
      <alignment horizontal="right" vertical="center"/>
    </xf>
    <xf numFmtId="0" fontId="0" fillId="11" borderId="0" xfId="0" applyFill="1">
      <alignment/>
    </xf>
    <xf numFmtId="0" fontId="0" fillId="12" borderId="0" xfId="0" applyFill="1">
      <alignment/>
    </xf>
    <xf numFmtId="0" fontId="36" fillId="12" borderId="0" xfId="0" applyFont="1" applyFill="1" applyAlignment="1">
      <alignment vertical="top"/>
    </xf>
    <xf numFmtId="0" fontId="35" fillId="12" borderId="0" xfId="0" applyFont="1" applyFill="1" applyAlignment="1">
      <alignment wrapText="1"/>
    </xf>
    <xf numFmtId="0" fontId="36" fillId="12" borderId="0" xfId="0" applyFont="1" applyFill="1" applyAlignment="1">
      <alignment wrapText="1"/>
    </xf>
    <xf numFmtId="0" fontId="36" fillId="12" borderId="0" xfId="0" applyFont="1" applyFill="1">
      <alignment/>
    </xf>
    <xf numFmtId="0" fontId="37" fillId="12" borderId="0" xfId="6" applyFont="1" applyFill="1" applyAlignment="1" applyProtection="1">
      <alignment/>
      <protection/>
    </xf>
    <xf numFmtId="0" fontId="36" fillId="12" borderId="0" xfId="0" applyFont="1" applyFill="1" applyBorder="1" applyAlignment="1">
      <alignment wrapText="1"/>
    </xf>
    <xf numFmtId="0" fontId="8" fillId="12" borderId="0" xfId="0" applyFont="1" applyFill="1" applyBorder="1" applyAlignment="1">
      <alignment horizontal="right" wrapText="1"/>
    </xf>
    <xf numFmtId="0" fontId="36" fillId="12" borderId="0" xfId="0" applyFont="1" applyFill="1" applyBorder="1" applyAlignment="1">
      <alignment horizontal="right" wrapText="1"/>
    </xf>
    <xf numFmtId="49" fontId="26" fillId="0" borderId="23" xfId="0" applyNumberFormat="1" applyFont="1" applyBorder="1" applyAlignment="1">
      <alignment horizontal="center" vertical="center"/>
    </xf>
    <xf numFmtId="49" fontId="27" fillId="0" borderId="23" xfId="0" applyNumberFormat="1" applyFont="1" applyBorder="1" applyAlignment="1">
      <alignment horizontal="center" vertical="center"/>
    </xf>
    <xf numFmtId="49" fontId="0" fillId="0" borderId="0" xfId="0" applyNumberFormat="1">
      <alignment/>
    </xf>
    <xf numFmtId="0" fontId="38" fillId="0" borderId="0" xfId="0" applyFont="1" applyAlignment="1">
      <alignment vertical="center"/>
    </xf>
    <xf numFmtId="49" fontId="39" fillId="0" borderId="0" xfId="0" applyNumberFormat="1" applyFont="1" applyAlignment="1">
      <alignment vertical="center"/>
    </xf>
    <xf numFmtId="1" fontId="0" fillId="2" borderId="28" xfId="0" applyNumberFormat="1" applyFill="1" applyBorder="1" applyAlignment="1" applyProtection="1">
      <alignment horizontal="center" vertical="center"/>
      <protection locked="0"/>
    </xf>
    <xf numFmtId="0" fontId="36" fillId="12" borderId="0" xfId="7" applyFont="1" applyFill="1" applyAlignment="1">
      <alignment wrapText="1"/>
      <protection/>
    </xf>
    <xf numFmtId="0" fontId="0" fillId="0" borderId="0" xfId="0" applyFill="1">
      <alignment/>
    </xf>
    <xf numFmtId="0" fontId="39" fillId="0" borderId="0" xfId="0" applyFont="1">
      <alignment/>
    </xf>
    <xf numFmtId="0" fontId="0" fillId="0" borderId="0" xfId="0" applyNumberFormat="1">
      <alignment/>
    </xf>
    <xf numFmtId="0" fontId="39" fillId="0" borderId="0" xfId="0" applyNumberFormat="1" applyFont="1">
      <alignment/>
    </xf>
    <xf numFmtId="0" fontId="0" fillId="3" borderId="0" xfId="0" applyFill="1" applyBorder="1" applyAlignment="1">
      <alignment/>
    </xf>
    <xf numFmtId="0" fontId="0" fillId="3" borderId="0" xfId="0" applyFill="1" applyBorder="1" applyAlignment="1" applyProtection="1">
      <alignment/>
      <protection/>
    </xf>
    <xf numFmtId="3" fontId="21" fillId="13" borderId="26" xfId="0" applyNumberFormat="1" applyFont="1" applyFill="1" applyBorder="1" applyAlignment="1">
      <alignment horizontal="center" vertical="center" wrapText="1"/>
    </xf>
    <xf numFmtId="3" fontId="21" fillId="13" borderId="5" xfId="0" applyNumberFormat="1" applyFont="1" applyFill="1" applyBorder="1" applyAlignment="1">
      <alignment horizontal="center" vertical="center"/>
    </xf>
    <xf numFmtId="3" fontId="21" fillId="3" borderId="26" xfId="0" applyNumberFormat="1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/>
    </xf>
    <xf numFmtId="3" fontId="21" fillId="3" borderId="24" xfId="0" applyNumberFormat="1" applyFont="1" applyFill="1" applyBorder="1" applyAlignment="1">
      <alignment horizontal="center" vertical="center" wrapText="1"/>
    </xf>
    <xf numFmtId="3" fontId="21" fillId="3" borderId="29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 applyProtection="1">
      <alignment horizontal="center" vertical="center"/>
      <protection/>
    </xf>
    <xf numFmtId="0" fontId="21" fillId="3" borderId="5" xfId="0" applyFont="1" applyFill="1" applyBorder="1" applyAlignment="1" applyProtection="1">
      <alignment horizontal="center" vertical="center"/>
      <protection/>
    </xf>
    <xf numFmtId="0" fontId="21" fillId="3" borderId="29" xfId="0" applyFont="1" applyFill="1" applyBorder="1" applyAlignment="1" applyProtection="1">
      <alignment horizontal="center" vertical="center"/>
      <protection/>
    </xf>
    <xf numFmtId="0" fontId="21" fillId="3" borderId="6" xfId="0" applyFont="1" applyFill="1" applyBorder="1" applyAlignment="1" applyProtection="1">
      <alignment horizontal="center" vertical="center"/>
      <protection/>
    </xf>
    <xf numFmtId="3" fontId="21" fillId="13" borderId="30" xfId="0" applyNumberFormat="1" applyFont="1" applyFill="1" applyBorder="1" applyAlignment="1" applyProtection="1">
      <alignment horizontal="center" vertical="center"/>
      <protection/>
    </xf>
    <xf numFmtId="3" fontId="21" fillId="13" borderId="30" xfId="0" applyNumberFormat="1" applyFont="1" applyFill="1" applyBorder="1" applyAlignment="1" applyProtection="1">
      <alignment horizontal="center" vertical="center"/>
      <protection locked="0"/>
    </xf>
    <xf numFmtId="3" fontId="21" fillId="3" borderId="30" xfId="0" applyNumberFormat="1" applyFont="1" applyFill="1" applyBorder="1" applyAlignment="1" applyProtection="1">
      <alignment horizontal="center" vertical="center"/>
      <protection/>
    </xf>
    <xf numFmtId="3" fontId="21" fillId="3" borderId="30" xfId="0" applyNumberFormat="1" applyFont="1" applyFill="1" applyBorder="1" applyAlignment="1" applyProtection="1">
      <alignment horizontal="center" vertical="center"/>
      <protection locked="0"/>
    </xf>
    <xf numFmtId="3" fontId="21" fillId="13" borderId="31" xfId="0" applyNumberFormat="1" applyFont="1" applyFill="1" applyBorder="1" applyAlignment="1" applyProtection="1">
      <alignment horizontal="center" vertical="center"/>
      <protection/>
    </xf>
    <xf numFmtId="3" fontId="21" fillId="13" borderId="32" xfId="0" applyNumberFormat="1" applyFont="1" applyFill="1" applyBorder="1" applyAlignment="1" applyProtection="1">
      <alignment horizontal="center" vertical="center"/>
      <protection/>
    </xf>
    <xf numFmtId="0" fontId="21" fillId="13" borderId="5" xfId="0" applyFont="1" applyFill="1" applyBorder="1" applyAlignment="1" applyProtection="1">
      <alignment horizontal="center" vertical="center"/>
      <protection/>
    </xf>
    <xf numFmtId="0" fontId="21" fillId="2" borderId="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>
      <alignment vertical="center"/>
    </xf>
    <xf numFmtId="0" fontId="21" fillId="3" borderId="0" xfId="0" applyFont="1" applyFill="1" applyBorder="1" applyAlignment="1" applyProtection="1">
      <alignment/>
      <protection/>
    </xf>
    <xf numFmtId="0" fontId="0" fillId="3" borderId="0" xfId="0" applyFill="1" applyBorder="1" applyAlignment="1" applyProtection="1">
      <alignment horizontal="left" vertical="center"/>
      <protection/>
    </xf>
    <xf numFmtId="0" fontId="0" fillId="3" borderId="0" xfId="0" applyFont="1" applyFill="1" applyBorder="1" applyAlignment="1" applyProtection="1">
      <alignment horizontal="left" vertical="center"/>
      <protection/>
    </xf>
    <xf numFmtId="0" fontId="21" fillId="3" borderId="0" xfId="0" applyFont="1" applyFill="1" applyBorder="1" applyAlignment="1" applyProtection="1">
      <alignment horizontal="left"/>
      <protection/>
    </xf>
    <xf numFmtId="0" fontId="21" fillId="3" borderId="0" xfId="0" applyFont="1" applyFill="1" applyBorder="1" applyAlignment="1">
      <alignment/>
    </xf>
    <xf numFmtId="0" fontId="21" fillId="3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 indent="1"/>
    </xf>
    <xf numFmtId="0" fontId="0" fillId="2" borderId="0" xfId="0" applyFill="1" applyAlignment="1">
      <alignment vertical="top" wrapText="1"/>
    </xf>
    <xf numFmtId="0" fontId="49" fillId="5" borderId="0" xfId="0" applyFont="1" applyFill="1">
      <alignment/>
    </xf>
    <xf numFmtId="0" fontId="3" fillId="5" borderId="0" xfId="6" applyFill="1" applyAlignment="1" applyProtection="1">
      <alignment/>
      <protection/>
    </xf>
    <xf numFmtId="0" fontId="29" fillId="2" borderId="0" xfId="0" applyFont="1" applyFill="1" applyAlignment="1">
      <alignment vertical="center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  <xf numFmtId="0" fontId="3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8" fillId="3" borderId="0" xfId="8" applyFont="1" applyFill="1" applyAlignment="1">
      <alignment horizontal="center" wrapText="1"/>
      <protection/>
    </xf>
    <xf numFmtId="0" fontId="34" fillId="3" borderId="0" xfId="6" applyFont="1" applyFill="1" applyAlignment="1" applyProtection="1">
      <alignment horizontal="center" wrapText="1"/>
      <protection/>
    </xf>
    <xf numFmtId="0" fontId="0" fillId="0" borderId="0" xfId="0" applyAlignment="1">
      <alignment/>
    </xf>
    <xf numFmtId="0" fontId="3" fillId="3" borderId="0" xfId="6" applyFill="1" applyAlignment="1" applyProtection="1">
      <alignment horizontal="center" wrapText="1"/>
      <protection/>
    </xf>
    <xf numFmtId="0" fontId="35" fillId="3" borderId="0" xfId="0" applyFont="1" applyFill="1" applyAlignment="1">
      <alignment horizontal="center" wrapText="1"/>
    </xf>
    <xf numFmtId="0" fontId="8" fillId="3" borderId="0" xfId="8" applyFont="1" applyFill="1" applyAlignment="1">
      <alignment horizontal="left" vertical="center" wrapText="1"/>
      <protection/>
    </xf>
    <xf numFmtId="0" fontId="10" fillId="3" borderId="0" xfId="8" applyFont="1" applyFill="1" applyAlignment="1">
      <alignment horizontal="left" vertical="center" wrapText="1"/>
      <protection/>
    </xf>
    <xf numFmtId="0" fontId="15" fillId="3" borderId="0" xfId="0" applyFont="1" applyFill="1" applyAlignment="1">
      <alignment horizontal="left" wrapText="1" shrinkToFit="1"/>
    </xf>
    <xf numFmtId="0" fontId="15" fillId="3" borderId="0" xfId="0" applyFont="1" applyFill="1" applyAlignment="1">
      <alignment horizontal="left" vertical="center" wrapText="1" shrinkToFit="1"/>
    </xf>
    <xf numFmtId="0" fontId="7" fillId="3" borderId="0" xfId="0" applyFont="1" applyFill="1" applyAlignment="1">
      <alignment horizontal="center" wrapText="1"/>
    </xf>
    <xf numFmtId="0" fontId="0" fillId="14" borderId="0" xfId="0" applyFill="1" applyAlignment="1">
      <alignment/>
    </xf>
    <xf numFmtId="0" fontId="20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33" xfId="0" applyFill="1" applyBorder="1" applyAlignment="1" applyProtection="1">
      <alignment vertical="top"/>
      <protection locked="0"/>
    </xf>
    <xf numFmtId="0" fontId="0" fillId="8" borderId="14" xfId="0" applyFill="1" applyBorder="1" applyAlignment="1" applyProtection="1">
      <alignment vertical="top"/>
      <protection locked="0"/>
    </xf>
    <xf numFmtId="0" fontId="17" fillId="5" borderId="1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vertical="top"/>
      <protection locked="0"/>
    </xf>
    <xf numFmtId="0" fontId="19" fillId="5" borderId="0" xfId="0" applyFont="1" applyFill="1" applyAlignment="1">
      <alignment horizontal="center" vertical="center"/>
    </xf>
    <xf numFmtId="0" fontId="20" fillId="5" borderId="34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33" fillId="12" borderId="0" xfId="0" applyFont="1" applyFill="1" applyAlignment="1">
      <alignment/>
    </xf>
    <xf numFmtId="0" fontId="7" fillId="3" borderId="0" xfId="0" applyFont="1" applyFill="1" applyBorder="1" applyAlignment="1" applyProtection="1">
      <alignment vertical="center"/>
      <protection/>
    </xf>
    <xf numFmtId="0" fontId="0" fillId="0" borderId="0" xfId="0" applyAlignment="1">
      <alignment vertical="center"/>
    </xf>
    <xf numFmtId="0" fontId="7" fillId="3" borderId="0" xfId="0" applyFont="1" applyFill="1" applyBorder="1" applyAlignment="1" applyProtection="1">
      <alignment horizontal="right" vertical="center"/>
      <protection/>
    </xf>
    <xf numFmtId="0" fontId="0" fillId="0" borderId="0" xfId="0" applyAlignment="1">
      <alignment horizontal="right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49" fontId="0" fillId="2" borderId="26" xfId="0" applyNumberFormat="1" applyFont="1" applyFill="1" applyBorder="1" applyAlignment="1" applyProtection="1">
      <alignment horizontal="left" vertical="center"/>
      <protection locked="0"/>
    </xf>
    <xf numFmtId="0" fontId="0" fillId="2" borderId="23" xfId="0" applyNumberFormat="1" applyFont="1" applyFill="1" applyBorder="1" applyAlignment="1" applyProtection="1">
      <alignment horizontal="left" vertical="center"/>
      <protection locked="0"/>
    </xf>
    <xf numFmtId="0" fontId="21" fillId="3" borderId="0" xfId="0" applyFont="1" applyFill="1" applyBorder="1" applyAlignment="1" applyProtection="1">
      <alignment/>
      <protection/>
    </xf>
    <xf numFmtId="0" fontId="8" fillId="3" borderId="36" xfId="0" applyFont="1" applyFill="1" applyBorder="1" applyAlignment="1">
      <alignment horizontal="left"/>
    </xf>
    <xf numFmtId="0" fontId="0" fillId="0" borderId="36" xfId="0" applyBorder="1" applyAlignment="1">
      <alignment/>
    </xf>
    <xf numFmtId="0" fontId="0" fillId="2" borderId="26" xfId="0" applyFont="1" applyFill="1" applyBorder="1" applyAlignment="1" applyProtection="1">
      <alignment horizontal="left" vertical="center"/>
      <protection/>
    </xf>
    <xf numFmtId="0" fontId="0" fillId="2" borderId="37" xfId="0" applyFont="1" applyFill="1" applyBorder="1" applyAlignment="1" applyProtection="1">
      <alignment horizontal="left" vertical="center"/>
      <protection/>
    </xf>
    <xf numFmtId="0" fontId="0" fillId="2" borderId="37" xfId="0" applyFont="1" applyFill="1" applyBorder="1" applyAlignment="1" applyProtection="1">
      <alignment vertical="center"/>
      <protection/>
    </xf>
    <xf numFmtId="0" fontId="0" fillId="2" borderId="23" xfId="0" applyFont="1" applyFill="1" applyBorder="1" applyAlignment="1" applyProtection="1">
      <alignment vertical="center"/>
      <protection/>
    </xf>
    <xf numFmtId="0" fontId="6" fillId="3" borderId="0" xfId="0" applyFont="1" applyFill="1" applyBorder="1" applyAlignment="1" applyProtection="1">
      <alignment horizontal="left"/>
      <protection/>
    </xf>
    <xf numFmtId="0" fontId="0" fillId="0" borderId="0" xfId="0" applyBorder="1" applyAlignment="1" applyProtection="1">
      <alignment/>
      <protection/>
    </xf>
    <xf numFmtId="0" fontId="21" fillId="3" borderId="0" xfId="0" applyFont="1" applyFill="1" applyBorder="1" applyAlignment="1">
      <alignment/>
    </xf>
    <xf numFmtId="0" fontId="21" fillId="0" borderId="0" xfId="0" applyFont="1" applyBorder="1" applyAlignment="1">
      <alignment/>
    </xf>
    <xf numFmtId="49" fontId="0" fillId="2" borderId="26" xfId="0" applyNumberFormat="1" applyFont="1" applyFill="1" applyBorder="1" applyAlignment="1" applyProtection="1">
      <alignment vertical="center"/>
      <protection locked="0"/>
    </xf>
    <xf numFmtId="49" fontId="0" fillId="0" borderId="37" xfId="0" applyNumberFormat="1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/>
      <protection locked="0"/>
    </xf>
    <xf numFmtId="49" fontId="3" fillId="2" borderId="37" xfId="6" applyNumberFormat="1" applyFill="1" applyBorder="1" applyAlignment="1" applyProtection="1">
      <alignment horizontal="left" vertical="center"/>
      <protection locked="0"/>
    </xf>
    <xf numFmtId="49" fontId="0" fillId="2" borderId="37" xfId="0" applyNumberFormat="1" applyFont="1" applyFill="1" applyBorder="1" applyAlignment="1" applyProtection="1">
      <alignment horizontal="left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/>
      <protection locked="0"/>
    </xf>
    <xf numFmtId="49" fontId="0" fillId="0" borderId="37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0" fontId="21" fillId="3" borderId="0" xfId="0" applyFont="1" applyFill="1" applyBorder="1" applyAlignment="1" applyProtection="1">
      <alignment horizontal="left"/>
      <protection/>
    </xf>
    <xf numFmtId="3" fontId="0" fillId="2" borderId="26" xfId="0" applyNumberFormat="1" applyFont="1" applyFill="1" applyBorder="1" applyAlignment="1" applyProtection="1">
      <alignment horizontal="left" vertical="center"/>
      <protection locked="0"/>
    </xf>
    <xf numFmtId="3" fontId="0" fillId="0" borderId="37" xfId="0" applyNumberFormat="1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/>
      <protection/>
    </xf>
    <xf numFmtId="49" fontId="0" fillId="2" borderId="38" xfId="0" applyNumberFormat="1" applyFont="1" applyFill="1" applyBorder="1" applyAlignment="1" applyProtection="1">
      <alignment horizontal="left" vertical="center"/>
      <protection locked="0"/>
    </xf>
    <xf numFmtId="49" fontId="0" fillId="2" borderId="37" xfId="0" applyNumberFormat="1" applyFont="1" applyFill="1" applyBorder="1" applyAlignment="1" applyProtection="1">
      <alignment vertical="center"/>
      <protection locked="0"/>
    </xf>
    <xf numFmtId="49" fontId="0" fillId="2" borderId="3" xfId="0" applyNumberFormat="1" applyFont="1" applyFill="1" applyBorder="1" applyAlignment="1" applyProtection="1">
      <alignment vertical="center"/>
      <protection locked="0"/>
    </xf>
    <xf numFmtId="0" fontId="4" fillId="3" borderId="39" xfId="0" applyFont="1" applyFill="1" applyBorder="1" applyAlignment="1">
      <alignment horizontal="left" vertical="center" wrapText="1"/>
    </xf>
    <xf numFmtId="0" fontId="0" fillId="0" borderId="36" xfId="0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40" xfId="0" applyFont="1" applyFill="1" applyBorder="1" applyAlignment="1">
      <alignment/>
    </xf>
    <xf numFmtId="0" fontId="21" fillId="0" borderId="18" xfId="0" applyFont="1" applyBorder="1" applyAlignment="1">
      <alignment/>
    </xf>
    <xf numFmtId="0" fontId="21" fillId="3" borderId="36" xfId="0" applyFont="1" applyFill="1" applyBorder="1" applyAlignment="1">
      <alignment horizontal="left" vertical="center" wrapText="1"/>
    </xf>
    <xf numFmtId="0" fontId="0" fillId="0" borderId="41" xfId="0" applyBorder="1" applyAlignment="1">
      <alignment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49" fontId="0" fillId="0" borderId="23" xfId="0" applyNumberFormat="1" applyBorder="1" applyAlignment="1" applyProtection="1">
      <alignment horizontal="left" vertical="center"/>
      <protection locked="0"/>
    </xf>
    <xf numFmtId="0" fontId="0" fillId="0" borderId="26" xfId="0" applyNumberFormat="1" applyBorder="1" applyAlignment="1" applyProtection="1">
      <alignment horizontal="left" vertical="center"/>
      <protection locked="0"/>
    </xf>
    <xf numFmtId="0" fontId="0" fillId="0" borderId="37" xfId="0" applyNumberFormat="1" applyBorder="1" applyAlignment="1">
      <alignment horizontal="left" vertical="center"/>
    </xf>
    <xf numFmtId="0" fontId="0" fillId="0" borderId="23" xfId="0" applyNumberFormat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1" fillId="3" borderId="0" xfId="0" applyFont="1" applyFill="1" applyBorder="1" applyAlignment="1">
      <alignment horizontal="left" vertical="center" wrapText="1"/>
    </xf>
    <xf numFmtId="0" fontId="21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 applyProtection="1">
      <alignment vertical="center"/>
      <protection/>
    </xf>
    <xf numFmtId="0" fontId="0" fillId="2" borderId="26" xfId="0" applyFont="1" applyFill="1" applyBorder="1" applyAlignment="1" applyProtection="1">
      <alignment horizontal="left" vertical="center"/>
      <protection locked="0"/>
    </xf>
    <xf numFmtId="0" fontId="0" fillId="2" borderId="37" xfId="0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left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5" xfId="0" applyFont="1" applyFill="1" applyBorder="1" applyAlignment="1">
      <alignment vertical="center"/>
    </xf>
    <xf numFmtId="14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2" fillId="3" borderId="0" xfId="0" applyFont="1" applyFill="1" applyBorder="1" applyAlignment="1">
      <alignment/>
    </xf>
    <xf numFmtId="0" fontId="0" fillId="0" borderId="0" xfId="0" applyBorder="1" applyAlignment="1">
      <alignment/>
    </xf>
    <xf numFmtId="0" fontId="0" fillId="2" borderId="37" xfId="0" applyNumberFormat="1" applyFont="1" applyFill="1" applyBorder="1" applyAlignment="1" applyProtection="1">
      <alignment horizontal="left" vertical="center"/>
      <protection locked="0"/>
    </xf>
    <xf numFmtId="0" fontId="0" fillId="2" borderId="37" xfId="0" applyNumberFormat="1" applyFont="1" applyFill="1" applyBorder="1" applyAlignment="1" applyProtection="1">
      <alignment vertical="center"/>
      <protection locked="0"/>
    </xf>
    <xf numFmtId="0" fontId="0" fillId="2" borderId="23" xfId="0" applyNumberFormat="1" applyFont="1" applyFill="1" applyBorder="1" applyAlignment="1" applyProtection="1">
      <alignment vertical="center"/>
      <protection locked="0"/>
    </xf>
    <xf numFmtId="0" fontId="21" fillId="0" borderId="5" xfId="0" applyFont="1" applyBorder="1" applyAlignment="1">
      <alignment vertical="center"/>
    </xf>
    <xf numFmtId="0" fontId="0" fillId="2" borderId="23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31" fillId="3" borderId="0" xfId="0" applyFont="1" applyFill="1" applyBorder="1" applyAlignment="1">
      <alignment horizontal="center" vertical="center"/>
    </xf>
    <xf numFmtId="0" fontId="45" fillId="3" borderId="0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  <xf numFmtId="0" fontId="46" fillId="3" borderId="0" xfId="0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 applyProtection="1">
      <alignment horizontal="left" vertical="center"/>
      <protection/>
    </xf>
    <xf numFmtId="49" fontId="0" fillId="2" borderId="37" xfId="0" applyNumberFormat="1" applyFont="1" applyFill="1" applyBorder="1" applyAlignment="1" applyProtection="1">
      <alignment horizontal="left" vertical="center"/>
      <protection/>
    </xf>
    <xf numFmtId="49" fontId="0" fillId="2" borderId="23" xfId="0" applyNumberFormat="1" applyFont="1" applyFill="1" applyBorder="1" applyAlignment="1" applyProtection="1">
      <alignment horizontal="left" vertical="center"/>
      <protection/>
    </xf>
    <xf numFmtId="0" fontId="0" fillId="2" borderId="23" xfId="0" applyFont="1" applyFill="1" applyBorder="1" applyAlignment="1" applyProtection="1">
      <alignment horizontal="left" vertical="center"/>
      <protection/>
    </xf>
    <xf numFmtId="0" fontId="21" fillId="0" borderId="0" xfId="0" applyFont="1" applyBorder="1" applyAlignment="1">
      <alignment vertical="center"/>
    </xf>
    <xf numFmtId="0" fontId="0" fillId="3" borderId="43" xfId="0" applyFill="1" applyBorder="1" applyAlignment="1">
      <alignment/>
    </xf>
    <xf numFmtId="0" fontId="0" fillId="3" borderId="0" xfId="0" applyFill="1" applyBorder="1" applyAlignment="1">
      <alignment/>
    </xf>
    <xf numFmtId="0" fontId="8" fillId="3" borderId="0" xfId="0" applyFont="1" applyFill="1" applyBorder="1" applyAlignment="1">
      <alignment horizontal="left"/>
    </xf>
    <xf numFmtId="0" fontId="21" fillId="3" borderId="24" xfId="0" applyFont="1" applyFill="1" applyBorder="1" applyAlignment="1">
      <alignment horizontal="center"/>
    </xf>
    <xf numFmtId="0" fontId="21" fillId="0" borderId="44" xfId="0" applyFont="1" applyBorder="1" applyAlignment="1">
      <alignment/>
    </xf>
    <xf numFmtId="0" fontId="21" fillId="0" borderId="45" xfId="0" applyFont="1" applyBorder="1" applyAlignment="1">
      <alignment/>
    </xf>
    <xf numFmtId="0" fontId="21" fillId="3" borderId="43" xfId="0" applyFont="1" applyFill="1" applyBorder="1" applyAlignment="1">
      <alignment horizontal="center"/>
    </xf>
    <xf numFmtId="0" fontId="21" fillId="0" borderId="42" xfId="0" applyFont="1" applyBorder="1" applyAlignment="1">
      <alignment/>
    </xf>
    <xf numFmtId="0" fontId="21" fillId="0" borderId="43" xfId="0" applyFont="1" applyBorder="1" applyAlignment="1">
      <alignment/>
    </xf>
    <xf numFmtId="0" fontId="21" fillId="0" borderId="28" xfId="0" applyFont="1" applyBorder="1" applyAlignment="1">
      <alignment/>
    </xf>
    <xf numFmtId="0" fontId="21" fillId="0" borderId="46" xfId="0" applyFont="1" applyBorder="1" applyAlignment="1">
      <alignment/>
    </xf>
    <xf numFmtId="0" fontId="21" fillId="0" borderId="47" xfId="0" applyFont="1" applyBorder="1" applyAlignment="1">
      <alignment/>
    </xf>
    <xf numFmtId="0" fontId="5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3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>
      <alignment horizontal="center"/>
    </xf>
    <xf numFmtId="0" fontId="0" fillId="3" borderId="42" xfId="0" applyFill="1" applyBorder="1" applyAlignment="1">
      <alignment/>
    </xf>
    <xf numFmtId="0" fontId="9" fillId="3" borderId="0" xfId="0" applyFont="1" applyFill="1" applyBorder="1" applyAlignment="1">
      <alignment horizontal="center" vertical="center"/>
    </xf>
    <xf numFmtId="0" fontId="0" fillId="3" borderId="48" xfId="0" applyFill="1" applyBorder="1" applyAlignment="1">
      <alignment/>
    </xf>
    <xf numFmtId="0" fontId="0" fillId="3" borderId="49" xfId="0" applyFill="1" applyBorder="1" applyAlignment="1">
      <alignment/>
    </xf>
    <xf numFmtId="0" fontId="0" fillId="3" borderId="50" xfId="0" applyFill="1" applyBorder="1" applyAlignment="1">
      <alignment/>
    </xf>
    <xf numFmtId="0" fontId="0" fillId="0" borderId="0" xfId="0" applyBorder="1" applyAlignment="1">
      <alignment horizontal="right" vertical="center"/>
    </xf>
    <xf numFmtId="0" fontId="21" fillId="3" borderId="0" xfId="0" applyFont="1" applyFill="1" applyBorder="1" applyAlignment="1">
      <alignment vertical="center"/>
    </xf>
    <xf numFmtId="3" fontId="0" fillId="0" borderId="26" xfId="0" applyNumberFormat="1" applyBorder="1" applyAlignment="1" applyProtection="1">
      <alignment horizontal="left" vertical="center"/>
      <protection locked="0"/>
    </xf>
    <xf numFmtId="0" fontId="0" fillId="0" borderId="26" xfId="0" applyFont="1" applyFill="1" applyBorder="1" applyAlignment="1" applyProtection="1">
      <alignment horizontal="left" vertical="center"/>
      <protection locked="0"/>
    </xf>
    <xf numFmtId="0" fontId="0" fillId="0" borderId="37" xfId="0" applyFont="1" applyFill="1" applyBorder="1" applyAlignment="1" applyProtection="1">
      <alignment horizontal="left" vertical="center"/>
      <protection locked="0"/>
    </xf>
    <xf numFmtId="0" fontId="0" fillId="0" borderId="23" xfId="0" applyFont="1" applyFill="1" applyBorder="1" applyAlignment="1" applyProtection="1">
      <alignment horizontal="left" vertical="center"/>
      <protection locked="0"/>
    </xf>
    <xf numFmtId="0" fontId="0" fillId="0" borderId="24" xfId="0" applyFill="1" applyBorder="1" applyAlignment="1" applyProtection="1">
      <alignment/>
      <protection locked="0"/>
    </xf>
    <xf numFmtId="0" fontId="0" fillId="0" borderId="44" xfId="0" applyFill="1" applyBorder="1" applyAlignment="1" applyProtection="1">
      <alignment/>
      <protection locked="0"/>
    </xf>
    <xf numFmtId="0" fontId="0" fillId="0" borderId="45" xfId="0" applyFill="1" applyBorder="1" applyAlignment="1" applyProtection="1">
      <alignment/>
      <protection locked="0"/>
    </xf>
    <xf numFmtId="0" fontId="0" fillId="0" borderId="43" xfId="0" applyFill="1" applyBorder="1" applyAlignment="1" applyProtection="1">
      <alignment/>
      <protection locked="0"/>
    </xf>
    <xf numFmtId="0" fontId="0" fillId="0" borderId="0" xfId="0" applyFill="1" applyBorder="1" applyAlignment="1" applyProtection="1">
      <alignment/>
      <protection locked="0"/>
    </xf>
    <xf numFmtId="0" fontId="0" fillId="0" borderId="42" xfId="0" applyFill="1" applyBorder="1" applyAlignment="1" applyProtection="1">
      <alignment/>
      <protection locked="0"/>
    </xf>
    <xf numFmtId="0" fontId="0" fillId="0" borderId="28" xfId="0" applyFill="1" applyBorder="1" applyAlignment="1" applyProtection="1">
      <alignment/>
      <protection locked="0"/>
    </xf>
    <xf numFmtId="0" fontId="0" fillId="0" borderId="46" xfId="0" applyFill="1" applyBorder="1" applyAlignment="1" applyProtection="1">
      <alignment/>
      <protection locked="0"/>
    </xf>
    <xf numFmtId="0" fontId="0" fillId="0" borderId="47" xfId="0" applyFill="1" applyBorder="1" applyAlignment="1" applyProtection="1">
      <alignment/>
      <protection locked="0"/>
    </xf>
    <xf numFmtId="0" fontId="21" fillId="3" borderId="40" xfId="0" applyFont="1" applyFill="1" applyBorder="1" applyAlignment="1">
      <alignment horizontal="left"/>
    </xf>
    <xf numFmtId="0" fontId="21" fillId="3" borderId="46" xfId="0" applyFont="1" applyFill="1" applyBorder="1" applyAlignment="1">
      <alignment horizontal="center" wrapText="1"/>
    </xf>
    <xf numFmtId="0" fontId="21" fillId="3" borderId="51" xfId="0" applyFont="1" applyFill="1" applyBorder="1" applyAlignment="1">
      <alignment horizontal="center" wrapText="1"/>
    </xf>
    <xf numFmtId="14" fontId="0" fillId="3" borderId="40" xfId="0" applyNumberFormat="1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/>
      <protection/>
    </xf>
    <xf numFmtId="0" fontId="0" fillId="3" borderId="40" xfId="0" applyFill="1" applyBorder="1" applyAlignment="1" applyProtection="1">
      <alignment/>
      <protection/>
    </xf>
    <xf numFmtId="0" fontId="0" fillId="0" borderId="19" xfId="0" applyFill="1" applyBorder="1" applyAlignment="1" applyProtection="1">
      <alignment/>
      <protection locked="0"/>
    </xf>
    <xf numFmtId="0" fontId="0" fillId="0" borderId="18" xfId="0" applyFill="1" applyBorder="1" applyAlignment="1" applyProtection="1">
      <alignment/>
      <protection locked="0"/>
    </xf>
    <xf numFmtId="0" fontId="0" fillId="0" borderId="51" xfId="0" applyFill="1" applyBorder="1" applyAlignment="1" applyProtection="1">
      <alignment/>
      <protection locked="0"/>
    </xf>
    <xf numFmtId="14" fontId="0" fillId="2" borderId="38" xfId="0" applyNumberFormat="1" applyFill="1" applyBorder="1" applyAlignment="1" applyProtection="1">
      <alignment horizontal="center"/>
      <protection locked="0"/>
    </xf>
    <xf numFmtId="14" fontId="0" fillId="0" borderId="37" xfId="0" applyNumberFormat="1" applyBorder="1" applyAlignment="1">
      <alignment horizontal="center"/>
    </xf>
    <xf numFmtId="14" fontId="0" fillId="0" borderId="23" xfId="0" applyNumberFormat="1" applyBorder="1" applyAlignment="1">
      <alignment/>
    </xf>
    <xf numFmtId="0" fontId="0" fillId="3" borderId="31" xfId="0" applyFill="1" applyBorder="1" applyAlignment="1" applyProtection="1">
      <alignment/>
      <protection/>
    </xf>
    <xf numFmtId="0" fontId="47" fillId="3" borderId="40" xfId="0" applyFont="1" applyFill="1" applyBorder="1" applyAlignment="1" applyProtection="1">
      <alignment vertical="center"/>
      <protection/>
    </xf>
    <xf numFmtId="0" fontId="48" fillId="3" borderId="0" xfId="0" applyFont="1" applyFill="1" applyBorder="1" applyAlignment="1" applyProtection="1">
      <alignment vertical="center"/>
      <protection/>
    </xf>
    <xf numFmtId="0" fontId="21" fillId="7" borderId="0" xfId="0" applyFont="1" applyFill="1" applyBorder="1" applyAlignment="1" applyProtection="1">
      <alignment vertical="center"/>
      <protection/>
    </xf>
    <xf numFmtId="0" fontId="21" fillId="0" borderId="0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5" fillId="3" borderId="39" xfId="0" applyFont="1" applyFill="1" applyBorder="1" applyAlignment="1">
      <alignment/>
    </xf>
    <xf numFmtId="0" fontId="0" fillId="0" borderId="41" xfId="0" applyBorder="1" applyAlignment="1">
      <alignment/>
    </xf>
    <xf numFmtId="0" fontId="4" fillId="3" borderId="39" xfId="0" applyFont="1" applyFill="1" applyBorder="1" applyAlignment="1">
      <alignment/>
    </xf>
    <xf numFmtId="0" fontId="4" fillId="0" borderId="36" xfId="0" applyFont="1" applyBorder="1" applyAlignment="1">
      <alignment/>
    </xf>
    <xf numFmtId="0" fontId="4" fillId="0" borderId="41" xfId="0" applyFont="1" applyBorder="1" applyAlignment="1">
      <alignment/>
    </xf>
    <xf numFmtId="0" fontId="21" fillId="3" borderId="46" xfId="0" applyFont="1" applyFill="1" applyBorder="1" applyAlignment="1">
      <alignment horizontal="center"/>
    </xf>
    <xf numFmtId="0" fontId="5" fillId="3" borderId="48" xfId="0" applyFont="1" applyFill="1" applyBorder="1" applyAlignment="1">
      <alignment/>
    </xf>
    <xf numFmtId="0" fontId="0" fillId="0" borderId="49" xfId="0" applyBorder="1" applyAlignment="1">
      <alignment/>
    </xf>
    <xf numFmtId="0" fontId="0" fillId="0" borderId="50" xfId="0" applyBorder="1" applyAlignment="1">
      <alignment/>
    </xf>
    <xf numFmtId="0" fontId="48" fillId="3" borderId="40" xfId="0" applyFont="1" applyFill="1" applyBorder="1" applyAlignment="1" applyProtection="1">
      <alignment vertical="center"/>
      <protection/>
    </xf>
    <xf numFmtId="0" fontId="0" fillId="2" borderId="38" xfId="0" applyFont="1" applyFill="1" applyBorder="1" applyAlignment="1" applyProtection="1">
      <alignment horizontal="left" vertical="center"/>
      <protection locked="0"/>
    </xf>
    <xf numFmtId="0" fontId="0" fillId="2" borderId="37" xfId="0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0" fillId="3" borderId="0" xfId="0" applyFont="1" applyFill="1" applyBorder="1" applyAlignment="1" applyProtection="1">
      <alignment/>
      <protection/>
    </xf>
    <xf numFmtId="0" fontId="0" fillId="0" borderId="0" xfId="0" applyFont="1" applyBorder="1" applyAlignment="1">
      <alignment/>
    </xf>
    <xf numFmtId="49" fontId="0" fillId="2" borderId="26" xfId="0" applyNumberFormat="1" applyFill="1" applyBorder="1" applyAlignment="1" applyProtection="1">
      <alignment horizontal="left" vertical="center"/>
      <protection locked="0"/>
    </xf>
    <xf numFmtId="49" fontId="0" fillId="2" borderId="23" xfId="0" applyNumberFormat="1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center" vertical="center"/>
      <protection/>
    </xf>
    <xf numFmtId="0" fontId="0" fillId="0" borderId="23" xfId="0" applyBorder="1" applyAlignment="1" applyProtection="1">
      <alignment horizontal="center" vertical="center"/>
      <protection/>
    </xf>
    <xf numFmtId="0" fontId="2" fillId="3" borderId="0" xfId="0" applyFont="1" applyFill="1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0" fontId="2" fillId="3" borderId="0" xfId="0" applyFont="1" applyFill="1" applyBorder="1" applyAlignment="1" applyProtection="1">
      <alignment horizontal="center" vertical="center"/>
      <protection/>
    </xf>
    <xf numFmtId="0" fontId="0" fillId="0" borderId="0" xfId="0" applyBorder="1" applyAlignment="1" applyProtection="1">
      <alignment horizontal="center" vertical="center"/>
      <protection/>
    </xf>
    <xf numFmtId="0" fontId="2" fillId="3" borderId="0" xfId="0" applyFont="1" applyFill="1" applyBorder="1" applyAlignment="1" applyProtection="1">
      <alignment/>
      <protection/>
    </xf>
    <xf numFmtId="0" fontId="0" fillId="3" borderId="0" xfId="0" applyFill="1" applyBorder="1" applyAlignment="1" applyProtection="1">
      <alignment horizontal="left" vertical="center"/>
      <protection/>
    </xf>
    <xf numFmtId="0" fontId="0" fillId="0" borderId="0" xfId="0" applyBorder="1" applyAlignment="1" applyProtection="1">
      <alignment horizontal="left" vertical="center"/>
      <protection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6" xfId="0" applyNumberFormat="1" applyFont="1" applyFill="1" applyBorder="1" applyAlignment="1" applyProtection="1">
      <alignment horizontal="right" vertical="center" indent="1"/>
      <protection locked="0"/>
    </xf>
    <xf numFmtId="0" fontId="0" fillId="0" borderId="3" xfId="0" applyFont="1" applyBorder="1" applyAlignment="1" applyProtection="1">
      <alignment horizontal="right" vertical="center" indent="1"/>
      <protection locked="0"/>
    </xf>
    <xf numFmtId="0" fontId="9" fillId="3" borderId="0" xfId="0" applyFont="1" applyFill="1" applyBorder="1" applyAlignment="1" applyProtection="1">
      <alignment horizontal="center" vertical="center"/>
      <protection/>
    </xf>
    <xf numFmtId="0" fontId="0" fillId="3" borderId="0" xfId="0" applyFill="1" applyBorder="1" applyAlignment="1" applyProtection="1">
      <alignment vertical="center"/>
      <protection/>
    </xf>
    <xf numFmtId="0" fontId="7" fillId="3" borderId="36" xfId="0" applyFont="1" applyFill="1" applyBorder="1" applyAlignment="1" applyProtection="1">
      <alignment horizontal="center" vertical="center"/>
      <protection/>
    </xf>
    <xf numFmtId="0" fontId="11" fillId="3" borderId="36" xfId="0" applyFont="1" applyFill="1" applyBorder="1" applyAlignment="1" applyProtection="1">
      <alignment vertical="center"/>
      <protection/>
    </xf>
    <xf numFmtId="0" fontId="21" fillId="3" borderId="38" xfId="0" applyFont="1" applyFill="1" applyBorder="1" applyAlignment="1">
      <alignment vertical="center" wrapText="1"/>
    </xf>
    <xf numFmtId="0" fontId="21" fillId="3" borderId="37" xfId="0" applyFont="1" applyFill="1" applyBorder="1" applyAlignment="1">
      <alignment vertical="center"/>
    </xf>
    <xf numFmtId="0" fontId="21" fillId="3" borderId="23" xfId="0" applyFont="1" applyFill="1" applyBorder="1" applyAlignment="1">
      <alignment vertical="center"/>
    </xf>
    <xf numFmtId="0" fontId="21" fillId="13" borderId="38" xfId="0" applyFont="1" applyFill="1" applyBorder="1" applyAlignment="1">
      <alignment vertical="center" wrapText="1"/>
    </xf>
    <xf numFmtId="0" fontId="21" fillId="13" borderId="37" xfId="0" applyFont="1" applyFill="1" applyBorder="1" applyAlignment="1">
      <alignment vertical="center"/>
    </xf>
    <xf numFmtId="0" fontId="21" fillId="13" borderId="23" xfId="0" applyFont="1" applyFill="1" applyBorder="1" applyAlignment="1">
      <alignment vertical="center"/>
    </xf>
    <xf numFmtId="3" fontId="0" fillId="0" borderId="26" xfId="0" applyNumberFormat="1" applyFont="1" applyFill="1" applyBorder="1" applyAlignment="1" applyProtection="1">
      <alignment horizontal="right" vertical="center" indent="1"/>
      <protection/>
    </xf>
    <xf numFmtId="0" fontId="0" fillId="0" borderId="3" xfId="0" applyFont="1" applyBorder="1" applyAlignment="1" applyProtection="1">
      <alignment horizontal="right" vertical="center" indent="1"/>
      <protection/>
    </xf>
    <xf numFmtId="3" fontId="21" fillId="3" borderId="29" xfId="0" applyNumberFormat="1" applyFont="1" applyFill="1" applyBorder="1" applyAlignment="1" applyProtection="1">
      <alignment horizontal="center" vertical="center"/>
      <protection/>
    </xf>
    <xf numFmtId="0" fontId="21" fillId="3" borderId="30" xfId="0" applyFont="1" applyFill="1" applyBorder="1" applyAlignment="1" applyProtection="1">
      <alignment horizontal="center" vertical="center"/>
      <protection/>
    </xf>
    <xf numFmtId="3" fontId="0" fillId="0" borderId="5" xfId="0" applyNumberFormat="1" applyFill="1" applyBorder="1" applyAlignment="1" applyProtection="1">
      <alignment horizontal="right" vertical="center" indent="1"/>
      <protection locked="0"/>
    </xf>
    <xf numFmtId="3" fontId="21" fillId="3" borderId="38" xfId="0" applyNumberFormat="1" applyFont="1" applyFill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22" fillId="3" borderId="26" xfId="0" applyNumberFormat="1" applyFont="1" applyFill="1" applyBorder="1" applyAlignment="1" applyProtection="1">
      <alignment horizontal="left" vertical="center"/>
      <protection/>
    </xf>
    <xf numFmtId="0" fontId="22" fillId="3" borderId="23" xfId="0" applyFont="1" applyFill="1" applyBorder="1" applyAlignment="1" applyProtection="1">
      <alignment horizontal="left" vertical="center"/>
      <protection/>
    </xf>
    <xf numFmtId="0" fontId="21" fillId="3" borderId="52" xfId="0" applyFont="1" applyFill="1" applyBorder="1" applyAlignment="1">
      <alignment vertical="center" wrapText="1"/>
    </xf>
    <xf numFmtId="0" fontId="21" fillId="3" borderId="53" xfId="0" applyFont="1" applyFill="1" applyBorder="1" applyAlignment="1">
      <alignment vertical="center"/>
    </xf>
    <xf numFmtId="0" fontId="21" fillId="3" borderId="54" xfId="0" applyFont="1" applyFill="1" applyBorder="1" applyAlignment="1">
      <alignment vertical="center"/>
    </xf>
    <xf numFmtId="3" fontId="0" fillId="0" borderId="27" xfId="0" applyNumberFormat="1" applyFont="1" applyFill="1" applyBorder="1" applyAlignment="1" applyProtection="1">
      <alignment horizontal="right" vertical="center" indent="1"/>
      <protection/>
    </xf>
    <xf numFmtId="0" fontId="0" fillId="0" borderId="55" xfId="0" applyFont="1" applyBorder="1" applyAlignment="1" applyProtection="1">
      <alignment horizontal="right" vertical="center" indent="1"/>
      <protection/>
    </xf>
    <xf numFmtId="3" fontId="21" fillId="3" borderId="23" xfId="0" applyNumberFormat="1" applyFont="1" applyFill="1" applyBorder="1" applyAlignment="1">
      <alignment vertical="center"/>
    </xf>
    <xf numFmtId="3" fontId="21" fillId="3" borderId="56" xfId="0" applyNumberFormat="1" applyFont="1" applyFill="1" applyBorder="1" applyAlignment="1">
      <alignment vertical="center"/>
    </xf>
    <xf numFmtId="3" fontId="21" fillId="3" borderId="45" xfId="0" applyNumberFormat="1" applyFont="1" applyFill="1" applyBorder="1" applyAlignment="1">
      <alignment vertical="center"/>
    </xf>
    <xf numFmtId="0" fontId="21" fillId="3" borderId="57" xfId="0" applyFont="1" applyFill="1" applyBorder="1" applyAlignment="1">
      <alignment vertical="center"/>
    </xf>
    <xf numFmtId="0" fontId="21" fillId="3" borderId="47" xfId="0" applyFont="1" applyFill="1" applyBorder="1" applyAlignment="1">
      <alignment vertical="center"/>
    </xf>
    <xf numFmtId="3" fontId="9" fillId="3" borderId="26" xfId="0" applyNumberFormat="1" applyFont="1" applyFill="1" applyBorder="1" applyAlignment="1" applyProtection="1">
      <alignment horizontal="left" vertical="center"/>
      <protection/>
    </xf>
    <xf numFmtId="0" fontId="9" fillId="3" borderId="23" xfId="0" applyFont="1" applyFill="1" applyBorder="1" applyAlignment="1" applyProtection="1">
      <alignment horizontal="left" vertical="center"/>
      <protection/>
    </xf>
    <xf numFmtId="3" fontId="9" fillId="3" borderId="5" xfId="0" applyNumberFormat="1" applyFont="1" applyFill="1" applyBorder="1" applyAlignment="1" applyProtection="1">
      <alignment vertical="center"/>
      <protection/>
    </xf>
    <xf numFmtId="0" fontId="9" fillId="3" borderId="5" xfId="0" applyFont="1" applyFill="1" applyBorder="1" applyAlignment="1" applyProtection="1">
      <alignment vertical="center"/>
      <protection/>
    </xf>
    <xf numFmtId="3" fontId="9" fillId="3" borderId="26" xfId="0" applyNumberFormat="1" applyFont="1" applyFill="1" applyBorder="1" applyAlignment="1" applyProtection="1">
      <alignment horizontal="center" vertical="center"/>
      <protection/>
    </xf>
    <xf numFmtId="0" fontId="9" fillId="3" borderId="37" xfId="0" applyFont="1" applyFill="1" applyBorder="1" applyAlignment="1" applyProtection="1">
      <alignment horizontal="center" vertical="center"/>
      <protection/>
    </xf>
    <xf numFmtId="0" fontId="9" fillId="3" borderId="3" xfId="0" applyFont="1" applyFill="1" applyBorder="1" applyAlignment="1" applyProtection="1">
      <alignment horizontal="center" vertical="center"/>
      <protection/>
    </xf>
    <xf numFmtId="3" fontId="0" fillId="0" borderId="4" xfId="0" applyNumberFormat="1" applyFill="1" applyBorder="1" applyAlignment="1" applyProtection="1">
      <alignment horizontal="right" vertical="center" indent="1"/>
      <protection locked="0"/>
    </xf>
    <xf numFmtId="3" fontId="12" fillId="3" borderId="26" xfId="0" applyNumberFormat="1" applyFont="1" applyFill="1" applyBorder="1" applyAlignment="1" applyProtection="1">
      <alignment vertical="center"/>
      <protection/>
    </xf>
    <xf numFmtId="0" fontId="12" fillId="3" borderId="37" xfId="0" applyFont="1" applyFill="1" applyBorder="1" applyAlignment="1" applyProtection="1">
      <alignment vertical="center"/>
      <protection/>
    </xf>
    <xf numFmtId="3" fontId="9" fillId="3" borderId="26" xfId="0" applyNumberFormat="1" applyFont="1" applyFill="1" applyBorder="1" applyAlignment="1" applyProtection="1">
      <alignment vertical="center"/>
      <protection/>
    </xf>
    <xf numFmtId="0" fontId="9" fillId="3" borderId="37" xfId="0" applyFont="1" applyFill="1" applyBorder="1" applyAlignment="1" applyProtection="1">
      <alignment vertical="center"/>
      <protection/>
    </xf>
    <xf numFmtId="3" fontId="0" fillId="3" borderId="26" xfId="0" applyNumberFormat="1" applyFill="1" applyBorder="1" applyAlignment="1" applyProtection="1">
      <alignment vertical="center"/>
      <protection/>
    </xf>
    <xf numFmtId="0" fontId="0" fillId="3" borderId="23" xfId="0" applyFill="1" applyBorder="1" applyAlignment="1" applyProtection="1">
      <alignment vertical="center"/>
      <protection/>
    </xf>
    <xf numFmtId="3" fontId="0" fillId="2" borderId="26" xfId="0" applyNumberFormat="1" applyFill="1" applyBorder="1" applyAlignment="1" applyProtection="1">
      <alignment horizontal="right" vertical="center" indent="1"/>
      <protection locked="0"/>
    </xf>
    <xf numFmtId="0" fontId="0" fillId="0" borderId="37" xfId="0" applyBorder="1" applyAlignment="1" applyProtection="1">
      <alignment horizontal="right" vertical="center" indent="1"/>
      <protection locked="0"/>
    </xf>
    <xf numFmtId="0" fontId="0" fillId="0" borderId="23" xfId="0" applyBorder="1" applyAlignment="1" applyProtection="1">
      <alignment horizontal="right" vertical="center" indent="1"/>
      <protection locked="0"/>
    </xf>
    <xf numFmtId="3" fontId="4" fillId="3" borderId="58" xfId="0" applyNumberFormat="1" applyFont="1" applyFill="1" applyBorder="1" applyAlignment="1">
      <alignment vertical="center"/>
    </xf>
    <xf numFmtId="0" fontId="21" fillId="3" borderId="59" xfId="0" applyFont="1" applyFill="1" applyBorder="1" applyAlignment="1">
      <alignment vertical="center"/>
    </xf>
    <xf numFmtId="3" fontId="4" fillId="13" borderId="56" xfId="0" applyNumberFormat="1" applyFont="1" applyFill="1" applyBorder="1" applyAlignment="1">
      <alignment vertical="center" wrapText="1"/>
    </xf>
    <xf numFmtId="3" fontId="4" fillId="13" borderId="45" xfId="0" applyNumberFormat="1" applyFont="1" applyFill="1" applyBorder="1" applyAlignment="1">
      <alignment vertical="center" wrapText="1"/>
    </xf>
    <xf numFmtId="3" fontId="0" fillId="3" borderId="24" xfId="0" applyNumberFormat="1" applyFill="1" applyBorder="1" applyAlignment="1" applyProtection="1">
      <alignment vertical="center"/>
      <protection/>
    </xf>
    <xf numFmtId="0" fontId="0" fillId="3" borderId="45" xfId="0" applyFill="1" applyBorder="1" applyAlignment="1" applyProtection="1">
      <alignment vertical="center"/>
      <protection/>
    </xf>
    <xf numFmtId="3" fontId="0" fillId="2" borderId="24" xfId="0" applyNumberFormat="1" applyFill="1" applyBorder="1" applyAlignment="1" applyProtection="1">
      <alignment horizontal="right" vertical="center" indent="1"/>
      <protection/>
    </xf>
    <xf numFmtId="0" fontId="0" fillId="0" borderId="44" xfId="0" applyBorder="1" applyAlignment="1" applyProtection="1">
      <alignment horizontal="right" vertical="center" indent="1"/>
      <protection/>
    </xf>
    <xf numFmtId="0" fontId="0" fillId="0" borderId="45" xfId="0" applyBorder="1" applyAlignment="1" applyProtection="1">
      <alignment horizontal="right" vertical="center" indent="1"/>
      <protection/>
    </xf>
    <xf numFmtId="3" fontId="4" fillId="13" borderId="21" xfId="0" applyNumberFormat="1" applyFont="1" applyFill="1" applyBorder="1" applyAlignment="1">
      <alignment vertical="center" wrapText="1"/>
    </xf>
    <xf numFmtId="3" fontId="4" fillId="13" borderId="60" xfId="0" applyNumberFormat="1" applyFont="1" applyFill="1" applyBorder="1" applyAlignment="1">
      <alignment vertical="center" wrapText="1"/>
    </xf>
    <xf numFmtId="3" fontId="0" fillId="2" borderId="61" xfId="0" applyNumberFormat="1" applyFill="1" applyBorder="1" applyAlignment="1" applyProtection="1">
      <alignment horizontal="right" vertical="center" indent="1"/>
      <protection locked="0"/>
    </xf>
    <xf numFmtId="0" fontId="0" fillId="0" borderId="60" xfId="0" applyBorder="1" applyAlignment="1" applyProtection="1">
      <alignment horizontal="right" vertical="center" indent="1"/>
      <protection locked="0"/>
    </xf>
    <xf numFmtId="0" fontId="0" fillId="0" borderId="22" xfId="0" applyBorder="1" applyAlignment="1" applyProtection="1">
      <alignment horizontal="right" vertical="center" indent="1"/>
      <protection locked="0"/>
    </xf>
    <xf numFmtId="3" fontId="0" fillId="0" borderId="25" xfId="0" applyNumberFormat="1" applyFill="1" applyBorder="1" applyAlignment="1" applyProtection="1">
      <alignment horizontal="right" vertical="center" indent="1"/>
      <protection locked="0"/>
    </xf>
    <xf numFmtId="0" fontId="0" fillId="0" borderId="62" xfId="0" applyFill="1" applyBorder="1" applyAlignment="1" applyProtection="1">
      <alignment horizontal="right" vertical="center" indent="1"/>
      <protection locked="0"/>
    </xf>
    <xf numFmtId="0" fontId="0" fillId="0" borderId="63" xfId="0" applyFill="1" applyBorder="1" applyAlignment="1" applyProtection="1">
      <alignment horizontal="right" vertical="center" indent="1"/>
      <protection locked="0"/>
    </xf>
    <xf numFmtId="3" fontId="21" fillId="3" borderId="64" xfId="0" applyNumberFormat="1" applyFont="1" applyFill="1" applyBorder="1" applyAlignment="1">
      <alignment vertical="center"/>
    </xf>
    <xf numFmtId="3" fontId="21" fillId="3" borderId="63" xfId="0" applyNumberFormat="1" applyFont="1" applyFill="1" applyBorder="1" applyAlignment="1">
      <alignment vertical="center"/>
    </xf>
    <xf numFmtId="3" fontId="0" fillId="3" borderId="1" xfId="0" applyNumberFormat="1" applyFill="1" applyBorder="1" applyAlignment="1" applyProtection="1">
      <alignment vertical="center"/>
      <protection/>
    </xf>
    <xf numFmtId="0" fontId="0" fillId="3" borderId="1" xfId="0" applyFill="1" applyBorder="1" applyAlignment="1" applyProtection="1">
      <alignment vertical="center"/>
      <protection/>
    </xf>
    <xf numFmtId="0" fontId="0" fillId="3" borderId="8" xfId="0" applyFill="1" applyBorder="1" applyAlignment="1" applyProtection="1">
      <alignment vertical="center"/>
      <protection/>
    </xf>
    <xf numFmtId="3" fontId="4" fillId="3" borderId="38" xfId="0" applyNumberFormat="1" applyFont="1" applyFill="1" applyBorder="1" applyAlignment="1">
      <alignment vertical="center" wrapText="1"/>
    </xf>
    <xf numFmtId="3" fontId="4" fillId="3" borderId="23" xfId="0" applyNumberFormat="1" applyFont="1" applyFill="1" applyBorder="1" applyAlignment="1">
      <alignment vertical="center" wrapText="1"/>
    </xf>
    <xf numFmtId="3" fontId="4" fillId="3" borderId="25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3" fontId="4" fillId="3" borderId="62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3" fontId="0" fillId="0" borderId="26" xfId="0" applyNumberFormat="1" applyFont="1" applyFill="1" applyBorder="1" applyAlignment="1" applyProtection="1">
      <alignment horizontal="right" vertical="center" indent="3"/>
      <protection locked="0"/>
    </xf>
    <xf numFmtId="3" fontId="0" fillId="0" borderId="37" xfId="0" applyNumberFormat="1" applyFont="1" applyFill="1" applyBorder="1" applyAlignment="1" applyProtection="1">
      <alignment horizontal="right" vertical="center" indent="3"/>
      <protection locked="0"/>
    </xf>
    <xf numFmtId="3" fontId="0" fillId="0" borderId="23" xfId="0" applyNumberFormat="1" applyFont="1" applyFill="1" applyBorder="1" applyAlignment="1" applyProtection="1">
      <alignment horizontal="right" vertical="center" indent="3"/>
      <protection locked="0"/>
    </xf>
    <xf numFmtId="3" fontId="0" fillId="0" borderId="3" xfId="0" applyNumberFormat="1" applyFont="1" applyFill="1" applyBorder="1" applyAlignment="1" applyProtection="1">
      <alignment horizontal="right" vertical="center" indent="3"/>
      <protection locked="0"/>
    </xf>
    <xf numFmtId="3" fontId="4" fillId="3" borderId="58" xfId="0" applyNumberFormat="1" applyFont="1" applyFill="1" applyBorder="1" applyAlignment="1">
      <alignment vertical="center" wrapText="1"/>
    </xf>
    <xf numFmtId="0" fontId="4" fillId="0" borderId="59" xfId="0" applyFont="1" applyBorder="1" applyAlignment="1">
      <alignment vertical="center" wrapText="1"/>
    </xf>
    <xf numFmtId="3" fontId="4" fillId="13" borderId="58" xfId="0" applyNumberFormat="1" applyFont="1" applyFill="1" applyBorder="1" applyAlignment="1">
      <alignment vertical="center" wrapText="1"/>
    </xf>
    <xf numFmtId="3" fontId="4" fillId="13" borderId="59" xfId="0" applyNumberFormat="1" applyFont="1" applyFill="1" applyBorder="1" applyAlignment="1">
      <alignment vertical="center" wrapText="1"/>
    </xf>
    <xf numFmtId="3" fontId="2" fillId="3" borderId="64" xfId="0" applyNumberFormat="1" applyFont="1" applyFill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1" fillId="0" borderId="59" xfId="0" applyFont="1" applyBorder="1" applyAlignment="1">
      <alignment vertical="center" wrapText="1"/>
    </xf>
    <xf numFmtId="3" fontId="0" fillId="0" borderId="6" xfId="0" applyNumberFormat="1" applyFont="1" applyFill="1" applyBorder="1" applyAlignment="1" applyProtection="1">
      <alignment horizontal="right" vertical="center" indent="3"/>
      <protection locked="0"/>
    </xf>
    <xf numFmtId="0" fontId="0" fillId="0" borderId="9" xfId="0" applyFont="1" applyBorder="1" applyAlignment="1" applyProtection="1">
      <alignment horizontal="right" vertical="center" indent="3"/>
      <protection locked="0"/>
    </xf>
    <xf numFmtId="0" fontId="21" fillId="3" borderId="10" xfId="0" applyFont="1" applyFill="1" applyBorder="1" applyAlignment="1" applyProtection="1">
      <alignment vertical="center" wrapText="1"/>
      <protection/>
    </xf>
    <xf numFmtId="3" fontId="0" fillId="0" borderId="5" xfId="0" applyNumberFormat="1" applyFont="1" applyFill="1" applyBorder="1" applyAlignment="1" applyProtection="1">
      <alignment horizontal="right" vertical="center" indent="3"/>
      <protection locked="0"/>
    </xf>
    <xf numFmtId="0" fontId="0" fillId="0" borderId="4" xfId="0" applyFont="1" applyBorder="1" applyAlignment="1" applyProtection="1">
      <alignment horizontal="right" vertical="center" indent="3"/>
      <protection locked="0"/>
    </xf>
    <xf numFmtId="0" fontId="21" fillId="3" borderId="52" xfId="0" applyFont="1" applyFill="1" applyBorder="1" applyAlignment="1" applyProtection="1">
      <alignment vertical="center" wrapText="1"/>
      <protection/>
    </xf>
    <xf numFmtId="0" fontId="21" fillId="3" borderId="53" xfId="0" applyFont="1" applyFill="1" applyBorder="1" applyAlignment="1" applyProtection="1">
      <alignment vertical="center"/>
      <protection/>
    </xf>
    <xf numFmtId="0" fontId="21" fillId="3" borderId="54" xfId="0" applyFont="1" applyFill="1" applyBorder="1" applyAlignment="1" applyProtection="1">
      <alignment vertical="center"/>
      <protection/>
    </xf>
    <xf numFmtId="0" fontId="21" fillId="3" borderId="10" xfId="0" applyFont="1" applyFill="1" applyBorder="1" applyAlignment="1">
      <alignment vertical="center" wrapText="1"/>
    </xf>
    <xf numFmtId="0" fontId="21" fillId="0" borderId="11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3" borderId="5" xfId="0" applyFont="1" applyFill="1" applyBorder="1" applyAlignment="1" applyProtection="1">
      <alignment horizontal="center" vertical="center"/>
      <protection/>
    </xf>
    <xf numFmtId="3" fontId="8" fillId="3" borderId="49" xfId="0" applyNumberFormat="1" applyFont="1" applyFill="1" applyBorder="1" applyAlignment="1">
      <alignment horizontal="left" vertical="center"/>
    </xf>
    <xf numFmtId="0" fontId="0" fillId="0" borderId="49" xfId="0" applyBorder="1" applyAlignment="1">
      <alignment vertical="center"/>
    </xf>
    <xf numFmtId="3" fontId="4" fillId="3" borderId="61" xfId="0" applyNumberFormat="1" applyFont="1" applyFill="1" applyBorder="1" applyAlignment="1" applyProtection="1">
      <alignment horizontal="center" vertical="center" wrapText="1"/>
      <protection/>
    </xf>
    <xf numFmtId="3" fontId="4" fillId="3" borderId="22" xfId="0" applyNumberFormat="1" applyFont="1" applyFill="1" applyBorder="1" applyAlignment="1" applyProtection="1">
      <alignment horizontal="center" vertical="center" wrapText="1"/>
      <protection/>
    </xf>
    <xf numFmtId="0" fontId="0" fillId="0" borderId="60" xfId="0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21" fillId="3" borderId="64" xfId="0" applyFont="1" applyFill="1" applyBorder="1" applyAlignment="1" applyProtection="1">
      <alignment vertical="center" wrapText="1"/>
      <protection/>
    </xf>
    <xf numFmtId="0" fontId="21" fillId="3" borderId="62" xfId="0" applyFont="1" applyFill="1" applyBorder="1" applyAlignment="1" applyProtection="1">
      <alignment vertical="center"/>
      <protection/>
    </xf>
    <xf numFmtId="0" fontId="21" fillId="3" borderId="63" xfId="0" applyFont="1" applyFill="1" applyBorder="1" applyAlignment="1" applyProtection="1">
      <alignment vertical="center"/>
      <protection/>
    </xf>
    <xf numFmtId="0" fontId="21" fillId="0" borderId="23" xfId="0" applyFont="1" applyBorder="1" applyAlignment="1">
      <alignment vertical="center" wrapText="1"/>
    </xf>
    <xf numFmtId="3" fontId="4" fillId="3" borderId="38" xfId="0" applyNumberFormat="1" applyFont="1" applyFill="1" applyBorder="1" applyAlignment="1">
      <alignment vertical="center"/>
    </xf>
    <xf numFmtId="3" fontId="4" fillId="13" borderId="66" xfId="0" applyNumberFormat="1" applyFont="1" applyFill="1" applyBorder="1" applyAlignment="1">
      <alignment vertical="center"/>
    </xf>
    <xf numFmtId="0" fontId="21" fillId="13" borderId="67" xfId="0" applyFont="1" applyFill="1" applyBorder="1" applyAlignment="1">
      <alignment vertical="center"/>
    </xf>
    <xf numFmtId="0" fontId="21" fillId="3" borderId="6" xfId="0" applyFont="1" applyFill="1" applyBorder="1" applyAlignment="1" applyProtection="1">
      <alignment horizontal="center" vertical="center"/>
      <protection/>
    </xf>
    <xf numFmtId="0" fontId="21" fillId="3" borderId="7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3" borderId="1" xfId="0" applyFont="1" applyFill="1" applyBorder="1" applyAlignment="1" applyProtection="1">
      <alignment horizontal="center" vertical="center"/>
      <protection/>
    </xf>
    <xf numFmtId="0" fontId="21" fillId="3" borderId="38" xfId="0" applyFont="1" applyFill="1" applyBorder="1" applyAlignment="1" applyProtection="1">
      <alignment vertical="center" wrapText="1"/>
      <protection/>
    </xf>
    <xf numFmtId="0" fontId="21" fillId="3" borderId="37" xfId="0" applyFont="1" applyFill="1" applyBorder="1" applyAlignment="1" applyProtection="1">
      <alignment vertical="center"/>
      <protection/>
    </xf>
    <xf numFmtId="0" fontId="21" fillId="3" borderId="23" xfId="0" applyFont="1" applyFill="1" applyBorder="1" applyAlignment="1" applyProtection="1">
      <alignment vertical="center"/>
      <protection/>
    </xf>
    <xf numFmtId="0" fontId="21" fillId="0" borderId="37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0" fillId="0" borderId="1" xfId="0" applyNumberFormat="1" applyFont="1" applyFill="1" applyBorder="1" applyAlignment="1" applyProtection="1">
      <alignment horizontal="right" vertical="center" indent="3"/>
      <protection locked="0"/>
    </xf>
    <xf numFmtId="0" fontId="0" fillId="0" borderId="8" xfId="0" applyFont="1" applyBorder="1" applyAlignment="1" applyProtection="1">
      <alignment horizontal="right" vertical="center" indent="3"/>
      <protection locked="0"/>
    </xf>
    <xf numFmtId="0" fontId="0" fillId="0" borderId="3" xfId="0" applyFont="1" applyBorder="1" applyAlignment="1" applyProtection="1">
      <alignment horizontal="right" vertical="center" indent="3"/>
      <protection locked="0"/>
    </xf>
    <xf numFmtId="3" fontId="0" fillId="0" borderId="27" xfId="0" applyNumberFormat="1" applyFont="1" applyFill="1" applyBorder="1" applyAlignment="1" applyProtection="1">
      <alignment horizontal="right" vertical="center" indent="3"/>
      <protection locked="0"/>
    </xf>
    <xf numFmtId="0" fontId="0" fillId="0" borderId="55" xfId="0" applyFont="1" applyBorder="1" applyAlignment="1" applyProtection="1">
      <alignment horizontal="right" vertical="center" indent="3"/>
      <protection locked="0"/>
    </xf>
    <xf numFmtId="3" fontId="0" fillId="0" borderId="25" xfId="0" applyNumberFormat="1" applyFont="1" applyFill="1" applyBorder="1" applyAlignment="1" applyProtection="1">
      <alignment horizontal="right" vertical="center" indent="3"/>
      <protection locked="0"/>
    </xf>
    <xf numFmtId="0" fontId="0" fillId="0" borderId="65" xfId="0" applyFont="1" applyBorder="1" applyAlignment="1" applyProtection="1">
      <alignment horizontal="right" vertical="center" indent="3"/>
      <protection locked="0"/>
    </xf>
    <xf numFmtId="3" fontId="0" fillId="0" borderId="24" xfId="0" applyNumberFormat="1" applyFont="1" applyFill="1" applyBorder="1" applyAlignment="1" applyProtection="1">
      <alignment horizontal="right" vertical="center" indent="3"/>
      <protection locked="0"/>
    </xf>
    <xf numFmtId="3" fontId="0" fillId="0" borderId="19" xfId="0" applyNumberFormat="1" applyFont="1" applyFill="1" applyBorder="1" applyAlignment="1" applyProtection="1">
      <alignment horizontal="right" vertical="center" indent="3"/>
      <protection locked="0"/>
    </xf>
    <xf numFmtId="3" fontId="4" fillId="3" borderId="61" xfId="0" applyNumberFormat="1" applyFont="1" applyFill="1" applyBorder="1" applyAlignment="1" applyProtection="1">
      <alignment horizontal="center" vertical="center"/>
      <protection/>
    </xf>
    <xf numFmtId="0" fontId="0" fillId="3" borderId="2" xfId="0" applyFill="1" applyBorder="1" applyAlignment="1" applyProtection="1">
      <alignment horizontal="center" vertical="center"/>
      <protection/>
    </xf>
    <xf numFmtId="3" fontId="0" fillId="0" borderId="44" xfId="0" applyNumberFormat="1" applyFont="1" applyFill="1" applyBorder="1" applyAlignment="1" applyProtection="1">
      <alignment horizontal="right" vertical="center" indent="3"/>
      <protection locked="0"/>
    </xf>
    <xf numFmtId="3" fontId="0" fillId="0" borderId="45" xfId="0" applyNumberFormat="1" applyFont="1" applyFill="1" applyBorder="1" applyAlignment="1" applyProtection="1">
      <alignment horizontal="right" vertical="center" indent="3"/>
      <protection locked="0"/>
    </xf>
    <xf numFmtId="0" fontId="21" fillId="0" borderId="67" xfId="0" applyFont="1" applyBorder="1" applyAlignment="1">
      <alignment vertical="center" wrapText="1"/>
    </xf>
    <xf numFmtId="0" fontId="2" fillId="3" borderId="60" xfId="0" applyFont="1" applyFill="1" applyBorder="1" applyAlignment="1">
      <alignment vertical="center"/>
    </xf>
    <xf numFmtId="0" fontId="2" fillId="15" borderId="68" xfId="0" applyFont="1" applyFill="1" applyBorder="1" applyAlignment="1" applyProtection="1">
      <alignment horizontal="center" vertical="center"/>
      <protection/>
    </xf>
    <xf numFmtId="0" fontId="0" fillId="15" borderId="69" xfId="0" applyFill="1" applyBorder="1" applyAlignment="1" applyProtection="1">
      <alignment horizontal="center" vertical="center"/>
      <protection/>
    </xf>
    <xf numFmtId="0" fontId="0" fillId="15" borderId="70" xfId="0" applyFill="1" applyBorder="1" applyAlignment="1" applyProtection="1">
      <alignment horizontal="center" vertical="center"/>
      <protection/>
    </xf>
    <xf numFmtId="0" fontId="10" fillId="0" borderId="49" xfId="0" applyFont="1" applyBorder="1" applyAlignment="1">
      <alignment vertical="center" wrapText="1"/>
    </xf>
  </cellXfs>
  <cellStyles count="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4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66FF99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DP3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Musí obsahovat "DPH" - Daň z přidané hodnoty</xs:documentation>
                        </xs:annotation>
                      </xs:attribute>
                      <xs:attribute name="rok" use="required">
                        <xs:annotation>
                          <xs:documentation>vyplníte kalendářní rok, za který (příp. za jehož část) podáváte daňové přiznání. Vyplnění
						tohoto údaje je pro další zpracování nezbytné.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okec" use="optional">
                        <xs:annotation>
                          <xs:documentation>Uvedete číslo převažující ekonomické činnosti podle uskutečněných plnění za příslušné zdaňovací období. Toto číslo musí odpovídat nějakému číslu z číselníku CZ-NACE&lt;br&gt;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zdobd_od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kod_zo" use="optional">
                        <xs:annotation>
                          <xs:documentation>Kolonku "Kód zdaňovacího období následujícího roku" vyplní plátce pouze v řádném přiznání za poslední zdaňovací období kalendářního roku následovně :&lt;BR&gt;Q&amp;nbsp;&amp;nbsp;&amp;nbsp;&amp;nbsp;uvede plátce, jehož zdaňovacím obdobím je kalendářní měsíc a který se rozhodl, že jeho zdaňovacím obdobím pro příslušný kalendářní rok bude kalendářní čtvrtletí (§ 99a odst. 1)&lt;BR&gt;M&amp;nbsp;&amp;nbsp;&amp;nbsp;&amp;nbsp;uvede plátce, jehož zdaňovacím obdobím je kalendářní čtvrtletí a který se rozhodl, že jeho zdaňovacím obdobím pro příslušný kalendářní rok bude kalendářní měsíc nebo již nesplňuje podmínky pro čtvrtletní zdaňovací období dle § 99a odst. 1.&lt;BR&gt;Plátci, jejichž zdaňovací období se v následujícím kalendářním roce nemění, kód zdaňovacího období nevyplňují. Uvedení kódu v přiznání za poslední zdaňovací období kalendářního roku nahrazuje oznámení o změně zdaňovacího období. Pokud není daňové přiznání podáno do 31. ledna příslušného kalendářního roku, plátce změnu zdaňovacího období oznámí správci daně jiným způsobem.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Vyplníte jen tehdy, pokud jste vyznačili, že podáváte dodatečné daňové přiznání. V tomto případě je vyplnění dne, kdy jste zjistil(a-i) důvody pro podání dodatečného daňového přiznání, pro další zpracování nezbytné.Při podání dodatečného daňového přiznání podle § 141 odst. 2 nebo 4 zákona č. 280/2009 Sb., daňový řád, ve znění pozdějších předpisů, budou na zvláštní příloze uvedeny důvody pro jeho podání. Důvody pro podání dodatečného daňového přiznání uveďte v poli Důvody pro podání dodatečného daňového přiznání.	</xs:documentation>
                        </xs:annotation>
                      </xs:attribute>
                      <xs:attribute name="trans" use="optional">
                        <xs:annotation>
                          <xs:documentation>Vznikla-li daňová povinnost, uveďte A. Nevznikla-li daňová povinnost uveďte N.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pdph_forma" use="required">
                        <xs:annotation>
                          <xs:documentation>Označíte, zda se jedná o daňové přiznání řádné, dodatečné, řádné/opravné nebo dodatečné/opravné (§&amp;nbsp;135, 138 a 141 zákona č.&amp;nbsp;280/2009&amp;nbsp;Sb., daňový řád, ve znění pozdějších předpisů). 
					Označení jednoho z&amp;nbsp;typů daňového přiznání je pro další zpracování nezbytné.&lt;p&gt;Předkládá se nejpozději do 25 dnů po skončení zdaňovacího období.
					Plátce daně z&amp;nbsp;přidané hodnoty je povinen podat řádné daňové přiznání i&amp;nbsp;v&amp;nbsp;případě, že mu v&amp;nbsp;příslušném zdaňovacím období nevznikla daňová povinnost.&lt;p&gt;Před uplynutím lhůty k&amp;nbsp;podání řádného daňového přiznání může daňový subjekt nahradit daňové přiznání, které již podal,&lt;b&gt; opravným daňovým přiznáním&lt;/b&gt;(zaškrtne „řádné“ a zároveň „opravné“). V řízení se dále postupuje podle tohoto opravného daňového přiznání a k předchozímu daňovému přiznání se nepřihlíží. Takto lze nahradit i dodatečná daňová přiznání (zaškrtne „dodatečné“ a zároveň „opravné“) nebo již podaná opravná přiznání (§ 138 daňového řádu).&lt;p&gt;&lt;b&gt;Dodatečné daňové přiznání&lt;/b&gt; (dále jen "dodatečné přiznání") se předkládá samostatně pouze za jedno zdaňovací období do konce měsíce následujícího po zjištění důvodu pro podání § 141 odst. 1 daňového řádu. Plátce je povinen předložit dodatečné přiznání, zjistí-li, že jeho daň má být vyšší. Plátce je oprávněn za podmínek stanovených v §&amp;nbsp;141&amp;nbsp;odst.&amp;nbsp;2 a 3 daňového řádu podat dodatečné přiznání na daň nižší, než je poslední známá daň, nebo podle §&amp;nbsp;141 odst.&amp;nbsp;4 daňového řádu dodatečné přiznání, kterým se nemění poslední známá daň, ale pouze údaje dříve tvrzené (v těchto dvou případech uvede v příloze důvody pro jeho podání podle §&amp;nbsp;141&amp;nbsp;odst.&amp;nbsp;5 daňového řádu). Dodatečné přiznání se podává na shodném tiskopise jako řádné přiznání, na jehož první straně se označí jako dodatečné a uvede se den, kdy byly zjištěny skutečnosti zakládající povinnost nebo možnost podat dodatečné přiznání&lt;BR&gt;&lt;b&gt;V&amp;nbsp;dodatečném přiznání se uvádí pouze rozdíly od údajů, ze kterých byla stanovena poslední známá daň příslušného zdaňovacího období.&lt;/b&gt;&lt;BR&gt; Na &lt;b&gt;ř. 66&lt;/b&gt; se vyznačí rozdíl oproti poslední známé dani. V případě kladné částky je plátce povinen ji uhradit v náhradní lhůtě splatnosti podle §&amp;nbsp;141&amp;nbsp;odst.&amp;nbsp;8 daňového řádu. V případě záporné částky může plátce podat žádost o vrácení případného přeplatku podle §&amp;nbsp;155 daňového řádu.&lt;BR&gt;V&amp;nbsp;případě, že plátce daně je povinen &lt;b&gt;krátit nárok&lt;/b&gt; na odpočet daně podle §&amp;nbsp;76 postupuje dále následovně:&lt;BR&gt; &lt;strong&gt;ř.&amp;nbsp;52 Vypočtená část odpočtu daně v krácené výši&lt;/strong&gt; &lt;BR&gt;– do levého sloupce „Koeficient (%)“ se uvede příslušný koeficient.&lt;BR&gt;– v pravém sloupci „Odpočet“ se uvede vypočtená část odpočtu daně v krácené výši dle § 76 odst. 1, která se vypočte jako součin ř. 46 – sloupec „Krácený odpočet“ a koeficientu (levý sloupec „Koeficient (%)“).&lt;BR&gt;V případě opravy přijatých nebo uskutečněných plnění za zdaňovací období dosud nevypořádaného roku se provede krácení odpočtu daně koeficientem podle § 76 odst. 6 (uvede se do levého sloupce „Koeficient (%)“).&lt;BR&gt;V případě opravy pouze přijatých zdanitelných plnění za zdaňovací období již vypořádaného roku se pro krácení odpočtu daně použije poslední vypočtený vypořádací koeficient (uvede se do levého sloupce „Koeficient (%)“).&lt;BR&gt;V případě opravy uskutečněných plnění za některé ze zdaňovacích období již vypořádaného roku, výše nároku na odpočet daně v krácené výši se vypočte novým vypořádacím koeficientem vypočteným z údajů za celé vypořádávané období s prominutím všech oprav podle § 76 odst. 9 (uvede se do levého sloupce „Koeficient (%)“).&lt;BR&gt; &lt;strong&gt;ř.&amp;nbsp;53 Vypořádání odpočtu daně &lt;/strong&gt;&lt;BR&gt;– uvede se promítnutí všech oprav podle § 76 odst. 9.&lt;p&gt;&lt;b&gt; Volby&lt;/b&gt;&lt;ul&gt;&lt;li&gt; B - řádné&lt;/li&gt;&lt;li&gt;O - opravné&lt;/li&gt;&lt;li&gt;D - dodatečné&lt;/li&gt;&lt;li&gt;E - dodatečné/opravné&lt;/li&gt;&lt;/ul&gt;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esic" use="optional">
                        <xs:annotation>
                          <xs:documentation>Plátce s měsíčním zdaňovacím obdobím vyplní kalendářní měsíc, za který (příp. za jehož část)
						podává daňové přiznání. Kalendářní měsíc uveďte číslicí v rozsahu 1 až 12, k vyplněné hodnotě nepřipisujte tečku.
						Vyplnění měsíce a roku ZO nebo čtvrtletí a roku ZO je pro další zpracování nezbytné.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typ_platce" use="required">
                        <xs:annotation>
                          <xs:documentation>Označíte, o jaký typ plátce se jedná. &lt;p&gt;Volby:&lt;ul&gt;&lt;li&gt;P - Plátce daně §&amp;nbsp;6 až §&amp;nbsp;6f  &lt;/li&gt;&lt;li&gt;I - Identifikovaná osoba §&amp;nbsp;6g až §&amp;nbsp;6i&lt;/li&gt;&lt;li&gt;S - Skupina §&amp;nbsp;5a&lt;/li&gt;&lt;/ul&gt;&lt;p&gt;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>
                        <xs:annotation>
                          <xs:documentation>Tento údaj se předvyplní dnešním datem.
						</xs:documentation>
                        </xs:annotation>
                      </xs:attribute>
                      <xs:attribute name="ctvrt" use="optional">
                        <xs:annotation>
                          <xs:documentation>plátce se čtvrtletním zdaňovacím obdobím vyplní kalendářní čtvrtletí, za které (příp. za jehož
						část) podává daňové přiznání. Kalendářní čtvrtletí uveďte číslicí v rozsahu 1 až 4, k vyplněné hodnotě
						nepřipisujte tečku. Vyplnění měsíce a roku ZO nebo čtvrtletí a roku ZO je pro další zpracování nezbytné.
					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fixed="DP3" name="dokument" use="required"/>
                    </xs:complexType>
                  </xs:element>
                  <xs:element maxOccurs="1" minOccurs="1" name="VetaP">
                    <xs:complexType>
                      <xs:attribute name="opr_jmeno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zástupce.&lt;BR&gt;Pokud podává zástupce fyzická osoba, buď datum narození nebo evidenční číslo je povinné.</xs:documentation>
                        </xs:annotation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zástupce fyzická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zástupců:&lt;br&gt;Fyzická osoba:&lt;br&gt;1 - zákonný zástupce&lt;br&gt;2 - ustanovený zástupce&lt;br&gt;3 - společný zástupce, smluvní zástupce&lt;br&gt;4a - obecný zmocněnec - fyzická osoba i právnická osoba&lt;br&gt;4b - fyzická osoba daňový poradce nebo advokát&lt;br&gt;&lt;br&gt;Právnická osoba:&lt;br&gt;2 - ustanovený zástupce&lt;br&gt;	3 - společný zástupce, smluvní zástupce&lt;br&gt;4a - obecný zmocněnec - fyzická osoba i právnická osoba&lt;br&gt;4c -právnická osoba vykonávající daňové poradenství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telef" use="optional">
                        <xs:annotation>
                          <xs:documentation>kontaktní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annotation>
                          <xs:documentation>elektronická adresa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sídlo územního pracoviště, na němž je nebo bude umístěn spis daňového subjektu (§ 13 zákona o Finanční správě České republiky)&lt;br&gt;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zástupce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1">
                    <xs:complexType>
                      <xs:attribute name="p_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24&amp;nbsp;odst.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23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 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23" use="optional">
                        <xs:annotation>
                          <xs:documentation>Vyplňte podle údajů z daňové evidence&lt;BR&gt;-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23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 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 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§&amp;#160;19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5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23" use="optional">
                        <xs:annotation>
                          <xs:documentation>Vyplňte podle údajů z daňové evidence&lt;BR&gt;
					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 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
					- uvádí se také přijatá úplata, která předchází uskutečnění zdanitelného plnění, vznikla-li jejím přijetím povinnost přiznat a zaplatit daň.&lt;BR&gt;
					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
					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
				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
					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
					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
					– uvede se oprava základu daně a výše daně dle § 42 a § 43.
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23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5" use="optional">
                        <xs:annotation>
                          <xs:documentation>Vyplňte podle údajů z daňové evidence&lt;BR&gt;– plátce, který je v tomto režimu příjemcem zdanitelného plnění, uvede údaj o základu daně a	dani na výstupu a spolu s přiznáním&lt;BR&gt;předloží výpis z evidence pro daňové účely podle § 92a odst. 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2">
                    <xs:complexType>
                      <xs:attribute name="pln_rez_pren" use="optional">
                        <xs:annotation>
                          <xs:documentation>Vyplňte podle údajů z daňové evidence&lt;BR&gt;– plátce, který v tomto režimu uskutečnil zdanitelné plnění, uvede údaj o jeho hodnotě a spolu spřiznáním předloží výpis z evidence&lt;BR&gt;pro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zaslani" use="optional">
                        <xs:annotation>
                          <xs:documentation>Vyplňte podle údajů z daňové evidence&lt;BR&gt;- v případě zasílání zboží podle § 8 se do tohoto řádku uvádí hodnota zaslaného zboží plátcem z tuzemska do jiného členského státu s místem plnění v jiném členském státě, pokud hodnota zasílaného zboží přesáhne registrační limit uvedené země (hodnoty registračního limitu pro jednotlivé členské státy jsou uvedeny orientačně v přehledu na konci pokynů) nebo považuje-li plátce za místo plnění při zasílání zboží jiný členský stát.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dop_nrg" use="optional">
                        <xs:annotation>
                          <xs:documentation>Vyplňte podle údajů z daňové evidence&lt;BR&gt;- uvede se údaj o hodnotě plnění při dodání nového dopravního prostředku podle §&amp;#160;64 odst. 2 do jiného členského státu, osobě neregistrované k dani v tomto členském státě.&lt;BR&gt;Plátce ve lhůtě pro podání přiznání zároveň předloží hlášení o dodání nového dopravního prostředku do jiného členského státu a kopii vystaveného daňového dokladu. Údaj plátce neuvádí do souhrnného hlášení.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zb" use="optional">
                        <xs:annotation>
                          <xs:documentation>Vyplňte podle údajů z daňové evidence&lt;BR&gt;- uvede se údaj o hodnotě plnění při dodání zboží do jiného členského státu dle §&amp;#160;64 (dodání zboží do jiného členského státu osobě registrované k dani a přemístění obchodního majetku dle §&amp;#160;64 odst. 4).&lt;BR&gt;- prodávající osoba dle §&amp;#160;17 odst. 2 uvede údaj o hodnotě plnění při dodání zboží z tuzemska do jiného členského státu při užití zjednodušeného postupu dle §&amp;#160;17.&lt;BR&gt;- uvede se údaj o hodnotě plnění při dodání nového dopravního prostředku dle §&amp;#160;64 odst. 2 do jiného členského státu, osobě &lt;b&gt;registrované&lt;/b&gt; k dani v tomto členském státě (dodání osobě neregistrované k dani v jiném členském státě se v tomto řádku neuvede, ale uvede se v řádku 23).&lt;BR&gt;Hodnota plnění z řádku 20 se uvede v souhrnném hlášení s kódy 0 a 1.
	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sluzby" use="optional">
                        <xs:annotation>
                          <xs:documentation>Vyplňte podle údajů z daňové evidence&lt;BR&gt;– uvede se údaj o hodnotě plnění při poskytnutí služeb s místem plnění v jiném členském státě podle §&amp;#160;9 odst. 1, s výjimkou poskytnutí služby, které je v jiném členském státě osvobozeno do daně, osobě registrované k dani v jiném členském státě, pokud je povinen přiznat a zaplatit daň příjemce služby.&lt;BR&gt;Hodnota plnění z řádku 21 se uvede v souhrnném hlášení s kódem 3. Pokud jde o identifikovanou osobu, které nevznikne podle § 101 odst. 6 povinnost podat přiznání, má přesto povinnost podat souhrnné hlášení.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ost" use="optional">
                        <xs:annotation>
                          <xs:documentation>Vyplňte podle údajů z daňové evidence&lt;BR&gt; – uvede se údaj o hodnotě veškerých ostatních plnění s nárokem na odpočet daně, která se neuvádí v předchozích řádcích přiznání,ani v řádku 30. Vždy se také uvede přijetí úplaty, která předchází uskutečnění	plnění. Například: &lt;BR&gt;.Poskytnutí služby s místem plnění mimo tuzemsko (§ 24a), mimo plnění vykazovaných na řádku 21.&lt;BR&gt;.Dodání zboží s instalací nebo montáží, dodání plynu, elektřiny, tepla nebo chladu soustavami nebo sítěmi s místem plnění mimo tuzemsko.&lt;BR&gt;.Uskutečnění plnění osvobozeného dle § 67, § 68, § 69, § 70.&lt;BR&gt;.Částka za uskutečněná zdanitelná plnění podle zvláštního režimu pro cestovní službu (§ 89) nebo pro	obchodníky s použitým zbožím, uměleckými díly, sběratelskými předměty a starožitnostmi (§ 90), snížená o přirážku.&lt;BR&gt;.Zvláštní režim pro investiční zlato dle § 92 odst. 7 a 8.&lt;BR&gt;.Dodání zboží nebo převod nemovitosti anebo přechod nemovitosti v dražbě s místem plnění mimo tuzemsko a další.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vyvoz" use="optional">
                        <xs:annotation>
                          <xs:documentation>Vyplňte podle údajů z daňové evidence&lt;BR&gt;– uvede se údaj o hodnotě plnění pří vývozu dle §&amp;#160;66.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3">
                    <xs:complexType>
                      <xs:attribute name="tri_p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ri_d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dluz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osv" use="optional">
                        <xs:annotation>
                          <xs:documentation>Vyplňte podle údajů z daňové evidence &lt;BR&gt;– uvede se hodnota dovezeného zboží, které je přepraveno ze třetí země, a ukončení odeslání nebo přepravy tohoto zboží je v jiném členském státě a dodání tohoto zboží do jiného členského státu je osvobozeno od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verit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4">
                    <xs:complexType>
                      <xs:attribute name="odp_tuz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cu" use="optional">
                        <xs:annotation>
                          <xs:documentation>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nar" use="optional">
                        <xs:annotation>
                          <xs:documentation>– je součtovým řádkem, ve kterém se uvede součet řádků 40 až 45 ve sloupci „V plné výši“ a řádků 40 až 45 ve sloupci „Krácený odpočet“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_nar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23" use="optional">
                        <xs:annotation>
                          <xs:documentation>Vyplňte podle údajů z daňové evidence&lt;BR&gt;
					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im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	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5" use="optional">
                        <xs:annotation>
                          <xs:documentation>Vyplňte podle údajů z daňové evidence&lt;BR&gt;-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 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23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kr" use="optional">
                        <xs:annotation>
                          <xs:documentation>– je součtovým řádkem, ve kterém se uvede součet řádků 40 až 45 ve sloupci „V plné výši“ a řádků 40 až 45 ve sloupci „Krácený odpočet“.&lt;p&gt;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_nar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 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5">
                    <xs:complexType>
                      <xs:attribute name="koef_p20_vypor" use="optional">
                        <xs:annotation>
                          <xs:documentation>Vyplňte podle údajů z daňové evidence&lt;BR&gt;ve sloupci „Vypořádací koeficient (%)“ se uvede hodnota vypořádacího koeficientu dle § 76 odst. 7.&lt;BR&gt;Vypořádací koeficient se vypočte dle § 76 odst. 3 jako &lt;b&gt;procentní &lt;/b&gt; podíl, kdy čitatel = ř. 1 a 2 (levý sloupec „Základ daně“) + ř. 20 až 26 (sloupec „Hodnota“) + ř. 31 – ř. 51 (sloupec „S nárokem na odpočet daně“) a jmenovatel = čitatel + ř. 50 – ř. 51 (sloupec „Bez&lt;BR&gt;nároku na odpočet“).&lt;BR&gt; Hodnoty jsou vypočteny z údajů za celé vypořádávané období. 
	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pln_nkf" use="optional">
                        <xs:annotation>
                          <xs:documentation>Vyplňte podle údajů z daňové evidence&lt;BR&gt;– ve sloupci „S nárokem na odpočet“ se uvede součet částek bez daně za uskutečněná plnění s nárokem na odpočet daně uvedená v ř. 1 a 2 (sloupec „Základ daně“) a ř. 20 až 26 (sloupec „Hodnota“), která se nezapočítávají do koeficientu podle § 76 odst. 4.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por_odp" use="optional">
                        <xs:annotation>
                          <xs:documentation>Vyplňte podle údajů z daňové evidence&lt;BR&gt;– ve sloupci „Změna odpočtu“ se uvede vypořádání odpočtu daně	podle § 76 odst. 7 a 8. 
					Vypořádání se vypočte jako rozdíl mezi celkovým nárokem na odpočet daně v	krácené výši vypočteným z údajů za vypořádávané období a součtem uplatněných nároků na odpočet daně v krácené výši v jednotlivých zdaňovacích obdobích zahrnovaných do vypořádání z řádků 52 (pravý sloupec „Odpočet“).&lt;BR&gt;
					Nárok na odpočet daně za vypořádávané období se vypočte jako součin řádku 46 (pravý sloupec	„Krácený odpočet“) z hodnot za celé vypořádávané období a vypořádacího koeficientu z řádku 53 (levý sloupec „Vypořádací koeficient“).&lt;BR&gt;V případě, že plátce uplatnil odpočet daně z poskytnuté úplaty (zálohy) před pořízením dlouhodobého majetku v jiném roce, než kdy došlo k pořízení tohoto majetku, zahrne do částky vypořádání rozdíl ve výši nároku na odpočet daně vyplývající z případného rozdílu mezi hodnotami vypořádacích koeficientů za příslušné roky. Obdobně postupuje i v případě uplatnění odpočtu daně u každého jednotlivého přijatého plnění, které se stalo součástí pořízeného dlouhodobého majetku (§ 76 odst. 10).Vypořádání odpočtu daně se uvede v přiznání za poslední zdaňovací období kalendářního roku, případně za poslední zdaňovací období před zrušením registrace k dani. Uvedená hodnota může být kladná či záporná.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nkf" use="optional">
                        <xs:annotation>
                          <xs:documentation>Vyplňte podle údajů z daňové evidence&lt;BR&gt;- ve sloupci „Bez nároku na odpočet“ se uvede součet částek bez daně za uskutečněná plnění osvobozená od daně bez nároku na odpočet daně uvedená v ř. 50, která se nezapočítávají do výpočtu koeficientu podle § 76 odst. 4.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kf" use="optional">
                        <xs:annotation>
                          <xs:documentation>Vyplňte podle údajů z daňové evidence&lt;BR&gt;- uvede se součet částek bez daně za veškerá uskutečněná	plnění osvobozená od daně dle § 51 bez nároku na odpočet daně, včetně plnění osvobozených od daně bez nároku na odpočet daně s místem plnění mimo tuzemsko.&lt;BR&gt;- uvede se součet částek bez daně za veškerá ostatní uskutečněná plnění osvobozená od daně bez nároku na odpočet daně (např. zvláštní režim pro investiční zlato podle § 92 odst. 3 a 4).&lt;BR&gt;Povinnost přiznat uskutečnění těchto plnění vzniká ke dni jejich uskutečnění nebo ke dni přijetí úplaty, a to k tomu dni, který nastane dříve.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ef_p20_nov" use="optional">
                        <xs:annotation>
                          <xs:documentation>Vyplňte podle údajů z daňové evidence&lt;BR&gt;– ve sloupci „Koeficient (%)“ se uvede koeficient vypočtený z údajů za zdaňovací období předcházejícího kalendářního roku (v procentním vyjádření) při vypořádání odpočtu daně podle § 76 odst. 6. &lt;BR&gt;&lt;U&gt;- pouze za zdaňovací období leden až březen, resp. 1. čtvrtletí 2011 jako desetinné číslo (0 až 0,94 nebo 1). &lt;/U&gt;
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odp_uprav_kf" use="optional">
                        <xs:annotation>
                          <xs:documentation>Vyplňte podle údajů z daňové evidence&lt;BR&gt; ve sloupci „Odpočet“ se uvede vypočtená část nároku na odpočet daně v krácené výši podle § 76 odst. 1, která se vypočte jako součin ř. 46 – pravý sloupec „Krácený odpočet“ a koeficientu z řádku 52 – levý sloupec „Koeficient (%)“.&lt;BR&gt;Krácení odpočtu daně se provede	ve zdaňovacích obdobích běžného kalendářního roku včetně posledního zdaňovacího období tohoto roku.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6">
                    <xs:complexType>
                      <xs:attribute name="dan_vrac" use="optional">
                        <xs:annotation>
                          <xs:documentation>Vyplňte podle údajů z daňové evidence&lt;BR&gt;- uvede se částka skutečně vrácené daně fyzickým osobám ze třetích zemí při vývozu zboží podle § 84.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" use="optional">
                        <xs:annotation>
                          <xs:documentation>Vyplňuje se pouze při podání dodatečného přiznání (kladná či záporná hodnota). Je rozdílem řádků: ř.62 - ř.63.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zocelk" use="optional">
                        <xs:annotation>
                          <xs:documentation>Je součtovým řádkem, ve kterém se uvádí uplatněný odpočet daně ve zdaňovacím období, popřípadě krácený odpočet podle § 76.&lt;BR&gt;(ř.63 = 46 V plné výši + 52 Odpočet + 53 Změna odpočtu + 60)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da" use="optional">
                        <xs:annotation>
                          <xs:documentation>- je rozdílovým řádkem daně na výstupu a odpočtu daně (ř. 62 - ř. 63) v případě, že daň na výstupu převyšuje odpočet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av_odp" use="optional">
                        <xs:annotation>
                          <xs:documentation>Vyplňte podle údajů z daňové evidence&lt;BR&gt;– uvede se součet vypočtených částek úprav odpočtu daně dle § 78 až § 78d. Úprava odpočtu daně se uvede v daňovém přiznání za poslední zdaňovací období kalendářního roku. Uvedená částka může být kladná či záporná hodnota.&lt;BR&gt;– uvede se hodnota úpravy odpočtu podle § 78 a hodnota vyrovnání odpočtu daně podle § 79 zákona platného do konce roku 2010.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zocelk" use="optional">
                        <xs:annotation>
                          <xs:documentation>- je součtovým řádkem daně na výstupu konkrétně uvedených řádků přiznání a daně podle § 108 odst. 1 písm. i.&lt;BR&gt;	(ř.62 = 1 + 2 + 3 + 4 + 5 + 6 + 7 + 8 + 9 + 10 + 11 + 12 + 13 - 61 + daň podle § 108 odst. 1 písm. i)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no" use="optional">
                        <xs:annotation>
                          <xs:documentation>Je rozdílovým řádkem odpočtu daně a daně na výstupu (ř.63 - ř.62) v případě, že odpočet daně převyšuje daň na výstupu. Tato hodnota musí obsahovat kladné číslo.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t_prilohy" use="optional">
                        <xs:annotation>
                          <xs:documentation>Jeden řádek textové přílohy, max. 72 znaků.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required">
                        <xs:annotation>
                          <xs:documentation>Číslo řádku přílohy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vztahuje&lt;br&gt;O - obecná textová příloha.&lt;br&gt;D - důvody pro podání dodatečného vyúčtování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20" minOccurs="0" name="ObecnaPriloha">
                          <xs:complexType>
                            <xs:simpleContent>
                              <xs:extension base="xs:base64Binary">
                                <xs:attribute xmlns:xs="http://www.w3.org/2001/XMLSchema"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xmlns:xs="http://www.w3.org/2001/XMLSchema"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jm_souboru" use="optional">
                                  <xs:annotation>
                                    <xs:documentation>Název přiloženého souboru povolené typy souborů jsou: DOC, RTF, XLS, PDF, JPG a TXT. Dále je možné přiložit podepsané (formát PKCS#7) a komprimované (formát ZIP) soubory, vždy však jde o jeden podepsaný nebo jeden komprimovaný soubor některého z podporovaných formátů.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3" Name="Pisemnost_Mapování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onnections" Target="connections.xml" /><Relationship Id="rId14" Type="http://schemas.openxmlformats.org/officeDocument/2006/relationships/externalLink" Target="externalLinks/externalLink2.xml" /><Relationship Id="rId17" Type="http://schemas.openxmlformats.org/officeDocument/2006/relationships/calcChain" Target="calcChain.xml" /><Relationship Id="rId16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66675</xdr:colOff>
      <xdr:row>0</xdr:row>
      <xdr:rowOff>66675</xdr:rowOff>
    </xdr:from>
    <xdr:ext cx="2952750" cy="866775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9953625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58825c-1a04-4cd8-a204-6557133ae650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DPH19xx_KH_AJ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PH19xx_KH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>
        <row r="2">
          <cell r="E2" t="str">
            <v>Rostlinná a živočišná výroba, myslivost a související činnosti</v>
          </cell>
        </row>
        <row r="3">
          <cell r="E3" t="str">
            <v>Lesnictví a těžba dřeva</v>
          </cell>
        </row>
        <row r="4">
          <cell r="E4" t="str">
            <v>Rybolov a akvakultura</v>
          </cell>
        </row>
        <row r="5">
          <cell r="E5" t="str">
            <v>Těžba a úprava černého a hnědého uhlí</v>
          </cell>
        </row>
        <row r="6">
          <cell r="E6" t="str">
            <v>Těžba ropy a zemního plynu</v>
          </cell>
        </row>
        <row r="7">
          <cell r="E7" t="str">
            <v>Těžba a úprava rud</v>
          </cell>
        </row>
        <row r="8">
          <cell r="E8" t="str">
            <v>Ostatní těžba a dobývání</v>
          </cell>
        </row>
        <row r="9">
          <cell r="E9" t="str">
            <v>Podpůrné činnosti při těžbě</v>
          </cell>
        </row>
        <row r="10">
          <cell r="E10" t="str">
            <v>Výroba potravinářských výrobků</v>
          </cell>
        </row>
        <row r="11">
          <cell r="E11" t="str">
            <v>Výroba nápojů</v>
          </cell>
        </row>
        <row r="12">
          <cell r="E12" t="str">
            <v>Pěstování plodin jiných než trvalých</v>
          </cell>
        </row>
        <row r="13">
          <cell r="E13" t="str">
            <v>Výroba tabákových výrobků</v>
          </cell>
        </row>
        <row r="14">
          <cell r="E14" t="str">
            <v>Pěstování trvalých plodin</v>
          </cell>
        </row>
        <row r="15">
          <cell r="E15" t="str">
            <v>Výroba textilií</v>
          </cell>
        </row>
        <row r="16">
          <cell r="E16" t="str">
            <v>Množení rostlin</v>
          </cell>
        </row>
        <row r="17">
          <cell r="E17" t="str">
            <v>Výroba oděvů</v>
          </cell>
        </row>
        <row r="18">
          <cell r="E18" t="str">
            <v>živočišná výroba</v>
          </cell>
        </row>
        <row r="19">
          <cell r="E19" t="str">
            <v>Výroba usní a souvisejících výrobků</v>
          </cell>
        </row>
        <row r="20">
          <cell r="E20" t="str">
            <v>Smíšené hospodářství</v>
          </cell>
        </row>
        <row r="21">
          <cell r="E21" t="str">
            <v>Zprac.dřeva,výroba dřevěných,korkových,proutěných a slam.výr.,kromě nábytku</v>
          </cell>
        </row>
        <row r="22">
          <cell r="E22" t="str">
            <v>Podpůrné činnosti pro zemědělství a posklizňové činnosti</v>
          </cell>
        </row>
        <row r="23">
          <cell r="E23" t="str">
            <v>Výroba papíru a výrobků z papíru</v>
          </cell>
        </row>
        <row r="24">
          <cell r="E24" t="str">
            <v>Lov a odchyt divokých zvířat a související činnosti</v>
          </cell>
        </row>
        <row r="25">
          <cell r="E25" t="str">
            <v>Tisk a rozmnožování nahraných nosičů</v>
          </cell>
        </row>
        <row r="26">
          <cell r="E26" t="str">
            <v>Výroba koksu a rafinovaných ropných produktů</v>
          </cell>
        </row>
        <row r="27">
          <cell r="E27" t="str">
            <v>Výroba chemických látek a chemických přípravků</v>
          </cell>
        </row>
        <row r="28">
          <cell r="E28" t="str">
            <v>Výroba základních farmaceutických výrobků a farmaceutických přípravků</v>
          </cell>
        </row>
        <row r="29">
          <cell r="E29" t="str">
            <v>Lesní hospodářství a jiné činnosti v oblasti lesnictví</v>
          </cell>
        </row>
        <row r="30">
          <cell r="E30" t="str">
            <v>Výroba pryžových a plastových výrobků</v>
          </cell>
        </row>
        <row r="31">
          <cell r="E31" t="str">
            <v>Těžba dřeva</v>
          </cell>
        </row>
        <row r="32">
          <cell r="E32" t="str">
            <v>Výroba ostatních nekovových minerálních výrobků</v>
          </cell>
        </row>
        <row r="33">
          <cell r="E33" t="str">
            <v>Sběr a získávání volně rostoucích plodů a materiálů, kromě dřeva</v>
          </cell>
        </row>
        <row r="34">
          <cell r="E34" t="str">
            <v>Výroba základních kovů, hutní zpracování kovů; slévárenství</v>
          </cell>
        </row>
        <row r="35">
          <cell r="E35" t="str">
            <v>Podpůrné činnosti pro lesnictví</v>
          </cell>
        </row>
        <row r="36">
          <cell r="E36" t="str">
            <v>Výroba kovových konstrukcí a kovodělných výrobků, kromě strojů a zařízení</v>
          </cell>
        </row>
        <row r="37">
          <cell r="E37" t="str">
            <v>Výroba počítačů, elektronických a optických přístrojů a zařízení</v>
          </cell>
        </row>
        <row r="38">
          <cell r="E38" t="str">
            <v>Výroba elektrických zařízení</v>
          </cell>
        </row>
        <row r="39">
          <cell r="E39" t="str">
            <v>Výroba strojů a zařízení j. n.</v>
          </cell>
        </row>
        <row r="40">
          <cell r="E40" t="str">
            <v>Výroba motorových vozidel (kromě motocyklů), přívěsů a návěsů</v>
          </cell>
        </row>
        <row r="41">
          <cell r="E41" t="str">
            <v>Výroba ostatních dopravních prostředků a zařízení</v>
          </cell>
        </row>
        <row r="42">
          <cell r="E42" t="str">
            <v>Výroba nábytku</v>
          </cell>
        </row>
        <row r="43">
          <cell r="E43" t="str">
            <v>Rybolov</v>
          </cell>
        </row>
        <row r="44">
          <cell r="E44" t="str">
            <v>Ostatní zpracovatelský průmysl</v>
          </cell>
        </row>
        <row r="45">
          <cell r="E45" t="str">
            <v>Akvakultura</v>
          </cell>
        </row>
        <row r="46">
          <cell r="E46" t="str">
            <v>Opravy a instalace strojů a zařízení</v>
          </cell>
        </row>
        <row r="47">
          <cell r="E47" t="str">
            <v>Výroba a rozvod elektřiny, plynu, tepla a klimatizovaného vzduchu</v>
          </cell>
        </row>
        <row r="48">
          <cell r="E48" t="str">
            <v>Shromažďování, úprava a rozvod vody</v>
          </cell>
        </row>
        <row r="49">
          <cell r="E49" t="str">
            <v>Činnosti související s odpadními vodami</v>
          </cell>
        </row>
        <row r="50">
          <cell r="E50" t="str">
            <v>Shromažďování,sběr a odstraňování odpadů,úprava odpadů k dalšímu využití</v>
          </cell>
        </row>
        <row r="51">
          <cell r="E51" t="str">
            <v>Sanace a jiné činnosti související s odpady</v>
          </cell>
        </row>
        <row r="52">
          <cell r="E52" t="str">
            <v>Výstavba budov</v>
          </cell>
        </row>
        <row r="53">
          <cell r="E53" t="str">
            <v>Inženýrské stavitelství</v>
          </cell>
        </row>
        <row r="54">
          <cell r="E54" t="str">
            <v>Specializované stavební činnosti</v>
          </cell>
        </row>
        <row r="55">
          <cell r="E55" t="str">
            <v>Velkoobchod, maloobchod a opravy motorových vozidel</v>
          </cell>
        </row>
        <row r="56">
          <cell r="E56" t="str">
            <v>Velkoobchod, kromě motorových vozidel</v>
          </cell>
        </row>
        <row r="57">
          <cell r="E57" t="str">
            <v>Maloobchod, kromě motorových vozidel</v>
          </cell>
        </row>
        <row r="58">
          <cell r="E58" t="str">
            <v>Pozemní a potrubní doprava</v>
          </cell>
        </row>
        <row r="59">
          <cell r="E59" t="str">
            <v>Vodní doprava</v>
          </cell>
        </row>
        <row r="60">
          <cell r="E60" t="str">
            <v>Letecká doprava</v>
          </cell>
        </row>
        <row r="61">
          <cell r="E61" t="str">
            <v>Těžba a úprava černého uhlí</v>
          </cell>
        </row>
        <row r="62">
          <cell r="E62" t="str">
            <v>Skladování a vedlejší činnosti v dopravě</v>
          </cell>
        </row>
        <row r="63">
          <cell r="E63" t="str">
            <v>Těžba a úprava hnědého uhlí</v>
          </cell>
        </row>
        <row r="64">
          <cell r="E64" t="str">
            <v>Poštovní a kurýrní činnosti</v>
          </cell>
        </row>
        <row r="65">
          <cell r="E65" t="str">
            <v>Ubytování</v>
          </cell>
        </row>
        <row r="66">
          <cell r="E66" t="str">
            <v>Stravování a pohostinství</v>
          </cell>
        </row>
        <row r="67">
          <cell r="E67" t="str">
            <v>Vydavatelské činnosti</v>
          </cell>
        </row>
        <row r="68">
          <cell r="E68" t="str">
            <v>Čin.v obl.filmů,videozázn.a tel.programů,pořiz.zvuk.nahr.a hudeb.vyd.čin.</v>
          </cell>
        </row>
        <row r="69">
          <cell r="E69" t="str">
            <v>Tvorba programů a vysílání</v>
          </cell>
        </row>
        <row r="70">
          <cell r="E70" t="str">
            <v>Telekomunikační činnosti</v>
          </cell>
        </row>
        <row r="71">
          <cell r="E71" t="str">
            <v>Těžba ropy</v>
          </cell>
        </row>
        <row r="72">
          <cell r="E72" t="str">
            <v>Činnosti v oblasti informačních technologií</v>
          </cell>
        </row>
        <row r="73">
          <cell r="E73" t="str">
            <v>Těžba zemního plynu</v>
          </cell>
        </row>
        <row r="74">
          <cell r="E74" t="str">
            <v>Informační činnosti</v>
          </cell>
        </row>
        <row r="75">
          <cell r="E75" t="str">
            <v>Finanční zprostředkování, kromě pojišťovnictví a penzijního financování</v>
          </cell>
        </row>
        <row r="76">
          <cell r="E76" t="str">
            <v>Pojištění,zajištění a penzijní financování,kromě povinného soc.zabezpečení</v>
          </cell>
        </row>
        <row r="77">
          <cell r="E77" t="str">
            <v>Ostatní finanční činnosti</v>
          </cell>
        </row>
        <row r="78">
          <cell r="E78" t="str">
            <v>Činnosti v oblasti nemovitostí</v>
          </cell>
        </row>
        <row r="79">
          <cell r="E79" t="str">
            <v>Právní a účetnické činnosti</v>
          </cell>
        </row>
        <row r="80">
          <cell r="E80" t="str">
            <v>Činnosti vedení podniků; poradenství v oblasti řízení</v>
          </cell>
        </row>
        <row r="81">
          <cell r="E81" t="str">
            <v>Architektonické a inženýrské činnosti; technické zkoušky a analýzy</v>
          </cell>
        </row>
        <row r="82">
          <cell r="E82" t="str">
            <v>Těžba a úprava železných rud</v>
          </cell>
        </row>
        <row r="83">
          <cell r="E83" t="str">
            <v>Výzkum a vývoj</v>
          </cell>
        </row>
        <row r="84">
          <cell r="E84" t="str">
            <v>Těžba a úprava neželezných rud</v>
          </cell>
        </row>
        <row r="85">
          <cell r="E85" t="str">
            <v>Reklama a průzkum trhu</v>
          </cell>
        </row>
        <row r="86">
          <cell r="E86" t="str">
            <v>Ostatní profesní, vědecké a technické činnosti</v>
          </cell>
        </row>
        <row r="87">
          <cell r="E87" t="str">
            <v>Veterinární činnosti</v>
          </cell>
        </row>
        <row r="88">
          <cell r="E88" t="str">
            <v>Činnosti v oblasti pronájmu a operativního leasingu</v>
          </cell>
        </row>
        <row r="89">
          <cell r="E89" t="str">
            <v>Činnosti související se zaměstnáním</v>
          </cell>
        </row>
        <row r="90">
          <cell r="E90" t="str">
            <v>Činnosti cest.agentur,kanceláří a jiné rezervační a související činnosti</v>
          </cell>
        </row>
        <row r="91">
          <cell r="E91" t="str">
            <v>Bezpečnostní a pátrací činnosti</v>
          </cell>
        </row>
        <row r="92">
          <cell r="E92" t="str">
            <v>Činnosti související se stavbami a úpravou krajiny</v>
          </cell>
        </row>
        <row r="93">
          <cell r="E93" t="str">
            <v>Dobývání kamene, písků a jílů</v>
          </cell>
        </row>
        <row r="94">
          <cell r="E94" t="str">
            <v>Administrativní, kancelářské a jiné podpůrné činnosti pro podnikání</v>
          </cell>
        </row>
        <row r="95">
          <cell r="E95" t="str">
            <v>Veřejná správa a obrana; povinné sociální zabezpečení</v>
          </cell>
        </row>
        <row r="96">
          <cell r="E96" t="str">
            <v>Vzdělávání</v>
          </cell>
        </row>
        <row r="97">
          <cell r="E97" t="str">
            <v>Zdravotní péče</v>
          </cell>
        </row>
        <row r="98">
          <cell r="E98" t="str">
            <v>Pobytové služby sociální péče</v>
          </cell>
        </row>
        <row r="99">
          <cell r="E99" t="str">
            <v>Ambulantní nebo terénní sociální služby</v>
          </cell>
        </row>
        <row r="100">
          <cell r="E100" t="str">
            <v>Těžba a dobývání j. n.</v>
          </cell>
        </row>
        <row r="101">
          <cell r="E101" t="str">
            <v>Tvůrčí, umělecké a zábavní činnosti</v>
          </cell>
        </row>
        <row r="102">
          <cell r="E102" t="str">
            <v>Činnosti knihoven, archivů, muzeí a jiných kulturních zařízení</v>
          </cell>
        </row>
        <row r="103">
          <cell r="E103" t="str">
            <v>Podpůrné činnosti při těžbě ropy a zemního plynu</v>
          </cell>
        </row>
        <row r="104">
          <cell r="E104" t="str">
            <v>Činnosti heren, kasin a sázkových kanceláří</v>
          </cell>
        </row>
        <row r="105">
          <cell r="E105" t="str">
            <v>Sportovní, zábavní a rekreační činnosti</v>
          </cell>
        </row>
        <row r="106">
          <cell r="E106" t="str">
            <v>Činnosti organizací sdružujících osoby za účelem prosazování spol.zájmů</v>
          </cell>
        </row>
        <row r="107">
          <cell r="E107" t="str">
            <v>Opravy počítačů a výrobků pro osobní potřebu a převážně pro domácnost</v>
          </cell>
        </row>
        <row r="108">
          <cell r="E108" t="str">
            <v>Poskytování ostatních osobních služeb</v>
          </cell>
        </row>
        <row r="109">
          <cell r="E109" t="str">
            <v>Činnosti domácností jako zaměstnavatelů domácího personálu</v>
          </cell>
        </row>
        <row r="110">
          <cell r="E110" t="str">
            <v>Činnosti domác.produk.blíže neurčené výrobky a služby pro vlast.potřebu</v>
          </cell>
        </row>
        <row r="111">
          <cell r="E111" t="str">
            <v>Činnosti exteritoriálních organizací a orgánů</v>
          </cell>
        </row>
        <row r="112">
          <cell r="E112" t="str">
            <v>Podpůrné činnosti při ostatní těžbě a dobývání</v>
          </cell>
        </row>
        <row r="113">
          <cell r="E113" t="str">
            <v>Zpracování a konzervování masa a výroba masných výrobků</v>
          </cell>
        </row>
        <row r="114">
          <cell r="E114" t="str">
            <v>Zpracování a konzervování ryb, korýšů a měkkýšů</v>
          </cell>
        </row>
        <row r="115">
          <cell r="E115" t="str">
            <v>Zpracování a konzervování ovoce a zeleniny</v>
          </cell>
        </row>
        <row r="116">
          <cell r="E116" t="str">
            <v>Výroba rostlinných a živočišných olejů a tuků</v>
          </cell>
        </row>
        <row r="117">
          <cell r="E117" t="str">
            <v>Výroba mléčných výrobků</v>
          </cell>
        </row>
        <row r="118">
          <cell r="E118" t="str">
            <v>Výroba mlýnských a škrobárenských výrobků</v>
          </cell>
        </row>
        <row r="119">
          <cell r="E119" t="str">
            <v>Výroba pekařských, cukrářských a jiných moučných výrobků</v>
          </cell>
        </row>
        <row r="120">
          <cell r="E120" t="str">
            <v>Výroba ostatních potravinářských výrobků</v>
          </cell>
        </row>
        <row r="121">
          <cell r="E121" t="str">
            <v>Výroba průmyslových krmiv</v>
          </cell>
        </row>
        <row r="122">
          <cell r="E122" t="str">
            <v>Pěstování obilovin (kromě rýže), luštěnin a olejnatých semen</v>
          </cell>
        </row>
        <row r="123">
          <cell r="E123" t="str">
            <v>Pěstování rýže</v>
          </cell>
        </row>
        <row r="124">
          <cell r="E124" t="str">
            <v>Pěstování zeleniny a melounů, kořenů a hlíz</v>
          </cell>
        </row>
        <row r="125">
          <cell r="E125" t="str">
            <v>Pěstování tabáku</v>
          </cell>
        </row>
        <row r="126">
          <cell r="E126" t="str">
            <v>Pěstování přadných rostlin</v>
          </cell>
        </row>
        <row r="127">
          <cell r="E127" t="str">
            <v>Pěstování ostatních plodin jiných než trvalých</v>
          </cell>
        </row>
        <row r="128">
          <cell r="E128" t="str">
            <v>Pěstování vinných hroznů</v>
          </cell>
        </row>
        <row r="129">
          <cell r="E129" t="str">
            <v>Pěstování tropického a subtropického ovoce</v>
          </cell>
        </row>
        <row r="130">
          <cell r="E130" t="str">
            <v>Pěstování citrusových plodů</v>
          </cell>
        </row>
        <row r="131">
          <cell r="E131" t="str">
            <v>Pěstování jádrového a peckového ovoce</v>
          </cell>
        </row>
        <row r="132">
          <cell r="E132" t="str">
            <v>Pěstování ostatního stromového a keřového ovoce a ořechů</v>
          </cell>
        </row>
        <row r="133">
          <cell r="E133" t="str">
            <v>Pěstování olejnatých plodů</v>
          </cell>
        </row>
        <row r="134">
          <cell r="E134" t="str">
            <v>Pěstování rostlin pro výrobu nápojů</v>
          </cell>
        </row>
        <row r="135">
          <cell r="E135" t="str">
            <v>Pěstování koření, aromatických, léčivých a farmaceutických rostlin</v>
          </cell>
        </row>
        <row r="136">
          <cell r="E136" t="str">
            <v>Pěstování ostatních trvalých plodin</v>
          </cell>
        </row>
        <row r="137">
          <cell r="E137" t="str">
            <v>Úprava a spřádání textilních vláken a příze</v>
          </cell>
        </row>
        <row r="138">
          <cell r="E138" t="str">
            <v>Tkaní textilií</v>
          </cell>
        </row>
        <row r="139">
          <cell r="E139" t="str">
            <v>Konečná úprava textilií</v>
          </cell>
        </row>
        <row r="140">
          <cell r="E140" t="str">
            <v>Výroba ostatních textilií</v>
          </cell>
        </row>
        <row r="141">
          <cell r="E141" t="str">
            <v>Pěstování cukrové třtiny</v>
          </cell>
        </row>
        <row r="142">
          <cell r="E142" t="str">
            <v>Výroba oděvů, kromě kožešinových výrobků</v>
          </cell>
        </row>
        <row r="143">
          <cell r="E143" t="str">
            <v>Chov mléčného skotu</v>
          </cell>
        </row>
        <row r="144">
          <cell r="E144" t="str">
            <v>Výroba kožešinových výrobků</v>
          </cell>
        </row>
        <row r="145">
          <cell r="E145" t="str">
            <v>Chov jiného skotu</v>
          </cell>
        </row>
        <row r="146">
          <cell r="E146" t="str">
            <v>Výroba pletených a háčkovaných oděvů</v>
          </cell>
        </row>
        <row r="147">
          <cell r="E147" t="str">
            <v>Chov koní a jiných koňovitých</v>
          </cell>
        </row>
        <row r="148">
          <cell r="E148" t="str">
            <v>Chov velbloudů a velbloudovitých</v>
          </cell>
        </row>
        <row r="149">
          <cell r="E149" t="str">
            <v>Chov ovcí a koz</v>
          </cell>
        </row>
        <row r="150">
          <cell r="E150" t="str">
            <v>Chov prasat</v>
          </cell>
        </row>
        <row r="151">
          <cell r="E151" t="str">
            <v>Chov drůbeže</v>
          </cell>
        </row>
        <row r="152">
          <cell r="E152" t="str">
            <v>Chov ostatních zvířat</v>
          </cell>
        </row>
        <row r="153">
          <cell r="E153" t="str">
            <v>Činění a úprava usní (vyčiněných kůží); zpracování a barvení kožešin; výrob</v>
          </cell>
        </row>
        <row r="154">
          <cell r="E154" t="str">
            <v>Výroba obuvi</v>
          </cell>
        </row>
        <row r="155">
          <cell r="E155" t="str">
            <v>Výroba pilařská a impregnace dřeva</v>
          </cell>
        </row>
        <row r="156">
          <cell r="E156" t="str">
            <v>Podpůrné činnosti pro rostlinnou výrobu</v>
          </cell>
        </row>
        <row r="157">
          <cell r="E157" t="str">
            <v>Výroba dřevěných,korkových,proutěných a slaměných výrobků,kromě nábytku</v>
          </cell>
        </row>
        <row r="158">
          <cell r="E158" t="str">
            <v>Podpůrné činnosti pro živočišnou výrobu</v>
          </cell>
        </row>
        <row r="159">
          <cell r="E159" t="str">
            <v>Posklizňové činnosti</v>
          </cell>
        </row>
        <row r="160">
          <cell r="E160" t="str">
            <v>Zpracování osiva pro účely množení</v>
          </cell>
        </row>
        <row r="161">
          <cell r="E161" t="str">
            <v>Výroba buničiny, papíru a lepenky</v>
          </cell>
        </row>
        <row r="162">
          <cell r="E162" t="str">
            <v>Výroba výrobků z papíru a lepenky</v>
          </cell>
        </row>
        <row r="163">
          <cell r="E163" t="str">
            <v>Tisk a činnosti související s tiskem</v>
          </cell>
        </row>
        <row r="164">
          <cell r="E164" t="str">
            <v>Rozmnožování nahraných nosičů</v>
          </cell>
        </row>
        <row r="165">
          <cell r="E165" t="str">
            <v>Výroba koksárenských produktů</v>
          </cell>
        </row>
        <row r="166">
          <cell r="E166" t="str">
            <v>Výroba rafinovaných ropných produktů</v>
          </cell>
        </row>
        <row r="167">
          <cell r="E167" t="str">
            <v>Výroba zákl.chem.látek,hnojiv a dusík.sl.,plastů a synt.kaučuku v prim.f.</v>
          </cell>
        </row>
        <row r="168">
          <cell r="E168" t="str">
            <v>Výroba pesticidů a jiných agrochemických přípravků</v>
          </cell>
        </row>
        <row r="169">
          <cell r="E169" t="str">
            <v>Výroba nátěr.barev,laků a jiných nátěrových mater.,tisk.barev a tmelů</v>
          </cell>
        </row>
        <row r="170">
          <cell r="E170" t="str">
            <v>Výroba mýdel a detergentů,čist.a lešticích prostř.,parfémů a toal. přípr.</v>
          </cell>
        </row>
        <row r="171">
          <cell r="E171" t="str">
            <v>Výroba ostatních chemických výrobků</v>
          </cell>
        </row>
        <row r="172">
          <cell r="E172" t="str">
            <v>Výroba chemických vláken</v>
          </cell>
        </row>
        <row r="173">
          <cell r="E173" t="str">
            <v>Výroba základních farmaceutických výrobků</v>
          </cell>
        </row>
        <row r="174">
          <cell r="E174" t="str">
            <v>Výroba farmaceutických přípravků</v>
          </cell>
        </row>
        <row r="175">
          <cell r="E175" t="str">
            <v>Výroba pryžových výrobků</v>
          </cell>
        </row>
        <row r="176">
          <cell r="E176" t="str">
            <v>Výroba plastových výrobků</v>
          </cell>
        </row>
        <row r="177">
          <cell r="E177" t="str">
            <v>Výroba skla a skleněných výrobků</v>
          </cell>
        </row>
        <row r="178">
          <cell r="E178" t="str">
            <v>Výroba žáruvzdorných výrobků</v>
          </cell>
        </row>
        <row r="179">
          <cell r="E179" t="str">
            <v>Výroba stavebních výrobků z jílovitých materiálů</v>
          </cell>
        </row>
        <row r="180">
          <cell r="E180" t="str">
            <v>Výroba ostatních porcelánových a keramických výrobků</v>
          </cell>
        </row>
        <row r="181">
          <cell r="E181" t="str">
            <v>Výroba cementu, vápna a sádry</v>
          </cell>
        </row>
        <row r="182">
          <cell r="E182" t="str">
            <v>Výroba betonových, cementových a sádrových výrobků</v>
          </cell>
        </row>
        <row r="183">
          <cell r="E183" t="str">
            <v>Řezání, tvarování a konečná úprava kamenů</v>
          </cell>
        </row>
        <row r="184">
          <cell r="E184" t="str">
            <v>Výroba brusiv a ostatních nekovových minerálních výrobků j. n.</v>
          </cell>
        </row>
        <row r="185">
          <cell r="E185" t="str">
            <v>Výroba sur.železa,oceli a feroslitin,ploch.výr.,tváření výrobků za tepla</v>
          </cell>
        </row>
        <row r="186">
          <cell r="E186" t="str">
            <v>Výroba ocelových trub,trubek,dutých profilů a souvis.potrubních tvarovek</v>
          </cell>
        </row>
        <row r="187">
          <cell r="E187" t="str">
            <v>Výroba ostatních výrobků získaných jednostupňovým zpracováním oceli</v>
          </cell>
        </row>
        <row r="188">
          <cell r="E188" t="str">
            <v>Výroba a hutní zpracování drahých a neželezných kovů</v>
          </cell>
        </row>
        <row r="189">
          <cell r="E189" t="str">
            <v>Slévárenství</v>
          </cell>
        </row>
        <row r="190">
          <cell r="E190" t="str">
            <v>Výroba konstrukčních kovových výrobků</v>
          </cell>
        </row>
        <row r="191">
          <cell r="E191" t="str">
            <v>Výroba radiátorů a kotlů k ústřednímu topení, kovových nádrží a zásobníků</v>
          </cell>
        </row>
        <row r="192">
          <cell r="E192" t="str">
            <v>Výroba parních kotlů, kromě kotlů pro ústřední topení</v>
          </cell>
        </row>
        <row r="193">
          <cell r="E193" t="str">
            <v>Výroba zbraní a střeliva</v>
          </cell>
        </row>
        <row r="194">
          <cell r="E194" t="str">
            <v>Kování,lisování,ražení,válcování a protlačování kovů;prášková metalurgie</v>
          </cell>
        </row>
        <row r="195">
          <cell r="E195" t="str">
            <v>Povrchová úprava a zušlechťování kovů; obrábění</v>
          </cell>
        </row>
        <row r="196">
          <cell r="E196" t="str">
            <v>Výroba nožířských výrobků, nástrojů a železářských výrobků</v>
          </cell>
        </row>
        <row r="197">
          <cell r="E197" t="str">
            <v>Výroba ostatních kovodělných výrobků</v>
          </cell>
        </row>
        <row r="198">
          <cell r="E198" t="str">
            <v>Výroba elektronických součástek a desek</v>
          </cell>
        </row>
        <row r="199">
          <cell r="E199" t="str">
            <v>Výroba počítačů a periferních zařízení</v>
          </cell>
        </row>
        <row r="200">
          <cell r="E200" t="str">
            <v>Výroba komunikačních zařízení</v>
          </cell>
        </row>
        <row r="201">
          <cell r="E201" t="str">
            <v>Výroba spotřební elektroniky</v>
          </cell>
        </row>
        <row r="202">
          <cell r="E202" t="str">
            <v>Výroba měřicích,zkušebních a navigačních přístrojů;výroba časoměr.přístrojů</v>
          </cell>
        </row>
        <row r="203">
          <cell r="E203" t="str">
            <v>Výroba ozařovacích, elektroléčebných a elektroterapeutických přístrojů</v>
          </cell>
        </row>
        <row r="204">
          <cell r="E204" t="str">
            <v>Výroba optických a fotografických přístrojů a zařízení</v>
          </cell>
        </row>
        <row r="205">
          <cell r="E205" t="str">
            <v>Výroba magnetických a optických médií</v>
          </cell>
        </row>
        <row r="206">
          <cell r="E206" t="str">
            <v>Výroba elektr.motorů,generátorů,transformátorů a elektr.rozvod.a kontrol.z.</v>
          </cell>
        </row>
        <row r="207">
          <cell r="E207" t="str">
            <v>Výroba baterií a akumulátorů</v>
          </cell>
        </row>
        <row r="208">
          <cell r="E208" t="str">
            <v>Výroba optických a elektr.kabelů,elektr.vodičů a elektroinstal.zařízení</v>
          </cell>
        </row>
        <row r="209">
          <cell r="E209" t="str">
            <v>Výroba elektrických osvětlovacích zařízení</v>
          </cell>
        </row>
        <row r="210">
          <cell r="E210" t="str">
            <v>Výroba spotřebičů převážně pro domácnost</v>
          </cell>
        </row>
        <row r="211">
          <cell r="E211" t="str">
            <v>Výroba ostatních elektrických zařízení</v>
          </cell>
        </row>
        <row r="212">
          <cell r="E212" t="str">
            <v>Výroba strojů a zařízení pro všeobecné účely</v>
          </cell>
        </row>
        <row r="213">
          <cell r="E213" t="str">
            <v>Výroba ostatních strojů a zařízení pro všeobecné účely</v>
          </cell>
        </row>
        <row r="214">
          <cell r="E214" t="str">
            <v>Výroba zemědělských a lesnických strojů</v>
          </cell>
        </row>
        <row r="215">
          <cell r="E215" t="str">
            <v>Výroba kovoobráběcích a ostatních obráběcích strojů</v>
          </cell>
        </row>
        <row r="216">
          <cell r="E216" t="str">
            <v>Výroba ostatních strojů pro speciální účely</v>
          </cell>
        </row>
        <row r="217">
          <cell r="E217" t="str">
            <v>Výroba motorových vozidel a jejich motorů</v>
          </cell>
        </row>
        <row r="218">
          <cell r="E218" t="str">
            <v>Výroba karoserií motorových vozidel; výroba přívěsů a návěsů</v>
          </cell>
        </row>
        <row r="219">
          <cell r="E219" t="str">
            <v>Výroba dílů a příslušenství pro motorová vozidla a jejich motory</v>
          </cell>
        </row>
        <row r="220">
          <cell r="E220" t="str">
            <v>Stavba lodí a člunů</v>
          </cell>
        </row>
        <row r="221">
          <cell r="E221" t="str">
            <v>Výroba železničních lokomotiv a vozového parku</v>
          </cell>
        </row>
        <row r="222">
          <cell r="E222" t="str">
            <v>Výroba letadel a jejich motorů,kosmických lodí a souvisejících zařízení</v>
          </cell>
        </row>
        <row r="223">
          <cell r="E223" t="str">
            <v>Výroba vojenských bojových vozidel</v>
          </cell>
        </row>
        <row r="224">
          <cell r="E224" t="str">
            <v>Výroba dopravních prostředků a zařízení j. n.</v>
          </cell>
        </row>
        <row r="225">
          <cell r="E225" t="str">
            <v>Mořský rybolov</v>
          </cell>
        </row>
        <row r="226">
          <cell r="E226" t="str">
            <v>Sladkovodní rybolov</v>
          </cell>
        </row>
        <row r="227">
          <cell r="E227" t="str">
            <v>Výroba klenotů, bižuterie a příbuzných výrobků</v>
          </cell>
        </row>
        <row r="228">
          <cell r="E228" t="str">
            <v>Mořská akvakultura</v>
          </cell>
        </row>
        <row r="229">
          <cell r="E229" t="str">
            <v>Výroba hudebních nástrojů</v>
          </cell>
        </row>
        <row r="230">
          <cell r="E230" t="str">
            <v>Sladkovodní akvakultura</v>
          </cell>
        </row>
        <row r="231">
          <cell r="E231" t="str">
            <v>Výroba sportovních potřeb</v>
          </cell>
        </row>
        <row r="232">
          <cell r="E232" t="str">
            <v>Výroba her a hraček</v>
          </cell>
        </row>
        <row r="233">
          <cell r="E233" t="str">
            <v>Výroba lékařských a dentálních nástrojů a potřeb</v>
          </cell>
        </row>
        <row r="234">
          <cell r="E234" t="str">
            <v>Zpracovatelský průmysl j. n.</v>
          </cell>
        </row>
        <row r="235">
          <cell r="E235" t="str">
            <v>Opravy kovodělných výrobků, strojů a zařízení</v>
          </cell>
        </row>
        <row r="236">
          <cell r="E236" t="str">
            <v>Instalace průmyslových strojů a zařízení</v>
          </cell>
        </row>
        <row r="237">
          <cell r="E237" t="str">
            <v>Výroba, přenos a rozvod elektřiny</v>
          </cell>
        </row>
        <row r="238">
          <cell r="E238" t="str">
            <v>Výroba plynu; rozvod plynných paliv prostřednictvím sítí</v>
          </cell>
        </row>
        <row r="239">
          <cell r="E239" t="str">
            <v>Výroba a rozvod tepla a klimatizovaného vzduchu, výroba ledu</v>
          </cell>
        </row>
        <row r="240">
          <cell r="E240" t="str">
            <v>Shromažďování a sběr odpadů</v>
          </cell>
        </row>
        <row r="241">
          <cell r="E241" t="str">
            <v>Odstraňování odpadů</v>
          </cell>
        </row>
        <row r="242">
          <cell r="E242" t="str">
            <v>Úprava odpadů k dalšímu využití</v>
          </cell>
        </row>
        <row r="243">
          <cell r="E243" t="str">
            <v>Developerská činnost</v>
          </cell>
        </row>
        <row r="244">
          <cell r="E244" t="str">
            <v>Výstavba bytových a nebytových budov</v>
          </cell>
        </row>
        <row r="245">
          <cell r="E245" t="str">
            <v>Výstavba silnic a železnic</v>
          </cell>
        </row>
        <row r="246">
          <cell r="E246" t="str">
            <v>Výstavba inženýrských sítí</v>
          </cell>
        </row>
        <row r="247">
          <cell r="E247" t="str">
            <v>Výstavba ostatních staveb</v>
          </cell>
        </row>
        <row r="248">
          <cell r="E248" t="str">
            <v>Demolice a příprava staveniště</v>
          </cell>
        </row>
        <row r="249">
          <cell r="E249" t="str">
            <v>Elektroinstalační, instalatérské a ostatní stavebně instalační práce</v>
          </cell>
        </row>
        <row r="250">
          <cell r="E250" t="str">
            <v>Kompletační a dokončovací práce</v>
          </cell>
        </row>
        <row r="251">
          <cell r="E251" t="str">
            <v>Ostatní specializované stavební činnosti</v>
          </cell>
        </row>
        <row r="252">
          <cell r="E252" t="str">
            <v>Obchod s motorovými vozidly, kromě motocyklů</v>
          </cell>
        </row>
        <row r="253">
          <cell r="E253" t="str">
            <v>Opravy a údržba motorových vozidel, kromě motocyklů</v>
          </cell>
        </row>
        <row r="254">
          <cell r="E254" t="str">
            <v>Obchod s díly a příslušenstvím pro motorová vozidla, kromě motocyklů</v>
          </cell>
        </row>
        <row r="255">
          <cell r="E255" t="str">
            <v>Obchod, opravy a údržba motocyklů, jejich dílů a příslušenství</v>
          </cell>
        </row>
        <row r="256">
          <cell r="E256" t="str">
            <v>Zprostředkování velkoobchodu a velkoobchod v zastoupení</v>
          </cell>
        </row>
        <row r="257">
          <cell r="E257" t="str">
            <v>Velkoobchod se základními zemědělskými produkty a živými zvířaty</v>
          </cell>
        </row>
        <row r="258">
          <cell r="E258" t="str">
            <v>Velkoobchod s potravinami, nápoji a tabákovými výrobky</v>
          </cell>
        </row>
        <row r="259">
          <cell r="E259" t="str">
            <v>Velkoobchod s výrobky převážně pro domácnost</v>
          </cell>
        </row>
        <row r="260">
          <cell r="E260" t="str">
            <v>Velkoobchod s počítačovým a komunikačním zařízením</v>
          </cell>
        </row>
        <row r="261">
          <cell r="E261" t="str">
            <v>Velkoobchod s ostatními stroji, strojním zařízením a příslušenstvím</v>
          </cell>
        </row>
        <row r="262">
          <cell r="E262" t="str">
            <v>Ostatní specializovaný velkoobchod</v>
          </cell>
        </row>
        <row r="263">
          <cell r="E263" t="str">
            <v>Nespecializovaný velkoobchod</v>
          </cell>
        </row>
        <row r="264">
          <cell r="E264" t="str">
            <v>Maloobchod v nespecializovaných prodejnách</v>
          </cell>
        </row>
        <row r="265">
          <cell r="E265" t="str">
            <v>Maloobchod s potravinami,nápoji a tabák.výrobky ve specializ.prodejnách</v>
          </cell>
        </row>
        <row r="266">
          <cell r="E266" t="str">
            <v>Maloobchod s pohonnými hmotami ve specializovaných prodejnách</v>
          </cell>
        </row>
        <row r="267">
          <cell r="E267" t="str">
            <v>Maloobchod s počítačovým a komunikačním zařízením ve specializ.prodejnách</v>
          </cell>
        </row>
        <row r="268">
          <cell r="E268" t="str">
            <v>Maloobchod s ost.výrobky převážně pro domácnost ve specializ.prodejnách</v>
          </cell>
        </row>
        <row r="269">
          <cell r="E269" t="str">
            <v>Maloobchod s výrobky pro kulturní rozhled a rekreaci ve specializ.prod.</v>
          </cell>
        </row>
        <row r="270">
          <cell r="E270" t="str">
            <v>Maloobchod s ostatním zbožím ve specializovaných prodejnách</v>
          </cell>
        </row>
        <row r="271">
          <cell r="E271" t="str">
            <v>Maloobchod ve stáncích a na trzích</v>
          </cell>
        </row>
        <row r="272">
          <cell r="E272" t="str">
            <v>Maloobchod mimo prodejny, stánky a trhy</v>
          </cell>
        </row>
        <row r="273">
          <cell r="E273" t="str">
            <v>železniční osobní doprava meziměstská</v>
          </cell>
        </row>
        <row r="274">
          <cell r="E274" t="str">
            <v>železniční nákladní doprava</v>
          </cell>
        </row>
        <row r="275">
          <cell r="E275" t="str">
            <v>Ostatní pozemní osobní doprava</v>
          </cell>
        </row>
        <row r="276">
          <cell r="E276" t="str">
            <v>Silniční nákladní doprava a stěhovací služby</v>
          </cell>
        </row>
        <row r="277">
          <cell r="E277" t="str">
            <v>Potrubní doprava</v>
          </cell>
        </row>
        <row r="278">
          <cell r="E278" t="str">
            <v>Námořní a pobřežní osobní doprava</v>
          </cell>
        </row>
        <row r="279">
          <cell r="E279" t="str">
            <v>Námořní a pobřežní nákladní doprava</v>
          </cell>
        </row>
        <row r="280">
          <cell r="E280" t="str">
            <v>Vnitrozemská vodní osobní doprava</v>
          </cell>
        </row>
        <row r="281">
          <cell r="E281" t="str">
            <v>Vnitrozemská vodní nákladní doprava</v>
          </cell>
        </row>
        <row r="282">
          <cell r="E282" t="str">
            <v>Letecká osobní doprava</v>
          </cell>
        </row>
        <row r="283">
          <cell r="E283" t="str">
            <v>Letecká nákladní doprava a kosmická doprava</v>
          </cell>
        </row>
        <row r="284">
          <cell r="E284" t="str">
            <v>Skladování</v>
          </cell>
        </row>
        <row r="285">
          <cell r="E285" t="str">
            <v>Vedlejší činnosti v dopravě</v>
          </cell>
        </row>
        <row r="286">
          <cell r="E286" t="str">
            <v>Základní poštovní služby poskytované na základě poštovní licence</v>
          </cell>
        </row>
        <row r="287">
          <cell r="E287" t="str">
            <v>Ostatní poštovní a kurýrní činnosti</v>
          </cell>
        </row>
        <row r="288">
          <cell r="E288" t="str">
            <v>Ubytování v hotelích a podobných ubytovacích zařízeních</v>
          </cell>
        </row>
        <row r="289">
          <cell r="E289" t="str">
            <v>Rekreační a ostatní krátkodobé ubytování</v>
          </cell>
        </row>
        <row r="290">
          <cell r="E290" t="str">
            <v>Kempy a tábořiště</v>
          </cell>
        </row>
        <row r="291">
          <cell r="E291" t="str">
            <v>Ostatní ubytování</v>
          </cell>
        </row>
        <row r="292">
          <cell r="E292" t="str">
            <v>Stravování v restauracích, u stánků a v mobilních zařízeních</v>
          </cell>
        </row>
        <row r="293">
          <cell r="E293" t="str">
            <v>Poskytování cateringových a ostatních stravovacích služeb</v>
          </cell>
        </row>
        <row r="294">
          <cell r="E294" t="str">
            <v>Pohostinství</v>
          </cell>
        </row>
        <row r="295">
          <cell r="E295" t="str">
            <v>Vydávání knih, periodických publikací a ostatní vydavatelské činnosti</v>
          </cell>
        </row>
        <row r="296">
          <cell r="E296" t="str">
            <v>Vydávání softwaru</v>
          </cell>
        </row>
        <row r="297">
          <cell r="E297" t="str">
            <v>Činnosti v oblasti filmů, videozáznamů a televizních programů</v>
          </cell>
        </row>
        <row r="298">
          <cell r="E298" t="str">
            <v>Pořizování zvukových nahrávek a hudební vydavatelské činnosti</v>
          </cell>
        </row>
        <row r="299">
          <cell r="E299" t="str">
            <v>Rozhlasové vysílání</v>
          </cell>
        </row>
        <row r="300">
          <cell r="E300" t="str">
            <v>Tvorba televizních programů a televizní vysílání</v>
          </cell>
        </row>
        <row r="301">
          <cell r="E301" t="str">
            <v>Činnosti související s pevnou telekomunikační sítí</v>
          </cell>
        </row>
        <row r="302">
          <cell r="E302" t="str">
            <v>Činnosti související s bezdrátovou telekomunikační sítí</v>
          </cell>
        </row>
        <row r="303">
          <cell r="E303" t="str">
            <v>Činnosti související se satelitní telekomunikační sítí</v>
          </cell>
        </row>
        <row r="304">
          <cell r="E304" t="str">
            <v>Ostatní telekomunikační činnosti</v>
          </cell>
        </row>
        <row r="305">
          <cell r="E305" t="str">
            <v>Činnosti souvis.se zprac.dat a hostingem;činnosti souvis.s web.portály</v>
          </cell>
        </row>
        <row r="306">
          <cell r="E306" t="str">
            <v>Ostatní informační činnosti</v>
          </cell>
        </row>
        <row r="307">
          <cell r="E307" t="str">
            <v>Peněžní zprostředkování</v>
          </cell>
        </row>
        <row r="308">
          <cell r="E308" t="str">
            <v>Činnosti holdingových společností</v>
          </cell>
        </row>
        <row r="309">
          <cell r="E309" t="str">
            <v>Činnosti trustů, fondů a podobných finančních subjektů</v>
          </cell>
        </row>
        <row r="310">
          <cell r="E310" t="str">
            <v>Ostatní finanční zprostředkování</v>
          </cell>
        </row>
        <row r="311">
          <cell r="E311" t="str">
            <v>Pojištění</v>
          </cell>
        </row>
        <row r="312">
          <cell r="E312" t="str">
            <v>Zajištění</v>
          </cell>
        </row>
        <row r="313">
          <cell r="E313" t="str">
            <v>Penzijní financování</v>
          </cell>
        </row>
        <row r="314">
          <cell r="E314" t="str">
            <v>Pomocné činnosti související s fin.zprostřed.,kromě pojišť.a penzij.fin.</v>
          </cell>
        </row>
        <row r="315">
          <cell r="E315" t="str">
            <v>Pomocné činnosti související s pojišťovnictvím a penzijním financováním</v>
          </cell>
        </row>
        <row r="316">
          <cell r="E316" t="str">
            <v>Správa fondů</v>
          </cell>
        </row>
        <row r="317">
          <cell r="E317" t="str">
            <v>Nákup a následný prodej vlastních nemovitostí</v>
          </cell>
        </row>
        <row r="318">
          <cell r="E318" t="str">
            <v>Pronájem a správa vlastních nebo pronajatých nemovitostí</v>
          </cell>
        </row>
        <row r="319">
          <cell r="E319" t="str">
            <v>Činnosti v oblasti nemovitostí na základě smlouvy nebo dohody</v>
          </cell>
        </row>
        <row r="320">
          <cell r="E320" t="str">
            <v>Právní činnosti</v>
          </cell>
        </row>
        <row r="321">
          <cell r="E321" t="str">
            <v>Účetnické a auditorské činnosti; daňové poradenství</v>
          </cell>
        </row>
        <row r="322">
          <cell r="E322" t="str">
            <v>Činnosti vedení podniků</v>
          </cell>
        </row>
        <row r="323">
          <cell r="E323" t="str">
            <v>Poradenství v oblasti řízení</v>
          </cell>
        </row>
        <row r="324">
          <cell r="E324" t="str">
            <v>Architektonické a inženýrské činnosti a související technické poradenství</v>
          </cell>
        </row>
        <row r="325">
          <cell r="E325" t="str">
            <v>Technické zkoušky a analýzy</v>
          </cell>
        </row>
        <row r="326">
          <cell r="E326" t="str">
            <v>Výzkum a vývoj v oblasti přírodních a technických věd</v>
          </cell>
        </row>
        <row r="327">
          <cell r="E327" t="str">
            <v>Těžba a úprava uranových a thoriových rud</v>
          </cell>
        </row>
        <row r="328">
          <cell r="E328" t="str">
            <v>Výzkum a vývoj v oblasti společenských a humanitních věd</v>
          </cell>
        </row>
        <row r="329">
          <cell r="E329" t="str">
            <v>Těžba a úprava ostatních neželezných rud</v>
          </cell>
        </row>
        <row r="330">
          <cell r="E330" t="str">
            <v>Reklamní činnosti</v>
          </cell>
        </row>
        <row r="331">
          <cell r="E331" t="str">
            <v>Průzkum trhu a veřejného mínění</v>
          </cell>
        </row>
        <row r="332">
          <cell r="E332" t="str">
            <v>Specializované návrhářské činnosti</v>
          </cell>
        </row>
        <row r="333">
          <cell r="E333" t="str">
            <v>Fotografické činnosti</v>
          </cell>
        </row>
        <row r="334">
          <cell r="E334" t="str">
            <v>Překladatelské a tlumočnické činnosti</v>
          </cell>
        </row>
        <row r="335">
          <cell r="E335" t="str">
            <v>Ostatní profesní, vědecké a technické činnosti j. n.</v>
          </cell>
        </row>
        <row r="336">
          <cell r="E336" t="str">
            <v>Pronájem a leasing motorových vozidel, kromě motocyklů</v>
          </cell>
        </row>
        <row r="337">
          <cell r="E337" t="str">
            <v>Pronájem a leasing výrobků pro osobní potřebu a převážně pro domácnost</v>
          </cell>
        </row>
        <row r="338">
          <cell r="E338" t="str">
            <v>Pronájem a leasing ostatních strojů, zařízení a výrobků</v>
          </cell>
        </row>
        <row r="339">
          <cell r="E339" t="str">
            <v>Leasing duševního vlast.a podobných produktů,kromě děl chrán.autor.právem</v>
          </cell>
        </row>
        <row r="340">
          <cell r="E340" t="str">
            <v>Činnosti agentur zprostředkujících zaměstnání</v>
          </cell>
        </row>
        <row r="341">
          <cell r="E341" t="str">
            <v>Činnosti agentur zprostředkujících práci na přechodnou dobu</v>
          </cell>
        </row>
        <row r="342">
          <cell r="E342" t="str">
            <v>Ostatní poskytování lidských zdrojů</v>
          </cell>
        </row>
        <row r="343">
          <cell r="E343" t="str">
            <v>Činnosti cestovních agentur a cestovních kanceláří</v>
          </cell>
        </row>
        <row r="344">
          <cell r="E344" t="str">
            <v>Ostatní rezervační a související činnosti</v>
          </cell>
        </row>
        <row r="345">
          <cell r="E345" t="str">
            <v>Činnosti soukromých bezpečnostních agentur</v>
          </cell>
        </row>
        <row r="346">
          <cell r="E346" t="str">
            <v>Činnosti související s provozem bezpečnostních systémů</v>
          </cell>
        </row>
        <row r="347">
          <cell r="E347" t="str">
            <v>Pátrací činnosti</v>
          </cell>
        </row>
        <row r="348">
          <cell r="E348" t="str">
            <v>Kombinované pomocné činnosti</v>
          </cell>
        </row>
        <row r="349">
          <cell r="E349" t="str">
            <v>Dobývání kamene pro výtv.nebo stav.účely,vápence,sádrovce,křídy,břidl.</v>
          </cell>
        </row>
        <row r="350">
          <cell r="E350" t="str">
            <v>Úklidové činnosti</v>
          </cell>
        </row>
        <row r="351">
          <cell r="E351" t="str">
            <v>Provoz pískoven a štěrkopískoven; těžba jílů a kaolinu</v>
          </cell>
        </row>
        <row r="352">
          <cell r="E352" t="str">
            <v>Činnosti související s úpravou krajiny</v>
          </cell>
        </row>
        <row r="353">
          <cell r="E353" t="str">
            <v>Administrativní a kancelářské činnosti</v>
          </cell>
        </row>
        <row r="354">
          <cell r="E354" t="str">
            <v>Činnosti zprostředkovatelských středisek po telefonu</v>
          </cell>
        </row>
        <row r="355">
          <cell r="E355" t="str">
            <v>Pořádání konferencí a hospodářských výstav</v>
          </cell>
        </row>
        <row r="356">
          <cell r="E356" t="str">
            <v>Podpůrné činnosti pro podnikání j. n.</v>
          </cell>
        </row>
        <row r="357">
          <cell r="E357" t="str">
            <v>Veřejná správa a hospodářská a sociální politika</v>
          </cell>
        </row>
        <row r="358">
          <cell r="E358" t="str">
            <v>Činnosti pro společnost jako celek</v>
          </cell>
        </row>
        <row r="359">
          <cell r="E359" t="str">
            <v>Činnosti v oblasti povinného sociálního zabezpečení</v>
          </cell>
        </row>
        <row r="360">
          <cell r="E360" t="str">
            <v>Předškolní vzdělávání</v>
          </cell>
        </row>
        <row r="361">
          <cell r="E361" t="str">
            <v>Primární vzdělávání</v>
          </cell>
        </row>
        <row r="362">
          <cell r="E362" t="str">
            <v>Sekundární vzdělávání</v>
          </cell>
        </row>
        <row r="363">
          <cell r="E363" t="str">
            <v>Postsekundární vzdělávání</v>
          </cell>
        </row>
        <row r="364">
          <cell r="E364" t="str">
            <v>Ostatní vzdělávání</v>
          </cell>
        </row>
        <row r="365">
          <cell r="E365" t="str">
            <v>Podpůrné činnosti ve vzdělávání</v>
          </cell>
        </row>
        <row r="366">
          <cell r="E366" t="str">
            <v>Ústavní zdravotní péče</v>
          </cell>
        </row>
        <row r="367">
          <cell r="E367" t="str">
            <v>Ambulantní a zubní zdravotní péče</v>
          </cell>
        </row>
        <row r="368">
          <cell r="E368" t="str">
            <v>Ostatní činnosti související se zdravotní péčí</v>
          </cell>
        </row>
        <row r="369">
          <cell r="E369" t="str">
            <v>Ústavní sociální péče</v>
          </cell>
        </row>
        <row r="370">
          <cell r="E370" t="str">
            <v>Sociální péče ve zdravotnických zařízeních ústavní péče</v>
          </cell>
        </row>
        <row r="371">
          <cell r="E371" t="str">
            <v>Soc.péče v zaříz.pro osoby s chron.duš.onemoc.a osoby závislé na návyk.l.</v>
          </cell>
        </row>
        <row r="372">
          <cell r="E372" t="str">
            <v>Sociální péče v domovech pro seniory a osoby se zdravotním postižením</v>
          </cell>
        </row>
        <row r="373">
          <cell r="E373" t="str">
            <v>Ostatní pobytové služby sociální péče</v>
          </cell>
        </row>
        <row r="374">
          <cell r="E374" t="str">
            <v>Ambulantní nebo terénní soc.služby pro seniory a osoby se zdrav.postižením</v>
          </cell>
        </row>
        <row r="375">
          <cell r="E375" t="str">
            <v>Ostatní ambulantní nebo terénní sociální služby</v>
          </cell>
        </row>
        <row r="376">
          <cell r="E376" t="str">
            <v>Těžba chemických minerálů a minerálů pro výrobu hnojiv</v>
          </cell>
        </row>
        <row r="377">
          <cell r="E377" t="str">
            <v>Těžba rašeliny</v>
          </cell>
        </row>
        <row r="378">
          <cell r="E378" t="str">
            <v>Těžba soli</v>
          </cell>
        </row>
        <row r="379">
          <cell r="E379" t="str">
            <v>Ostatní těžba a dobývání j. n.</v>
          </cell>
        </row>
        <row r="380">
          <cell r="E380" t="str">
            <v>Sportovní činnosti</v>
          </cell>
        </row>
        <row r="381">
          <cell r="E381" t="str">
            <v>Ostatní zábavní a rekreační činnosti</v>
          </cell>
        </row>
        <row r="382">
          <cell r="E382" t="str">
            <v>Činnosti podnikatelských, zaměstnavatelských a profesních organizací</v>
          </cell>
        </row>
        <row r="383">
          <cell r="E383" t="str">
            <v>Činnosti odborových svazů</v>
          </cell>
        </row>
        <row r="384">
          <cell r="E384" t="str">
            <v>Činnosti ost.org.sdružujících osoby za účelem prosazování společných zájmů</v>
          </cell>
        </row>
        <row r="385">
          <cell r="E385" t="str">
            <v>Opravy počítačů a komunikačních zařízení</v>
          </cell>
        </row>
        <row r="386">
          <cell r="E386" t="str">
            <v>Opravy výrobků pro osobní potřebu a převážně pro domácnost</v>
          </cell>
        </row>
        <row r="387">
          <cell r="E387" t="str">
            <v>Činnosti domác.produk.blíže neurčené výrobky pro vlastní potřebu</v>
          </cell>
        </row>
        <row r="388">
          <cell r="E388" t="str">
            <v>Činnosti domácností poskyt.blíže neurčené služby pro vlastní potřebu</v>
          </cell>
        </row>
        <row r="389">
          <cell r="E389" t="str">
            <v>Zpracování a konzervování masa, kromě drůbežího</v>
          </cell>
        </row>
        <row r="390">
          <cell r="E390" t="str">
            <v>Zpracování a konzervování drůbežího masa</v>
          </cell>
        </row>
        <row r="391">
          <cell r="E391" t="str">
            <v>Výroba masných výrobků a výrobků z drůbežího masa</v>
          </cell>
        </row>
        <row r="392">
          <cell r="E392" t="str">
            <v>Zpracování a konzervování brambor</v>
          </cell>
        </row>
        <row r="393">
          <cell r="E393" t="str">
            <v>Výroba ovocných a zeleninových šťáv</v>
          </cell>
        </row>
        <row r="394">
          <cell r="E394" t="str">
            <v>Ostatní zpracování a konzervování ovoce a zeleniny</v>
          </cell>
        </row>
        <row r="395">
          <cell r="E395" t="str">
            <v>Výroba olejů a tuků</v>
          </cell>
        </row>
        <row r="396">
          <cell r="E396" t="str">
            <v>Výroba margarínu a podobných jedlých tuků</v>
          </cell>
        </row>
        <row r="397">
          <cell r="E397" t="str">
            <v>Zpracování mléka, výroba mléčných výrobků a sýrů</v>
          </cell>
        </row>
        <row r="398">
          <cell r="E398" t="str">
            <v>Výroba zmrzliny</v>
          </cell>
        </row>
        <row r="399">
          <cell r="E399" t="str">
            <v>Výroba mlýnských výrobků</v>
          </cell>
        </row>
        <row r="400">
          <cell r="E400" t="str">
            <v>Výroba škrobárenských výrobků</v>
          </cell>
        </row>
        <row r="401">
          <cell r="E401" t="str">
            <v>Výroba pekařských a cukrářských výrobků, kromě trvanlivých</v>
          </cell>
        </row>
        <row r="402">
          <cell r="E402" t="str">
            <v>Výroba sucharů a sušenek; výroba trvanlivých cukrářských výrobků</v>
          </cell>
        </row>
        <row r="403">
          <cell r="E403" t="str">
            <v>Výroba makaronů, nudlí, kuskusu a podobných moučných výrobků</v>
          </cell>
        </row>
        <row r="404">
          <cell r="E404" t="str">
            <v>Výroba cukru</v>
          </cell>
        </row>
        <row r="405">
          <cell r="E405" t="str">
            <v>Výroba kakaa, čokolády a cukrovinek</v>
          </cell>
        </row>
        <row r="406">
          <cell r="E406" t="str">
            <v>Zpracování čaje a kávy</v>
          </cell>
        </row>
        <row r="407">
          <cell r="E407" t="str">
            <v>Výroba koření a aromatických výtažků</v>
          </cell>
        </row>
        <row r="408">
          <cell r="E408" t="str">
            <v>Výroba hotových pokrmů</v>
          </cell>
        </row>
        <row r="409">
          <cell r="E409" t="str">
            <v>Výroba homogenizovaných potravinářských přípravků a dietních potravin</v>
          </cell>
        </row>
        <row r="410">
          <cell r="E410" t="str">
            <v>Výroba ostatních potravinářských výrobků j. n.</v>
          </cell>
        </row>
        <row r="411">
          <cell r="E411" t="str">
            <v>Výroba průmyslových krmiv pro hospodářská zvířata</v>
          </cell>
        </row>
        <row r="412">
          <cell r="E412" t="str">
            <v>Výroba průmyslových krmiv pro zvířata v zájmovém chovu</v>
          </cell>
        </row>
        <row r="413">
          <cell r="E413" t="str">
            <v>Destilace, rektifikace a míchání lihovin</v>
          </cell>
        </row>
        <row r="414">
          <cell r="E414" t="str">
            <v>Výroba vína z vinných hroznů</v>
          </cell>
        </row>
        <row r="415">
          <cell r="E415" t="str">
            <v>Výroba jablečného vína a jiných ovocných vín</v>
          </cell>
        </row>
        <row r="416">
          <cell r="E416" t="str">
            <v>Výroba ostatních nedestilovaných kvašených nápojů</v>
          </cell>
        </row>
        <row r="417">
          <cell r="E417" t="str">
            <v>Výroba piva</v>
          </cell>
        </row>
        <row r="418">
          <cell r="E418" t="str">
            <v>Výroba sladu</v>
          </cell>
        </row>
        <row r="419">
          <cell r="E419" t="str">
            <v>Výroba nealkohol.nápojů;stáčení minerálních a ostatních vod do lahví</v>
          </cell>
        </row>
        <row r="420">
          <cell r="E420" t="str">
            <v>Výroba pletených a háčkovaných materiálů</v>
          </cell>
        </row>
        <row r="421">
          <cell r="E421" t="str">
            <v>Výroba konfekčních textilních výrobků, kromě oděvů</v>
          </cell>
        </row>
        <row r="422">
          <cell r="E422" t="str">
            <v>Výroba koberců a kobercových předložek</v>
          </cell>
        </row>
        <row r="423">
          <cell r="E423" t="str">
            <v>Výroba lan, provazů a síťovaných výrobků</v>
          </cell>
        </row>
        <row r="424">
          <cell r="E424" t="str">
            <v>Výroba netkaných textilií a výrobků z nich, kromě oděvů</v>
          </cell>
        </row>
        <row r="425">
          <cell r="E425" t="str">
            <v>Výroba ostatních technických a průmyslových textilií</v>
          </cell>
        </row>
        <row r="426">
          <cell r="E426" t="str">
            <v>Výroba ostatních textilií j. n.</v>
          </cell>
        </row>
        <row r="427">
          <cell r="E427" t="str">
            <v>Výroba kožených oděvů</v>
          </cell>
        </row>
        <row r="428">
          <cell r="E428" t="str">
            <v>Výroba pracovních oděvů</v>
          </cell>
        </row>
        <row r="429">
          <cell r="E429" t="str">
            <v>Výroba ostatních svrchních oděvů</v>
          </cell>
        </row>
        <row r="430">
          <cell r="E430" t="str">
            <v>Výroba osobního prádla</v>
          </cell>
        </row>
        <row r="431">
          <cell r="E431" t="str">
            <v>Výroba ostatních oděvů a oděvních doplňků</v>
          </cell>
        </row>
        <row r="432">
          <cell r="E432" t="str">
            <v>Výroba pletených a háčkovaných punčochových výrobků</v>
          </cell>
        </row>
        <row r="433">
          <cell r="E433" t="str">
            <v>Výroba ostatních pletených a háčkovaných oděvů</v>
          </cell>
        </row>
        <row r="434">
          <cell r="E434" t="str">
            <v>Chov drobných hospodářských zvířat</v>
          </cell>
        </row>
        <row r="435">
          <cell r="E435" t="str">
            <v>Chov kožešinových zvířat</v>
          </cell>
        </row>
        <row r="436">
          <cell r="E436" t="str">
            <v>Chov zvířat pro zájmový chov</v>
          </cell>
        </row>
        <row r="437">
          <cell r="E437" t="str">
            <v>Chov ostatních zvířat j. n.</v>
          </cell>
        </row>
        <row r="438">
          <cell r="E438" t="str">
            <v>Činění a úprava usní (vyčiněných kůží); zpracování a barvení kožešin</v>
          </cell>
        </row>
        <row r="439">
          <cell r="E439" t="str">
            <v>Výroba brašnářských, sedlářských a podobných výrobků</v>
          </cell>
        </row>
        <row r="440">
          <cell r="E440" t="str">
            <v>Výroba dýh a desek na bázi dřeva</v>
          </cell>
        </row>
        <row r="441">
          <cell r="E441" t="str">
            <v>Výroba sestavených parketových podlah</v>
          </cell>
        </row>
        <row r="442">
          <cell r="E442" t="str">
            <v>Výroba ostatních výrobků stavebního truhlářství a tesařství</v>
          </cell>
        </row>
        <row r="443">
          <cell r="E443" t="str">
            <v>Výroba dřevěných obalů</v>
          </cell>
        </row>
        <row r="444">
          <cell r="E444" t="str">
            <v>Výroba ost.dřevěných,korkových,proutěných a slaměných výr.,kromě nábytku</v>
          </cell>
        </row>
        <row r="445">
          <cell r="E445" t="str">
            <v>Výroba buničiny</v>
          </cell>
        </row>
        <row r="446">
          <cell r="E446" t="str">
            <v>Výroba papíru a lepenky</v>
          </cell>
        </row>
        <row r="447">
          <cell r="E447" t="str">
            <v>Výroba vlnitého papíru a lepenky, papírových a lepenkových obalů</v>
          </cell>
        </row>
        <row r="448">
          <cell r="E448" t="str">
            <v>Výroba domácích potřeb, hygienických a toaletních výrobků z papíru</v>
          </cell>
        </row>
        <row r="449">
          <cell r="E449" t="str">
            <v>Výroba kancelářských potřeb z papíru</v>
          </cell>
        </row>
        <row r="450">
          <cell r="E450" t="str">
            <v>Výroba tapet</v>
          </cell>
        </row>
        <row r="451">
          <cell r="E451" t="str">
            <v>Výroba ostatních výrobků z papíru a lepenky</v>
          </cell>
        </row>
        <row r="452">
          <cell r="E452" t="str">
            <v>Tisk novin</v>
          </cell>
        </row>
        <row r="453">
          <cell r="E453" t="str">
            <v>Tisk ostatní, kromě novin</v>
          </cell>
        </row>
        <row r="454">
          <cell r="E454" t="str">
            <v>Příprava tisku a digitálních dat</v>
          </cell>
        </row>
        <row r="455">
          <cell r="E455" t="str">
            <v>Vázání a související činnosti</v>
          </cell>
        </row>
        <row r="456">
          <cell r="E456" t="str">
            <v>Výroba technických plynů</v>
          </cell>
        </row>
        <row r="457">
          <cell r="E457" t="str">
            <v>Výroba barviv a pigmentů</v>
          </cell>
        </row>
        <row r="458">
          <cell r="E458" t="str">
            <v>Výroba jiných základních anorganických chemických látek</v>
          </cell>
        </row>
        <row r="459">
          <cell r="E459" t="str">
            <v>Výroba jiných základních organických chemických látek</v>
          </cell>
        </row>
        <row r="460">
          <cell r="E460" t="str">
            <v>Výroba hnojiv a dusíkatých sloučenin</v>
          </cell>
        </row>
        <row r="461">
          <cell r="E461" t="str">
            <v>Výroba plastů v primárních formách</v>
          </cell>
        </row>
        <row r="462">
          <cell r="E462" t="str">
            <v>Výroba syntetického kaučuku v primárních formách</v>
          </cell>
        </row>
        <row r="463">
          <cell r="E463" t="str">
            <v>Výroba mýdel a detergentů, čisticích a lešticích prostředků</v>
          </cell>
        </row>
        <row r="464">
          <cell r="E464" t="str">
            <v>Výroba parfémů a toaletních přípravků</v>
          </cell>
        </row>
        <row r="465">
          <cell r="E465" t="str">
            <v>Výroba výbušnin</v>
          </cell>
        </row>
        <row r="466">
          <cell r="E466" t="str">
            <v>Výroba klihů</v>
          </cell>
        </row>
        <row r="467">
          <cell r="E467" t="str">
            <v>Výroba vonných silic</v>
          </cell>
        </row>
        <row r="468">
          <cell r="E468" t="str">
            <v>Výroba ostatních chemických výrobků j. n.</v>
          </cell>
        </row>
        <row r="469">
          <cell r="E469" t="str">
            <v>Výroba pryžových plášťů a duší; protektorování pneumatik</v>
          </cell>
        </row>
        <row r="470">
          <cell r="E470" t="str">
            <v>Výroba ostatních pryžových výrobků</v>
          </cell>
        </row>
        <row r="471">
          <cell r="E471" t="str">
            <v>Výroba plastových desek, fólií, hadic, trubek a profilů</v>
          </cell>
        </row>
        <row r="472">
          <cell r="E472" t="str">
            <v>Výroba plastových obalů</v>
          </cell>
        </row>
        <row r="473">
          <cell r="E473" t="str">
            <v>Výroba plastových výrobků pro stavebnictví</v>
          </cell>
        </row>
        <row r="474">
          <cell r="E474" t="str">
            <v>Výroba ostatních plastových výrobků</v>
          </cell>
        </row>
        <row r="475">
          <cell r="E475" t="str">
            <v>Výroba plochého skla</v>
          </cell>
        </row>
        <row r="476">
          <cell r="E476" t="str">
            <v>Tvarování a zpracování plochého skla</v>
          </cell>
        </row>
        <row r="477">
          <cell r="E477" t="str">
            <v>Výroba dutého skla</v>
          </cell>
        </row>
        <row r="478">
          <cell r="E478" t="str">
            <v>Výroba skleněných vláken</v>
          </cell>
        </row>
        <row r="479">
          <cell r="E479" t="str">
            <v>Výroba a zpracování ostatního skla vč. technického</v>
          </cell>
        </row>
        <row r="480">
          <cell r="E480" t="str">
            <v>Výroba keramických obkládaček a dlaždic</v>
          </cell>
        </row>
        <row r="481">
          <cell r="E481" t="str">
            <v>Výroba pálených zdicích materiálů, tašek, dlaždic a podobných výrobků</v>
          </cell>
        </row>
        <row r="482">
          <cell r="E482" t="str">
            <v>Výroba keram.a porcelán.výrobků převážně pro domácnost a ozdob.předmětů</v>
          </cell>
        </row>
        <row r="483">
          <cell r="E483" t="str">
            <v>Výroba keramických sanitárních výrobků</v>
          </cell>
        </row>
        <row r="484">
          <cell r="E484" t="str">
            <v>Výroba keramických izolátorů a izolačního příslušenství</v>
          </cell>
        </row>
        <row r="485">
          <cell r="E485" t="str">
            <v>Výroba ostatních technických keramických výrobků</v>
          </cell>
        </row>
        <row r="486">
          <cell r="E486" t="str">
            <v>Výroba ostatních keramických výrobků</v>
          </cell>
        </row>
        <row r="487">
          <cell r="E487" t="str">
            <v>Výroba cementu</v>
          </cell>
        </row>
        <row r="488">
          <cell r="E488" t="str">
            <v>Výroba vápna a sádry</v>
          </cell>
        </row>
        <row r="489">
          <cell r="E489" t="str">
            <v>Výroba betonových výrobků pro stavební účely</v>
          </cell>
        </row>
        <row r="490">
          <cell r="E490" t="str">
            <v>Výroba sádrových výrobků pro stavební účely</v>
          </cell>
        </row>
        <row r="491">
          <cell r="E491" t="str">
            <v>Výroba betonu připraveného k lití</v>
          </cell>
        </row>
        <row r="492">
          <cell r="E492" t="str">
            <v>Výroba malt</v>
          </cell>
        </row>
        <row r="493">
          <cell r="E493" t="str">
            <v>Výroba vláknitých cementů</v>
          </cell>
        </row>
        <row r="494">
          <cell r="E494" t="str">
            <v>Výroba ostatních betonových, cementových a sádrových výrobků</v>
          </cell>
        </row>
        <row r="495">
          <cell r="E495" t="str">
            <v>Výroba brusiv</v>
          </cell>
        </row>
        <row r="496">
          <cell r="E496" t="str">
            <v>Výroba ostatních nekovových minerálních výrobků j.n.</v>
          </cell>
        </row>
        <row r="497">
          <cell r="E497" t="str">
            <v>Tažení tyčí za studena</v>
          </cell>
        </row>
        <row r="498">
          <cell r="E498" t="str">
            <v>Válcování ocelových úzkých pásů za studena</v>
          </cell>
        </row>
        <row r="499">
          <cell r="E499" t="str">
            <v>Tváření ocelových profilů za studena</v>
          </cell>
        </row>
        <row r="500">
          <cell r="E500" t="str">
            <v>Tažení ocelového drátu za studena</v>
          </cell>
        </row>
        <row r="501">
          <cell r="E501" t="str">
            <v>Výroba a hutní zpracování drahých kovů</v>
          </cell>
        </row>
        <row r="502">
          <cell r="E502" t="str">
            <v>Výroba a hutní zpracování hliníku</v>
          </cell>
        </row>
        <row r="503">
          <cell r="E503" t="str">
            <v>Výroba a hutní zpracování olova, zinku a cínu</v>
          </cell>
        </row>
        <row r="504">
          <cell r="E504" t="str">
            <v>Výroba a hutní zpracování mědi</v>
          </cell>
        </row>
        <row r="505">
          <cell r="E505" t="str">
            <v>Výroba a hutní zpracování ostatních neželezných kovů</v>
          </cell>
        </row>
        <row r="506">
          <cell r="E506" t="str">
            <v>Zpracování jaderného paliva</v>
          </cell>
        </row>
        <row r="507">
          <cell r="E507" t="str">
            <v>Výroba odlitků z litiny</v>
          </cell>
        </row>
        <row r="508">
          <cell r="E508" t="str">
            <v>Výroba odlitků z oceli</v>
          </cell>
        </row>
        <row r="509">
          <cell r="E509" t="str">
            <v>Výroba odlitků z lehkých neželezných kovů</v>
          </cell>
        </row>
        <row r="510">
          <cell r="E510" t="str">
            <v>Výroba odlitků z ostatních neželezných kovů</v>
          </cell>
        </row>
        <row r="511">
          <cell r="E511" t="str">
            <v>Výroba kovových konstrukcí a jejich dílů</v>
          </cell>
        </row>
        <row r="512">
          <cell r="E512" t="str">
            <v>Výroba kovových dveří a oken</v>
          </cell>
        </row>
        <row r="513">
          <cell r="E513" t="str">
            <v>Výroba radiátorů a kotlů k ústřednímu topení</v>
          </cell>
        </row>
        <row r="514">
          <cell r="E514" t="str">
            <v>Výroba kovových nádrží a zásobníků</v>
          </cell>
        </row>
        <row r="515">
          <cell r="E515" t="str">
            <v>Povrchová úprava a zušlechťování kovů</v>
          </cell>
        </row>
        <row r="516">
          <cell r="E516" t="str">
            <v>Obrábění</v>
          </cell>
        </row>
        <row r="517">
          <cell r="E517" t="str">
            <v>Výroba nožířských výrobků</v>
          </cell>
        </row>
        <row r="518">
          <cell r="E518" t="str">
            <v>Výroba zámků a kování</v>
          </cell>
        </row>
        <row r="519">
          <cell r="E519" t="str">
            <v>Výroba nástrojů a nářadí</v>
          </cell>
        </row>
        <row r="520">
          <cell r="E520" t="str">
            <v>Výroba ocelových sudů a podobných nádob</v>
          </cell>
        </row>
        <row r="521">
          <cell r="E521" t="str">
            <v>Výroba drobných kovových obalů</v>
          </cell>
        </row>
        <row r="522">
          <cell r="E522" t="str">
            <v>Výroba drátěných výrobků, řetězů a pružin</v>
          </cell>
        </row>
        <row r="523">
          <cell r="E523" t="str">
            <v>Výroba spojovacích materiálů a spojovacích výrobků se závity</v>
          </cell>
        </row>
        <row r="524">
          <cell r="E524" t="str">
            <v>Výroba ostatních kovodělných výrobků j. n.</v>
          </cell>
        </row>
        <row r="525">
          <cell r="E525" t="str">
            <v>Výroba elektronických součástek</v>
          </cell>
        </row>
        <row r="526">
          <cell r="E526" t="str">
            <v>Výroba osazených elektronických desek</v>
          </cell>
        </row>
        <row r="527">
          <cell r="E527" t="str">
            <v>Výroba měřicích, zkušebních a navigačních přístrojů</v>
          </cell>
        </row>
        <row r="528">
          <cell r="E528" t="str">
            <v>Výroba časoměrných přístrojů</v>
          </cell>
        </row>
        <row r="529">
          <cell r="E529" t="str">
            <v>Výroba elektrických motorů, generátorů a transformátorů</v>
          </cell>
        </row>
        <row r="530">
          <cell r="E530" t="str">
            <v>Výroba elektrických rozvodných a kontrolních zařízení</v>
          </cell>
        </row>
        <row r="531">
          <cell r="E531" t="str">
            <v>Výroba optických kabelů</v>
          </cell>
        </row>
        <row r="532">
          <cell r="E532" t="str">
            <v>Výroba elektrických vodičů a kabelů j. n.</v>
          </cell>
        </row>
        <row r="533">
          <cell r="E533" t="str">
            <v>Výroba elektroinstalačních zařízení</v>
          </cell>
        </row>
        <row r="534">
          <cell r="E534" t="str">
            <v>Výroba elektrických spotřebičů převážně pro domácnost</v>
          </cell>
        </row>
        <row r="535">
          <cell r="E535" t="str">
            <v>Výroba neelektrických spotřebičů převážně pro domácnost</v>
          </cell>
        </row>
        <row r="536">
          <cell r="E536" t="str">
            <v>Výroba motorů a turbín, kromě motorů pro letadla, automobily a motocykly</v>
          </cell>
        </row>
        <row r="537">
          <cell r="E537" t="str">
            <v>Výroba hydraulických a pneumatických zařízení</v>
          </cell>
        </row>
        <row r="538">
          <cell r="E538" t="str">
            <v>Výroba ostatních čerpadel a kompresorů</v>
          </cell>
        </row>
        <row r="539">
          <cell r="E539" t="str">
            <v>Výroba ostatních potrubních armatur</v>
          </cell>
        </row>
        <row r="540">
          <cell r="E540" t="str">
            <v>Výroba ložisek, ozubených kol, převodů a hnacích prvků</v>
          </cell>
        </row>
        <row r="541">
          <cell r="E541" t="str">
            <v>Výroba pecí a hořáků pro topeniště</v>
          </cell>
        </row>
        <row r="542">
          <cell r="E542" t="str">
            <v>Výroba zdvihacích a manipulačních zařízení</v>
          </cell>
        </row>
        <row r="543">
          <cell r="E543" t="str">
            <v>Výroba kancelářských strojů a zařízení,kromě počítačů a perif.zařízení</v>
          </cell>
        </row>
        <row r="544">
          <cell r="E544" t="str">
            <v>Výroba ručních mechanizovaných nástrojů</v>
          </cell>
        </row>
        <row r="545">
          <cell r="E545" t="str">
            <v>Výroba průmyslových chladicích a klimatizačních zařízení</v>
          </cell>
        </row>
        <row r="546">
          <cell r="E546" t="str">
            <v>Výroba ostatních strojů a zařízení pro všeobecné účely j. n.</v>
          </cell>
        </row>
        <row r="547">
          <cell r="E547" t="str">
            <v>Výroba kovoobráběcích strojů</v>
          </cell>
        </row>
        <row r="548">
          <cell r="E548" t="str">
            <v>Výroba ostatních obráběcích strojů</v>
          </cell>
        </row>
        <row r="549">
          <cell r="E549" t="str">
            <v>Výroba strojů pro metalurgii</v>
          </cell>
        </row>
        <row r="550">
          <cell r="E550" t="str">
            <v>Výroba strojů pro těžbu, dobývání a stavebnictví</v>
          </cell>
        </row>
        <row r="551">
          <cell r="E551" t="str">
            <v>Výroba strojů na výrobu potravin, nápojů a zpracování tabáku</v>
          </cell>
        </row>
        <row r="552">
          <cell r="E552" t="str">
            <v>Výroba strojů na výrobu textilu, oděvních výrobků a výrobků z usní</v>
          </cell>
        </row>
        <row r="553">
          <cell r="E553" t="str">
            <v>Výroba strojů a přístrojů na výrobu papíru a lepenky</v>
          </cell>
        </row>
        <row r="554">
          <cell r="E554" t="str">
            <v>Výroba strojů na výrobu plastů a pryže</v>
          </cell>
        </row>
        <row r="555">
          <cell r="E555" t="str">
            <v>Výroba ostatních strojů pro speciální účely j. n.</v>
          </cell>
        </row>
        <row r="556">
          <cell r="E556" t="str">
            <v>Výroba elektrického a elektronického zařízení pro motorová vozidla</v>
          </cell>
        </row>
        <row r="557">
          <cell r="E557" t="str">
            <v>Výroba ostatních dílů a příslušenství pro motorová vozidla</v>
          </cell>
        </row>
        <row r="558">
          <cell r="E558" t="str">
            <v>Stavba lodí a plavidel</v>
          </cell>
        </row>
        <row r="559">
          <cell r="E559" t="str">
            <v>Stavba rekreačních a sportovních člunů</v>
          </cell>
        </row>
        <row r="560">
          <cell r="E560" t="str">
            <v>Výroba motocyklů</v>
          </cell>
        </row>
        <row r="561">
          <cell r="E561" t="str">
            <v>Výroba jízdních kol a vozíků pro invalidy</v>
          </cell>
        </row>
        <row r="562">
          <cell r="E562" t="str">
            <v>Výroba ostatních dopravních prostředků a zařízení j. n.</v>
          </cell>
        </row>
        <row r="563">
          <cell r="E563" t="str">
            <v>Výroba kancelářského nábytku a zařízení obchodů</v>
          </cell>
        </row>
        <row r="564">
          <cell r="E564" t="str">
            <v>Výroba kuchyňského nábytku</v>
          </cell>
        </row>
        <row r="565">
          <cell r="E565" t="str">
            <v>Výroba matrací</v>
          </cell>
        </row>
        <row r="566">
          <cell r="E566" t="str">
            <v>Výroba ostatního nábytku</v>
          </cell>
        </row>
        <row r="567">
          <cell r="E567" t="str">
            <v>Ražení mincí</v>
          </cell>
        </row>
        <row r="568">
          <cell r="E568" t="str">
            <v>Výroba klenotů a příbuzných výrobků</v>
          </cell>
        </row>
        <row r="569">
          <cell r="E569" t="str">
            <v>Výroba bižuterie a příbuzných výrobků</v>
          </cell>
        </row>
        <row r="570">
          <cell r="E570" t="str">
            <v>Výroba košťat a kartáčnických výrobků</v>
          </cell>
        </row>
        <row r="571">
          <cell r="E571" t="str">
            <v>Ostatní zpracovatelský průmysl j. n.</v>
          </cell>
        </row>
        <row r="572">
          <cell r="E572" t="str">
            <v>Opravy kovodělných výrobků</v>
          </cell>
        </row>
        <row r="573">
          <cell r="E573" t="str">
            <v>Opravy strojů</v>
          </cell>
        </row>
        <row r="574">
          <cell r="E574" t="str">
            <v>Opravy elektronických a optických přístrojů a zařízení</v>
          </cell>
        </row>
        <row r="575">
          <cell r="E575" t="str">
            <v>Opravy elektrických zařízen</v>
          </cell>
        </row>
        <row r="576">
          <cell r="E576" t="str">
            <v>Opravy a údržba lodí a člunů</v>
          </cell>
        </row>
        <row r="577">
          <cell r="E577" t="str">
            <v>Opravy a údržba letadel a kosmických lodí</v>
          </cell>
        </row>
        <row r="578">
          <cell r="E578" t="str">
            <v>Opravy a údržba ostatních dopravních prostředků a zařízení j. n.</v>
          </cell>
        </row>
        <row r="579">
          <cell r="E579" t="str">
            <v>Opravy ostatních zařízení</v>
          </cell>
        </row>
        <row r="580">
          <cell r="E580" t="str">
            <v>Výroba elektřiny</v>
          </cell>
        </row>
        <row r="581">
          <cell r="E581" t="str">
            <v>Přenos elektřiny</v>
          </cell>
        </row>
        <row r="582">
          <cell r="E582" t="str">
            <v>Rozvod elektřiny</v>
          </cell>
        </row>
        <row r="583">
          <cell r="E583" t="str">
            <v>Obchod s elektřinou</v>
          </cell>
        </row>
        <row r="584">
          <cell r="E584" t="str">
            <v>Výroba plynu</v>
          </cell>
        </row>
        <row r="585">
          <cell r="E585" t="str">
            <v>Rozvod plynných paliv prostřednictvím sítí</v>
          </cell>
        </row>
        <row r="586">
          <cell r="E586" t="str">
            <v>Obchod s plynem prostřednictvím sítí</v>
          </cell>
        </row>
        <row r="587">
          <cell r="E587" t="str">
            <v>Shromažďování a sběr odpadů, kromě nebezpečných</v>
          </cell>
        </row>
        <row r="588">
          <cell r="E588" t="str">
            <v>Shromažďování a sběr nebezpečných odpadů</v>
          </cell>
        </row>
        <row r="589">
          <cell r="E589" t="str">
            <v>Odstraňování odpadů, kromě nebezpečných</v>
          </cell>
        </row>
        <row r="590">
          <cell r="E590" t="str">
            <v>Odstraňování nebezpečných odpadů</v>
          </cell>
        </row>
        <row r="591">
          <cell r="E591" t="str">
            <v>Demontáž vraků a vyřazených strojů a zařízení pro účely recyklace</v>
          </cell>
        </row>
        <row r="592">
          <cell r="E592" t="str">
            <v>Úprava odpadů k dalšímu využití,kromě demontáže vraků,strojů a zařízení</v>
          </cell>
        </row>
        <row r="593">
          <cell r="E593" t="str">
            <v>Výstavba bytových budov</v>
          </cell>
        </row>
        <row r="594">
          <cell r="E594" t="str">
            <v>Výstavba silnic a dálnic</v>
          </cell>
        </row>
        <row r="595">
          <cell r="E595" t="str">
            <v>Výstavba železnic a podzemních drah</v>
          </cell>
        </row>
        <row r="596">
          <cell r="E596" t="str">
            <v>Výstavba mostů a tunelů</v>
          </cell>
        </row>
        <row r="597">
          <cell r="E597" t="str">
            <v>Výstavba inženýrských sítí pro kapaliny a plyny</v>
          </cell>
        </row>
        <row r="598">
          <cell r="E598" t="str">
            <v>Výstavba inženýrských sítí pro elektřinu a telekomunikace</v>
          </cell>
        </row>
        <row r="599">
          <cell r="E599" t="str">
            <v>Výstavba vodních děl</v>
          </cell>
        </row>
        <row r="600">
          <cell r="E600" t="str">
            <v>Výstavba ostatních staveb j. n.</v>
          </cell>
        </row>
        <row r="601">
          <cell r="E601" t="str">
            <v>Demolice</v>
          </cell>
        </row>
        <row r="602">
          <cell r="E602" t="str">
            <v>Příprava staveniště</v>
          </cell>
        </row>
        <row r="603">
          <cell r="E603" t="str">
            <v>Průzkumné vrtné práce</v>
          </cell>
        </row>
        <row r="604">
          <cell r="E604" t="str">
            <v>Elektrické instalace</v>
          </cell>
        </row>
        <row r="605">
          <cell r="E605" t="str">
            <v>Instalace vody, odpadu, plynu, topení a klimatizace</v>
          </cell>
        </row>
        <row r="606">
          <cell r="E606" t="str">
            <v>Ostatní stavební instalace</v>
          </cell>
        </row>
        <row r="607">
          <cell r="E607" t="str">
            <v>Omítkářské práce</v>
          </cell>
        </row>
        <row r="608">
          <cell r="E608" t="str">
            <v>Truhlářské práce</v>
          </cell>
        </row>
        <row r="609">
          <cell r="E609" t="str">
            <v>Obkládání stěn a pokládání podlahových krytin</v>
          </cell>
        </row>
        <row r="610">
          <cell r="E610" t="str">
            <v>Sklenářské, malířské a natěračské práce</v>
          </cell>
        </row>
        <row r="611">
          <cell r="E611" t="str">
            <v>Ostatní kompletační a dokončovací práce</v>
          </cell>
        </row>
        <row r="612">
          <cell r="E612" t="str">
            <v>Pokrývačské práce</v>
          </cell>
        </row>
        <row r="613">
          <cell r="E613" t="str">
            <v>Ostatní specializované stavební činnosti j. n.</v>
          </cell>
        </row>
        <row r="614">
          <cell r="E614" t="str">
            <v>Obchod s automobily a jinými lehkými motorovými vozidly</v>
          </cell>
        </row>
        <row r="615">
          <cell r="E615" t="str">
            <v>Obchod s ostatními motorovými vozidly, kromě motocyklů</v>
          </cell>
        </row>
        <row r="616">
          <cell r="E616" t="str">
            <v>Velkoobchod s díly a příslušenstvím pro motorová vozidla,kromě motocyklů</v>
          </cell>
        </row>
        <row r="617">
          <cell r="E617" t="str">
            <v>Maloobchod s díly a příslušenstvím pro motorová vozidla,kromě motocyklů</v>
          </cell>
        </row>
        <row r="618">
          <cell r="E618" t="str">
            <v>Zprostř.velkoob.a velkoob.v zast.se zákl.zem.pr.,živými zv.,text.sur.a pol.</v>
          </cell>
        </row>
        <row r="619">
          <cell r="E619" t="str">
            <v>Zprostř.velkoob.a velkoob.v zast.s palivy,rudami,kovy a prům.chemikáliemi</v>
          </cell>
        </row>
        <row r="620">
          <cell r="E620" t="str">
            <v>Zprostř.velkoobchodu a velkoobchod v zast.se dřevem a staveb.materiály</v>
          </cell>
        </row>
        <row r="621">
          <cell r="E621" t="str">
            <v>Zprostř.velkoobchodu a velkoob.v zast.se stroji,prům.zař.,loděmi a letadly</v>
          </cell>
        </row>
        <row r="622">
          <cell r="E622" t="str">
            <v>Zprostř.velkoob.a velkoob.v zast.s náb.,želez.zbožím a potř.převáž.pro dom.</v>
          </cell>
        </row>
        <row r="623">
          <cell r="E623" t="str">
            <v>Zprostř.velkoob.a velkoob.v zast.s text.,oděvy,kožešinami,obuví a kož.výr.</v>
          </cell>
        </row>
        <row r="624">
          <cell r="E624" t="str">
            <v>Zprostř.velkoob.a velkoob.v zast.s potr.,nápoji,tabákem a tabák.výrobky</v>
          </cell>
        </row>
        <row r="625">
          <cell r="E625" t="str">
            <v>Zprostř.specializ.velkoob.a specializ.velkoob.v zast.s ost.výrobky</v>
          </cell>
        </row>
        <row r="626">
          <cell r="E626" t="str">
            <v>Zprostř.nespecializ.velkoobchodu a nespecializ.velkoobchod v zast.</v>
          </cell>
        </row>
        <row r="627">
          <cell r="E627" t="str">
            <v>Velkoobchod s obilím, surovým tabákem, osivy a krmivy</v>
          </cell>
        </row>
        <row r="628">
          <cell r="E628" t="str">
            <v>Velkoobchod s květinami a jinými rostlinami</v>
          </cell>
        </row>
        <row r="629">
          <cell r="E629" t="str">
            <v>Velkoobchod s živými zvířaty</v>
          </cell>
        </row>
        <row r="630">
          <cell r="E630" t="str">
            <v>Velkoobchod se surovými kůžemi, kožešinami a usněmi</v>
          </cell>
        </row>
        <row r="631">
          <cell r="E631" t="str">
            <v>Velkoobchod s ovocem a zeleninou</v>
          </cell>
        </row>
        <row r="632">
          <cell r="E632" t="str">
            <v>Velkoobchod s masem a masnými výrobky</v>
          </cell>
        </row>
        <row r="633">
          <cell r="E633" t="str">
            <v>Velkoobchod s mléčnými výrobky, vejci, jedlými oleji a tuky</v>
          </cell>
        </row>
        <row r="634">
          <cell r="E634" t="str">
            <v>Velkoobchod s nápoji</v>
          </cell>
        </row>
        <row r="635">
          <cell r="E635" t="str">
            <v>Velkoobchod s tabákovými výrobky</v>
          </cell>
        </row>
        <row r="636">
          <cell r="E636" t="str">
            <v>Velkoobchod s cukrem, čokoládou a cukrovinkami</v>
          </cell>
        </row>
        <row r="637">
          <cell r="E637" t="str">
            <v>Velkoobchod s kávou, čajem, kakaem a kořením</v>
          </cell>
        </row>
        <row r="638">
          <cell r="E638" t="str">
            <v>Specializ.velkoobchod s jinými potravinami,včetně ryb,korýšů a měkkýšů</v>
          </cell>
        </row>
        <row r="639">
          <cell r="E639" t="str">
            <v>Nespecializovaný velkoobchod s potravinami,nápoji a tabákovými výroby</v>
          </cell>
        </row>
        <row r="640">
          <cell r="E640" t="str">
            <v>Velkoobchod s textilem</v>
          </cell>
        </row>
        <row r="641">
          <cell r="E641" t="str">
            <v>Velkoobchod s oděvy a obuví</v>
          </cell>
        </row>
        <row r="642">
          <cell r="E642" t="str">
            <v>Velkoobchod s elektrospotřebiči a elektronikou</v>
          </cell>
        </row>
        <row r="643">
          <cell r="E643" t="str">
            <v>Velkoobchod s porcelán.,keram.a skleněnými výrobky a čisticími prostř.</v>
          </cell>
        </row>
        <row r="644">
          <cell r="E644" t="str">
            <v>Velkoobchod s kosmetickými výrobky</v>
          </cell>
        </row>
        <row r="645">
          <cell r="E645" t="str">
            <v>Velkoobchod s farmaceutickými výrobky</v>
          </cell>
        </row>
        <row r="646">
          <cell r="E646" t="str">
            <v>Velkoobchod s nábytkem, koberci a svítidly</v>
          </cell>
        </row>
        <row r="647">
          <cell r="E647" t="str">
            <v>Velkoobchod s hodinami, hodinkami a klenoty</v>
          </cell>
        </row>
        <row r="648">
          <cell r="E648" t="str">
            <v>Velkoobchod s ostatními výrobky převážně pro domácnost</v>
          </cell>
        </row>
        <row r="649">
          <cell r="E649" t="str">
            <v>Velkoobchod s počítači, počítačovým periferním zařízením a softwarem</v>
          </cell>
        </row>
        <row r="650">
          <cell r="E650" t="str">
            <v>Velkoobchod s elektronickým a telekomunikačním zařízením a jeho díly</v>
          </cell>
        </row>
        <row r="651">
          <cell r="E651" t="str">
            <v>Velkoobchod se zemědělskými stroji, strojním zařízením a příslušenstvím</v>
          </cell>
        </row>
        <row r="652">
          <cell r="E652" t="str">
            <v>Velkoobchod s obráběcími stroji</v>
          </cell>
        </row>
        <row r="653">
          <cell r="E653" t="str">
            <v>Velkoobchod s těžebními a stavebními stroji a zařízením</v>
          </cell>
        </row>
        <row r="654">
          <cell r="E654" t="str">
            <v>Velkoobchod se strojním zařízením pro text.průmysl,šicími a plet.stroji</v>
          </cell>
        </row>
        <row r="655">
          <cell r="E655" t="str">
            <v>Velkoobchod s kancelářským nábytkem</v>
          </cell>
        </row>
        <row r="656">
          <cell r="E656" t="str">
            <v>Velkoobchod s ostatními kancelářskými stroji a zařízením</v>
          </cell>
        </row>
        <row r="657">
          <cell r="E657" t="str">
            <v>Velkoobchod s ostatními stroji a zařízením</v>
          </cell>
        </row>
        <row r="658">
          <cell r="E658" t="str">
            <v>Velkoobchod s pevnými, kapalnými a plynnými palivy a příbuznými výrobky</v>
          </cell>
        </row>
        <row r="659">
          <cell r="E659" t="str">
            <v>Velkoobchod s rudami, kovy a hutními výrobky</v>
          </cell>
        </row>
        <row r="660">
          <cell r="E660" t="str">
            <v>Velkoobchod se dřevem, stavebními materiály a sanitárním vybavením</v>
          </cell>
        </row>
        <row r="661">
          <cell r="E661" t="str">
            <v>Velkoobchod s železářským zbožím,instalatér.a topenářskými potřebami</v>
          </cell>
        </row>
        <row r="662">
          <cell r="E662" t="str">
            <v>Velkoobchod s chemickými výrobky</v>
          </cell>
        </row>
        <row r="663">
          <cell r="E663" t="str">
            <v>Velkoobchod s ostatními meziprodukty</v>
          </cell>
        </row>
        <row r="664">
          <cell r="E664" t="str">
            <v>Velkoobchod s odpadem a šrotem</v>
          </cell>
        </row>
        <row r="665">
          <cell r="E665" t="str">
            <v>Maloobchod s převahou potravin,nápojů a tabák.výrobků v nespecializ.prod.</v>
          </cell>
        </row>
        <row r="666">
          <cell r="E666" t="str">
            <v>Ostatní maloobchod v nespecializovaných prodejnách</v>
          </cell>
        </row>
        <row r="667">
          <cell r="E667" t="str">
            <v>Maloobchod s ovocem a zeleninou</v>
          </cell>
        </row>
        <row r="668">
          <cell r="E668" t="str">
            <v>Maloobchod s masem a masnými výrobky</v>
          </cell>
        </row>
        <row r="669">
          <cell r="E669" t="str">
            <v>Maloobchod s rybami, korýši a měkkýši</v>
          </cell>
        </row>
        <row r="670">
          <cell r="E670" t="str">
            <v>Maloobchod s chlebem, pečivem, cukrářskými výrobky a cukrovinkami</v>
          </cell>
        </row>
        <row r="671">
          <cell r="E671" t="str">
            <v>Maloobchod s nápoji</v>
          </cell>
        </row>
        <row r="672">
          <cell r="E672" t="str">
            <v>Maloobchod s tabákovými výrobky</v>
          </cell>
        </row>
        <row r="673">
          <cell r="E673" t="str">
            <v>Ostatní maloobchod s potravinami ve specializovaných prodejnách</v>
          </cell>
        </row>
        <row r="674">
          <cell r="E674" t="str">
            <v>Maloobchod s počítači, počítačovým periferním zařízením a softwarem</v>
          </cell>
        </row>
        <row r="675">
          <cell r="E675" t="str">
            <v>Maloobchod s telekomunikačním zařízením</v>
          </cell>
        </row>
        <row r="676">
          <cell r="E676" t="str">
            <v>Maloobchod s audio- a videozařízením</v>
          </cell>
        </row>
        <row r="677">
          <cell r="E677" t="str">
            <v>Maloobchod s textilem</v>
          </cell>
        </row>
        <row r="678">
          <cell r="E678" t="str">
            <v>Maloobchod s železářským zbožím, barvami, sklem a potřebami pro kutily</v>
          </cell>
        </row>
        <row r="679">
          <cell r="E679" t="str">
            <v>Maloobchod s koberci, podlahovými krytinami a nástěnnými obklady</v>
          </cell>
        </row>
        <row r="680">
          <cell r="E680" t="str">
            <v>Maloobchod s elektrospotřebiči a elektronikou</v>
          </cell>
        </row>
        <row r="681">
          <cell r="E681" t="str">
            <v>Maloobchod s nábytkem,svítidly a ost.výr.přev.pro dom.ve specializ.prod.</v>
          </cell>
        </row>
        <row r="682">
          <cell r="E682" t="str">
            <v>Maloobchod s knihami</v>
          </cell>
        </row>
        <row r="683">
          <cell r="E683" t="str">
            <v>Maloobchod s novinami, časopisy a papírnickým zbožím</v>
          </cell>
        </row>
        <row r="684">
          <cell r="E684" t="str">
            <v>Maloobchod s audio- a videozáznamy</v>
          </cell>
        </row>
        <row r="685">
          <cell r="E685" t="str">
            <v>Maloobchod se sportovním vybavením</v>
          </cell>
        </row>
        <row r="686">
          <cell r="E686" t="str">
            <v>Maloobchod s hrami a hračkami</v>
          </cell>
        </row>
        <row r="687">
          <cell r="E687" t="str">
            <v>Maloobchod s oděvy</v>
          </cell>
        </row>
        <row r="688">
          <cell r="E688" t="str">
            <v>Maloobchod s obuví a koženými výrobky</v>
          </cell>
        </row>
        <row r="689">
          <cell r="E689" t="str">
            <v>Maloobchod s farmaceutickými přípravky</v>
          </cell>
        </row>
        <row r="690">
          <cell r="E690" t="str">
            <v>Maloobchod se zdravotnickými a ortopedickými výrobky</v>
          </cell>
        </row>
        <row r="691">
          <cell r="E691" t="str">
            <v>Maloobchod s kosmetickými a toaletními výrobky</v>
          </cell>
        </row>
        <row r="692">
          <cell r="E692" t="str">
            <v>Maloob.s květinami,rostl.,osivy,hnoj.,zvířaty pro záj.chov a krmivy pro ně</v>
          </cell>
        </row>
        <row r="693">
          <cell r="E693" t="str">
            <v>Maloobchod s hodinami, hodinkami a klenoty</v>
          </cell>
        </row>
        <row r="694">
          <cell r="E694" t="str">
            <v>Ostatní maloobchod s novým zbožím ve specializovaných prodejnách</v>
          </cell>
        </row>
        <row r="695">
          <cell r="E695" t="str">
            <v>Maloobchod s použitým zbožím v prodejnách</v>
          </cell>
        </row>
        <row r="696">
          <cell r="E696" t="str">
            <v>Maloobchod s potravinami,nápoji a tabák.výrobky ve stáncích a na trzích</v>
          </cell>
        </row>
        <row r="697">
          <cell r="E697" t="str">
            <v>Maloobchod s textilem, oděvy a obuví ve stáncích a na trzích</v>
          </cell>
        </row>
        <row r="698">
          <cell r="E698" t="str">
            <v>Maloobchod s ostatním zbožím ve stáncích a na trzích</v>
          </cell>
        </row>
        <row r="699">
          <cell r="E699" t="str">
            <v>Maloobchod prostřednictvím internetu nebo zásilkové služby</v>
          </cell>
        </row>
        <row r="700">
          <cell r="E700" t="str">
            <v>Ostatní maloobchod mimo prodejny, stánky a trhy</v>
          </cell>
        </row>
        <row r="701">
          <cell r="E701" t="str">
            <v>Městská a příměstská pozemní osobní doprava</v>
          </cell>
        </row>
        <row r="702">
          <cell r="E702" t="str">
            <v>Taxislužba a pronájem osobních vozů s řidičem</v>
          </cell>
        </row>
        <row r="703">
          <cell r="E703" t="str">
            <v>Ostatní pozemní osobní doprava j. n.</v>
          </cell>
        </row>
        <row r="704">
          <cell r="E704" t="str">
            <v>Silniční nákladní doprava</v>
          </cell>
        </row>
        <row r="705">
          <cell r="E705" t="str">
            <v>Stěhovací služby</v>
          </cell>
        </row>
        <row r="706">
          <cell r="E706" t="str">
            <v>Těžba černého uhlí</v>
          </cell>
        </row>
        <row r="707">
          <cell r="E707" t="str">
            <v>Úprava černého uhlí</v>
          </cell>
        </row>
        <row r="708">
          <cell r="E708" t="str">
            <v>Letecká nákladní doprava</v>
          </cell>
        </row>
        <row r="709">
          <cell r="E709" t="str">
            <v>Kosmická doprava</v>
          </cell>
        </row>
        <row r="710">
          <cell r="E710" t="str">
            <v>Těžba hnědého uhlí, kromě lignitu</v>
          </cell>
        </row>
        <row r="711">
          <cell r="E711" t="str">
            <v>Úprava hnědého uhlí, kromě lignitu</v>
          </cell>
        </row>
        <row r="712">
          <cell r="E712" t="str">
            <v>Těžba lignitu</v>
          </cell>
        </row>
        <row r="713">
          <cell r="E713" t="str">
            <v>Úprava lignitu</v>
          </cell>
        </row>
        <row r="714">
          <cell r="E714" t="str">
            <v>Činnosti související s pozemní dopravou</v>
          </cell>
        </row>
        <row r="715">
          <cell r="E715" t="str">
            <v>Činnosti související s vodní dopravou</v>
          </cell>
        </row>
        <row r="716">
          <cell r="E716" t="str">
            <v>Činnosti související s leteckou dopravou</v>
          </cell>
        </row>
        <row r="717">
          <cell r="E717" t="str">
            <v>Manipulace s nákladem</v>
          </cell>
        </row>
        <row r="718">
          <cell r="E718" t="str">
            <v>Ostatní vedlejší činnosti v dopravě</v>
          </cell>
        </row>
        <row r="719">
          <cell r="E719" t="str">
            <v>Poskytování cateringových služeb</v>
          </cell>
        </row>
        <row r="720">
          <cell r="E720" t="str">
            <v>Poskytování ostatních stravovacích služeb</v>
          </cell>
        </row>
        <row r="721">
          <cell r="E721" t="str">
            <v>Vydávání knih</v>
          </cell>
        </row>
        <row r="722">
          <cell r="E722" t="str">
            <v>Vydávání adresářů a jiných seznamů</v>
          </cell>
        </row>
        <row r="723">
          <cell r="E723" t="str">
            <v>Vydávání novin</v>
          </cell>
        </row>
        <row r="724">
          <cell r="E724" t="str">
            <v>Vydávání časopisů a ostatních periodických publikací</v>
          </cell>
        </row>
        <row r="725">
          <cell r="E725" t="str">
            <v>Ostatní vydavatelské činnosti</v>
          </cell>
        </row>
        <row r="726">
          <cell r="E726" t="str">
            <v>Vydávání počítačových her</v>
          </cell>
        </row>
        <row r="727">
          <cell r="E727" t="str">
            <v>Ostatní vydávání softwaru</v>
          </cell>
        </row>
        <row r="728">
          <cell r="E728" t="str">
            <v>Produkce filmů, videozáznamů a televizních programů</v>
          </cell>
        </row>
        <row r="729">
          <cell r="E729" t="str">
            <v>Postprodukce filmů, videozáznamů a televizních programů</v>
          </cell>
        </row>
        <row r="730">
          <cell r="E730" t="str">
            <v>Distribuce filmů, videozáznamů a televizních programů</v>
          </cell>
        </row>
        <row r="731">
          <cell r="E731" t="str">
            <v>Promítání filmů</v>
          </cell>
        </row>
        <row r="732">
          <cell r="E732" t="str">
            <v>Programování</v>
          </cell>
        </row>
        <row r="733">
          <cell r="E733" t="str">
            <v>Poradenství v oblasti informačních technologií</v>
          </cell>
        </row>
        <row r="734">
          <cell r="E734" t="str">
            <v>Správa počítačového vybavení</v>
          </cell>
        </row>
        <row r="735">
          <cell r="E735" t="str">
            <v>Ostatní činnosti v oblasti informačních technologií</v>
          </cell>
        </row>
        <row r="736">
          <cell r="E736" t="str">
            <v>Činnosti související se zpracováním dat a hostingem</v>
          </cell>
        </row>
        <row r="737">
          <cell r="E737" t="str">
            <v>Činnosti související s webovými portály</v>
          </cell>
        </row>
        <row r="738">
          <cell r="E738" t="str">
            <v>Činnosti zpravodajských tiskových kanceláří a agentur</v>
          </cell>
        </row>
        <row r="739">
          <cell r="E739" t="str">
            <v>Ostatní informační činnosti j. n.</v>
          </cell>
        </row>
        <row r="740">
          <cell r="E740" t="str">
            <v>Centrální bankovnictví</v>
          </cell>
        </row>
        <row r="741">
          <cell r="E741" t="str">
            <v>Ostatní peněžní zprostředkování</v>
          </cell>
        </row>
        <row r="742">
          <cell r="E742" t="str">
            <v>Finanční leasing</v>
          </cell>
        </row>
        <row r="743">
          <cell r="E743" t="str">
            <v>Ostatní poskytování úvěrů</v>
          </cell>
        </row>
        <row r="744">
          <cell r="E744" t="str">
            <v>Ostatní finanční zprostředkování j. n.</v>
          </cell>
        </row>
        <row r="745">
          <cell r="E745" t="str">
            <v>životní pojištění</v>
          </cell>
        </row>
        <row r="746">
          <cell r="E746" t="str">
            <v>Neživotní pojištění</v>
          </cell>
        </row>
        <row r="747">
          <cell r="E747" t="str">
            <v>Řízení a správa finančních trhů</v>
          </cell>
        </row>
        <row r="748">
          <cell r="E748" t="str">
            <v>Obchodování s cennými papíry a komoditami na burzách</v>
          </cell>
        </row>
        <row r="749">
          <cell r="E749" t="str">
            <v>Ostatní pomocné činnosti související s finančním zprostředkováním</v>
          </cell>
        </row>
        <row r="750">
          <cell r="E750" t="str">
            <v>Vyhodnocování rizik a škod</v>
          </cell>
        </row>
        <row r="751">
          <cell r="E751" t="str">
            <v>Činnosti zástupců pojišťovny a makléřů</v>
          </cell>
        </row>
        <row r="752">
          <cell r="E752" t="str">
            <v>Ostatní pomocné činnosti související s pojišťovnictvím a penz.fin.</v>
          </cell>
        </row>
        <row r="753">
          <cell r="E753" t="str">
            <v>Zprostředkovatelské činnosti realitních agentur</v>
          </cell>
        </row>
        <row r="754">
          <cell r="E754" t="str">
            <v>Správa nemovitostí na základě smlouvy</v>
          </cell>
        </row>
        <row r="755">
          <cell r="E755" t="str">
            <v>Poradenství v oblasti vztahů s veřejností a komunikace</v>
          </cell>
        </row>
        <row r="756">
          <cell r="E756" t="str">
            <v>Ostatní poradenství v oblasti podnikání a řízení</v>
          </cell>
        </row>
        <row r="757">
          <cell r="E757" t="str">
            <v>Těžba železných rud</v>
          </cell>
        </row>
        <row r="758">
          <cell r="E758" t="str">
            <v>Úprava železných rud</v>
          </cell>
        </row>
        <row r="759">
          <cell r="E759" t="str">
            <v>Architektonické činnosti</v>
          </cell>
        </row>
        <row r="760">
          <cell r="E760" t="str">
            <v>Inženýrské činnosti a související technické poradenství</v>
          </cell>
        </row>
        <row r="761">
          <cell r="E761" t="str">
            <v>Výzkum a vývoj v oblasti biotechnologie</v>
          </cell>
        </row>
        <row r="762">
          <cell r="E762" t="str">
            <v>Těžba uranových a thoriových rud</v>
          </cell>
        </row>
        <row r="763">
          <cell r="E763" t="str">
            <v>Úprava uranových a thoriových rud</v>
          </cell>
        </row>
        <row r="764">
          <cell r="E764" t="str">
            <v>Ostatní výzkum a vývoj voblasti přírodních atechnických věd</v>
          </cell>
        </row>
        <row r="765">
          <cell r="E765" t="str">
            <v>Těžba ostatních neželezných rud</v>
          </cell>
        </row>
        <row r="766">
          <cell r="E766" t="str">
            <v>Úprava ostatních neželezných rud</v>
          </cell>
        </row>
        <row r="767">
          <cell r="E767" t="str">
            <v>Činnosti reklamních agentur</v>
          </cell>
        </row>
        <row r="768">
          <cell r="E768" t="str">
            <v>Zastupování médií při prodeji reklamního času a prostoru</v>
          </cell>
        </row>
        <row r="769">
          <cell r="E769" t="str">
            <v>Pronájem a leasing automob.a jiných lehkých motor.vozidel,kromě motocyklů</v>
          </cell>
        </row>
        <row r="770">
          <cell r="E770" t="str">
            <v>Pronájem a leasing nákladních automobilů</v>
          </cell>
        </row>
        <row r="771">
          <cell r="E771" t="str">
            <v>Pronájem a leasing rekreačních a sportovních potřeb</v>
          </cell>
        </row>
        <row r="772">
          <cell r="E772" t="str">
            <v>Pronájem videokazet a disků</v>
          </cell>
        </row>
        <row r="773">
          <cell r="E773" t="str">
            <v>Pronájem a leasing ost.výrobků pro osob.potřebu a převážně pro domácnost</v>
          </cell>
        </row>
        <row r="774">
          <cell r="E774" t="str">
            <v>Pronájem a leasing zemědělských strojů a zařízení</v>
          </cell>
        </row>
        <row r="775">
          <cell r="E775" t="str">
            <v>Pronájem a leasing stavebních strojů a zařízení</v>
          </cell>
        </row>
        <row r="776">
          <cell r="E776" t="str">
            <v>Pronájem a leasing kancelářských strojů a zařízení, včetně počítačů</v>
          </cell>
        </row>
        <row r="777">
          <cell r="E777" t="str">
            <v>Pronájem a leasing vodních dopravních prostředků</v>
          </cell>
        </row>
        <row r="778">
          <cell r="E778" t="str">
            <v>Pronájem a leasing leteckých dopravních prostředků</v>
          </cell>
        </row>
        <row r="779">
          <cell r="E779" t="str">
            <v>Pronájem a leasing ostatních strojů, zařízení a výrobků j. n.</v>
          </cell>
        </row>
        <row r="780">
          <cell r="E780" t="str">
            <v>Činnosti cestovních agentur</v>
          </cell>
        </row>
        <row r="781">
          <cell r="E781" t="str">
            <v>Činnosti cestovních kanceláří</v>
          </cell>
        </row>
        <row r="782">
          <cell r="E782" t="str">
            <v>Všeobecný úklid budov</v>
          </cell>
        </row>
        <row r="783">
          <cell r="E783" t="str">
            <v>Specializované čištění a úklid budov a průmyslových zařízení</v>
          </cell>
        </row>
        <row r="784">
          <cell r="E784" t="str">
            <v>Ostatní úklidové činnosti</v>
          </cell>
        </row>
        <row r="785">
          <cell r="E785" t="str">
            <v>Univerzální administrativní činnosti</v>
          </cell>
        </row>
        <row r="786">
          <cell r="E786" t="str">
            <v>Kopírování,příprava dokumentů a ost.specializ.kancel.podpůrné činnosti</v>
          </cell>
        </row>
        <row r="787">
          <cell r="E787" t="str">
            <v>Inkasní činnosti, ověřování solventnosti zákazníka</v>
          </cell>
        </row>
        <row r="788">
          <cell r="E788" t="str">
            <v>Balicí činnosti</v>
          </cell>
        </row>
        <row r="789">
          <cell r="E789" t="str">
            <v>Ostatní podpůrné činnosti pro podnikání j. n.</v>
          </cell>
        </row>
        <row r="790">
          <cell r="E790" t="str">
            <v>Všeobecné činnosti veřejné správy</v>
          </cell>
        </row>
        <row r="791">
          <cell r="E791" t="str">
            <v>Regul.čin.souvis.s poskyt.zdr.péče,vzděl.,kulturou a soc.péčí,kromě soc.z.</v>
          </cell>
        </row>
        <row r="792">
          <cell r="E792" t="str">
            <v>Regulace a podpora podnikatelského prostředí</v>
          </cell>
        </row>
        <row r="793">
          <cell r="E793" t="str">
            <v>Činnosti v oblasti zahraničních věcí</v>
          </cell>
        </row>
        <row r="794">
          <cell r="E794" t="str">
            <v>Činnosti v oblasti obrany</v>
          </cell>
        </row>
        <row r="795">
          <cell r="E795" t="str">
            <v>Činnosti v oblasti spravedlnosti a soudnictví</v>
          </cell>
        </row>
        <row r="796">
          <cell r="E796" t="str">
            <v>Činnosti v oblasti veřejného pořádku a bezpečnosti</v>
          </cell>
        </row>
        <row r="797">
          <cell r="E797" t="str">
            <v>Činnosti v oblasti protipožární ochrany</v>
          </cell>
        </row>
        <row r="798">
          <cell r="E798" t="str">
            <v>Sekundární všeobecné vzdělávání</v>
          </cell>
        </row>
        <row r="799">
          <cell r="E799" t="str">
            <v>Sekundární odborné vzdělávání</v>
          </cell>
        </row>
        <row r="800">
          <cell r="E800" t="str">
            <v>Postsekundární nikoli terciární vzdělávání</v>
          </cell>
        </row>
        <row r="801">
          <cell r="E801" t="str">
            <v>Terciární vzdělávání</v>
          </cell>
        </row>
        <row r="802">
          <cell r="E802" t="str">
            <v>Sportovní a rekreační vzdělávání</v>
          </cell>
        </row>
        <row r="803">
          <cell r="E803" t="str">
            <v>Umělecké vzdělávání</v>
          </cell>
        </row>
        <row r="804">
          <cell r="E804" t="str">
            <v>Činnosti autoškol a jiných škol řízení</v>
          </cell>
        </row>
        <row r="805">
          <cell r="E805" t="str">
            <v>Ostatní vzdělávání j. n.</v>
          </cell>
        </row>
        <row r="806">
          <cell r="E806" t="str">
            <v>Všeobecná ambulantní zdravotní péče</v>
          </cell>
        </row>
        <row r="807">
          <cell r="E807" t="str">
            <v>Specializovaná ambulantní zdravotní péče</v>
          </cell>
        </row>
        <row r="808">
          <cell r="E808" t="str">
            <v>Zubní péče</v>
          </cell>
        </row>
        <row r="809">
          <cell r="E809" t="str">
            <v>Sociální služby poskytované dětem</v>
          </cell>
        </row>
        <row r="810">
          <cell r="E810" t="str">
            <v>Ostatní ambulantní nebo terénní sociální služby j. n.</v>
          </cell>
        </row>
        <row r="811">
          <cell r="E811" t="str">
            <v>Scénická umění</v>
          </cell>
        </row>
        <row r="812">
          <cell r="E812" t="str">
            <v>Podpůrné činnosti pro scénická umění</v>
          </cell>
        </row>
        <row r="813">
          <cell r="E813" t="str">
            <v>Umělecká tvorba</v>
          </cell>
        </row>
        <row r="814">
          <cell r="E814" t="str">
            <v>Provozování kulturních zařízení</v>
          </cell>
        </row>
        <row r="815">
          <cell r="E815" t="str">
            <v>Činnosti knihoven a archivů</v>
          </cell>
        </row>
        <row r="816">
          <cell r="E816" t="str">
            <v>Činnosti muzeí</v>
          </cell>
        </row>
        <row r="817">
          <cell r="E817" t="str">
            <v>Provozování kultur.památek,histor.staveb a obdobných turist.zajímavostí</v>
          </cell>
        </row>
        <row r="818">
          <cell r="E818" t="str">
            <v>Činnosti botanických a zoologických zahrad,přír.rezervací a národ.parků</v>
          </cell>
        </row>
        <row r="819">
          <cell r="E819" t="str">
            <v>Provozování sportovních zařízení</v>
          </cell>
        </row>
        <row r="820">
          <cell r="E820" t="str">
            <v>Činnosti sportovních klubů</v>
          </cell>
        </row>
        <row r="821">
          <cell r="E821" t="str">
            <v>Činnosti fitcenter</v>
          </cell>
        </row>
        <row r="822">
          <cell r="E822" t="str">
            <v>Ostatní sportovní činnosti</v>
          </cell>
        </row>
        <row r="823">
          <cell r="E823" t="str">
            <v>Činnosti lunaparků a zábavních parků</v>
          </cell>
        </row>
        <row r="824">
          <cell r="E824" t="str">
            <v>Ostatní zábavní a rekreační činnosti j. n.</v>
          </cell>
        </row>
        <row r="825">
          <cell r="E825" t="str">
            <v>Činnosti podnikatelských a zaměstnavatelských organizací</v>
          </cell>
        </row>
        <row r="826">
          <cell r="E826" t="str">
            <v>Činnosti profesních organizací</v>
          </cell>
        </row>
        <row r="827">
          <cell r="E827" t="str">
            <v>Činnosti náboženských organizací</v>
          </cell>
        </row>
        <row r="828">
          <cell r="E828" t="str">
            <v>Činnosti politických stran a organizací</v>
          </cell>
        </row>
        <row r="829">
          <cell r="E829" t="str">
            <v>Činnosti ost.org.sdružujících osoby za účelem prosazování spol.zájmů j.n.</v>
          </cell>
        </row>
        <row r="830">
          <cell r="E830" t="str">
            <v>Opravy počítačů a periferních zařízení</v>
          </cell>
        </row>
        <row r="831">
          <cell r="E831" t="str">
            <v>Opravy komunikačních zařízení</v>
          </cell>
        </row>
        <row r="832">
          <cell r="E832" t="str">
            <v>Opravy spotřební elektroniky</v>
          </cell>
        </row>
        <row r="833">
          <cell r="E833" t="str">
            <v>Opravy přístrojů a zařízení převážně pro domácnost, dům a zahradu</v>
          </cell>
        </row>
        <row r="834">
          <cell r="E834" t="str">
            <v>Opravy obuvi a kožených výrobků</v>
          </cell>
        </row>
        <row r="835">
          <cell r="E835" t="str">
            <v>Opravy nábytku a bytového zařízení</v>
          </cell>
        </row>
        <row r="836">
          <cell r="E836" t="str">
            <v>Opravy hodin, hodinek a klenotnických výrobků</v>
          </cell>
        </row>
        <row r="837">
          <cell r="E837" t="str">
            <v>Opravy ostatních výrobků pro osobní potřebu a převážně pro domácnost</v>
          </cell>
        </row>
        <row r="838">
          <cell r="E838" t="str">
            <v>Praní a chemické čištění textilních a kožešinových výrobků</v>
          </cell>
        </row>
        <row r="839">
          <cell r="E839" t="str">
            <v>Kadeřnické, kosmetické a podobné činnosti</v>
          </cell>
        </row>
        <row r="840">
          <cell r="E840" t="str">
            <v>Pohřební a související činnosti</v>
          </cell>
        </row>
        <row r="841">
          <cell r="E841" t="str">
            <v>Činnosti pro osobní a fyzickou pohodu</v>
          </cell>
        </row>
        <row r="842">
          <cell r="E842" t="str">
            <v>Poskytování ostatních osobních služeb j. n.</v>
          </cell>
        </row>
        <row r="843">
          <cell r="E843" t="str">
            <v>Činnosti domácností produk.blíže neurčené výrobky pro vlastní potřebu</v>
          </cell>
        </row>
        <row r="844">
          <cell r="E844" t="str">
            <v>Výroba obuvi s usňovým svrškem</v>
          </cell>
        </row>
        <row r="845">
          <cell r="E845" t="str">
            <v>Výroba obuvi z ostatních materiálů</v>
          </cell>
        </row>
        <row r="846">
          <cell r="E846" t="str">
            <v>Výroba chemických buničin</v>
          </cell>
        </row>
        <row r="847">
          <cell r="E847" t="str">
            <v>Výroba mechanických vláknin</v>
          </cell>
        </row>
        <row r="848">
          <cell r="E848" t="str">
            <v>Výroba ostatních papírenských vláknin</v>
          </cell>
        </row>
        <row r="849">
          <cell r="E849" t="str">
            <v>Výroba bioet.(biolihu)pro pohon motorů a pro výr.směsí a komp.paliv</v>
          </cell>
        </row>
        <row r="850">
          <cell r="E850" t="str">
            <v>Výroba ostatních základních organických chemických látek</v>
          </cell>
        </row>
        <row r="851">
          <cell r="E851" t="str">
            <v>Výr.metylesterů a etylesterů mast.kys.pro pohon motorů a pro výr.sm.p.</v>
          </cell>
        </row>
        <row r="852">
          <cell r="E852" t="str">
            <v>Výroba jiných chemických výrobků j. n.</v>
          </cell>
        </row>
        <row r="853">
          <cell r="E853" t="str">
            <v>Výroba surového železa, oceli a feroslitin</v>
          </cell>
        </row>
        <row r="854">
          <cell r="E854" t="str">
            <v>Výroba plochých výrobků (kromě pásky za studena)</v>
          </cell>
        </row>
        <row r="855">
          <cell r="E855" t="str">
            <v>Tváření výrobků za tepla</v>
          </cell>
        </row>
        <row r="856">
          <cell r="E856" t="str">
            <v>Výroba odlitků z litiny s lupínkovým grafitem</v>
          </cell>
        </row>
        <row r="857">
          <cell r="E857" t="str">
            <v>Výroba odlitků z litiny s kuličkovým grafitem</v>
          </cell>
        </row>
        <row r="858">
          <cell r="E858" t="str">
            <v>Výroba ostatních odlitků z litiny</v>
          </cell>
        </row>
        <row r="859">
          <cell r="E859" t="str">
            <v>Výroba odlitků z uhlíkatých ocelí</v>
          </cell>
        </row>
        <row r="860">
          <cell r="E860" t="str">
            <v>Výroba odlitků z legovaných ocelí</v>
          </cell>
        </row>
        <row r="861">
          <cell r="E861" t="str">
            <v>Opravy a údržba kolejových vozidel</v>
          </cell>
        </row>
        <row r="862">
          <cell r="E862" t="str">
            <v>Opravy a údržba ostat.dopr.prostředků a zařízení j.n.kromě kolej.vozidel</v>
          </cell>
        </row>
        <row r="863">
          <cell r="E863" t="str">
            <v>Výroba a rozvod tepla a klimatizovaného vzduchu,výroba ledu</v>
          </cell>
        </row>
        <row r="864">
          <cell r="E864" t="str">
            <v>Výroba tepla</v>
          </cell>
        </row>
        <row r="865">
          <cell r="E865" t="str">
            <v>Rozvod tepla</v>
          </cell>
        </row>
        <row r="866">
          <cell r="E866" t="str">
            <v>Výroba klimatizovaného vzduchu</v>
          </cell>
        </row>
        <row r="867">
          <cell r="E867" t="str">
            <v>Rozvod klimatizovaného vzduchu</v>
          </cell>
        </row>
        <row r="868">
          <cell r="E868" t="str">
            <v>Výroba chladicí vody</v>
          </cell>
        </row>
        <row r="869">
          <cell r="E869" t="str">
            <v>Rozvod chladicí vody</v>
          </cell>
        </row>
        <row r="870">
          <cell r="E870" t="str">
            <v>Výroba ledu</v>
          </cell>
        </row>
        <row r="871">
          <cell r="E871" t="str">
            <v>Výstavba nebytových budov</v>
          </cell>
        </row>
        <row r="872">
          <cell r="E872" t="str">
            <v>Výstavba inženýrských sítí pro kapaliny</v>
          </cell>
        </row>
        <row r="873">
          <cell r="E873" t="str">
            <v>Výstavba inženýrských sítí pro plyny</v>
          </cell>
        </row>
        <row r="874">
          <cell r="E874" t="str">
            <v>Sklenářské práce</v>
          </cell>
        </row>
        <row r="875">
          <cell r="E875" t="str">
            <v>Malířské a natěračské práce</v>
          </cell>
        </row>
        <row r="876">
          <cell r="E876" t="str">
            <v>Montáž a demontáž lešení a bednění</v>
          </cell>
        </row>
        <row r="877">
          <cell r="E877" t="str">
            <v>Jiné specializované stavební činnosti j. n.</v>
          </cell>
        </row>
        <row r="878">
          <cell r="E878" t="str">
            <v>Zprostředkování velkoobchodu a velkoobchod v zastoupení s papír.výrobky</v>
          </cell>
        </row>
        <row r="879">
          <cell r="E879" t="str">
            <v>Zprostř.specializ.velkoobchodu a velkoobchod v zast.s ost.výrobky j.n.</v>
          </cell>
        </row>
        <row r="880">
          <cell r="E880" t="str">
            <v>Velkoobchod s oděvy</v>
          </cell>
        </row>
        <row r="881">
          <cell r="E881" t="str">
            <v>Velkoobchod s obuví</v>
          </cell>
        </row>
        <row r="882">
          <cell r="E882" t="str">
            <v>Velkoobchod s porcelánovými, keramickými a skleněnými výrobky</v>
          </cell>
        </row>
        <row r="883">
          <cell r="E883" t="str">
            <v>Velkoobchod s pracími a čisticími prostředky</v>
          </cell>
        </row>
        <row r="884">
          <cell r="E884" t="str">
            <v>Velkoobchod s pevnými palivy a příbuznými výrobky</v>
          </cell>
        </row>
        <row r="885">
          <cell r="E885" t="str">
            <v>Velkoobchod s kapalnými palivy a příbuznými výrobky</v>
          </cell>
        </row>
        <row r="886">
          <cell r="E886" t="str">
            <v>Velkoobchod s plynnými palivy a příbuznými výrobky</v>
          </cell>
        </row>
        <row r="887">
          <cell r="E887" t="str">
            <v>Velkoobchod s papírenskými meziprodukty</v>
          </cell>
        </row>
        <row r="888">
          <cell r="E888" t="str">
            <v>Velkoobchod s ostatními meziprodukty j. n.</v>
          </cell>
        </row>
        <row r="889">
          <cell r="E889" t="str">
            <v>Maloobchod s fotografickým a optickým zařízením a potřebami</v>
          </cell>
        </row>
        <row r="890">
          <cell r="E890" t="str">
            <v>Maloobchod s pevnými palivy</v>
          </cell>
        </row>
        <row r="891">
          <cell r="E891" t="str">
            <v>Maloobchod s kapalnými palivy (kromě pohonných hmot)</v>
          </cell>
        </row>
        <row r="892">
          <cell r="E892" t="str">
            <v>Maloobchod s plynnými palivy (kromě pohonných hmot)</v>
          </cell>
        </row>
        <row r="893">
          <cell r="E893" t="str">
            <v>Ostatní maloobchod s novým zbožím ve specializovaných prodejnách j. n.</v>
          </cell>
        </row>
        <row r="894">
          <cell r="E894" t="str">
            <v>Maloobchod prostřednictvím internetu</v>
          </cell>
        </row>
        <row r="895">
          <cell r="E895" t="str">
            <v>Maloobchod prostřednictvím zásilkové služby(jiný než prostř.internetu)</v>
          </cell>
        </row>
        <row r="896">
          <cell r="E896" t="str">
            <v>Meziměstská pravidelná pozemní osobní doprava</v>
          </cell>
        </row>
        <row r="897">
          <cell r="E897" t="str">
            <v>Osobní doprava lanovkou nebo vlekem</v>
          </cell>
        </row>
        <row r="898">
          <cell r="E898" t="str">
            <v>Nepravidelná pozemní osobní doprava</v>
          </cell>
        </row>
        <row r="899">
          <cell r="E899" t="str">
            <v>Jiná pozemní osobní doprava j. n.</v>
          </cell>
        </row>
        <row r="900">
          <cell r="E900" t="str">
            <v>Potrubní doprava ropovodem</v>
          </cell>
        </row>
        <row r="901">
          <cell r="E901" t="str">
            <v>Potrubní doprava plynovodem</v>
          </cell>
        </row>
        <row r="902">
          <cell r="E902" t="str">
            <v>Potrubní doprava ostatní</v>
          </cell>
        </row>
        <row r="903">
          <cell r="E903" t="str">
            <v>Vnitrostátní pravidelná letecká osobní doprava</v>
          </cell>
        </row>
        <row r="904">
          <cell r="E904" t="str">
            <v>Vnitrostátní nepravidelná letecká osobní doprava</v>
          </cell>
        </row>
        <row r="905">
          <cell r="E905" t="str">
            <v>Mezinárodní pravidelná letecká osobní doprava</v>
          </cell>
        </row>
        <row r="906">
          <cell r="E906" t="str">
            <v>Mezinárodní nepravidelná letecká osobní doprava</v>
          </cell>
        </row>
        <row r="907">
          <cell r="E907" t="str">
            <v>Ostatní letecká osobní doprava</v>
          </cell>
        </row>
        <row r="908">
          <cell r="E908" t="str">
            <v>Hotely</v>
          </cell>
        </row>
        <row r="909">
          <cell r="E909" t="str">
            <v>Motely, botely</v>
          </cell>
        </row>
        <row r="910">
          <cell r="E910" t="str">
            <v>Ostatní podobná ubytovací zařízení</v>
          </cell>
        </row>
        <row r="911">
          <cell r="E911" t="str">
            <v>Ubytování v zařízených pronájmech</v>
          </cell>
        </row>
        <row r="912">
          <cell r="E912" t="str">
            <v>Ubytování ve vysokoškolských kolejích, domovech mládeže</v>
          </cell>
        </row>
        <row r="913">
          <cell r="E913" t="str">
            <v>Ostatní ubytování j. n.</v>
          </cell>
        </row>
        <row r="914">
          <cell r="E914" t="str">
            <v>Stravování v závodních kuchyních</v>
          </cell>
        </row>
        <row r="915">
          <cell r="E915" t="str">
            <v>Stravování ve školních zařízeních, menzách</v>
          </cell>
        </row>
        <row r="916">
          <cell r="E916" t="str">
            <v>Poskytování jiných stravovacích služeb j. n.</v>
          </cell>
        </row>
        <row r="917">
          <cell r="E917" t="str">
            <v>Poskytování hlasových služeb přes pevnou telekomunikační síť</v>
          </cell>
        </row>
        <row r="918">
          <cell r="E918" t="str">
            <v>Pronájem pevné telekomunikační sítě</v>
          </cell>
        </row>
        <row r="919">
          <cell r="E919" t="str">
            <v>Přenos dat přes pevnou telekomunikační síť</v>
          </cell>
        </row>
        <row r="920">
          <cell r="E920" t="str">
            <v>Poskytování přístupu k internetu přes pevnou telekomunikační síť</v>
          </cell>
        </row>
        <row r="921">
          <cell r="E921" t="str">
            <v>Ostatní činnosti související s pevnou telekomunikační sítí</v>
          </cell>
        </row>
        <row r="922">
          <cell r="E922" t="str">
            <v>Poskytování hlasových služeb přes bezdrátovou telekomunikační síť</v>
          </cell>
        </row>
        <row r="923">
          <cell r="E923" t="str">
            <v>Pronájem bezdrátové telekomunikační sítě</v>
          </cell>
        </row>
        <row r="924">
          <cell r="E924" t="str">
            <v>Přenos dat přes bezdrátovou telekomunikační síť</v>
          </cell>
        </row>
        <row r="925">
          <cell r="E925" t="str">
            <v>Poskytování přístupu k internetu přes bezdrátovou telekomunikační síť</v>
          </cell>
        </row>
        <row r="926">
          <cell r="E926" t="str">
            <v>Ostatní činnosti související s bezdrátovou telekomunikační sítí</v>
          </cell>
        </row>
        <row r="927">
          <cell r="E927" t="str">
            <v>Poskytování úvěrů společnostmi, které nepřijímají vklady</v>
          </cell>
        </row>
        <row r="928">
          <cell r="E928" t="str">
            <v>Poskytování obchodních úvěrů</v>
          </cell>
        </row>
        <row r="929">
          <cell r="E929" t="str">
            <v>Činnosti zastaváren</v>
          </cell>
        </row>
        <row r="930">
          <cell r="E930" t="str">
            <v>Ostatní poskytování úvěrů j. n.</v>
          </cell>
        </row>
        <row r="931">
          <cell r="E931" t="str">
            <v>Faktoringové činnosti</v>
          </cell>
        </row>
        <row r="932">
          <cell r="E932" t="str">
            <v>Obchodování s cennými papíry na vlastní účet</v>
          </cell>
        </row>
        <row r="933">
          <cell r="E933" t="str">
            <v>Jiné finanční zprostředkování j. n.</v>
          </cell>
        </row>
        <row r="934">
          <cell r="E934" t="str">
            <v>Pronájem vlastních nebo pronajatých nemovitostí s bytovými prostory</v>
          </cell>
        </row>
        <row r="935">
          <cell r="E935" t="str">
            <v>Pronájem vlastních nebo pronajatých nemovitostí s nebytovými prostory</v>
          </cell>
        </row>
        <row r="936">
          <cell r="E936" t="str">
            <v>Správa vlastních nebo pronajatých nemovitostí s bytovými prostory</v>
          </cell>
        </row>
        <row r="937">
          <cell r="E937" t="str">
            <v>Správa vlastních nebo pronajatých nemovitostí s nebytovými prostory</v>
          </cell>
        </row>
        <row r="938">
          <cell r="E938" t="str">
            <v>Geologický průzkum</v>
          </cell>
        </row>
        <row r="939">
          <cell r="E939" t="str">
            <v>Zeměměřické a kartografické činnosti</v>
          </cell>
        </row>
        <row r="940">
          <cell r="E940" t="str">
            <v>Hydrometeorologické a meteorologické činnosti</v>
          </cell>
        </row>
        <row r="941">
          <cell r="E941" t="str">
            <v>Ostatní inženýrské činnosti a související technické poradenství j. n.</v>
          </cell>
        </row>
        <row r="942">
          <cell r="E942" t="str">
            <v>Zkoušky a analýzy vyhrazených technických zařízení</v>
          </cell>
        </row>
        <row r="943">
          <cell r="E943" t="str">
            <v>Ostatní technické zkouky a analýzy</v>
          </cell>
        </row>
        <row r="944">
          <cell r="E944" t="str">
            <v>Ostatní výzkum a vývoj v oblasti přírodních a technických věd</v>
          </cell>
        </row>
        <row r="945">
          <cell r="E945" t="str">
            <v>Výzkum a vývoj v oblasti lékařských věd</v>
          </cell>
        </row>
        <row r="946">
          <cell r="E946" t="str">
            <v>Výzkum a vývoj v oblasti technických věd</v>
          </cell>
        </row>
        <row r="947">
          <cell r="E947" t="str">
            <v>Výzkum a vývoj v oblasti jiných přírodních věd</v>
          </cell>
        </row>
        <row r="948">
          <cell r="E948" t="str">
            <v>Ostatní profesní,vědecké a technické činnosti j.n.</v>
          </cell>
        </row>
        <row r="949">
          <cell r="E949" t="str">
            <v>Poradenství v oblasti bezpečnosti a ochrany zdraví při práci</v>
          </cell>
        </row>
        <row r="950">
          <cell r="E950" t="str">
            <v>Poradenství v oblasti požární ochrany</v>
          </cell>
        </row>
        <row r="951">
          <cell r="E951" t="str">
            <v>Jiné profesní, vědecké a technické činnosti j. n.</v>
          </cell>
        </row>
        <row r="952">
          <cell r="E952" t="str">
            <v>Průvodcovské činnosti</v>
          </cell>
        </row>
        <row r="953">
          <cell r="E953" t="str">
            <v>Ostatní rezervační a související činnosti j. n.</v>
          </cell>
        </row>
        <row r="954">
          <cell r="E954" t="str">
            <v>Pomoc cizím zemím při katastrof.nebo v nouz.sit.přímo nebo prostř.mez.org.</v>
          </cell>
        </row>
        <row r="955">
          <cell r="E955" t="str">
            <v>Rozvíjení vzájemného přátelství a porozumění mezi národy</v>
          </cell>
        </row>
        <row r="956">
          <cell r="E956" t="str">
            <v>Ostatní činnosti v oblasti zahraničních věcí</v>
          </cell>
        </row>
        <row r="957">
          <cell r="E957" t="str">
            <v>Základní vzdělávání na druhém stupni základních škol</v>
          </cell>
        </row>
        <row r="958">
          <cell r="E958" t="str">
            <v>Střední všeobecné vzdělávání</v>
          </cell>
        </row>
        <row r="959">
          <cell r="E959" t="str">
            <v>Střední odborné vzdělávání na učilištích</v>
          </cell>
        </row>
        <row r="960">
          <cell r="E960" t="str">
            <v>Střední odborné vzdělávání na středních odborných školách</v>
          </cell>
        </row>
        <row r="961">
          <cell r="E961" t="str">
            <v>Činnosti autoškol</v>
          </cell>
        </row>
        <row r="962">
          <cell r="E962" t="str">
            <v>Činnosti leteckých škol</v>
          </cell>
        </row>
        <row r="963">
          <cell r="E963" t="str">
            <v>Činnosti ostatních škol řízení</v>
          </cell>
        </row>
        <row r="964">
          <cell r="E964" t="str">
            <v>Vzdělávání v jazykových školách</v>
          </cell>
        </row>
        <row r="965">
          <cell r="E965" t="str">
            <v>Environmentální vzdělávání</v>
          </cell>
        </row>
        <row r="966">
          <cell r="E966" t="str">
            <v>Inovační vzdělávání</v>
          </cell>
        </row>
        <row r="967">
          <cell r="E967" t="str">
            <v>Jiné vzdělávání j. n.</v>
          </cell>
        </row>
        <row r="968">
          <cell r="E968" t="str">
            <v>Činnosti související s ochranou veřejného zdraví</v>
          </cell>
        </row>
        <row r="969">
          <cell r="E969" t="str">
            <v>Ostatní činnosti související se zdravotní péčí j. n.</v>
          </cell>
        </row>
        <row r="970">
          <cell r="E970" t="str">
            <v>Sociální péče v zařízeních pro osoby s chronickým duševním onemocněním</v>
          </cell>
        </row>
        <row r="971">
          <cell r="E971" t="str">
            <v>Sociální péče v zařízeních pro osoby závislé na návykových látkách</v>
          </cell>
        </row>
        <row r="972">
          <cell r="E972" t="str">
            <v>Sociální péče v domovech pro seniory</v>
          </cell>
        </row>
        <row r="973">
          <cell r="E973" t="str">
            <v>Sociální péče v domovech pro osoby se zdravotním postižením</v>
          </cell>
        </row>
        <row r="974">
          <cell r="E974" t="str">
            <v>Mimoústavní sociální péče o seniory a zdravotně postižené osoby</v>
          </cell>
        </row>
        <row r="975">
          <cell r="E975" t="str">
            <v>Ambulantní nebo terénní sociální služby pro seniory</v>
          </cell>
        </row>
        <row r="976">
          <cell r="E976" t="str">
            <v>Ambulantní nebo terénní sociální služby pro osoby se zdrav.postižením</v>
          </cell>
        </row>
        <row r="977">
          <cell r="E977" t="str">
            <v>Sociální služby pro uprchlíky, oběti katastrof</v>
          </cell>
        </row>
        <row r="978">
          <cell r="E978" t="str">
            <v>Sociální prevence</v>
          </cell>
        </row>
        <row r="979">
          <cell r="E979" t="str">
            <v>Sociální rehabilitace</v>
          </cell>
        </row>
        <row r="980">
          <cell r="E980" t="str">
            <v>Jiné ambulantní nebo terénní sociální služby j. n.</v>
          </cell>
        </row>
        <row r="981">
          <cell r="E981" t="str">
            <v>Činnosti botanických a zoologických zahrad,přírod.rezervací a národ.parků</v>
          </cell>
        </row>
        <row r="982">
          <cell r="E982" t="str">
            <v>Činnosti botanických a zoologických zahrad</v>
          </cell>
        </row>
        <row r="983">
          <cell r="E983" t="str">
            <v>Činnosti přírodních rezervací a národních parků</v>
          </cell>
        </row>
        <row r="984">
          <cell r="E984" t="str">
            <v>Činnosti organizací dětí a mládeže</v>
          </cell>
        </row>
        <row r="985">
          <cell r="E985" t="str">
            <v>Činnosti organizací na podporu kulturní činnosti</v>
          </cell>
        </row>
        <row r="986">
          <cell r="E986" t="str">
            <v>Činnosti organizací na podporu rekreační a zájmové činnosti</v>
          </cell>
        </row>
        <row r="987">
          <cell r="E987" t="str">
            <v>Činnosti spotřebitelských organizací</v>
          </cell>
        </row>
        <row r="988">
          <cell r="E988" t="str">
            <v>Činnosti environmentálních a ekologických hnutí</v>
          </cell>
        </row>
        <row r="989">
          <cell r="E989" t="str">
            <v>Čin.org.na ochranu a zlepšení postavení etnických,menšin.a jiných spec.sk.</v>
          </cell>
        </row>
        <row r="990">
          <cell r="E990" t="str">
            <v>Činnosti občanských iniciativ, protestních hnutí</v>
          </cell>
        </row>
        <row r="991">
          <cell r="E991" t="str">
            <v>Činnosti ostatních organizací j. n.</v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</sheetData>
      <sheetData sheetId="15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</row>
        <row r="4">
          <cell r="B4" t="str">
            <v>STŘEDOČESKÝ KRAJ</v>
          </cell>
          <cell r="H4" t="str">
            <v>PRAHA 2</v>
          </cell>
          <cell r="J4" t="str">
            <v>OSTROV MAN</v>
          </cell>
        </row>
        <row r="5">
          <cell r="B5" t="str">
            <v>JIHOČESKÝ KRAJ</v>
          </cell>
          <cell r="H5" t="str">
            <v>PRAHA 3</v>
          </cell>
          <cell r="J5" t="str">
            <v>AFGHÁNISTÁN</v>
          </cell>
        </row>
        <row r="6">
          <cell r="B6" t="str">
            <v>PLZEŇSKÝ KRAJ</v>
          </cell>
          <cell r="H6" t="str">
            <v>PRAHA 4</v>
          </cell>
          <cell r="J6" t="str">
            <v>ALBÁNIE</v>
          </cell>
        </row>
        <row r="7">
          <cell r="B7" t="str">
            <v>KARLOVARSKÝ KRAJ</v>
          </cell>
          <cell r="H7" t="str">
            <v>PRAHA 5</v>
          </cell>
          <cell r="J7" t="str">
            <v>ANTARKTIDA</v>
          </cell>
        </row>
        <row r="8">
          <cell r="B8" t="str">
            <v>ÚSTECKÝ KRAJ</v>
          </cell>
          <cell r="H8" t="str">
            <v>PRAHA 6</v>
          </cell>
          <cell r="J8" t="str">
            <v>ALŽÍRSKO</v>
          </cell>
        </row>
        <row r="9">
          <cell r="B9" t="str">
            <v>LIBERECKÝ KRAJ</v>
          </cell>
          <cell r="H9" t="str">
            <v>PRAHA 7</v>
          </cell>
          <cell r="J9" t="str">
            <v>AMERICKÁ SAMOA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ANDORRA</v>
          </cell>
        </row>
        <row r="11">
          <cell r="B11" t="str">
            <v>PARDUBICKÝ KRAJ</v>
          </cell>
          <cell r="H11" t="str">
            <v>PRAHA 9</v>
          </cell>
          <cell r="J11" t="str">
            <v>ANGOLA</v>
          </cell>
        </row>
        <row r="12">
          <cell r="B12" t="str">
            <v>KRAJ VYSOČINA</v>
          </cell>
          <cell r="H12" t="str">
            <v>PRAHA 10</v>
          </cell>
          <cell r="J12" t="str">
            <v>ANTIGUA A BARBUDA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ÁZERBÁJDŽÁN</v>
          </cell>
        </row>
        <row r="14">
          <cell r="B14" t="str">
            <v>OLOMOUCKÝ KRAJ</v>
          </cell>
          <cell r="H14" t="str">
            <v>PRAHA-MODŘANY</v>
          </cell>
          <cell r="J14" t="str">
            <v>ARGENTINA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AUSTRÁLIE</v>
          </cell>
        </row>
        <row r="16">
          <cell r="B16" t="str">
            <v>ZLÍNSKÝ KRAJ</v>
          </cell>
          <cell r="H16" t="str">
            <v>PRAHA ZÁPAD</v>
          </cell>
          <cell r="J16" t="str">
            <v>BAHAMY</v>
          </cell>
        </row>
        <row r="17">
          <cell r="B17" t="str">
            <v>SPECIALIZOVANÝ</v>
          </cell>
          <cell r="H17" t="str">
            <v>BENEŠOV</v>
          </cell>
          <cell r="J17" t="str">
            <v>BAHRAJN</v>
          </cell>
        </row>
        <row r="18">
          <cell r="H18" t="str">
            <v>BEROUN</v>
          </cell>
          <cell r="J18" t="str">
            <v>BANGLADÉŠ</v>
          </cell>
        </row>
        <row r="19">
          <cell r="H19" t="str">
            <v>BRANDÝS N.L. - ST.BOL.</v>
          </cell>
          <cell r="J19" t="str">
            <v>ARMÉNIE</v>
          </cell>
        </row>
        <row r="20">
          <cell r="H20" t="str">
            <v>ČÁSLAV</v>
          </cell>
          <cell r="J20" t="str">
            <v>BARBADOS</v>
          </cell>
        </row>
        <row r="21">
          <cell r="H21" t="str">
            <v>ČESKÝ BROD</v>
          </cell>
          <cell r="J21" t="str">
            <v>BERMUDY</v>
          </cell>
        </row>
        <row r="22">
          <cell r="H22" t="str">
            <v>DOBŘÍŠ</v>
          </cell>
          <cell r="J22" t="str">
            <v>BHÚTÁN</v>
          </cell>
        </row>
        <row r="23">
          <cell r="H23" t="str">
            <v>HOŘOVICE</v>
          </cell>
          <cell r="J23" t="str">
            <v>BOSNA A HERCEGOVINA</v>
          </cell>
        </row>
        <row r="24">
          <cell r="H24" t="str">
            <v>KLADNO</v>
          </cell>
          <cell r="J24" t="str">
            <v>BOTSWANA</v>
          </cell>
        </row>
        <row r="25">
          <cell r="H25" t="str">
            <v>KOLÍN</v>
          </cell>
          <cell r="J25" t="str">
            <v>BOUVETŮV OSTROV</v>
          </cell>
        </row>
        <row r="26">
          <cell r="H26" t="str">
            <v>KRALUPY NAD VLTAVOU</v>
          </cell>
          <cell r="J26" t="str">
            <v>BRAZÍLIE</v>
          </cell>
        </row>
        <row r="27">
          <cell r="H27" t="str">
            <v>KUTNÁ HORA</v>
          </cell>
          <cell r="J27" t="str">
            <v>BELIZE</v>
          </cell>
        </row>
        <row r="28">
          <cell r="H28" t="str">
            <v>MĚLNÍK</v>
          </cell>
          <cell r="J28" t="str">
            <v>BRITSKÉ INDICKOOC.ÚZEMÍ</v>
          </cell>
        </row>
        <row r="29">
          <cell r="H29" t="str">
            <v>MLADÁ BOLESLAV</v>
          </cell>
          <cell r="J29" t="str">
            <v>ŠALAMOUNOVY OSTROVY</v>
          </cell>
        </row>
        <row r="30">
          <cell r="H30" t="str">
            <v>MNICHOVO HRADIŠTĚ</v>
          </cell>
          <cell r="J30" t="str">
            <v>BRITSKÉ PANENSKÉ OSTR.</v>
          </cell>
        </row>
        <row r="31">
          <cell r="H31" t="str">
            <v>NERATOVICE</v>
          </cell>
          <cell r="J31" t="str">
            <v>BRUNEJ DARUSSALAM</v>
          </cell>
        </row>
        <row r="32">
          <cell r="H32" t="str">
            <v>NYMBURK</v>
          </cell>
          <cell r="J32" t="str">
            <v>Kosovo</v>
          </cell>
        </row>
        <row r="33">
          <cell r="H33" t="str">
            <v>PODĚBRADY</v>
          </cell>
          <cell r="J33" t="str">
            <v>BURUNDI</v>
          </cell>
        </row>
        <row r="34">
          <cell r="H34" t="str">
            <v>PŘÍBRAM</v>
          </cell>
          <cell r="J34" t="str">
            <v>BĚLORUSKO</v>
          </cell>
        </row>
        <row r="35">
          <cell r="H35" t="str">
            <v>RAKOVNÍK</v>
          </cell>
          <cell r="J35" t="str">
            <v>KAMBODŽA</v>
          </cell>
        </row>
        <row r="36">
          <cell r="H36" t="str">
            <v>ŘÍČANY</v>
          </cell>
          <cell r="J36" t="str">
            <v>KAMERUN</v>
          </cell>
        </row>
        <row r="37">
          <cell r="H37" t="str">
            <v>SEDLČANY</v>
          </cell>
          <cell r="J37" t="str">
            <v>KANADA</v>
          </cell>
        </row>
        <row r="38">
          <cell r="H38" t="str">
            <v>SLANÝ</v>
          </cell>
          <cell r="J38" t="str">
            <v>KAPVERDY</v>
          </cell>
        </row>
        <row r="39">
          <cell r="H39" t="str">
            <v>VLAŠIM</v>
          </cell>
          <cell r="J39" t="str">
            <v>KAJMANSKÉ OSTROVY</v>
          </cell>
        </row>
        <row r="40">
          <cell r="H40" t="str">
            <v>VOTICE</v>
          </cell>
          <cell r="J40" t="str">
            <v>STŘEDOAFRICKÁ REPUBLIKA</v>
          </cell>
        </row>
        <row r="41">
          <cell r="H41" t="str">
            <v>ČESKÉ BUDĚJOVICE</v>
          </cell>
          <cell r="J41" t="str">
            <v>SRÍ LANKA</v>
          </cell>
        </row>
        <row r="42">
          <cell r="H42" t="str">
            <v>BLATNÁ</v>
          </cell>
          <cell r="J42" t="str">
            <v>ČAD</v>
          </cell>
        </row>
        <row r="43">
          <cell r="H43" t="str">
            <v>ČESKÝ KRUMLOV</v>
          </cell>
          <cell r="J43" t="str">
            <v>CHILE</v>
          </cell>
        </row>
        <row r="44">
          <cell r="H44" t="str">
            <v>DAČICE</v>
          </cell>
          <cell r="J44" t="str">
            <v>ČÍNA</v>
          </cell>
        </row>
        <row r="45">
          <cell r="H45" t="str">
            <v>JINDŘICHŮV HRADEC</v>
          </cell>
          <cell r="J45" t="str">
            <v>TCHAJ-WAN</v>
          </cell>
        </row>
        <row r="46">
          <cell r="H46" t="str">
            <v>KAPLICE</v>
          </cell>
          <cell r="J46" t="str">
            <v>VÁNOČNÍ OSTROV</v>
          </cell>
        </row>
        <row r="47">
          <cell r="H47" t="str">
            <v>MILEVSKO</v>
          </cell>
          <cell r="J47" t="str">
            <v>KOKOSOVÉ OSTROVY</v>
          </cell>
        </row>
        <row r="48">
          <cell r="H48" t="str">
            <v>PÍSEK</v>
          </cell>
          <cell r="J48" t="str">
            <v>KOLUMBIE</v>
          </cell>
        </row>
        <row r="49">
          <cell r="H49" t="str">
            <v>PRACHATICE</v>
          </cell>
          <cell r="J49" t="str">
            <v>KOMORY</v>
          </cell>
        </row>
        <row r="50">
          <cell r="H50" t="str">
            <v>SOBĚSLAV</v>
          </cell>
          <cell r="J50" t="str">
            <v>MAYOTTE</v>
          </cell>
        </row>
        <row r="51">
          <cell r="H51" t="str">
            <v>STRAKONICE</v>
          </cell>
          <cell r="J51" t="str">
            <v>KONGO</v>
          </cell>
        </row>
        <row r="52">
          <cell r="H52" t="str">
            <v>TÁBOR</v>
          </cell>
          <cell r="J52" t="str">
            <v>COOKOVY OSTROVY</v>
          </cell>
        </row>
        <row r="53">
          <cell r="H53" t="str">
            <v>TRHOVÉ SVINY</v>
          </cell>
          <cell r="J53" t="str">
            <v>KOSTARIKA</v>
          </cell>
        </row>
        <row r="54">
          <cell r="H54" t="str">
            <v>TŘEBOŇ</v>
          </cell>
          <cell r="J54" t="str">
            <v>CHORVATSKO</v>
          </cell>
        </row>
        <row r="55">
          <cell r="H55" t="str">
            <v>TÝN NAD VLTAVOU</v>
          </cell>
          <cell r="J55" t="str">
            <v>KUBA</v>
          </cell>
        </row>
        <row r="56">
          <cell r="H56" t="str">
            <v>VIMPERK</v>
          </cell>
          <cell r="J56" t="str">
            <v>KYPR</v>
          </cell>
        </row>
        <row r="57">
          <cell r="H57" t="str">
            <v>VODŇANY</v>
          </cell>
          <cell r="J57" t="str">
            <v>BENIN</v>
          </cell>
        </row>
        <row r="58">
          <cell r="H58" t="str">
            <v>PLZEŇ</v>
          </cell>
          <cell r="J58" t="str">
            <v>DOMINIKA</v>
          </cell>
        </row>
        <row r="59">
          <cell r="H59" t="str">
            <v>PLZEŇ-SEVER</v>
          </cell>
          <cell r="J59" t="str">
            <v>DOMINIKÁNSKÁ REPUBLIKA</v>
          </cell>
        </row>
        <row r="60">
          <cell r="H60" t="str">
            <v>PLZEŇ-JIH</v>
          </cell>
          <cell r="J60" t="str">
            <v>EKVÁDOR</v>
          </cell>
        </row>
        <row r="61">
          <cell r="H61" t="str">
            <v>BLOVICE</v>
          </cell>
          <cell r="J61" t="str">
            <v>SALVADOR</v>
          </cell>
        </row>
        <row r="62">
          <cell r="H62" t="str">
            <v>DOMAŽLICE</v>
          </cell>
          <cell r="J62" t="str">
            <v>ROVNÍKOVÁ GUINEA</v>
          </cell>
        </row>
        <row r="63">
          <cell r="H63" t="str">
            <v>HORAŽĎOVICE</v>
          </cell>
          <cell r="J63" t="str">
            <v>ETIOPIE</v>
          </cell>
        </row>
        <row r="64">
          <cell r="H64" t="str">
            <v>HORŠOVSKÝ TÝN</v>
          </cell>
          <cell r="J64" t="str">
            <v>ERITREA</v>
          </cell>
        </row>
        <row r="65">
          <cell r="H65" t="str">
            <v>KLATOVY</v>
          </cell>
          <cell r="J65" t="str">
            <v>ESTONSKO</v>
          </cell>
        </row>
        <row r="66">
          <cell r="H66" t="str">
            <v>KRALOVICE</v>
          </cell>
          <cell r="J66" t="str">
            <v>FAERSKÉ OSTROVY</v>
          </cell>
        </row>
        <row r="67">
          <cell r="H67" t="str">
            <v>NEPOMUK</v>
          </cell>
          <cell r="J67" t="str">
            <v>FALKLANDY (MALVÍNY)</v>
          </cell>
        </row>
        <row r="68">
          <cell r="H68" t="str">
            <v>PŘEŠTICE</v>
          </cell>
          <cell r="J68" t="str">
            <v>J.GEORGIE A J.SANDW.OS.</v>
          </cell>
        </row>
        <row r="69">
          <cell r="H69" t="str">
            <v>ROKYCANY</v>
          </cell>
          <cell r="J69" t="str">
            <v>FINSKO</v>
          </cell>
        </row>
        <row r="70">
          <cell r="H70" t="str">
            <v>TACHOV</v>
          </cell>
          <cell r="J70" t="str">
            <v>FRANCIE</v>
          </cell>
        </row>
        <row r="71">
          <cell r="H71" t="str">
            <v>STŘÍBRO</v>
          </cell>
          <cell r="J71" t="str">
            <v>FRANCOUZSKÁ GUYANA</v>
          </cell>
        </row>
        <row r="72">
          <cell r="H72" t="str">
            <v>SUŠICE</v>
          </cell>
          <cell r="J72" t="str">
            <v>FRANCOUZSKÁ POLYNÉSIE</v>
          </cell>
        </row>
        <row r="73">
          <cell r="H73" t="str">
            <v>KARLOVY VARY</v>
          </cell>
          <cell r="J73" t="str">
            <v>FRANCOUZSKÁ JIŽNÍ ÚZEMÍ</v>
          </cell>
        </row>
        <row r="74">
          <cell r="H74" t="str">
            <v>AŠ</v>
          </cell>
          <cell r="J74" t="str">
            <v>DŽIBUTSKO</v>
          </cell>
        </row>
        <row r="75">
          <cell r="H75" t="str">
            <v>CHEB</v>
          </cell>
          <cell r="J75" t="str">
            <v>GABON</v>
          </cell>
        </row>
        <row r="76">
          <cell r="H76" t="str">
            <v>KRASLICE</v>
          </cell>
          <cell r="J76" t="str">
            <v>GRUZIE</v>
          </cell>
        </row>
        <row r="77">
          <cell r="H77" t="str">
            <v>MARIÁNSKÉ LÁZNĚ</v>
          </cell>
          <cell r="J77" t="str">
            <v>GAMBIE</v>
          </cell>
        </row>
        <row r="78">
          <cell r="H78" t="str">
            <v>OSTROV NAD OHŘÍ</v>
          </cell>
          <cell r="J78" t="str">
            <v>NĚMECKO</v>
          </cell>
        </row>
        <row r="79">
          <cell r="H79" t="str">
            <v>SOKOLOV</v>
          </cell>
          <cell r="J79" t="str">
            <v>GHANA</v>
          </cell>
        </row>
        <row r="80">
          <cell r="H80" t="str">
            <v>ÚSTÍ NAD LABEM</v>
          </cell>
          <cell r="J80" t="str">
            <v>GIBRALTAR</v>
          </cell>
        </row>
        <row r="81">
          <cell r="H81" t="str">
            <v>BÍLINA</v>
          </cell>
          <cell r="J81" t="str">
            <v>KIRIBATI</v>
          </cell>
        </row>
        <row r="82">
          <cell r="H82" t="str">
            <v>DĚČÍN</v>
          </cell>
          <cell r="J82" t="str">
            <v>GRÓNSKO</v>
          </cell>
        </row>
        <row r="83">
          <cell r="H83" t="str">
            <v>CHOMUTOV</v>
          </cell>
          <cell r="J83" t="str">
            <v>GRENADA</v>
          </cell>
        </row>
        <row r="84">
          <cell r="H84" t="str">
            <v>KADAŇ</v>
          </cell>
          <cell r="J84" t="str">
            <v>GUADELOUPE</v>
          </cell>
        </row>
        <row r="85">
          <cell r="H85" t="str">
            <v>LIBOCHOVICE</v>
          </cell>
          <cell r="J85" t="str">
            <v>GUAM</v>
          </cell>
        </row>
        <row r="86">
          <cell r="H86" t="str">
            <v>LITOMĚŘICE</v>
          </cell>
          <cell r="J86" t="str">
            <v>GUATEMALA</v>
          </cell>
        </row>
        <row r="87">
          <cell r="H87" t="str">
            <v>LITVÍNOV</v>
          </cell>
          <cell r="J87" t="str">
            <v>GUINEA</v>
          </cell>
        </row>
        <row r="88">
          <cell r="H88" t="str">
            <v>LOUNY</v>
          </cell>
          <cell r="J88" t="str">
            <v>GUYANA</v>
          </cell>
        </row>
        <row r="89">
          <cell r="H89" t="str">
            <v>MOST</v>
          </cell>
          <cell r="J89" t="str">
            <v>HAITI</v>
          </cell>
        </row>
        <row r="90">
          <cell r="H90" t="str">
            <v>PODBOŘANY</v>
          </cell>
          <cell r="J90" t="str">
            <v>HEARDŮV O.A MCDONALD O.</v>
          </cell>
        </row>
        <row r="91">
          <cell r="H91" t="str">
            <v>ROUDNICE NAD LABEM</v>
          </cell>
          <cell r="J91" t="str">
            <v>SVATÝ STOLEC</v>
          </cell>
        </row>
        <row r="92">
          <cell r="H92" t="str">
            <v>RUMBURK</v>
          </cell>
          <cell r="J92" t="str">
            <v>HONDURAS</v>
          </cell>
        </row>
        <row r="93">
          <cell r="H93" t="str">
            <v>TEPLICE</v>
          </cell>
          <cell r="J93" t="str">
            <v>HONGKONG</v>
          </cell>
        </row>
        <row r="94">
          <cell r="H94" t="str">
            <v>ŽATEC</v>
          </cell>
          <cell r="J94" t="str">
            <v>MAĎARSKO</v>
          </cell>
        </row>
        <row r="95">
          <cell r="H95" t="str">
            <v>LIBEREC</v>
          </cell>
          <cell r="J95" t="str">
            <v>ISLAND</v>
          </cell>
        </row>
        <row r="96">
          <cell r="H96" t="str">
            <v>ČESKÁ LÍPA</v>
          </cell>
          <cell r="J96" t="str">
            <v>INDIE</v>
          </cell>
        </row>
        <row r="97">
          <cell r="H97" t="str">
            <v>FRÝDLANT</v>
          </cell>
          <cell r="J97" t="str">
            <v>INDONÉSIE</v>
          </cell>
        </row>
        <row r="98">
          <cell r="H98" t="str">
            <v>JABLONEC NAD NISOU</v>
          </cell>
          <cell r="J98" t="str">
            <v>ÍRÁN</v>
          </cell>
        </row>
        <row r="99">
          <cell r="H99" t="str">
            <v>JILEMNICE</v>
          </cell>
          <cell r="J99" t="str">
            <v>IRÁK</v>
          </cell>
        </row>
        <row r="100">
          <cell r="H100" t="str">
            <v>NOVÝ BOR</v>
          </cell>
          <cell r="J100" t="str">
            <v>IZRAEL</v>
          </cell>
        </row>
        <row r="101">
          <cell r="H101" t="str">
            <v>SEMILY</v>
          </cell>
          <cell r="J101" t="str">
            <v>ITÁLIE</v>
          </cell>
        </row>
        <row r="102">
          <cell r="H102" t="str">
            <v>TANVALD</v>
          </cell>
          <cell r="J102" t="str">
            <v>POBŘEŽÍ SLONOVINY</v>
          </cell>
        </row>
        <row r="103">
          <cell r="H103" t="str">
            <v>TURNOV</v>
          </cell>
          <cell r="J103" t="str">
            <v>JAMAJKA</v>
          </cell>
        </row>
        <row r="104">
          <cell r="H104" t="str">
            <v>ŽELEZNÝ BROD</v>
          </cell>
          <cell r="J104" t="str">
            <v>JAPONSKO</v>
          </cell>
        </row>
        <row r="105">
          <cell r="H105" t="str">
            <v>HRADEC KRÁLOVÉ</v>
          </cell>
          <cell r="J105" t="str">
            <v>KAZACHSTÁN</v>
          </cell>
        </row>
        <row r="106">
          <cell r="H106" t="str">
            <v>BROUMOV</v>
          </cell>
          <cell r="J106" t="str">
            <v>JORDÁNSKO</v>
          </cell>
        </row>
        <row r="107">
          <cell r="H107" t="str">
            <v>DOBRUŠKA</v>
          </cell>
          <cell r="J107" t="str">
            <v>KEŇA</v>
          </cell>
        </row>
        <row r="108">
          <cell r="H108" t="str">
            <v>DVŮR KRÁLOVÉ</v>
          </cell>
          <cell r="J108" t="str">
            <v>KOREJSKÁ LID.DEM.REP.</v>
          </cell>
        </row>
        <row r="109">
          <cell r="H109" t="str">
            <v>HOŘICE</v>
          </cell>
          <cell r="J109" t="str">
            <v>KOREJSKÁ REPUBLIKA</v>
          </cell>
        </row>
        <row r="110">
          <cell r="H110" t="str">
            <v>JAROMĚŘ</v>
          </cell>
          <cell r="J110" t="str">
            <v>KUVAJT</v>
          </cell>
        </row>
        <row r="111">
          <cell r="H111" t="str">
            <v>JIČÍN</v>
          </cell>
          <cell r="J111" t="str">
            <v>KYRGYZSTÁN</v>
          </cell>
        </row>
        <row r="112">
          <cell r="H112" t="str">
            <v>KOSTELEC NAD ORLICÍ</v>
          </cell>
          <cell r="J112" t="str">
            <v>LAOS</v>
          </cell>
        </row>
        <row r="113">
          <cell r="H113" t="str">
            <v>NÁCHOD</v>
          </cell>
          <cell r="J113" t="str">
            <v>LIBANON</v>
          </cell>
        </row>
        <row r="114">
          <cell r="H114" t="str">
            <v>NOVÁ PAKA</v>
          </cell>
          <cell r="J114" t="str">
            <v>LESOTHO</v>
          </cell>
        </row>
        <row r="115">
          <cell r="H115" t="str">
            <v>NOVÝ BYDŽOV</v>
          </cell>
          <cell r="J115" t="str">
            <v>LOTYŠSKO</v>
          </cell>
        </row>
        <row r="116">
          <cell r="H116" t="str">
            <v>RYCHNOV NAD KNĚŽ.</v>
          </cell>
          <cell r="J116" t="str">
            <v>LIBÉRIE</v>
          </cell>
        </row>
        <row r="117">
          <cell r="H117" t="str">
            <v>TRUTNOV</v>
          </cell>
          <cell r="J117" t="str">
            <v>LICHTENŠTEJNSKO</v>
          </cell>
        </row>
        <row r="118">
          <cell r="H118" t="str">
            <v>VRCHLABÍ</v>
          </cell>
          <cell r="J118" t="str">
            <v>LITVA</v>
          </cell>
        </row>
        <row r="119">
          <cell r="H119" t="str">
            <v>PARDUBICE</v>
          </cell>
          <cell r="J119" t="str">
            <v>MACAO</v>
          </cell>
        </row>
        <row r="120">
          <cell r="H120" t="str">
            <v>HLINSKO</v>
          </cell>
          <cell r="J120" t="str">
            <v>MADAGASKAR</v>
          </cell>
        </row>
        <row r="121">
          <cell r="H121" t="str">
            <v>HOLICE</v>
          </cell>
          <cell r="J121" t="str">
            <v>MALAWI</v>
          </cell>
        </row>
        <row r="122">
          <cell r="H122" t="str">
            <v>CHRUDIM</v>
          </cell>
          <cell r="J122" t="str">
            <v>MALAJSIE</v>
          </cell>
        </row>
        <row r="123">
          <cell r="H123" t="str">
            <v>LITOMYŠL</v>
          </cell>
          <cell r="J123" t="str">
            <v>MALEDIVY</v>
          </cell>
        </row>
        <row r="124">
          <cell r="H124" t="str">
            <v>MORAVSKÁ TŘEBOVÁ</v>
          </cell>
          <cell r="J124" t="str">
            <v>MALI</v>
          </cell>
        </row>
        <row r="125">
          <cell r="H125" t="str">
            <v>PŘELOUČ</v>
          </cell>
          <cell r="J125" t="str">
            <v>MALTA</v>
          </cell>
        </row>
        <row r="126">
          <cell r="H126" t="str">
            <v>SVITAVY</v>
          </cell>
          <cell r="J126" t="str">
            <v>MARTINIK</v>
          </cell>
        </row>
        <row r="127">
          <cell r="H127" t="str">
            <v>ÚSTÍ NAD ORLICÍ</v>
          </cell>
          <cell r="J127" t="str">
            <v>MAURITÁNIE</v>
          </cell>
        </row>
        <row r="128">
          <cell r="H128" t="str">
            <v>VYSOKÉ MÝTO</v>
          </cell>
          <cell r="J128" t="str">
            <v>MAURICIUS</v>
          </cell>
        </row>
        <row r="129">
          <cell r="H129" t="str">
            <v>ŽAMBERK</v>
          </cell>
          <cell r="J129" t="str">
            <v>MEXIKO</v>
          </cell>
        </row>
        <row r="130">
          <cell r="H130" t="str">
            <v>JIHLAVA</v>
          </cell>
          <cell r="J130" t="str">
            <v>MONAKO</v>
          </cell>
        </row>
        <row r="131">
          <cell r="H131" t="str">
            <v>BYSTŘICE NAD PERN.</v>
          </cell>
          <cell r="J131" t="str">
            <v>MONGOLSKO</v>
          </cell>
        </row>
        <row r="132">
          <cell r="H132" t="str">
            <v>HAVLÍČKŮV BROD</v>
          </cell>
          <cell r="J132" t="str">
            <v>MONTSERRAT</v>
          </cell>
        </row>
        <row r="133">
          <cell r="H133" t="str">
            <v>HUMPOLEC</v>
          </cell>
          <cell r="J133" t="str">
            <v>MAROKO</v>
          </cell>
        </row>
        <row r="134">
          <cell r="H134" t="str">
            <v>CHOTĚBOŘ</v>
          </cell>
          <cell r="J134" t="str">
            <v>MOSAMBIK</v>
          </cell>
        </row>
        <row r="135">
          <cell r="H135" t="str">
            <v>LEDEČ NAD SÁZAVOU</v>
          </cell>
          <cell r="J135" t="str">
            <v>OMÁN</v>
          </cell>
        </row>
        <row r="136">
          <cell r="H136" t="str">
            <v>MORAVSKÉ BUDĚJOVICE</v>
          </cell>
          <cell r="J136" t="str">
            <v>NAMIBIE</v>
          </cell>
        </row>
        <row r="137">
          <cell r="H137" t="str">
            <v>NÁMĚŠŤ NAD OSLAVOU</v>
          </cell>
          <cell r="J137" t="str">
            <v>NAURU</v>
          </cell>
        </row>
        <row r="138">
          <cell r="H138" t="str">
            <v>PACOV</v>
          </cell>
          <cell r="J138" t="str">
            <v>NEPÁL</v>
          </cell>
        </row>
        <row r="139">
          <cell r="H139" t="str">
            <v>PELHŘIMOV</v>
          </cell>
          <cell r="J139" t="str">
            <v>ARUBA</v>
          </cell>
        </row>
        <row r="140">
          <cell r="H140" t="str">
            <v>TELČ</v>
          </cell>
          <cell r="J140" t="str">
            <v>NOVÁ KALEDONIE</v>
          </cell>
        </row>
        <row r="141">
          <cell r="H141" t="str">
            <v>TŘEBÍČ</v>
          </cell>
          <cell r="J141" t="str">
            <v>VANUATU</v>
          </cell>
        </row>
        <row r="142">
          <cell r="H142" t="str">
            <v>VELKÉ MEZIŘÍČÍ</v>
          </cell>
          <cell r="J142" t="str">
            <v>NOVÝ ZÉLAND</v>
          </cell>
        </row>
        <row r="143">
          <cell r="H143" t="str">
            <v>ŽĎÁR NAD SÁZAVOU</v>
          </cell>
          <cell r="J143" t="str">
            <v>NIKARAGUA</v>
          </cell>
        </row>
        <row r="144">
          <cell r="H144" t="str">
            <v>BRNO I</v>
          </cell>
          <cell r="J144" t="str">
            <v>NIGER</v>
          </cell>
        </row>
        <row r="145">
          <cell r="H145" t="str">
            <v>BRNO II</v>
          </cell>
          <cell r="J145" t="str">
            <v>NIGÉRIE</v>
          </cell>
        </row>
        <row r="146">
          <cell r="H146" t="str">
            <v>BRNO III</v>
          </cell>
          <cell r="J146" t="str">
            <v>NIUE</v>
          </cell>
        </row>
        <row r="147">
          <cell r="H147" t="str">
            <v>BRNO IV</v>
          </cell>
          <cell r="J147" t="str">
            <v>NORFOLK</v>
          </cell>
        </row>
        <row r="148">
          <cell r="H148" t="str">
            <v>BRNO VENKOV</v>
          </cell>
          <cell r="J148" t="str">
            <v>NORSKO</v>
          </cell>
        </row>
        <row r="149">
          <cell r="H149" t="str">
            <v>BLANSKO</v>
          </cell>
          <cell r="J149" t="str">
            <v>SEVERNÍ MARIANY</v>
          </cell>
        </row>
        <row r="150">
          <cell r="H150" t="str">
            <v>BOSKOVICE</v>
          </cell>
          <cell r="J150" t="str">
            <v>MENŠÍ ODLEH.OSTROVY USA</v>
          </cell>
        </row>
        <row r="151">
          <cell r="H151" t="str">
            <v>BŘECLAV</v>
          </cell>
          <cell r="J151" t="str">
            <v>MIKRONÉSIE</v>
          </cell>
        </row>
        <row r="152">
          <cell r="H152" t="str">
            <v>BUČOVICE</v>
          </cell>
          <cell r="J152" t="str">
            <v>MARSHALLOVY OSTROVY</v>
          </cell>
        </row>
        <row r="153">
          <cell r="H153" t="str">
            <v>HODONÍN</v>
          </cell>
          <cell r="J153" t="str">
            <v>PALAU</v>
          </cell>
        </row>
        <row r="154">
          <cell r="H154" t="str">
            <v>HUSTOPEČE</v>
          </cell>
          <cell r="J154" t="str">
            <v>PÁKISTÁN</v>
          </cell>
        </row>
        <row r="155">
          <cell r="H155" t="str">
            <v>IVANČICE</v>
          </cell>
          <cell r="J155" t="str">
            <v>PANAMA</v>
          </cell>
        </row>
        <row r="156">
          <cell r="H156" t="str">
            <v>KYJOV</v>
          </cell>
          <cell r="J156" t="str">
            <v>PAPUA NOVÁ GUINEA</v>
          </cell>
        </row>
        <row r="157">
          <cell r="H157" t="str">
            <v>MIKULOV</v>
          </cell>
          <cell r="J157" t="str">
            <v>PARAGUAY</v>
          </cell>
        </row>
        <row r="158">
          <cell r="H158" t="str">
            <v>MORAVSKÝ KRUMLOV</v>
          </cell>
          <cell r="J158" t="str">
            <v>PERU</v>
          </cell>
        </row>
        <row r="159">
          <cell r="H159" t="str">
            <v>SLAVKOV U BRNA</v>
          </cell>
          <cell r="J159" t="str">
            <v>FILIPÍNY</v>
          </cell>
        </row>
        <row r="160">
          <cell r="H160" t="str">
            <v>TIŠNOV</v>
          </cell>
          <cell r="J160" t="str">
            <v>PITCAIRN</v>
          </cell>
        </row>
        <row r="161">
          <cell r="H161" t="str">
            <v>VESELÍ NAD MORAVOU</v>
          </cell>
          <cell r="J161" t="str">
            <v>POLSKO</v>
          </cell>
        </row>
        <row r="162">
          <cell r="H162" t="str">
            <v>VYŠKOV</v>
          </cell>
          <cell r="J162" t="str">
            <v>GUINEA-BISSAU</v>
          </cell>
        </row>
        <row r="163">
          <cell r="H163" t="str">
            <v>ZNOJMO</v>
          </cell>
          <cell r="J163" t="str">
            <v>PORTORIKO</v>
          </cell>
        </row>
        <row r="164">
          <cell r="H164" t="str">
            <v>OLOMOUC</v>
          </cell>
          <cell r="J164" t="str">
            <v>KATAR</v>
          </cell>
        </row>
        <row r="165">
          <cell r="H165" t="str">
            <v>HRANICE</v>
          </cell>
          <cell r="J165" t="str">
            <v>RÉUNION</v>
          </cell>
        </row>
        <row r="166">
          <cell r="H166" t="str">
            <v>JESENÍK</v>
          </cell>
          <cell r="J166" t="str">
            <v>RUMUNSKO</v>
          </cell>
        </row>
        <row r="167">
          <cell r="H167" t="str">
            <v>KONICE</v>
          </cell>
          <cell r="J167" t="str">
            <v>RUSKO</v>
          </cell>
        </row>
        <row r="168">
          <cell r="H168" t="str">
            <v>LITOVEL</v>
          </cell>
          <cell r="J168" t="str">
            <v>RWANDA</v>
          </cell>
        </row>
        <row r="169">
          <cell r="H169" t="str">
            <v>PROSTĚJOV</v>
          </cell>
          <cell r="J169" t="str">
            <v>SVATÁ HELENA</v>
          </cell>
        </row>
        <row r="170">
          <cell r="H170" t="str">
            <v>PŘEROV</v>
          </cell>
          <cell r="J170" t="str">
            <v>SVATÝ KRYŠTOF A NEVIS</v>
          </cell>
        </row>
        <row r="171">
          <cell r="H171" t="str">
            <v>ŠTERNBERK</v>
          </cell>
          <cell r="J171" t="str">
            <v>ANGUILLA</v>
          </cell>
        </row>
        <row r="172">
          <cell r="H172" t="str">
            <v>ŠUMPERK</v>
          </cell>
          <cell r="J172" t="str">
            <v>SVATÁ LUCIE</v>
          </cell>
        </row>
        <row r="173">
          <cell r="H173" t="str">
            <v>ZÁBŘEH</v>
          </cell>
          <cell r="J173" t="str">
            <v>SVATÝ PIERRE A MIQUELON</v>
          </cell>
        </row>
        <row r="174">
          <cell r="H174" t="str">
            <v>OSTRAVA I</v>
          </cell>
          <cell r="J174" t="str">
            <v>SV.VINCENC A GRENADINY</v>
          </cell>
        </row>
        <row r="175">
          <cell r="H175" t="str">
            <v>OSTRAVA II</v>
          </cell>
          <cell r="J175" t="str">
            <v>SAN MARINO</v>
          </cell>
        </row>
        <row r="176">
          <cell r="H176" t="str">
            <v>OSTRAVA III</v>
          </cell>
          <cell r="J176" t="str">
            <v>SVATÝ TOMÁŠ</v>
          </cell>
        </row>
        <row r="177">
          <cell r="H177" t="str">
            <v>BOHUMÍN</v>
          </cell>
          <cell r="J177" t="str">
            <v>SAÚDSKÁ ARÁBIE</v>
          </cell>
        </row>
        <row r="178">
          <cell r="H178" t="str">
            <v>BRUNTÁL</v>
          </cell>
          <cell r="J178" t="str">
            <v>SENEGAL</v>
          </cell>
        </row>
        <row r="179">
          <cell r="H179" t="str">
            <v>ČESKÝ TĚŠÍN</v>
          </cell>
          <cell r="J179" t="str">
            <v>SEYCHELY</v>
          </cell>
        </row>
        <row r="180">
          <cell r="H180" t="str">
            <v>FRÝDEK-MÍSTEK</v>
          </cell>
          <cell r="J180" t="str">
            <v>SIERRA LEONE</v>
          </cell>
        </row>
        <row r="181">
          <cell r="H181" t="str">
            <v>FRÝDLANT NAD OSTRAV.</v>
          </cell>
          <cell r="J181" t="str">
            <v>SINGAPUR</v>
          </cell>
        </row>
        <row r="182">
          <cell r="H182" t="str">
            <v>FULNEK</v>
          </cell>
          <cell r="J182" t="str">
            <v>SLOVENSKO</v>
          </cell>
        </row>
        <row r="183">
          <cell r="H183" t="str">
            <v>HAVÍŘOV</v>
          </cell>
          <cell r="J183" t="str">
            <v>VIETNAM</v>
          </cell>
        </row>
        <row r="184">
          <cell r="H184" t="str">
            <v>HLUČÍN</v>
          </cell>
          <cell r="J184" t="str">
            <v>SLOVINSKO</v>
          </cell>
        </row>
        <row r="185">
          <cell r="H185" t="str">
            <v>KARVINÁ</v>
          </cell>
          <cell r="J185" t="str">
            <v>SOMÁLSKO</v>
          </cell>
        </row>
        <row r="186">
          <cell r="H186" t="str">
            <v>KOPŘIVNICE</v>
          </cell>
          <cell r="J186" t="str">
            <v>JIHOAFRICKÁ REPUBLIKA</v>
          </cell>
        </row>
        <row r="187">
          <cell r="H187" t="str">
            <v>KRNOV</v>
          </cell>
          <cell r="J187" t="str">
            <v>ZIMBABWE</v>
          </cell>
        </row>
        <row r="188">
          <cell r="H188" t="str">
            <v>NOVÝ JIČÍN</v>
          </cell>
          <cell r="J188" t="str">
            <v>ZÁPADNÍ SAHARA</v>
          </cell>
        </row>
        <row r="189">
          <cell r="H189" t="str">
            <v>OPAVA</v>
          </cell>
          <cell r="J189" t="str">
            <v>SURINAM</v>
          </cell>
        </row>
        <row r="190">
          <cell r="H190" t="str">
            <v>ORLOVÁ</v>
          </cell>
          <cell r="J190" t="str">
            <v>SVALBARD A O. JAN MAYEN</v>
          </cell>
        </row>
        <row r="191">
          <cell r="H191" t="str">
            <v>TŘINEC</v>
          </cell>
          <cell r="J191" t="str">
            <v>SVAZIJSKO</v>
          </cell>
        </row>
        <row r="192">
          <cell r="H192" t="str">
            <v>ZLÍN</v>
          </cell>
          <cell r="J192" t="str">
            <v>ŠVÝCARSKO</v>
          </cell>
        </row>
        <row r="193">
          <cell r="H193" t="str">
            <v>BYSTŘICE POD HOSTÝNEM</v>
          </cell>
          <cell r="J193" t="str">
            <v>SÝRIE</v>
          </cell>
        </row>
        <row r="194">
          <cell r="H194" t="str">
            <v>HOLEŠOV</v>
          </cell>
          <cell r="J194" t="str">
            <v>TÁDŽIKISTÁN</v>
          </cell>
        </row>
        <row r="195">
          <cell r="H195" t="str">
            <v>KROMĚŘÍŽ</v>
          </cell>
          <cell r="J195" t="str">
            <v>THAJSKO</v>
          </cell>
        </row>
        <row r="196">
          <cell r="H196" t="str">
            <v>LUHAČOVICE</v>
          </cell>
          <cell r="J196" t="str">
            <v>TOGO</v>
          </cell>
        </row>
        <row r="197">
          <cell r="H197" t="str">
            <v>OTROKOVICE</v>
          </cell>
          <cell r="J197" t="str">
            <v>TOKELAU</v>
          </cell>
        </row>
        <row r="198">
          <cell r="H198" t="str">
            <v>ROŽNOV POD RADH.</v>
          </cell>
          <cell r="J198" t="str">
            <v>TONGA</v>
          </cell>
        </row>
        <row r="199">
          <cell r="H199" t="str">
            <v>UHERSKÝ BROD</v>
          </cell>
          <cell r="J199" t="str">
            <v>TRINIDAD A TOBAGO</v>
          </cell>
        </row>
        <row r="200">
          <cell r="H200" t="str">
            <v>UHERSKÉ HRADIŠTĚ</v>
          </cell>
          <cell r="J200" t="str">
            <v>SPOJENÉ ARABSKÉ EMIRÁTY</v>
          </cell>
        </row>
        <row r="201">
          <cell r="H201" t="str">
            <v>VALAŠSKÉ MEZIŘÍČÍ</v>
          </cell>
          <cell r="J201" t="str">
            <v>TUNISKO</v>
          </cell>
        </row>
        <row r="202">
          <cell r="H202" t="str">
            <v>VALAŠSKÉ KLOBOUKY</v>
          </cell>
          <cell r="J202" t="str">
            <v>TURECKO</v>
          </cell>
        </row>
        <row r="203">
          <cell r="H203" t="str">
            <v>VSETÍN</v>
          </cell>
          <cell r="J203" t="str">
            <v>TURKMENISTÁN</v>
          </cell>
        </row>
        <row r="204">
          <cell r="H204" t="str">
            <v>SPECIALIZOVANÝ</v>
          </cell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 refreshError="1"/>
      <sheetData sheetId="15">
        <row r="3">
          <cell r="J3" t="str">
            <v>ČESKÁ REPUBLIKA</v>
          </cell>
        </row>
        <row r="4">
          <cell r="J4" t="str">
            <v>OSTROV MAN</v>
          </cell>
        </row>
        <row r="5">
          <cell r="J5" t="str">
            <v>AFGHÁNISTÁN</v>
          </cell>
        </row>
        <row r="6">
          <cell r="J6" t="str">
            <v>ALBÁNIE</v>
          </cell>
        </row>
        <row r="7">
          <cell r="J7" t="str">
            <v>ANTARKTIDA</v>
          </cell>
        </row>
        <row r="8">
          <cell r="J8" t="str">
            <v>ALŽÍRSKO</v>
          </cell>
        </row>
        <row r="9">
          <cell r="J9" t="str">
            <v>AMERICKÁ SAMOA</v>
          </cell>
        </row>
        <row r="10">
          <cell r="J10" t="str">
            <v>ANDORRA</v>
          </cell>
        </row>
        <row r="11">
          <cell r="J11" t="str">
            <v>ANGOLA</v>
          </cell>
        </row>
        <row r="12">
          <cell r="J12" t="str">
            <v>ANTIGUA A BARBUDA</v>
          </cell>
        </row>
        <row r="13">
          <cell r="J13" t="str">
            <v>ÁZERBÁJDŽÁN</v>
          </cell>
        </row>
        <row r="14">
          <cell r="J14" t="str">
            <v>ARGENTINA</v>
          </cell>
        </row>
        <row r="15">
          <cell r="J15" t="str">
            <v>AUSTRÁLIE</v>
          </cell>
        </row>
        <row r="16">
          <cell r="J16" t="str">
            <v>BAHAMY</v>
          </cell>
        </row>
        <row r="17">
          <cell r="J17" t="str">
            <v>BAHRAJN</v>
          </cell>
        </row>
        <row r="18">
          <cell r="J18" t="str">
            <v>BANGLADÉŠ</v>
          </cell>
        </row>
        <row r="19">
          <cell r="J19" t="str">
            <v>ARMÉNIE</v>
          </cell>
        </row>
        <row r="20">
          <cell r="J20" t="str">
            <v>BARBADOS</v>
          </cell>
        </row>
        <row r="21">
          <cell r="J21" t="str">
            <v>BERMUDY</v>
          </cell>
        </row>
        <row r="22">
          <cell r="J22" t="str">
            <v>BHÚTÁN</v>
          </cell>
        </row>
        <row r="23">
          <cell r="J23" t="str">
            <v>BOSNA A HERCEGOVINA</v>
          </cell>
        </row>
        <row r="24">
          <cell r="J24" t="str">
            <v>BOTSWANA</v>
          </cell>
        </row>
        <row r="25">
          <cell r="J25" t="str">
            <v>BOUVETŮV OSTROV</v>
          </cell>
        </row>
        <row r="26">
          <cell r="J26" t="str">
            <v>BRAZÍLIE</v>
          </cell>
        </row>
        <row r="27">
          <cell r="J27" t="str">
            <v>BELIZE</v>
          </cell>
        </row>
        <row r="28">
          <cell r="J28" t="str">
            <v>BRITSKÉ INDICKOOC.ÚZEMÍ</v>
          </cell>
        </row>
        <row r="29">
          <cell r="J29" t="str">
            <v>ŠALAMOUNOVY OSTROVY</v>
          </cell>
        </row>
        <row r="30">
          <cell r="J30" t="str">
            <v>BRITSKÉ PANENSKÉ OSTR.</v>
          </cell>
        </row>
        <row r="31">
          <cell r="J31" t="str">
            <v>BRUNEJ DARUSSALAM</v>
          </cell>
        </row>
        <row r="32">
          <cell r="J32" t="str">
            <v>Kosovo</v>
          </cell>
        </row>
        <row r="33">
          <cell r="J33" t="str">
            <v>BURUNDI</v>
          </cell>
        </row>
        <row r="34">
          <cell r="J34" t="str">
            <v>BĚLORUSKO</v>
          </cell>
        </row>
        <row r="35">
          <cell r="J35" t="str">
            <v>KAMBODŽA</v>
          </cell>
        </row>
        <row r="36">
          <cell r="J36" t="str">
            <v>KAMERUN</v>
          </cell>
        </row>
        <row r="37">
          <cell r="J37" t="str">
            <v>KANADA</v>
          </cell>
        </row>
        <row r="38">
          <cell r="J38" t="str">
            <v>KAPVERDY</v>
          </cell>
        </row>
        <row r="39">
          <cell r="J39" t="str">
            <v>KAJMANSKÉ OSTROVY</v>
          </cell>
        </row>
        <row r="40">
          <cell r="J40" t="str">
            <v>STŘEDOAFRICKÁ REPUBLIKA</v>
          </cell>
        </row>
        <row r="41">
          <cell r="J41" t="str">
            <v>SRÍ LANKA</v>
          </cell>
        </row>
        <row r="42">
          <cell r="J42" t="str">
            <v>ČAD</v>
          </cell>
        </row>
        <row r="43">
          <cell r="J43" t="str">
            <v>CHILE</v>
          </cell>
        </row>
        <row r="44">
          <cell r="J44" t="str">
            <v>ČÍNA</v>
          </cell>
        </row>
        <row r="45">
          <cell r="J45" t="str">
            <v>TCHAJ-WAN</v>
          </cell>
        </row>
        <row r="46">
          <cell r="J46" t="str">
            <v>VÁNOČNÍ OSTROV</v>
          </cell>
        </row>
        <row r="47">
          <cell r="J47" t="str">
            <v>KOKOSOVÉ OSTROVY</v>
          </cell>
        </row>
        <row r="48">
          <cell r="J48" t="str">
            <v>KOLUMBIE</v>
          </cell>
        </row>
        <row r="49">
          <cell r="J49" t="str">
            <v>KOMORY</v>
          </cell>
        </row>
        <row r="50">
          <cell r="J50" t="str">
            <v>MAYOTTE</v>
          </cell>
        </row>
        <row r="51">
          <cell r="J51" t="str">
            <v>KONGO</v>
          </cell>
        </row>
        <row r="52">
          <cell r="J52" t="str">
            <v>COOKOVY OSTROVY</v>
          </cell>
        </row>
        <row r="53">
          <cell r="J53" t="str">
            <v>KOSTARIKA</v>
          </cell>
        </row>
        <row r="54">
          <cell r="J54" t="str">
            <v>CHORVATSKO</v>
          </cell>
        </row>
        <row r="55">
          <cell r="J55" t="str">
            <v>KUBA</v>
          </cell>
        </row>
        <row r="56">
          <cell r="J56" t="str">
            <v>KYPR</v>
          </cell>
        </row>
        <row r="57">
          <cell r="J57" t="str">
            <v>BENIN</v>
          </cell>
        </row>
        <row r="58">
          <cell r="J58" t="str">
            <v>DOMINIKA</v>
          </cell>
        </row>
        <row r="59">
          <cell r="J59" t="str">
            <v>DOMINIKÁNSKÁ REPUBLIKA</v>
          </cell>
        </row>
        <row r="60">
          <cell r="J60" t="str">
            <v>EKVÁDOR</v>
          </cell>
        </row>
        <row r="61">
          <cell r="J61" t="str">
            <v>SALVADOR</v>
          </cell>
        </row>
        <row r="62">
          <cell r="J62" t="str">
            <v>ROVNÍKOVÁ GUINEA</v>
          </cell>
        </row>
        <row r="63">
          <cell r="J63" t="str">
            <v>ETIOPIE</v>
          </cell>
        </row>
        <row r="64">
          <cell r="J64" t="str">
            <v>ERITREA</v>
          </cell>
        </row>
        <row r="65">
          <cell r="J65" t="str">
            <v>ESTONSKO</v>
          </cell>
        </row>
        <row r="66">
          <cell r="J66" t="str">
            <v>FAERSKÉ OSTROVY</v>
          </cell>
        </row>
        <row r="67">
          <cell r="J67" t="str">
            <v>FALKLANDY (MALVÍNY)</v>
          </cell>
        </row>
        <row r="68">
          <cell r="J68" t="str">
            <v>J.GEORGIE A J.SANDW.OS.</v>
          </cell>
        </row>
        <row r="69">
          <cell r="J69" t="str">
            <v>FINSKO</v>
          </cell>
        </row>
        <row r="70">
          <cell r="J70" t="str">
            <v>FRANCIE</v>
          </cell>
        </row>
        <row r="71">
          <cell r="J71" t="str">
            <v>FRANCOUZSKÁ GUYANA</v>
          </cell>
        </row>
        <row r="72">
          <cell r="J72" t="str">
            <v>FRANCOUZSKÁ POLYNÉSIE</v>
          </cell>
        </row>
        <row r="73">
          <cell r="J73" t="str">
            <v>FRANCOUZSKÁ JIŽNÍ ÚZEMÍ</v>
          </cell>
        </row>
        <row r="74">
          <cell r="J74" t="str">
            <v>DŽIBUTSKO</v>
          </cell>
        </row>
        <row r="75">
          <cell r="J75" t="str">
            <v>GABON</v>
          </cell>
        </row>
        <row r="76">
          <cell r="J76" t="str">
            <v>GRUZIE</v>
          </cell>
        </row>
        <row r="77">
          <cell r="J77" t="str">
            <v>GAMBIE</v>
          </cell>
        </row>
        <row r="78">
          <cell r="J78" t="str">
            <v>NĚMECKO</v>
          </cell>
        </row>
        <row r="79">
          <cell r="J79" t="str">
            <v>GHANA</v>
          </cell>
        </row>
        <row r="80">
          <cell r="J80" t="str">
            <v>GIBRALTAR</v>
          </cell>
        </row>
        <row r="81">
          <cell r="J81" t="str">
            <v>KIRIBATI</v>
          </cell>
        </row>
        <row r="82">
          <cell r="J82" t="str">
            <v>GRÓNSKO</v>
          </cell>
        </row>
        <row r="83">
          <cell r="J83" t="str">
            <v>GRENADA</v>
          </cell>
        </row>
        <row r="84">
          <cell r="J84" t="str">
            <v>GUADELOUPE</v>
          </cell>
        </row>
        <row r="85">
          <cell r="J85" t="str">
            <v>GUAM</v>
          </cell>
        </row>
        <row r="86">
          <cell r="J86" t="str">
            <v>GUATEMALA</v>
          </cell>
        </row>
        <row r="87">
          <cell r="J87" t="str">
            <v>GUINEA</v>
          </cell>
        </row>
        <row r="88">
          <cell r="J88" t="str">
            <v>GUYANA</v>
          </cell>
        </row>
        <row r="89">
          <cell r="J89" t="str">
            <v>HAITI</v>
          </cell>
        </row>
        <row r="90">
          <cell r="J90" t="str">
            <v>HEARDŮV O.A MCDONALD O.</v>
          </cell>
        </row>
        <row r="91">
          <cell r="J91" t="str">
            <v>SVATÝ STOLEC</v>
          </cell>
        </row>
        <row r="92">
          <cell r="J92" t="str">
            <v>HONDURAS</v>
          </cell>
        </row>
        <row r="93">
          <cell r="J93" t="str">
            <v>HONGKONG</v>
          </cell>
        </row>
        <row r="94">
          <cell r="J94" t="str">
            <v>MAĎARSKO</v>
          </cell>
        </row>
        <row r="95">
          <cell r="J95" t="str">
            <v>ISLAND</v>
          </cell>
        </row>
        <row r="96">
          <cell r="J96" t="str">
            <v>INDIE</v>
          </cell>
        </row>
        <row r="97">
          <cell r="J97" t="str">
            <v>INDONÉSIE</v>
          </cell>
        </row>
        <row r="98">
          <cell r="J98" t="str">
            <v>ÍRÁN</v>
          </cell>
        </row>
        <row r="99">
          <cell r="J99" t="str">
            <v>IRÁK</v>
          </cell>
        </row>
        <row r="100">
          <cell r="J100" t="str">
            <v>IZRAEL</v>
          </cell>
        </row>
        <row r="101">
          <cell r="J101" t="str">
            <v>ITÁLIE</v>
          </cell>
        </row>
        <row r="102">
          <cell r="J102" t="str">
            <v>POBŘEŽÍ SLONOVINY</v>
          </cell>
        </row>
        <row r="103">
          <cell r="J103" t="str">
            <v>JAMAJKA</v>
          </cell>
        </row>
        <row r="104">
          <cell r="J104" t="str">
            <v>JAPONSKO</v>
          </cell>
        </row>
        <row r="105">
          <cell r="J105" t="str">
            <v>KAZACHSTÁN</v>
          </cell>
        </row>
        <row r="106">
          <cell r="J106" t="str">
            <v>JORDÁNSKO</v>
          </cell>
        </row>
        <row r="107">
          <cell r="J107" t="str">
            <v>KEŇA</v>
          </cell>
        </row>
        <row r="108">
          <cell r="J108" t="str">
            <v>KOREJSKÁ LID.DEM.REP.</v>
          </cell>
        </row>
        <row r="109">
          <cell r="J109" t="str">
            <v>KOREJSKÁ REPUBLIKA</v>
          </cell>
        </row>
        <row r="110">
          <cell r="J110" t="str">
            <v>KUVAJT</v>
          </cell>
        </row>
        <row r="111">
          <cell r="J111" t="str">
            <v>KYRGYZSTÁN</v>
          </cell>
        </row>
        <row r="112">
          <cell r="J112" t="str">
            <v>LAOS</v>
          </cell>
        </row>
        <row r="113">
          <cell r="J113" t="str">
            <v>LIBANON</v>
          </cell>
        </row>
        <row r="114">
          <cell r="J114" t="str">
            <v>LESOTHO</v>
          </cell>
        </row>
        <row r="115">
          <cell r="J115" t="str">
            <v>LOTYŠSKO</v>
          </cell>
        </row>
        <row r="116">
          <cell r="J116" t="str">
            <v>LIBÉRIE</v>
          </cell>
        </row>
        <row r="117">
          <cell r="J117" t="str">
            <v>LICHTENŠTEJNSKO</v>
          </cell>
        </row>
        <row r="118">
          <cell r="J118" t="str">
            <v>LITVA</v>
          </cell>
        </row>
        <row r="119">
          <cell r="J119" t="str">
            <v>MACAO</v>
          </cell>
        </row>
        <row r="120">
          <cell r="J120" t="str">
            <v>MADAGASKAR</v>
          </cell>
        </row>
        <row r="121">
          <cell r="J121" t="str">
            <v>MALAWI</v>
          </cell>
        </row>
        <row r="122">
          <cell r="J122" t="str">
            <v>MALAJSIE</v>
          </cell>
        </row>
        <row r="123">
          <cell r="J123" t="str">
            <v>MALEDIVY</v>
          </cell>
        </row>
        <row r="124">
          <cell r="J124" t="str">
            <v>MALI</v>
          </cell>
        </row>
        <row r="125">
          <cell r="J125" t="str">
            <v>MALTA</v>
          </cell>
        </row>
        <row r="126">
          <cell r="J126" t="str">
            <v>MARTINIK</v>
          </cell>
        </row>
        <row r="127">
          <cell r="J127" t="str">
            <v>MAURITÁNIE</v>
          </cell>
        </row>
        <row r="128">
          <cell r="J128" t="str">
            <v>MAURICIUS</v>
          </cell>
        </row>
        <row r="129">
          <cell r="J129" t="str">
            <v>MEXIKO</v>
          </cell>
        </row>
        <row r="130">
          <cell r="J130" t="str">
            <v>MONAKO</v>
          </cell>
        </row>
        <row r="131">
          <cell r="J131" t="str">
            <v>MONGOLSKO</v>
          </cell>
        </row>
        <row r="132">
          <cell r="J132" t="str">
            <v>MONTSERRAT</v>
          </cell>
        </row>
        <row r="133">
          <cell r="J133" t="str">
            <v>MAROKO</v>
          </cell>
        </row>
        <row r="134">
          <cell r="J134" t="str">
            <v>MOSAMBIK</v>
          </cell>
        </row>
        <row r="135">
          <cell r="J135" t="str">
            <v>OMÁN</v>
          </cell>
        </row>
        <row r="136">
          <cell r="J136" t="str">
            <v>NAMIBIE</v>
          </cell>
        </row>
        <row r="137">
          <cell r="J137" t="str">
            <v>NAURU</v>
          </cell>
        </row>
        <row r="138">
          <cell r="J138" t="str">
            <v>NEPÁL</v>
          </cell>
        </row>
        <row r="139">
          <cell r="J139" t="str">
            <v>ARUBA</v>
          </cell>
        </row>
        <row r="140">
          <cell r="J140" t="str">
            <v>NOVÁ KALEDONIE</v>
          </cell>
        </row>
        <row r="141">
          <cell r="J141" t="str">
            <v>VANUATU</v>
          </cell>
        </row>
        <row r="142">
          <cell r="J142" t="str">
            <v>NOVÝ ZÉLAND</v>
          </cell>
        </row>
        <row r="143">
          <cell r="J143" t="str">
            <v>NIKARAGUA</v>
          </cell>
        </row>
        <row r="144">
          <cell r="J144" t="str">
            <v>NIGER</v>
          </cell>
        </row>
        <row r="145">
          <cell r="J145" t="str">
            <v>NIGÉRIE</v>
          </cell>
        </row>
        <row r="146">
          <cell r="J146" t="str">
            <v>NIUE</v>
          </cell>
        </row>
        <row r="147">
          <cell r="J147" t="str">
            <v>NORFOLK</v>
          </cell>
        </row>
        <row r="148">
          <cell r="J148" t="str">
            <v>NORSKO</v>
          </cell>
        </row>
        <row r="149">
          <cell r="J149" t="str">
            <v>SEVERNÍ MARIANY</v>
          </cell>
        </row>
        <row r="150">
          <cell r="J150" t="str">
            <v>MENŠÍ ODLEH.OSTROVY USA</v>
          </cell>
        </row>
        <row r="151">
          <cell r="J151" t="str">
            <v>MIKRONÉSIE</v>
          </cell>
        </row>
        <row r="152">
          <cell r="J152" t="str">
            <v>MARSHALLOVY OSTROVY</v>
          </cell>
        </row>
        <row r="153">
          <cell r="J153" t="str">
            <v>PALAU</v>
          </cell>
        </row>
        <row r="154">
          <cell r="J154" t="str">
            <v>PÁKISTÁN</v>
          </cell>
        </row>
        <row r="155">
          <cell r="J155" t="str">
            <v>PANAMA</v>
          </cell>
        </row>
        <row r="156">
          <cell r="J156" t="str">
            <v>PAPUA NOVÁ GUINEA</v>
          </cell>
        </row>
        <row r="157">
          <cell r="J157" t="str">
            <v>PARAGUAY</v>
          </cell>
        </row>
        <row r="158">
          <cell r="J158" t="str">
            <v>PERU</v>
          </cell>
        </row>
        <row r="159">
          <cell r="J159" t="str">
            <v>FILIPÍNY</v>
          </cell>
        </row>
        <row r="160">
          <cell r="J160" t="str">
            <v>PITCAIRN</v>
          </cell>
        </row>
        <row r="161">
          <cell r="J161" t="str">
            <v>POLSKO</v>
          </cell>
        </row>
        <row r="162">
          <cell r="J162" t="str">
            <v>GUINEA-BISSAU</v>
          </cell>
        </row>
        <row r="163">
          <cell r="J163" t="str">
            <v>PORTORIKO</v>
          </cell>
        </row>
        <row r="164">
          <cell r="J164" t="str">
            <v>KATAR</v>
          </cell>
        </row>
        <row r="165">
          <cell r="J165" t="str">
            <v>RÉUNION</v>
          </cell>
        </row>
        <row r="166">
          <cell r="J166" t="str">
            <v>RUMUNSKO</v>
          </cell>
        </row>
        <row r="167">
          <cell r="J167" t="str">
            <v>RUSKO</v>
          </cell>
        </row>
        <row r="168">
          <cell r="J168" t="str">
            <v>RWANDA</v>
          </cell>
        </row>
        <row r="169">
          <cell r="J169" t="str">
            <v>SVATÁ HELENA</v>
          </cell>
        </row>
        <row r="170">
          <cell r="J170" t="str">
            <v>SVATÝ KRYŠTOF A NEVIS</v>
          </cell>
        </row>
        <row r="171">
          <cell r="J171" t="str">
            <v>ANGUILLA</v>
          </cell>
        </row>
        <row r="172">
          <cell r="J172" t="str">
            <v>SVATÁ LUCIE</v>
          </cell>
        </row>
        <row r="173">
          <cell r="J173" t="str">
            <v>SVATÝ PIERRE A MIQUELON</v>
          </cell>
        </row>
        <row r="174">
          <cell r="J174" t="str">
            <v>SV.VINCENC A GRENADINY</v>
          </cell>
        </row>
        <row r="175">
          <cell r="J175" t="str">
            <v>SAN MARINO</v>
          </cell>
        </row>
        <row r="176">
          <cell r="J176" t="str">
            <v>SVATÝ TOMÁŠ</v>
          </cell>
        </row>
        <row r="177">
          <cell r="J177" t="str">
            <v>SAÚDSKÁ ARÁBIE</v>
          </cell>
        </row>
        <row r="178">
          <cell r="J178" t="str">
            <v>SENEGAL</v>
          </cell>
        </row>
        <row r="179">
          <cell r="J179" t="str">
            <v>SEYCHELY</v>
          </cell>
        </row>
        <row r="180">
          <cell r="J180" t="str">
            <v>SIERRA LEONE</v>
          </cell>
        </row>
        <row r="181">
          <cell r="J181" t="str">
            <v>SINGAPUR</v>
          </cell>
        </row>
        <row r="182">
          <cell r="J182" t="str">
            <v>SLOVENSKO</v>
          </cell>
        </row>
        <row r="183">
          <cell r="J183" t="str">
            <v>VIETNAM</v>
          </cell>
        </row>
        <row r="184">
          <cell r="J184" t="str">
            <v>SLOVINSKO</v>
          </cell>
        </row>
        <row r="185">
          <cell r="J185" t="str">
            <v>SOMÁLSKO</v>
          </cell>
        </row>
        <row r="186">
          <cell r="J186" t="str">
            <v>JIHOAFRICKÁ REPUBLIKA</v>
          </cell>
        </row>
        <row r="187">
          <cell r="J187" t="str">
            <v>ZIMBABWE</v>
          </cell>
        </row>
        <row r="188">
          <cell r="J188" t="str">
            <v>ZÁPADNÍ SAHARA</v>
          </cell>
        </row>
        <row r="189">
          <cell r="J189" t="str">
            <v>SURINAM</v>
          </cell>
        </row>
        <row r="190">
          <cell r="J190" t="str">
            <v>SVALBARD A O. JAN MAYEN</v>
          </cell>
        </row>
        <row r="191">
          <cell r="J191" t="str">
            <v>SVAZIJSKO</v>
          </cell>
        </row>
        <row r="192">
          <cell r="J192" t="str">
            <v>ŠVÝCARSKO</v>
          </cell>
        </row>
        <row r="193">
          <cell r="J193" t="str">
            <v>SÝRIE</v>
          </cell>
        </row>
        <row r="194">
          <cell r="J194" t="str">
            <v>TÁDŽIKISTÁN</v>
          </cell>
        </row>
        <row r="195">
          <cell r="J195" t="str">
            <v>THAJSKO</v>
          </cell>
        </row>
        <row r="196">
          <cell r="J196" t="str">
            <v>TOGO</v>
          </cell>
        </row>
        <row r="197">
          <cell r="J197" t="str">
            <v>TOKELAU</v>
          </cell>
        </row>
        <row r="198">
          <cell r="J198" t="str">
            <v>TONGA</v>
          </cell>
        </row>
        <row r="199">
          <cell r="J199" t="str">
            <v>TRINIDAD A TOBAGO</v>
          </cell>
        </row>
        <row r="200">
          <cell r="J200" t="str">
            <v>SPOJENÉ ARABSKÉ EMIRÁTY</v>
          </cell>
        </row>
        <row r="201">
          <cell r="J201" t="str">
            <v>TUNISKO</v>
          </cell>
        </row>
        <row r="202">
          <cell r="J202" t="str">
            <v>TURECKO</v>
          </cell>
        </row>
        <row r="203">
          <cell r="J203" t="str">
            <v>TURKMENISTÁN</v>
          </cell>
        </row>
        <row r="204"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tables/tableSingleCells1.xml><?xml version="1.0" encoding="utf-8"?>
<singleXmlCells xmlns="http://schemas.openxmlformats.org/spreadsheetml/2006/main">
  <singleXmlCell id="109" r="B25" connectionId="0">
    <xmlCellPr id="1" uniqueName="c_telef">
      <xmlPr mapId="3" xpath="/Pisemnost/DPHDP3/VetaP/@c_telef" xmlDataType="string"/>
    </xmlCellPr>
  </singleXmlCell>
  <singleXmlCell id="112" r="B27" connectionId="0">
    <xmlCellPr id="1" uniqueName="email">
      <xmlPr mapId="3" xpath="/Pisemnost/DPHDP3/VetaP/@email" xmlDataType="string"/>
    </xmlCellPr>
  </singleXmlCell>
  <singleXmlCell id="113" r="B4" connectionId="0">
    <xmlCellPr id="1" uniqueName="jmeno">
      <xmlPr mapId="3" xpath="/Pisemnost/DPHDP3/VetaP/@jmeno" xmlDataType="string"/>
    </xmlCellPr>
  </singleXmlCell>
  <singleXmlCell id="114" r="B5" connectionId="0">
    <xmlCellPr id="1" uniqueName="prijmeni">
      <xmlPr mapId="3" xpath="/Pisemnost/DPHDP3/VetaP/@prijmeni" xmlDataType="string"/>
    </xmlCellPr>
  </singleXmlCell>
  <singleXmlCell id="115" r="B18" connectionId="0">
    <xmlCellPr id="1" uniqueName="naz_obce">
      <xmlPr mapId="3" xpath="/Pisemnost/DPHDP3/VetaP/@naz_obce" xmlDataType="string"/>
    </xmlCellPr>
  </singleXmlCell>
  <singleXmlCell id="116" r="B20" connectionId="0">
    <xmlCellPr id="1" uniqueName="stat">
      <xmlPr mapId="3" xpath="/Pisemnost/DPHDP3/VetaP/@stat" xmlDataType="string"/>
    </xmlCellPr>
  </singleXmlCell>
  <singleXmlCell id="117" r="D30" connectionId="0">
    <xmlCellPr id="1" uniqueName="sest_jmeno">
      <xmlPr mapId="3" xpath="/Pisemnost/DPHDP3/VetaP/@sest_jmeno" xmlDataType="string"/>
    </xmlCellPr>
  </singleXmlCell>
  <singleXmlCell id="118" r="D31" connectionId="0">
    <xmlCellPr id="1" uniqueName="sest_prijmeni">
      <xmlPr mapId="3" xpath="/Pisemnost/DPHDP3/VetaP/@sest_prijmeni" xmlDataType="string"/>
    </xmlCellPr>
  </singleXmlCell>
  <singleXmlCell id="119" r="D33" connectionId="0">
    <xmlCellPr id="1" uniqueName="sest_telef">
      <xmlPr mapId="3" xpath="/Pisemnost/DPHDP3/VetaP/@sest_telef" xmlDataType="string"/>
    </xmlCellPr>
  </singleXmlCell>
  <singleXmlCell id="120" r="B16" connectionId="0">
    <xmlCellPr id="1" uniqueName="ulice">
      <xmlPr mapId="3" xpath="/Pisemnost/DPHDP3/VetaP/@ulice" xmlDataType="string"/>
    </xmlCellPr>
  </singleXmlCell>
  <singleXmlCell id="121" r="B7" connectionId="0">
    <xmlCellPr id="1" uniqueName="titul">
      <xmlPr mapId="3" xpath="/Pisemnost/DPHDP3/VetaP/@titul" xmlDataType="string"/>
    </xmlCellPr>
  </singleXmlCell>
  <singleXmlCell id="122" r="B19" connectionId="0">
    <xmlCellPr id="1" uniqueName="psc">
      <xmlPr mapId="3" xpath="/Pisemnost/DPHDP3/VetaP/@psc" xmlDataType="string"/>
    </xmlCellPr>
  </singleXmlCell>
  <singleXmlCell id="128" r="D4" connectionId="0">
    <xmlCellPr id="1" uniqueName="zkrobchjm">
      <xmlPr mapId="3" xpath="/Pisemnost/DPHDP3/VetaP/@zkrobchjm" xmlDataType="string"/>
    </xmlCellPr>
  </singleXmlCell>
</singleXmlCells>
</file>

<file path=xl/tables/tableSingleCells2.xml><?xml version="1.0" encoding="utf-8"?>
<singleXmlCells xmlns="http://schemas.openxmlformats.org/spreadsheetml/2006/main">
  <singleXmlCell id="8" r="M21" connectionId="0">
    <xmlCellPr id="1" uniqueName="ctvrt">
      <xmlPr mapId="3" xpath="/Pisemnost/DPHDP3/VetaD/@ctvrt" xmlDataType="decimal"/>
    </xmlCellPr>
  </singleXmlCell>
  <singleXmlCell id="130" r="O21" connectionId="0">
    <xmlCellPr id="1" uniqueName="rok">
      <xmlPr mapId="3" xpath="/Pisemnost/DPHDP3/VetaD/@rok" xmlDataType="decimal"/>
    </xmlCellPr>
  </singleXmlCell>
  <singleXmlCell id="136" r="J21" connectionId="0">
    <xmlCellPr id="1" uniqueName="mesic">
      <xmlPr mapId="3" xpath="/Pisemnost/DPHDP3/VetaD/@mesic" xmlDataType="decimal"/>
    </xmlCellPr>
  </singleXmlCell>
  <singleXmlCell id="2" r="P26" connectionId="0">
    <xmlCellPr id="1" uniqueName="kod_zo">
      <xmlPr mapId="3" xpath="/Pisemnost/DPHDP3/VetaD/@kod_zo" xmlDataType="string"/>
    </xmlCellPr>
  </singleXmlCell>
  <singleXmlCell id="4" r="E47" connectionId="0">
    <xmlCellPr id="1" uniqueName="zast_kod">
      <xmlPr mapId="3" xpath="/Pisemnost/DPHDP3/VetaP/@zast_kod" xmlDataType="string"/>
    </xmlCellPr>
  </singleXmlCell>
</singleXmlCells>
</file>

<file path=xl/tables/tableSingleCells3.xml><?xml version="1.0" encoding="utf-8"?>
<singleXmlCells xmlns="http://schemas.openxmlformats.org/spreadsheetml/2006/main">
  <singleXmlCell id="27" r="H47" connectionId="0">
    <xmlCellPr id="1" uniqueName="dan_vrac">
      <xmlPr mapId="3" xpath="/Pisemnost/DPHDP3/Veta6/@dan_vrac" xmlDataType="decimal"/>
    </xmlCellPr>
  </singleXmlCell>
  <singleXmlCell id="28" r="H48" connectionId="0">
    <xmlCellPr id="1" uniqueName="dan_zocelk">
      <xmlPr mapId="3" xpath="/Pisemnost/DPHDP3/Veta6/@dan_zocelk" xmlDataType="decimal"/>
    </xmlCellPr>
  </singleXmlCell>
  <singleXmlCell id="29" r="H49" connectionId="0">
    <xmlCellPr id="1" uniqueName="odp_zocelk">
      <xmlPr mapId="3" xpath="/Pisemnost/DPHDP3/Veta6/@odp_zocelk" xmlDataType="decimal"/>
    </xmlCellPr>
  </singleXmlCell>
  <singleXmlCell id="30" r="H50" connectionId="0">
    <xmlCellPr id="1" uniqueName="dano_da">
      <xmlPr mapId="3" xpath="/Pisemnost/DPHDP3/Veta6/@dano_da" xmlDataType="decimal"/>
    </xmlCellPr>
  </singleXmlCell>
  <singleXmlCell id="31" r="H51" connectionId="0">
    <xmlCellPr id="1" uniqueName="dano_no">
      <xmlPr mapId="3" xpath="/Pisemnost/DPHDP3/Veta6/@dano_no" xmlDataType="decimal"/>
    </xmlCellPr>
  </singleXmlCell>
  <singleXmlCell id="32" r="H52" connectionId="0">
    <xmlCellPr id="1" uniqueName="dano">
      <xmlPr mapId="3" xpath="/Pisemnost/DPHDP3/Veta6/@dano" xmlDataType="decimal"/>
    </xmlCellPr>
  </singleXmlCell>
  <singleXmlCell id="34" r="G42" connectionId="0">
    <xmlCellPr id="1" uniqueName="plnosv_nkf">
      <xmlPr mapId="3" xpath="/Pisemnost/DPHDP3/Veta5/@plnosv_nkf" xmlDataType="decimal"/>
    </xmlCellPr>
  </singleXmlCell>
  <singleXmlCell id="35" r="D40" connectionId="0">
    <xmlCellPr id="1" uniqueName="plnosv_kf">
      <xmlPr mapId="3" xpath="/Pisemnost/DPHDP3/Veta5/@plnosv_kf" xmlDataType="decimal"/>
    </xmlCellPr>
  </singleXmlCell>
  <singleXmlCell id="36" r="D42" connectionId="0">
    <xmlCellPr id="1" uniqueName="pln_nkf">
      <xmlPr mapId="3" xpath="/Pisemnost/DPHDP3/Veta5/@pln_nkf" xmlDataType="decimal"/>
    </xmlCellPr>
  </singleXmlCell>
  <singleXmlCell id="37" r="I43" connectionId="0">
    <xmlCellPr id="1" uniqueName="odp_uprav_kf">
      <xmlPr mapId="3" xpath="/Pisemnost/DPHDP3/Veta5/@odp_uprav_kf" xmlDataType="decimal"/>
    </xmlCellPr>
  </singleXmlCell>
  <singleXmlCell id="38" r="F44" connectionId="0">
    <xmlCellPr id="1" uniqueName="koef_p20_vypor">
      <xmlPr mapId="3" xpath="/Pisemnost/DPHDP3/Veta5/@koef_p20_vypor" xmlDataType="decimal"/>
    </xmlCellPr>
  </singleXmlCell>
  <singleXmlCell id="39" r="F43" connectionId="0">
    <xmlCellPr id="1" uniqueName="koef_p20_nov">
      <xmlPr mapId="3" xpath="/Pisemnost/DPHDP3/Veta5/@koef_p20_nov" xmlDataType="decimal"/>
    </xmlCellPr>
  </singleXmlCell>
  <singleXmlCell id="40" r="D32" connectionId="0">
    <xmlCellPr id="1" uniqueName="pln5">
      <xmlPr mapId="3" xpath="/Pisemnost/DPHDP3/Veta4/@pln5" xmlDataType="decimal"/>
    </xmlCellPr>
  </singleXmlCell>
  <singleXmlCell id="41" r="D31" connectionId="0">
    <xmlCellPr id="1" uniqueName="pln23">
      <xmlPr mapId="3" xpath="/Pisemnost/DPHDP3/Veta4/@pln23" xmlDataType="decimal"/>
    </xmlCellPr>
  </singleXmlCell>
  <singleXmlCell id="42" r="F32" connectionId="0">
    <xmlCellPr id="1" uniqueName="odp_tuz5_nar">
      <xmlPr mapId="3" xpath="/Pisemnost/DPHDP3/Veta4/@odp_tuz5_nar" xmlDataType="decimal"/>
    </xmlCellPr>
  </singleXmlCell>
  <singleXmlCell id="43" r="I32" connectionId="0">
    <xmlCellPr id="1" uniqueName="odp_tuz5">
      <xmlPr mapId="3" xpath="/Pisemnost/DPHDP3/Veta4/@odp_tuz5" xmlDataType="decimal"/>
    </xmlCellPr>
  </singleXmlCell>
  <singleXmlCell id="44" r="F31" connectionId="0">
    <xmlCellPr id="1" uniqueName="odp_tuz23_nar">
      <xmlPr mapId="3" xpath="/Pisemnost/DPHDP3/Veta4/@odp_tuz23_nar" xmlDataType="decimal"/>
    </xmlCellPr>
  </singleXmlCell>
  <singleXmlCell id="45" r="I31" connectionId="0">
    <xmlCellPr id="1" uniqueName="odp_tuz23">
      <xmlPr mapId="3" xpath="/Pisemnost/DPHDP3/Veta4/@odp_tuz23" xmlDataType="decimal"/>
    </xmlCellPr>
  </singleXmlCell>
  <singleXmlCell id="46" r="F37" connectionId="0">
    <xmlCellPr id="1" uniqueName="odp_sum_nar">
      <xmlPr mapId="3" xpath="/Pisemnost/DPHDP3/Veta4/@odp_sum_nar" xmlDataType="decimal"/>
    </xmlCellPr>
  </singleXmlCell>
  <singleXmlCell id="47" r="I37" connectionId="0">
    <xmlCellPr id="1" uniqueName="odp_sum_kr">
      <xmlPr mapId="3" xpath="/Pisemnost/DPHDP3/Veta4/@odp_sum_kr" xmlDataType="decimal"/>
    </xmlCellPr>
  </singleXmlCell>
  <singleXmlCell id="48" r="I36" connectionId="0">
    <xmlCellPr id="1" uniqueName="odp_rezim">
      <xmlPr mapId="3" xpath="/Pisemnost/DPHDP3/Veta4/@odp_rezim" xmlDataType="decimal"/>
    </xmlCellPr>
  </singleXmlCell>
  <singleXmlCell id="50" r="F33" connectionId="0">
    <xmlCellPr id="1" uniqueName="odp_cu_nar">
      <xmlPr mapId="3" xpath="/Pisemnost/DPHDP3/Veta4/@odp_cu_nar" xmlDataType="decimal"/>
    </xmlCellPr>
  </singleXmlCell>
  <singleXmlCell id="51" r="I33" connectionId="0">
    <xmlCellPr id="1" uniqueName="odp_cu">
      <xmlPr mapId="3" xpath="/Pisemnost/DPHDP3/Veta4/@odp_cu" xmlDataType="decimal"/>
    </xmlCellPr>
  </singleXmlCell>
  <singleXmlCell id="52" r="I35" connectionId="0">
    <xmlCellPr id="1" uniqueName="odkr_zdp5">
      <xmlPr mapId="3" xpath="/Pisemnost/DPHDP3/Veta4/@odkr_zdp5" xmlDataType="decimal"/>
    </xmlCellPr>
  </singleXmlCell>
  <singleXmlCell id="53" r="I34" connectionId="0">
    <xmlCellPr id="1" uniqueName="odkr_zdp23">
      <xmlPr mapId="3" xpath="/Pisemnost/DPHDP3/Veta4/@odkr_zdp23" xmlDataType="decimal"/>
    </xmlCellPr>
  </singleXmlCell>
  <singleXmlCell id="54" r="I38" connectionId="0">
    <xmlCellPr id="1" uniqueName="odkr_maj">
      <xmlPr mapId="3" xpath="/Pisemnost/DPHDP3/Veta4/@odkr_maj" xmlDataType="decimal"/>
    </xmlCellPr>
  </singleXmlCell>
  <singleXmlCell id="55" r="F35" connectionId="0">
    <xmlCellPr id="1" uniqueName="od_zdp5">
      <xmlPr mapId="3" xpath="/Pisemnost/DPHDP3/Veta4/@od_zdp5" xmlDataType="decimal"/>
    </xmlCellPr>
  </singleXmlCell>
  <singleXmlCell id="56" r="F34" connectionId="0">
    <xmlCellPr id="1" uniqueName="od_zdp23">
      <xmlPr mapId="3" xpath="/Pisemnost/DPHDP3/Veta4/@od_zdp23" xmlDataType="decimal"/>
    </xmlCellPr>
  </singleXmlCell>
  <singleXmlCell id="57" r="F38" connectionId="0">
    <xmlCellPr id="1" uniqueName="od_maj">
      <xmlPr mapId="3" xpath="/Pisemnost/DPHDP3/Veta4/@od_maj" xmlDataType="decimal"/>
    </xmlCellPr>
  </singleXmlCell>
  <singleXmlCell id="58" r="D35" connectionId="0">
    <xmlCellPr id="1" uniqueName="nar_zdp5">
      <xmlPr mapId="3" xpath="/Pisemnost/DPHDP3/Veta4/@nar_zdp5" xmlDataType="decimal"/>
    </xmlCellPr>
  </singleXmlCell>
  <singleXmlCell id="59" r="D34" connectionId="0">
    <xmlCellPr id="1" uniqueName="nar_zdp23">
      <xmlPr mapId="3" xpath="/Pisemnost/DPHDP3/Veta4/@nar_zdp23" xmlDataType="decimal"/>
    </xmlCellPr>
  </singleXmlCell>
  <singleXmlCell id="60" r="D38" connectionId="0">
    <xmlCellPr id="1" uniqueName="nar_maj">
      <xmlPr mapId="3" xpath="/Pisemnost/DPHDP3/Veta4/@nar_maj" xmlDataType="decimal"/>
    </xmlCellPr>
  </singleXmlCell>
  <singleXmlCell id="61" r="D33" connectionId="0">
    <xmlCellPr id="1" uniqueName="dov_cu">
      <xmlPr mapId="3" xpath="/Pisemnost/DPHDP3/Veta4/@dov_cu" xmlDataType="decimal"/>
    </xmlCellPr>
  </singleXmlCell>
  <singleXmlCell id="62" r="F36" connectionId="0">
    <xmlCellPr id="1" uniqueName="odp_rez_nar">
      <xmlPr mapId="3" xpath="/Pisemnost/DPHDP3/Veta4/@odp_rez_nar" xmlDataType="decimal"/>
    </xmlCellPr>
  </singleXmlCell>
  <singleXmlCell id="63" r="H25" connectionId="0">
    <xmlCellPr id="1" uniqueName="tri_pozb">
      <xmlPr mapId="3" xpath="/Pisemnost/DPHDP3/Veta3/@tri_pozb" xmlDataType="decimal"/>
    </xmlCellPr>
  </singleXmlCell>
  <singleXmlCell id="64" r="H26" connectionId="0">
    <xmlCellPr id="1" uniqueName="tri_dozb">
      <xmlPr mapId="3" xpath="/Pisemnost/DPHDP3/Veta3/@tri_dozb" xmlDataType="decimal"/>
    </xmlCellPr>
  </singleXmlCell>
  <singleXmlCell id="65" r="H28" connectionId="0">
    <xmlCellPr id="1" uniqueName="opr_verit">
      <xmlPr mapId="3" xpath="/Pisemnost/DPHDP3/Veta3/@opr_verit" xmlDataType="decimal"/>
    </xmlCellPr>
  </singleXmlCell>
  <singleXmlCell id="66" r="H29" connectionId="0">
    <xmlCellPr id="1" uniqueName="opr_dluz">
      <xmlPr mapId="3" xpath="/Pisemnost/DPHDP3/Veta3/@opr_dluz" xmlDataType="decimal"/>
    </xmlCellPr>
  </singleXmlCell>
  <singleXmlCell id="67" r="H27" connectionId="0">
    <xmlCellPr id="1" uniqueName="dov_osv">
      <xmlPr mapId="3" xpath="/Pisemnost/DPHDP3/Veta3/@dov_osv" xmlDataType="decimal"/>
    </xmlCellPr>
  </singleXmlCell>
  <singleXmlCell id="68" r="H21" connectionId="0">
    <xmlCellPr id="1" uniqueName="pln_zaslani">
      <xmlPr mapId="3" xpath="/Pisemnost/DPHDP3/Veta2/@pln_zaslani" xmlDataType="decimal"/>
    </xmlCellPr>
  </singleXmlCell>
  <singleXmlCell id="69" r="H19" connectionId="0">
    <xmlCellPr id="1" uniqueName="pln_vyvoz">
      <xmlPr mapId="3" xpath="/Pisemnost/DPHDP3/Veta2/@pln_vyvoz" xmlDataType="decimal"/>
    </xmlCellPr>
  </singleXmlCell>
  <singleXmlCell id="70" r="H18" connectionId="0">
    <xmlCellPr id="1" uniqueName="pln_sluzby">
      <xmlPr mapId="3" xpath="/Pisemnost/DPHDP3/Veta2/@pln_sluzby" xmlDataType="decimal"/>
    </xmlCellPr>
  </singleXmlCell>
  <singleXmlCell id="71" r="H22" connectionId="0">
    <xmlCellPr id="1" uniqueName="pln_rez_pren">
      <xmlPr mapId="3" xpath="/Pisemnost/DPHDP3/Veta2/@pln_rez_pren" xmlDataType="decimal"/>
    </xmlCellPr>
  </singleXmlCell>
  <singleXmlCell id="72" r="H23" connectionId="0">
    <xmlCellPr id="1" uniqueName="pln_ost">
      <xmlPr mapId="3" xpath="/Pisemnost/DPHDP3/Veta2/@pln_ost" xmlDataType="decimal"/>
    </xmlCellPr>
  </singleXmlCell>
  <singleXmlCell id="73" r="H20" connectionId="0">
    <xmlCellPr id="1" uniqueName="dod_dop_nrg">
      <xmlPr mapId="3" xpath="/Pisemnost/DPHDP3/Veta2/@dod_dop_nrg" xmlDataType="decimal"/>
    </xmlCellPr>
  </singleXmlCell>
  <singleXmlCell id="74" r="H17" connectionId="0">
    <xmlCellPr id="1" uniqueName="dod_zb">
      <xmlPr mapId="3" xpath="/Pisemnost/DPHDP3/Veta2/@dod_zb" xmlDataType="decimal"/>
    </xmlCellPr>
  </singleXmlCell>
  <singleXmlCell id="75" r="D13" connectionId="0">
    <xmlCellPr id="1" uniqueName="rez_pren5">
      <xmlPr mapId="3" xpath="/Pisemnost/DPHDP3/Veta1/@rez_pren5" xmlDataType="decimal"/>
    </xmlCellPr>
  </singleXmlCell>
  <singleXmlCell id="76" r="D12" connectionId="0">
    <xmlCellPr id="1" uniqueName="rez_pren23">
      <xmlPr mapId="3" xpath="/Pisemnost/DPHDP3/Veta1/@rez_pren23" xmlDataType="decimal"/>
    </xmlCellPr>
  </singleXmlCell>
  <singleXmlCell id="77" r="D6" connectionId="0">
    <xmlCellPr id="1" uniqueName="p_zb5">
      <xmlPr mapId="3" xpath="/Pisemnost/DPHDP3/Veta1/@p_zb5" xmlDataType="decimal"/>
    </xmlCellPr>
  </singleXmlCell>
  <singleXmlCell id="78" r="D5" connectionId="0">
    <xmlCellPr id="1" uniqueName="p_zb23">
      <xmlPr mapId="3" xpath="/Pisemnost/DPHDP3/Veta1/@p_zb23" xmlDataType="decimal"/>
    </xmlCellPr>
  </singleXmlCell>
  <singleXmlCell id="79" r="D15" connectionId="0">
    <xmlCellPr id="1" uniqueName="p_sl5_z">
      <xmlPr mapId="3" xpath="/Pisemnost/DPHDP3/Veta1/@p_sl5_z" xmlDataType="decimal"/>
    </xmlCellPr>
  </singleXmlCell>
  <singleXmlCell id="80" r="D8" connectionId="0">
    <xmlCellPr id="1" uniqueName="p_sl5_e">
      <xmlPr mapId="3" xpath="/Pisemnost/DPHDP3/Veta1/@p_sl5_e" xmlDataType="decimal"/>
    </xmlCellPr>
  </singleXmlCell>
  <singleXmlCell id="81" r="D14" connectionId="0">
    <xmlCellPr id="1" uniqueName="p_sl23_z">
      <xmlPr mapId="3" xpath="/Pisemnost/DPHDP3/Veta1/@p_sl23_z" xmlDataType="decimal"/>
    </xmlCellPr>
  </singleXmlCell>
  <singleXmlCell id="82" r="D7" connectionId="0">
    <xmlCellPr id="1" uniqueName="p_sl23_e">
      <xmlPr mapId="3" xpath="/Pisemnost/DPHDP3/Veta1/@p_sl23_e" xmlDataType="decimal"/>
    </xmlCellPr>
  </singleXmlCell>
  <singleXmlCell id="83" r="D11" connectionId="0">
    <xmlCellPr id="1" uniqueName="p_dop_nrg">
      <xmlPr mapId="3" xpath="/Pisemnost/DPHDP3/Veta1/@p_dop_nrg" xmlDataType="decimal"/>
    </xmlCellPr>
  </singleXmlCell>
  <singleXmlCell id="84" r="D4" connectionId="0">
    <xmlCellPr id="1" uniqueName="obrat5">
      <xmlPr mapId="3" xpath="/Pisemnost/DPHDP3/Veta1/@obrat5" xmlDataType="decimal"/>
    </xmlCellPr>
  </singleXmlCell>
  <singleXmlCell id="85" r="D3" connectionId="0">
    <xmlCellPr id="1" uniqueName="obrat23">
      <xmlPr mapId="3" xpath="/Pisemnost/DPHDP3/Veta1/@obrat23" xmlDataType="decimal"/>
    </xmlCellPr>
  </singleXmlCell>
  <singleXmlCell id="86" r="D10" connectionId="0">
    <xmlCellPr id="1" uniqueName="dov_zb5">
      <xmlPr mapId="3" xpath="/Pisemnost/DPHDP3/Veta1/@dov_zb5" xmlDataType="decimal"/>
    </xmlCellPr>
  </singleXmlCell>
  <singleXmlCell id="87" r="D9" connectionId="0">
    <xmlCellPr id="1" uniqueName="dov_zb23">
      <xmlPr mapId="3" xpath="/Pisemnost/DPHDP3/Veta1/@dov_zb23" xmlDataType="decimal"/>
    </xmlCellPr>
  </singleXmlCell>
  <singleXmlCell id="88" r="H13" connectionId="0">
    <xmlCellPr id="1" uniqueName="dan_rpren5">
      <xmlPr mapId="3" xpath="/Pisemnost/DPHDP3/Veta1/@dan_rpren5" xmlDataType="decimal"/>
    </xmlCellPr>
  </singleXmlCell>
  <singleXmlCell id="89" r="H12" connectionId="0">
    <xmlCellPr id="1" uniqueName="dan_rpren23">
      <xmlPr mapId="3" xpath="/Pisemnost/DPHDP3/Veta1/@dan_rpren23" xmlDataType="decimal"/>
    </xmlCellPr>
  </singleXmlCell>
  <singleXmlCell id="90" r="H6" connectionId="0">
    <xmlCellPr id="1" uniqueName="dan_pzb5">
      <xmlPr mapId="3" xpath="/Pisemnost/DPHDP3/Veta1/@dan_pzb5" xmlDataType="decimal"/>
    </xmlCellPr>
  </singleXmlCell>
  <singleXmlCell id="91" r="H5" connectionId="0">
    <xmlCellPr id="1" uniqueName="dan_pzb23">
      <xmlPr mapId="3" xpath="/Pisemnost/DPHDP3/Veta1/@dan_pzb23" xmlDataType="decimal"/>
    </xmlCellPr>
  </singleXmlCell>
  <singleXmlCell id="92" r="H15" connectionId="0">
    <xmlCellPr id="1" uniqueName="dan_psl5_z">
      <xmlPr mapId="3" xpath="/Pisemnost/DPHDP3/Veta1/@dan_psl5_z" xmlDataType="decimal"/>
    </xmlCellPr>
  </singleXmlCell>
  <singleXmlCell id="93" r="H8" connectionId="0">
    <xmlCellPr id="1" uniqueName="dan_psl5_e">
      <xmlPr mapId="3" xpath="/Pisemnost/DPHDP3/Veta1/@dan_psl5_e" xmlDataType="decimal"/>
    </xmlCellPr>
  </singleXmlCell>
  <singleXmlCell id="94" r="H14" connectionId="0">
    <xmlCellPr id="1" uniqueName="dan_psl23_z">
      <xmlPr mapId="3" xpath="/Pisemnost/DPHDP3/Veta1/@dan_psl23_z" xmlDataType="decimal"/>
    </xmlCellPr>
  </singleXmlCell>
  <singleXmlCell id="95" r="H7" connectionId="0">
    <xmlCellPr id="1" uniqueName="dan_psl23_e">
      <xmlPr mapId="3" xpath="/Pisemnost/DPHDP3/Veta1/@dan_psl23_e" xmlDataType="decimal"/>
    </xmlCellPr>
  </singleXmlCell>
  <singleXmlCell id="96" r="H11" connectionId="0">
    <xmlCellPr id="1" uniqueName="dan_pdop_nrg">
      <xmlPr mapId="3" xpath="/Pisemnost/DPHDP3/Veta1/@dan_pdop_nrg" xmlDataType="decimal"/>
    </xmlCellPr>
  </singleXmlCell>
  <singleXmlCell id="97" r="H10" connectionId="0">
    <xmlCellPr id="1" uniqueName="dan_dzb5">
      <xmlPr mapId="3" xpath="/Pisemnost/DPHDP3/Veta1/@dan_dzb5" xmlDataType="decimal"/>
    </xmlCellPr>
  </singleXmlCell>
  <singleXmlCell id="98" r="H9" connectionId="0">
    <xmlCellPr id="1" uniqueName="dan_dzb23">
      <xmlPr mapId="3" xpath="/Pisemnost/DPHDP3/Veta1/@dan_dzb23" xmlDataType="decimal"/>
    </xmlCellPr>
  </singleXmlCell>
  <singleXmlCell id="99" r="H4" connectionId="0">
    <xmlCellPr id="1" uniqueName="dan5">
      <xmlPr mapId="3" xpath="/Pisemnost/DPHDP3/Veta1/@dan5" xmlDataType="decimal"/>
    </xmlCellPr>
  </singleXmlCell>
  <singleXmlCell id="100" r="H3" connectionId="0">
    <xmlCellPr id="1" uniqueName="dan23">
      <xmlPr mapId="3" xpath="/Pisemnost/DPHDP3/Veta1/@dan23" xmlDataType="decimal"/>
    </xmlCellPr>
  </singleXmlCell>
</singleXmlCells>
</file>

<file path=xl/tables/tableSingleCells4.xml><?xml version="1.0" encoding="utf-8"?>
<singleXmlCells xmlns="http://schemas.openxmlformats.org/spreadsheetml/2006/main">
  <singleXmlCell id="6" r="B3" connectionId="0">
    <xmlCellPr id="1" uniqueName="dapdph_forma">
      <xmlPr mapId="3" xpath="/Pisemnost/DPHDP3/VetaD/@dapdph_forma" xmlDataType="string"/>
    </xmlCellPr>
  </singleXmlCell>
  <singleXmlCell id="7" r="B4" connectionId="0">
    <xmlCellPr id="1" uniqueName="typ_platce">
      <xmlPr mapId="3" xpath="/Pisemnost/DPHDP3/VetaD/@typ_platce" xmlDataType="string"/>
    </xmlCellPr>
  </singleXmlCell>
  <singleXmlCell id="9" r="B2" connectionId="0">
    <xmlCellPr id="1" uniqueName="typ_ds">
      <xmlPr mapId="3" xpath="/Pisemnost/DPHDP3/VetaP/@typ_ds" xmlDataType="string"/>
    </xmlCellPr>
  </singleXmlCell>
  <singleXmlCell id="12" r="B5" connectionId="0">
    <xmlCellPr id="1" uniqueName="d_poddp">
      <xmlPr mapId="3" xpath="/Pisemnost/DPHDP3/VetaD/@d_poddp" xmlDataType="string"/>
    </xmlCellPr>
  </singleXmlCell>
  <singleXmlCell id="13" r="B6" connectionId="0">
    <xmlCellPr id="1" uniqueName="c_ufo">
      <xmlPr mapId="3" xpath="/Pisemnost/DPHDP3/VetaP/@c_ufo" xmlDataType="decimal"/>
    </xmlCellPr>
  </singleXmlCell>
  <singleXmlCell id="14" r="B7" connectionId="0">
    <xmlCellPr id="1" uniqueName="c_pracufo">
      <xmlPr mapId="3" xpath="/Pisemnost/DPHDP3/VetaP/@c_pracufo" xmlDataType="decimal"/>
    </xmlCellPr>
  </singleXmlCell>
  <singleXmlCell id="16" r="B8" connectionId="0">
    <xmlCellPr id="1" uniqueName="dic">
      <xmlPr mapId="3" xpath="/Pisemnost/DPHDP3/VetaP/@dic" xmlDataType="string"/>
    </xmlCellPr>
  </singleXmlCell>
  <singleXmlCell id="18" r="B9" connectionId="0">
    <xmlCellPr id="1" uniqueName="c_okec">
      <xmlPr mapId="3" xpath="/Pisemnost/DPHDP3/VetaD/@c_okec" xmlDataType="decimal"/>
    </xmlCellPr>
  </singleXmlCell>
  <singleXmlCell id="10" r="B10" connectionId="0">
    <xmlCellPr id="1" uniqueName="dokument">
      <xmlPr mapId="3" xpath="/Pisemnost/DPHDP3/VetaD/@dokument" xmlDataType="anyType"/>
    </xmlCellPr>
  </singleXmlCell>
  <singleXmlCell id="15" r="B11" connectionId="0">
    <xmlCellPr id="1" uniqueName="k_uladis">
      <xmlPr mapId="3" xpath="/Pisemnost/DPHDP3/VetaD/@k_uladis" xmlDataType="anyType"/>
    </xmlCellPr>
  </singleXmlCell>
  <singleXmlCell id="1" r="B12" connectionId="0">
    <xmlCellPr id="1" uniqueName="d_zjist">
      <xmlPr mapId="3" xpath="/Pisemnost/DPHDP3/VetaD/@d_zjist" xmlDataType="string"/>
    </xmlCellPr>
  </singleXmlCell>
  <singleXmlCell id="17" r="B15" connectionId="0">
    <xmlCellPr id="1" uniqueName="zast_ic">
      <xmlPr mapId="3" xpath="/Pisemnost/DPHDP3/VetaP/@zast_ic" xmlDataType="string"/>
    </xmlCellPr>
  </singleXmlCell>
  <singleXmlCell id="5" r="B13" connectionId="0">
    <xmlCellPr id="1" uniqueName="c_pop">
      <xmlPr mapId="3" xpath="/Pisemnost/DPHDP3/VetaP/@c_pop" xmlDataType="decimal"/>
    </xmlCellPr>
  </singleXmlCell>
  <singleXmlCell id="19" r="B14" connectionId="0">
    <xmlCellPr id="1" uniqueName="c_orient">
      <xmlPr mapId="3" xpath="/Pisemnost/DPHDP3/VetaP/@c_orient" xmlDataType="string"/>
    </xmlCellPr>
  </singleXmlCell>
  <singleXmlCell id="20" r="B17" connectionId="0">
    <xmlCellPr id="1" uniqueName="zast_ev_cislo">
      <xmlPr mapId="3" xpath="/Pisemnost/DPHDP3/VetaP/@zast_ev_cislo" xmlDataType="string"/>
    </xmlCellPr>
  </singleXmlCell>
  <singleXmlCell id="21" r="B16" connectionId="0">
    <xmlCellPr id="1" uniqueName="zast_dat_nar">
      <xmlPr mapId="3" xpath="/Pisemnost/DPHDP3/VetaP/@zast_dat_nar" xmlDataType="string"/>
    </xmlCellPr>
  </singleXmlCell>
  <singleXmlCell id="22" r="B18" connectionId="0">
    <xmlCellPr id="1" uniqueName="zdobd_do">
      <xmlPr mapId="3" xpath="/Pisemnost/DPHDP3/VetaD/@zdobd_do" xmlDataType="string"/>
    </xmlCellPr>
  </singleXmlCell>
  <singleXmlCell id="23" r="B19" connectionId="0">
    <xmlCellPr id="1" uniqueName="zdobd_od">
      <xmlPr mapId="3" xpath="/Pisemnost/DPHDP3/VetaD/@zdobd_od" xmlDataType="string"/>
    </xmlCellPr>
  </singleXmlCell>
  <singleXmlCell id="3" r="B20" connectionId="0">
    <xmlCellPr id="1" uniqueName="trans">
      <xmlPr mapId="3" xpath="/Pisemnost/DPHDP3/VetaD/@trans" xmlDataType="string"/>
    </xmlCellPr>
  </singleXmlCell>
  <singleXmlCell id="24" r="B21" connectionId="0">
    <xmlCellPr id="1" uniqueName="vypor_odp">
      <xmlPr mapId="3" xpath="/Pisemnost/DPHDP3/Veta5/@vypor_odp" xmlDataType="decimal"/>
    </xmlCellPr>
  </singleXmlCell>
  <singleXmlCell id="25" r="B22" connectionId="0">
    <xmlCellPr id="1" uniqueName="uprav_odp">
      <xmlPr mapId="3" xpath="/Pisemnost/DPHDP3/Veta6/@uprav_odp" xmlDataType="decimal"/>
    </xmlCellPr>
  </singleXmlCell>
  <singleXmlCell id="11" r="B23" connectionId="0">
    <xmlCellPr id="1" uniqueName="zast_typ">
      <xmlPr mapId="3" xpath="/Pisemnost/DPHDP3/VetaP/@zast_typ" xmlDataType="string"/>
    </xmlCellPr>
  </singleXmlCell>
  <singleXmlCell id="49" r="B24" connectionId="0">
    <xmlCellPr id="1" uniqueName="opr_jmeno">
      <xmlPr mapId="3" xpath="/Pisemnost/DPHDP3/VetaP/@opr_jmeno" xmlDataType="string"/>
    </xmlCellPr>
  </singleXmlCell>
  <singleXmlCell id="101" r="B25" connectionId="0">
    <xmlCellPr id="1" uniqueName="opr_prijmeni">
      <xmlPr mapId="3" xpath="/Pisemnost/DPHDP3/VetaP/@opr_prijmeni" xmlDataType="string"/>
    </xmlCellPr>
  </singleXmlCell>
  <singleXmlCell id="102" r="B26" connectionId="0">
    <xmlCellPr id="1" uniqueName="opr_postaveni">
      <xmlPr mapId="3" xpath="/Pisemnost/DPHDP3/VetaP/@opr_postaveni" xmlDataType="string"/>
    </xmlCellPr>
  </singleXmlCell>
  <singleXmlCell id="103" r="B27" connectionId="0">
    <xmlCellPr id="1" uniqueName="zast_jmeno">
      <xmlPr mapId="3" xpath="/Pisemnost/DPHDP3/VetaP/@zast_jmeno" xmlDataType="string"/>
    </xmlCellPr>
  </singleXmlCell>
  <singleXmlCell id="104" r="B28" connectionId="0">
    <xmlCellPr id="1" uniqueName="zast_prijmeni">
      <xmlPr mapId="3" xpath="/Pisemnost/DPHDP3/VetaP/@zast_prijmeni" xmlDataType="string"/>
    </xmlCellPr>
  </singleXmlCell>
  <singleXmlCell id="26" r="B29" connectionId="0">
    <xmlCellPr id="1" uniqueName="zast_nazev">
      <xmlPr mapId="3" xpath="/Pisemnost/DPHDP3/VetaP/@zast_nazev" xmlDataType="string"/>
    </xmlCellPr>
  </singleXmlCell>
</singleXmlCel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tableSingleCells" Target="../tables/tableSingleCells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tableSingleCells" Target="../tables/tableSingleCells2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tableSingleCells" Target="../tables/tableSingleCells3.xml" /><Relationship Id="rId3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4.x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workbookViewId="0" topLeftCell="A1">
      <selection pane="topLeft" activeCell="A9" sqref="A9:J9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  <col min="268" max="268" width="90.7142857142857" customWidth="1"/>
    <col min="524" max="524" width="90.7142857142857" customWidth="1"/>
    <col min="780" max="780" width="90.7142857142857" customWidth="1"/>
    <col min="1036" max="1036" width="90.7142857142857" customWidth="1"/>
    <col min="1292" max="1292" width="90.7142857142857" customWidth="1"/>
    <col min="1548" max="1548" width="90.7142857142857" customWidth="1"/>
    <col min="1804" max="1804" width="90.7142857142857" customWidth="1"/>
    <col min="2060" max="2060" width="90.7142857142857" customWidth="1"/>
    <col min="2316" max="2316" width="90.7142857142857" customWidth="1"/>
    <col min="2572" max="2572" width="90.7142857142857" customWidth="1"/>
    <col min="2828" max="2828" width="90.7142857142857" customWidth="1"/>
    <col min="3084" max="3084" width="90.7142857142857" customWidth="1"/>
    <col min="3340" max="3340" width="90.7142857142857" customWidth="1"/>
    <col min="3596" max="3596" width="90.7142857142857" customWidth="1"/>
    <col min="3852" max="3852" width="90.7142857142857" customWidth="1"/>
    <col min="4108" max="4108" width="90.7142857142857" customWidth="1"/>
    <col min="4364" max="4364" width="90.7142857142857" customWidth="1"/>
    <col min="4620" max="4620" width="90.7142857142857" customWidth="1"/>
    <col min="4876" max="4876" width="90.7142857142857" customWidth="1"/>
    <col min="5132" max="5132" width="90.7142857142857" customWidth="1"/>
    <col min="5388" max="5388" width="90.7142857142857" customWidth="1"/>
    <col min="5644" max="5644" width="90.7142857142857" customWidth="1"/>
    <col min="5900" max="5900" width="90.7142857142857" customWidth="1"/>
    <col min="6156" max="6156" width="90.7142857142857" customWidth="1"/>
    <col min="6412" max="6412" width="90.7142857142857" customWidth="1"/>
    <col min="6668" max="6668" width="90.7142857142857" customWidth="1"/>
    <col min="6924" max="6924" width="90.7142857142857" customWidth="1"/>
    <col min="7180" max="7180" width="90.7142857142857" customWidth="1"/>
    <col min="7436" max="7436" width="90.7142857142857" customWidth="1"/>
    <col min="7692" max="7692" width="90.7142857142857" customWidth="1"/>
    <col min="7948" max="7948" width="90.7142857142857" customWidth="1"/>
    <col min="8204" max="8204" width="90.7142857142857" customWidth="1"/>
    <col min="8460" max="8460" width="90.7142857142857" customWidth="1"/>
    <col min="8716" max="8716" width="90.7142857142857" customWidth="1"/>
    <col min="8972" max="8972" width="90.7142857142857" customWidth="1"/>
    <col min="9228" max="9228" width="90.7142857142857" customWidth="1"/>
    <col min="9484" max="9484" width="90.7142857142857" customWidth="1"/>
    <col min="9740" max="9740" width="90.7142857142857" customWidth="1"/>
    <col min="9996" max="9996" width="90.7142857142857" customWidth="1"/>
    <col min="10252" max="10252" width="90.7142857142857" customWidth="1"/>
    <col min="10508" max="10508" width="90.7142857142857" customWidth="1"/>
    <col min="10764" max="10764" width="90.7142857142857" customWidth="1"/>
    <col min="11020" max="11020" width="90.7142857142857" customWidth="1"/>
    <col min="11276" max="11276" width="90.7142857142857" customWidth="1"/>
    <col min="11532" max="11532" width="90.7142857142857" customWidth="1"/>
    <col min="11788" max="11788" width="90.7142857142857" customWidth="1"/>
    <col min="12044" max="12044" width="90.7142857142857" customWidth="1"/>
    <col min="12300" max="12300" width="90.7142857142857" customWidth="1"/>
    <col min="12556" max="12556" width="90.7142857142857" customWidth="1"/>
    <col min="12812" max="12812" width="90.7142857142857" customWidth="1"/>
    <col min="13068" max="13068" width="90.7142857142857" customWidth="1"/>
    <col min="13324" max="13324" width="90.7142857142857" customWidth="1"/>
    <col min="13580" max="13580" width="90.7142857142857" customWidth="1"/>
    <col min="13836" max="13836" width="90.7142857142857" customWidth="1"/>
    <col min="14092" max="14092" width="90.7142857142857" customWidth="1"/>
    <col min="14348" max="14348" width="90.7142857142857" customWidth="1"/>
    <col min="14604" max="14604" width="90.7142857142857" customWidth="1"/>
    <col min="14860" max="14860" width="90.7142857142857" customWidth="1"/>
    <col min="15116" max="15116" width="90.7142857142857" customWidth="1"/>
    <col min="15372" max="15372" width="90.7142857142857" customWidth="1"/>
    <col min="15628" max="15628" width="90.7142857142857" customWidth="1"/>
    <col min="15884" max="15884" width="90.7142857142857" customWidth="1"/>
    <col min="16140" max="16140" width="90.7142857142857" customWidth="1"/>
  </cols>
  <sheetData>
    <row r="1" spans="1:12" s="2" customFormat="1" ht="12.75">
      <c r="A1" s="124"/>
      <c r="B1" s="124"/>
      <c r="C1" s="124"/>
      <c r="D1" s="124"/>
      <c r="E1" s="124"/>
      <c r="F1" s="124"/>
      <c r="G1" s="124"/>
      <c r="H1" s="124"/>
      <c r="I1" s="124"/>
      <c r="J1" s="124"/>
      <c r="L1" s="184"/>
    </row>
    <row r="2" spans="1:12" s="2" customFormat="1" ht="12.75">
      <c r="A2" s="124"/>
      <c r="B2" s="124"/>
      <c r="C2" s="124"/>
      <c r="D2" s="124"/>
      <c r="E2" s="124"/>
      <c r="F2" s="124"/>
      <c r="G2" s="124"/>
      <c r="H2" s="124"/>
      <c r="I2" s="124"/>
      <c r="J2" s="124"/>
      <c r="L2" s="184"/>
    </row>
    <row r="3" spans="1:12" s="2" customFormat="1" ht="12.75">
      <c r="A3" s="124"/>
      <c r="B3" s="124"/>
      <c r="C3" s="124"/>
      <c r="D3" s="124"/>
      <c r="E3" s="124"/>
      <c r="F3" s="124"/>
      <c r="G3" s="124"/>
      <c r="H3" s="124"/>
      <c r="I3" s="124"/>
      <c r="J3" s="124"/>
      <c r="L3" s="184"/>
    </row>
    <row r="4" spans="1:12" s="2" customFormat="1" ht="12.75">
      <c r="A4" s="124"/>
      <c r="B4" s="124"/>
      <c r="C4" s="124"/>
      <c r="D4" s="124"/>
      <c r="E4" s="124"/>
      <c r="F4" s="124"/>
      <c r="G4" s="124"/>
      <c r="H4" s="124"/>
      <c r="I4" s="124"/>
      <c r="J4" s="124"/>
      <c r="L4" s="125"/>
    </row>
    <row r="5" spans="1:12" s="2" customFormat="1" ht="12.75">
      <c r="A5" s="124"/>
      <c r="B5" s="124"/>
      <c r="C5" s="124"/>
      <c r="D5" s="124"/>
      <c r="E5" s="124"/>
      <c r="F5" s="124"/>
      <c r="G5" s="124"/>
      <c r="H5" s="124"/>
      <c r="I5" s="124"/>
      <c r="J5" s="124"/>
      <c r="L5" s="185"/>
    </row>
    <row r="6" spans="1:12" s="2" customFormat="1" ht="12.75">
      <c r="A6" s="124"/>
      <c r="B6" s="124"/>
      <c r="C6" s="124"/>
      <c r="D6" s="124"/>
      <c r="E6" s="124"/>
      <c r="F6" s="124"/>
      <c r="G6" s="124"/>
      <c r="H6" s="124"/>
      <c r="I6" s="124"/>
      <c r="J6" s="124"/>
      <c r="L6" s="185"/>
    </row>
    <row r="7" spans="1:12" s="2" customFormat="1" ht="30" customHeight="1">
      <c r="A7" s="187" t="s">
        <v>2414</v>
      </c>
      <c r="B7" s="187"/>
      <c r="C7" s="187"/>
      <c r="D7" s="187"/>
      <c r="E7" s="187"/>
      <c r="F7" s="187"/>
      <c r="G7" s="187"/>
      <c r="H7" s="187"/>
      <c r="I7" s="187"/>
      <c r="J7" s="187"/>
      <c r="L7" s="185"/>
    </row>
    <row r="8" spans="1:12" s="2" customFormat="1" ht="15" customHeight="1">
      <c r="A8" s="188" t="s">
        <v>2432</v>
      </c>
      <c r="B8" s="188"/>
      <c r="C8" s="188"/>
      <c r="D8" s="188"/>
      <c r="E8" s="188"/>
      <c r="F8" s="188"/>
      <c r="G8" s="188"/>
      <c r="H8" s="188"/>
      <c r="I8" s="188"/>
      <c r="J8" s="188"/>
      <c r="L8" s="185"/>
    </row>
    <row r="9" spans="1:12" s="2" customFormat="1" ht="15" customHeight="1">
      <c r="A9" s="189" t="s">
        <v>2431</v>
      </c>
      <c r="B9" s="189"/>
      <c r="C9" s="189"/>
      <c r="D9" s="189"/>
      <c r="E9" s="189"/>
      <c r="F9" s="189"/>
      <c r="G9" s="189"/>
      <c r="H9" s="189"/>
      <c r="I9" s="189"/>
      <c r="J9" s="189"/>
      <c r="L9" s="186"/>
    </row>
    <row r="10" spans="1:10" s="2" customFormat="1" ht="45" customHeight="1">
      <c r="A10" s="189"/>
      <c r="B10" s="189"/>
      <c r="C10" s="189"/>
      <c r="D10" s="189"/>
      <c r="E10" s="189"/>
      <c r="F10" s="189"/>
      <c r="G10" s="189"/>
      <c r="H10" s="189"/>
      <c r="I10" s="189"/>
      <c r="J10" s="189"/>
    </row>
    <row r="11" spans="1:12" s="2" customFormat="1" ht="15" customHeight="1">
      <c r="A11" s="190" t="s">
        <v>2408</v>
      </c>
      <c r="B11" s="191"/>
      <c r="C11" s="191"/>
      <c r="D11" s="191"/>
      <c r="E11" s="191"/>
      <c r="F11" s="191"/>
      <c r="G11" s="191"/>
      <c r="H11" s="191"/>
      <c r="I11" s="191"/>
      <c r="J11" s="191"/>
      <c r="L11" s="125"/>
    </row>
    <row r="12" spans="1:12" s="2" customFormat="1" ht="30" customHeight="1">
      <c r="A12" s="192" t="s">
        <v>2409</v>
      </c>
      <c r="B12" s="192"/>
      <c r="C12" s="192"/>
      <c r="D12" s="192"/>
      <c r="E12" s="192"/>
      <c r="F12" s="192"/>
      <c r="G12" s="192"/>
      <c r="H12" s="192"/>
      <c r="I12" s="192"/>
      <c r="J12" s="192"/>
      <c r="L12" s="181"/>
    </row>
    <row r="13" spans="1:12" s="2" customFormat="1" ht="30" customHeight="1">
      <c r="A13" s="192" t="s">
        <v>2410</v>
      </c>
      <c r="B13" s="192"/>
      <c r="C13" s="192"/>
      <c r="D13" s="192"/>
      <c r="E13" s="192"/>
      <c r="F13" s="192"/>
      <c r="G13" s="192"/>
      <c r="H13" s="192"/>
      <c r="I13" s="192"/>
      <c r="J13" s="192"/>
      <c r="L13" s="185"/>
    </row>
    <row r="14" spans="1:12" s="2" customFormat="1" ht="45" customHeight="1">
      <c r="A14" s="192" t="s">
        <v>2411</v>
      </c>
      <c r="B14" s="192"/>
      <c r="C14" s="192"/>
      <c r="D14" s="192"/>
      <c r="E14" s="192"/>
      <c r="F14" s="192"/>
      <c r="G14" s="192"/>
      <c r="H14" s="192"/>
      <c r="I14" s="192"/>
      <c r="J14" s="192"/>
      <c r="L14" s="185"/>
    </row>
    <row r="15" spans="1:12" s="2" customFormat="1" ht="30" customHeight="1">
      <c r="A15" s="192" t="s">
        <v>2412</v>
      </c>
      <c r="B15" s="192"/>
      <c r="C15" s="192"/>
      <c r="D15" s="192"/>
      <c r="E15" s="192"/>
      <c r="F15" s="192"/>
      <c r="G15" s="192"/>
      <c r="H15" s="192"/>
      <c r="I15" s="192"/>
      <c r="J15" s="192"/>
      <c r="L15" s="186"/>
    </row>
    <row r="16" spans="1:12" s="2" customFormat="1" ht="30" customHeight="1">
      <c r="A16" s="192" t="s">
        <v>2413</v>
      </c>
      <c r="B16" s="192"/>
      <c r="C16" s="192"/>
      <c r="D16" s="192"/>
      <c r="E16" s="192"/>
      <c r="F16" s="192"/>
      <c r="G16" s="192"/>
      <c r="H16" s="192"/>
      <c r="I16" s="192"/>
      <c r="J16" s="192"/>
      <c r="L16" s="125"/>
    </row>
    <row r="17" spans="1:12" s="2" customFormat="1" ht="45" customHeight="1">
      <c r="A17" s="193"/>
      <c r="B17" s="194"/>
      <c r="C17" s="194"/>
      <c r="D17" s="194"/>
      <c r="E17" s="194"/>
      <c r="F17" s="194"/>
      <c r="G17" s="194"/>
      <c r="H17" s="194"/>
      <c r="I17" s="194"/>
      <c r="J17" s="194"/>
      <c r="L17" s="185"/>
    </row>
    <row r="18" spans="1:12" s="2" customFormat="1" ht="45" customHeight="1">
      <c r="A18" s="195" t="s">
        <v>2430</v>
      </c>
      <c r="B18" s="195"/>
      <c r="C18" s="195"/>
      <c r="D18" s="195"/>
      <c r="E18" s="195"/>
      <c r="F18" s="195"/>
      <c r="G18" s="195"/>
      <c r="H18" s="195"/>
      <c r="I18" s="195"/>
      <c r="J18" s="195"/>
      <c r="L18" s="185"/>
    </row>
    <row r="19" spans="1:12" s="2" customFormat="1" ht="30" customHeight="1">
      <c r="A19" s="196" t="str">
        <f>+IF(A85=2,HYPERLINK("http://business.center.cz/business/sablony/s8-priznani-k-dani-z-pridane-hodnoty-dph.aspx"),IF(A85=3,HYPERLINK("http://www.podnikatel.cz/formulare/kategorie/dph/"),HYPERLINK("http://business.center.cz/business/sablony/s8-priznani-k-dani-z-pridane-hodnoty-dph.aspx")))</f>
        <v>http://business.center.cz/business/sablony/s8-priznani-k-dani-z-pridane-hodnoty-dph.aspx</v>
      </c>
      <c r="B19" s="189"/>
      <c r="C19" s="189"/>
      <c r="D19" s="189"/>
      <c r="E19" s="189"/>
      <c r="F19" s="189"/>
      <c r="G19" s="189"/>
      <c r="H19" s="189"/>
      <c r="I19" s="189"/>
      <c r="J19" s="189"/>
      <c r="L19" s="197"/>
    </row>
    <row r="20" spans="1:12" s="2" customFormat="1" ht="45" customHeight="1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L20" s="197"/>
    </row>
    <row r="21" spans="1:12" s="2" customFormat="1" ht="30" customHeight="1">
      <c r="A21" s="200" t="s">
        <v>2429</v>
      </c>
      <c r="B21" s="201"/>
      <c r="C21" s="201"/>
      <c r="D21" s="201"/>
      <c r="E21" s="201"/>
      <c r="F21" s="201"/>
      <c r="G21" s="201"/>
      <c r="H21" s="201"/>
      <c r="I21" s="201"/>
      <c r="J21" s="201"/>
      <c r="L21" s="197"/>
    </row>
    <row r="22" spans="1:12" s="2" customFormat="1" ht="30" customHeight="1">
      <c r="A22" s="202" t="s">
        <v>2428</v>
      </c>
      <c r="B22" s="202"/>
      <c r="C22" s="202"/>
      <c r="D22" s="202"/>
      <c r="E22" s="202"/>
      <c r="F22" s="202"/>
      <c r="G22" s="202"/>
      <c r="H22" s="202"/>
      <c r="I22" s="202"/>
      <c r="J22" s="202"/>
      <c r="L22" s="197"/>
    </row>
    <row r="23" spans="1:12" s="2" customFormat="1" ht="15" customHeight="1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L23" s="197"/>
    </row>
    <row r="24" spans="1:12" s="2" customFormat="1" ht="15" customHeight="1">
      <c r="A24" s="202"/>
      <c r="B24" s="202"/>
      <c r="C24" s="202"/>
      <c r="D24" s="202"/>
      <c r="E24" s="202"/>
      <c r="F24" s="202"/>
      <c r="G24" s="202"/>
      <c r="H24" s="202"/>
      <c r="I24" s="202"/>
      <c r="J24" s="202"/>
      <c r="L24" s="197"/>
    </row>
    <row r="25" spans="1:12" s="2" customFormat="1" ht="15" customHeight="1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L25" s="197"/>
    </row>
    <row r="26" spans="1:12" s="2" customFormat="1" ht="15" customHeight="1">
      <c r="A26" s="192"/>
      <c r="B26" s="192"/>
      <c r="C26" s="192"/>
      <c r="D26" s="192"/>
      <c r="E26" s="192"/>
      <c r="F26" s="192"/>
      <c r="G26" s="192"/>
      <c r="H26" s="192"/>
      <c r="I26" s="192"/>
      <c r="J26" s="192"/>
      <c r="L26" s="197"/>
    </row>
    <row r="27" spans="1:12" s="2" customFormat="1" ht="15" customHeight="1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L27" s="197"/>
    </row>
    <row r="28" spans="1:12" s="2" customFormat="1" ht="12.75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L28" s="197"/>
    </row>
    <row r="29" spans="1:10" s="2" customFormat="1" ht="12.75">
      <c r="A29" s="204" t="s">
        <v>546</v>
      </c>
      <c r="B29" s="204"/>
      <c r="C29" s="204"/>
      <c r="D29" s="204"/>
      <c r="E29" s="204"/>
      <c r="F29" s="204"/>
      <c r="G29" s="204"/>
      <c r="H29" s="204"/>
      <c r="I29" s="204"/>
      <c r="J29" s="204"/>
    </row>
    <row r="30" s="2" customFormat="1" ht="12.75"/>
    <row r="31" s="2" customFormat="1" ht="12.75"/>
    <row r="32" s="2" customFormat="1" ht="12.75"/>
    <row r="33" s="2" customFormat="1" ht="12.75"/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pans="1:1" s="2" customFormat="1" ht="12.75">
      <c r="A85" s="9">
        <v>1</v>
      </c>
    </row>
    <row r="86" spans="1:1" s="2" customFormat="1" ht="12.75">
      <c r="A86" s="2" t="s">
        <v>1354</v>
      </c>
    </row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7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</sheetData>
  <sheetProtection algorithmName="SHA-512" hashValue="J/ZGd0slc+9ZaChx+Z+OazIpWPzBYb+I8FtGRC00bmkJ9lSyC4douL2I6lPJhwDKUWCwLYfqiXiTL/GbbuYyaQ==" saltValue="e2lgqmcaz3ReQ5tZBpTV7A==" spinCount="100000" sheet="1" objects="1" scenarios="1"/>
  <mergeCells count="28">
    <mergeCell ref="A29:J29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10:J10"/>
    <mergeCell ref="A11:J11"/>
    <mergeCell ref="A12:J12"/>
    <mergeCell ref="A13:J13"/>
    <mergeCell ref="L13:L15"/>
    <mergeCell ref="A14:J14"/>
    <mergeCell ref="A15:J15"/>
    <mergeCell ref="L1:L3"/>
    <mergeCell ref="L5:L9"/>
    <mergeCell ref="A7:J7"/>
    <mergeCell ref="A8:J8"/>
    <mergeCell ref="A9:J9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17"/>
  <sheetViews>
    <sheetView workbookViewId="0" topLeftCell="A1">
      <selection pane="topLeft" activeCell="D7" sqref="D7"/>
    </sheetView>
  </sheetViews>
  <sheetFormatPr defaultRowHeight="12.75"/>
  <cols>
    <col min="1" max="1" width="28.1428571428571" style="70" customWidth="1"/>
    <col min="2" max="2" width="65.7142857142857" style="70" customWidth="1"/>
    <col min="3" max="3" width="3" style="70" customWidth="1"/>
    <col min="4" max="4" width="65.7142857142857" style="70" customWidth="1"/>
    <col min="5" max="5" width="28.2857142857143" style="70" customWidth="1"/>
    <col min="6" max="37" width="9.14285714285714" style="71"/>
  </cols>
  <sheetData>
    <row r="1" spans="1:37" s="10" customFormat="1" ht="18">
      <c r="A1" s="207" t="s">
        <v>578</v>
      </c>
      <c r="B1" s="208"/>
      <c r="C1" s="208"/>
      <c r="D1" s="208"/>
      <c r="E1" s="208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37" s="10" customFormat="1" ht="18">
      <c r="A2" s="32"/>
      <c r="B2" s="34" t="s">
        <v>579</v>
      </c>
      <c r="C2" s="35"/>
      <c r="D2" s="80" t="s">
        <v>1371</v>
      </c>
      <c r="E2" s="36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s="10" customFormat="1" ht="15.95" customHeight="1">
      <c r="A3" s="37"/>
      <c r="B3" s="38" t="s">
        <v>580</v>
      </c>
      <c r="C3" s="39"/>
      <c r="D3" s="38" t="s">
        <v>581</v>
      </c>
      <c r="E3" s="1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s="10" customFormat="1" ht="15.95" customHeight="1">
      <c r="A4" s="40" t="s">
        <v>520</v>
      </c>
      <c r="B4" s="78"/>
      <c r="C4" s="41"/>
      <c r="D4" s="209"/>
      <c r="E4" s="39" t="s">
        <v>582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s="10" customFormat="1" ht="15.95" customHeight="1">
      <c r="A5" s="40" t="s">
        <v>519</v>
      </c>
      <c r="B5" s="79"/>
      <c r="C5" s="43"/>
      <c r="D5" s="210"/>
      <c r="E5" s="39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</row>
    <row r="6" spans="1:37" s="10" customFormat="1" ht="15.95" customHeight="1">
      <c r="A6" s="40" t="s">
        <v>583</v>
      </c>
      <c r="B6" s="42"/>
      <c r="C6" s="43"/>
      <c r="D6" s="210"/>
      <c r="E6" s="39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</row>
    <row r="7" spans="1:37" s="10" customFormat="1" ht="15.95" customHeight="1">
      <c r="A7" s="40" t="s">
        <v>584</v>
      </c>
      <c r="B7" s="79"/>
      <c r="C7" s="43"/>
      <c r="D7" s="44"/>
      <c r="E7" s="39" t="s">
        <v>585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1:37" s="10" customFormat="1" ht="15.95" customHeight="1">
      <c r="A8" s="40" t="s">
        <v>586</v>
      </c>
      <c r="B8" s="45"/>
      <c r="C8" s="43"/>
      <c r="D8" s="44"/>
      <c r="E8" s="39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1:37" s="10" customFormat="1" ht="15.95" customHeight="1">
      <c r="A9" s="40" t="s">
        <v>587</v>
      </c>
      <c r="B9" s="46"/>
      <c r="C9" s="43"/>
      <c r="D9" s="44"/>
      <c r="E9" s="39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</row>
    <row r="10" spans="1:37" s="10" customFormat="1" ht="15.95" customHeight="1">
      <c r="A10" s="40" t="s">
        <v>588</v>
      </c>
      <c r="B10" s="46"/>
      <c r="C10" s="43"/>
      <c r="D10" s="47"/>
      <c r="E10" s="39" t="s">
        <v>588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</row>
    <row r="11" spans="1:37" s="10" customFormat="1" ht="15.95" customHeight="1">
      <c r="A11" s="40" t="s">
        <v>589</v>
      </c>
      <c r="B11" s="46"/>
      <c r="C11" s="43"/>
      <c r="D11" s="44"/>
      <c r="E11" s="39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</row>
    <row r="12" spans="1:37" s="10" customFormat="1" ht="15.95" customHeight="1">
      <c r="A12" s="40"/>
      <c r="B12" s="211" t="s">
        <v>590</v>
      </c>
      <c r="C12" s="212"/>
      <c r="D12" s="213"/>
      <c r="E12" s="39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</row>
    <row r="13" spans="1:37" s="10" customFormat="1" ht="15.95" customHeight="1">
      <c r="A13" s="126" t="s">
        <v>639</v>
      </c>
      <c r="B13" s="48"/>
      <c r="C13" s="49"/>
      <c r="D13" s="50"/>
      <c r="E13" s="51" t="s">
        <v>591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</row>
    <row r="14" spans="1:37" s="10" customFormat="1" ht="15.95" customHeight="1">
      <c r="A14" s="126" t="s">
        <v>640</v>
      </c>
      <c r="B14" s="48"/>
      <c r="C14" s="43"/>
      <c r="D14" s="50"/>
      <c r="E14" s="39" t="s">
        <v>592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</row>
    <row r="15" spans="1:37" s="10" customFormat="1" ht="15.95" customHeight="1">
      <c r="A15" s="53" t="s">
        <v>593</v>
      </c>
      <c r="B15" s="48"/>
      <c r="C15" s="43"/>
      <c r="D15" s="50"/>
      <c r="E15" s="39" t="s">
        <v>594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</row>
    <row r="16" spans="1:37" s="10" customFormat="1" ht="15.95" customHeight="1">
      <c r="A16" s="40" t="s">
        <v>595</v>
      </c>
      <c r="B16" s="48"/>
      <c r="C16" s="43"/>
      <c r="D16" s="50"/>
      <c r="E16" s="39" t="s">
        <v>584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</row>
    <row r="17" spans="1:37" s="10" customFormat="1" ht="15.95" customHeight="1">
      <c r="A17" s="40" t="s">
        <v>596</v>
      </c>
      <c r="B17" s="96"/>
      <c r="C17" s="43"/>
      <c r="D17" s="50"/>
      <c r="E17" s="39" t="s">
        <v>597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</row>
    <row r="18" spans="1:37" s="10" customFormat="1" ht="15.95" customHeight="1">
      <c r="A18" s="40" t="s">
        <v>598</v>
      </c>
      <c r="B18" s="48"/>
      <c r="C18" s="43"/>
      <c r="D18" s="50"/>
      <c r="E18" s="39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</row>
    <row r="19" spans="1:37" s="10" customFormat="1" ht="15.95" customHeight="1">
      <c r="A19" s="40" t="s">
        <v>599</v>
      </c>
      <c r="B19" s="54"/>
      <c r="C19" s="49"/>
      <c r="D19" s="50"/>
      <c r="E19" s="51" t="s">
        <v>600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</row>
    <row r="20" spans="1:37" s="10" customFormat="1" ht="15.95" customHeight="1">
      <c r="A20" s="40" t="s">
        <v>601</v>
      </c>
      <c r="B20" s="48"/>
      <c r="C20" s="43"/>
      <c r="D20" s="50"/>
      <c r="E20" s="39" t="s">
        <v>592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</row>
    <row r="21" spans="1:37" s="10" customFormat="1" ht="15.95" customHeight="1">
      <c r="A21" s="40" t="s">
        <v>602</v>
      </c>
      <c r="B21" s="48"/>
      <c r="C21" s="43"/>
      <c r="D21" s="50"/>
      <c r="E21" s="39" t="s">
        <v>594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s="10" customFormat="1" ht="15.95" customHeight="1">
      <c r="A22" s="40"/>
      <c r="B22" s="48"/>
      <c r="C22" s="43"/>
      <c r="D22" s="50"/>
      <c r="E22" s="39" t="s">
        <v>584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</row>
    <row r="23" spans="1:37" s="10" customFormat="1" ht="15.95" customHeight="1">
      <c r="A23" s="53" t="s">
        <v>603</v>
      </c>
      <c r="B23" s="48"/>
      <c r="C23" s="43"/>
      <c r="D23" s="55"/>
      <c r="E23" s="39" t="s">
        <v>604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</row>
    <row r="24" spans="1:37" s="10" customFormat="1" ht="15.95" customHeight="1">
      <c r="A24" s="40"/>
      <c r="B24" s="48"/>
      <c r="C24" s="43"/>
      <c r="D24" s="50"/>
      <c r="E24" s="39" t="s">
        <v>605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</row>
    <row r="25" spans="1:37" s="10" customFormat="1" ht="15.95" customHeight="1">
      <c r="A25" s="40" t="s">
        <v>604</v>
      </c>
      <c r="B25" s="56"/>
      <c r="C25" s="43"/>
      <c r="D25" s="57"/>
      <c r="E25" s="39" t="s">
        <v>596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</row>
    <row r="26" spans="1:37" s="10" customFormat="1" ht="15.95" customHeight="1">
      <c r="A26" s="40" t="s">
        <v>606</v>
      </c>
      <c r="B26" s="56"/>
      <c r="C26" s="43"/>
      <c r="D26" s="50"/>
      <c r="E26" s="39" t="s">
        <v>598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</row>
    <row r="27" spans="1:37" s="10" customFormat="1" ht="15.95" customHeight="1">
      <c r="A27" s="40" t="s">
        <v>607</v>
      </c>
      <c r="B27" s="97"/>
      <c r="C27" s="43"/>
      <c r="D27" s="58"/>
      <c r="E27" s="39" t="s">
        <v>599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</row>
    <row r="28" spans="1:37" s="10" customFormat="1" ht="15.95" customHeight="1">
      <c r="A28" s="40" t="s">
        <v>2355</v>
      </c>
      <c r="B28" s="48"/>
      <c r="C28" s="43"/>
      <c r="D28" s="50"/>
      <c r="E28" s="39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</row>
    <row r="29" spans="1:37" s="10" customFormat="1" ht="15.95" customHeight="1">
      <c r="A29" s="126" t="s">
        <v>608</v>
      </c>
      <c r="B29" s="214"/>
      <c r="C29" s="49"/>
      <c r="D29" s="50"/>
      <c r="E29" s="51" t="s">
        <v>539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</row>
    <row r="30" spans="1:37" s="10" customFormat="1" ht="15.95" customHeight="1">
      <c r="A30" s="126"/>
      <c r="B30" s="214"/>
      <c r="C30" s="43"/>
      <c r="D30" s="50"/>
      <c r="E30" s="39" t="s">
        <v>592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</row>
    <row r="31" spans="1:37" s="10" customFormat="1" ht="15.95" customHeight="1">
      <c r="A31" s="53" t="s">
        <v>609</v>
      </c>
      <c r="B31" s="48"/>
      <c r="C31" s="43"/>
      <c r="D31" s="50"/>
      <c r="E31" s="39" t="s">
        <v>594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</row>
    <row r="32" spans="1:37" s="10" customFormat="1" ht="15.95" customHeight="1">
      <c r="A32" s="40" t="s">
        <v>610</v>
      </c>
      <c r="B32" s="54"/>
      <c r="C32" s="43"/>
      <c r="D32" s="50"/>
      <c r="E32" s="39" t="s">
        <v>584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</row>
    <row r="33" spans="1:37" s="10" customFormat="1" ht="15.95" customHeight="1">
      <c r="A33" s="40" t="s">
        <v>611</v>
      </c>
      <c r="B33" s="54"/>
      <c r="C33" s="43"/>
      <c r="D33" s="55"/>
      <c r="E33" s="39" t="s">
        <v>604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</row>
    <row r="34" spans="1:37" s="10" customFormat="1" ht="15.95" customHeight="1">
      <c r="A34" s="40" t="s">
        <v>612</v>
      </c>
      <c r="B34" s="48"/>
      <c r="C34" s="43"/>
      <c r="D34" s="55"/>
      <c r="E34" s="39" t="s">
        <v>613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</row>
    <row r="35" spans="1:37" s="10" customFormat="1" ht="15.95" customHeight="1">
      <c r="A35" s="40"/>
      <c r="B35" s="48"/>
      <c r="C35" s="43"/>
      <c r="D35" s="59"/>
      <c r="E35" s="39" t="s">
        <v>607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</row>
    <row r="36" spans="1:37" s="10" customFormat="1" ht="15.95" customHeight="1">
      <c r="A36" s="40"/>
      <c r="B36" s="60"/>
      <c r="C36" s="61"/>
      <c r="D36" s="62"/>
      <c r="E36" s="39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</row>
    <row r="37" spans="1:37" s="10" customFormat="1" ht="12.75">
      <c r="A37" s="215" t="s">
        <v>614</v>
      </c>
      <c r="B37" s="208"/>
      <c r="C37" s="208"/>
      <c r="D37" s="208"/>
      <c r="E37" s="208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</row>
    <row r="38" spans="1:37" s="10" customFormat="1" ht="12.75">
      <c r="A38" s="63"/>
      <c r="B38" s="64" t="s">
        <v>617</v>
      </c>
      <c r="C38" s="39"/>
      <c r="D38" s="216" t="s">
        <v>616</v>
      </c>
      <c r="E38" s="217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</row>
    <row r="39" spans="1:37" s="10" customFormat="1" ht="12.75">
      <c r="A39" s="65"/>
      <c r="B39" s="66" t="s">
        <v>615</v>
      </c>
      <c r="C39" s="39"/>
      <c r="D39" s="67" t="s">
        <v>618</v>
      </c>
      <c r="E39" s="39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s="10" customFormat="1" ht="12.75">
      <c r="A40" s="68"/>
      <c r="B40" s="69" t="s">
        <v>619</v>
      </c>
      <c r="C40" s="39"/>
      <c r="D40" s="39"/>
      <c r="E40" s="39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</row>
    <row r="41" spans="1:37" s="10" customFormat="1" ht="12.75">
      <c r="A41" s="206" t="s">
        <v>546</v>
      </c>
      <c r="B41" s="206"/>
      <c r="C41" s="206"/>
      <c r="D41" s="206"/>
      <c r="E41" s="52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</row>
    <row r="43" spans="1:1" s="71" customFormat="1" ht="12.75">
      <c r="A43" s="72"/>
    </row>
    <row r="44" spans="1:5" s="71" customFormat="1" ht="12.75">
      <c r="A44" s="205"/>
      <c r="B44" s="197"/>
      <c r="C44" s="197"/>
      <c r="D44" s="197"/>
      <c r="E44" s="197"/>
    </row>
    <row r="45" s="71" customFormat="1" ht="12.75"/>
    <row r="46" s="71" customFormat="1" ht="12.75"/>
    <row r="47" s="71" customFormat="1" ht="12.75"/>
    <row r="48" s="71" customFormat="1" ht="12.75"/>
    <row r="49" s="71" customFormat="1" ht="12.75"/>
    <row r="50" s="71" customFormat="1" ht="12.75"/>
    <row r="51" s="71" customFormat="1" ht="12.75"/>
    <row r="52" spans="1:1" s="71" customFormat="1" ht="12.75">
      <c r="A52" s="72"/>
    </row>
    <row r="53" s="71" customFormat="1" ht="12.75"/>
    <row r="54" s="71" customFormat="1" ht="12.75"/>
    <row r="55" s="71" customFormat="1" ht="12.75"/>
    <row r="56" s="71" customFormat="1" ht="12.75"/>
    <row r="57" s="71" customFormat="1" ht="12.75"/>
    <row r="58" s="71" customFormat="1" ht="12.75"/>
    <row r="59" s="71" customFormat="1" ht="12.75"/>
    <row r="60" s="71" customFormat="1" ht="12.75"/>
    <row r="61" s="71" customFormat="1" ht="12.75"/>
    <row r="62" s="71" customFormat="1" ht="12.75"/>
    <row r="63" s="71" customFormat="1" ht="12.75"/>
    <row r="64" s="71" customFormat="1" ht="12.75"/>
    <row r="65" s="71" customFormat="1" ht="12.75"/>
    <row r="66" s="71" customFormat="1" ht="12.75"/>
    <row r="67" s="71" customFormat="1" ht="12.75"/>
    <row r="68" s="71" customFormat="1" ht="12.75"/>
    <row r="69" s="71" customFormat="1" ht="12.75"/>
    <row r="70" s="71" customFormat="1" ht="12.75"/>
    <row r="71" s="71" customFormat="1" ht="12.75"/>
    <row r="72" s="71" customFormat="1" ht="12.75"/>
    <row r="73" s="71" customFormat="1" ht="12.75"/>
    <row r="74" s="71" customFormat="1" ht="12.75"/>
    <row r="75" s="71" customFormat="1" ht="12.75"/>
    <row r="76" s="71" customFormat="1" ht="12.75"/>
    <row r="77" s="71" customFormat="1" ht="12.75"/>
    <row r="78" s="71" customFormat="1" ht="12.75"/>
    <row r="79" s="71" customFormat="1" ht="12.75"/>
    <row r="80" s="71" customFormat="1" ht="12.75"/>
    <row r="81" s="71" customFormat="1" ht="12.75"/>
    <row r="82" s="71" customFormat="1" ht="12.75"/>
    <row r="83" s="71" customFormat="1" ht="12.75"/>
    <row r="84" s="71" customFormat="1" ht="12.75"/>
    <row r="85" s="71" customFormat="1" ht="12.75"/>
    <row r="86" s="71" customFormat="1" ht="12.75"/>
    <row r="87" s="71" customFormat="1" ht="12.75"/>
    <row r="88" s="71" customFormat="1" ht="12.75"/>
    <row r="89" s="71" customFormat="1" ht="12.75"/>
    <row r="90" s="71" customFormat="1" ht="12.75"/>
    <row r="91" s="71" customFormat="1" ht="12.75"/>
    <row r="92" s="71" customFormat="1" ht="12.75"/>
    <row r="93" s="71" customFormat="1" ht="12.75"/>
    <row r="94" s="71" customFormat="1" ht="12.75"/>
    <row r="95" s="71" customFormat="1" ht="12.75"/>
    <row r="96" s="71" customFormat="1" ht="12.75"/>
    <row r="97" s="71" customFormat="1" ht="12.75"/>
    <row r="98" s="71" customFormat="1" ht="12.75"/>
    <row r="99" s="71" customFormat="1" ht="12.75"/>
    <row r="100" s="71" customFormat="1" ht="12.75"/>
    <row r="101" s="71" customFormat="1" ht="12.75"/>
    <row r="102" s="71" customFormat="1" ht="12.75"/>
    <row r="103" s="71" customFormat="1" ht="12.75"/>
    <row r="104" s="71" customFormat="1" ht="12.75"/>
    <row r="105" s="71" customFormat="1" ht="12.75"/>
    <row r="106" s="71" customFormat="1" ht="12.75"/>
    <row r="107" s="71" customFormat="1" ht="12.75"/>
    <row r="108" s="71" customFormat="1" ht="12.75"/>
    <row r="109" s="71" customFormat="1" ht="12.75"/>
    <row r="110" s="71" customFormat="1" ht="12.75"/>
    <row r="111" s="71" customFormat="1" ht="12.75"/>
    <row r="112" s="71" customFormat="1" ht="12.75"/>
    <row r="113" s="71" customFormat="1" ht="12.75"/>
    <row r="114" s="71" customFormat="1" ht="12.75"/>
    <row r="115" s="71" customFormat="1" ht="12.75"/>
    <row r="116" s="71" customFormat="1" ht="12.75"/>
    <row r="117" s="71" customFormat="1" ht="12.75"/>
    <row r="118" s="71" customFormat="1" ht="12.75"/>
    <row r="119" s="71" customFormat="1" ht="12.75"/>
    <row r="120" s="71" customFormat="1" ht="12.75"/>
    <row r="121" s="71" customFormat="1" ht="12.75"/>
    <row r="122" s="71" customFormat="1" ht="12.75"/>
    <row r="123" s="71" customFormat="1" ht="12.75"/>
    <row r="124" s="71" customFormat="1" ht="12.75"/>
    <row r="125" s="71" customFormat="1" ht="12.75"/>
    <row r="126" s="71" customFormat="1" ht="12.75"/>
    <row r="127" s="71" customFormat="1" ht="12.75"/>
    <row r="128" s="71" customFormat="1" ht="12.75"/>
    <row r="129" s="71" customFormat="1" ht="12.75"/>
    <row r="130" s="71" customFormat="1" ht="12.75"/>
    <row r="131" s="71" customFormat="1" ht="12.75"/>
    <row r="132" s="71" customFormat="1" ht="12.75"/>
    <row r="133" s="71" customFormat="1" ht="12.75"/>
    <row r="134" s="71" customFormat="1" ht="12.75"/>
    <row r="135" s="71" customFormat="1" ht="12.75"/>
    <row r="136" s="71" customFormat="1" ht="12.75"/>
    <row r="137" s="71" customFormat="1" ht="12.75"/>
    <row r="138" s="71" customFormat="1" ht="12.75"/>
    <row r="139" s="71" customFormat="1" ht="12.75"/>
    <row r="140" s="71" customFormat="1" ht="12.75"/>
    <row r="141" s="71" customFormat="1" ht="12.75"/>
    <row r="142" s="71" customFormat="1" ht="12.75"/>
    <row r="143" s="71" customFormat="1" ht="12.75"/>
    <row r="144" s="71" customFormat="1" ht="12.75"/>
    <row r="145" s="71" customFormat="1" ht="12.75"/>
    <row r="146" s="71" customFormat="1" ht="12.75"/>
    <row r="147" s="71" customFormat="1" ht="12.75"/>
    <row r="148" s="71" customFormat="1" ht="12.75"/>
    <row r="149" s="71" customFormat="1" ht="12.75"/>
    <row r="150" s="71" customFormat="1" ht="12.75"/>
    <row r="151" s="71" customFormat="1" ht="12.75"/>
    <row r="152" s="71" customFormat="1" ht="12.75"/>
    <row r="153" s="71" customFormat="1" ht="12.75"/>
    <row r="154" s="71" customFormat="1" ht="12.75"/>
    <row r="155" s="71" customFormat="1" ht="12.75"/>
    <row r="156" s="71" customFormat="1" ht="12.75"/>
    <row r="157" s="71" customFormat="1" ht="12.75"/>
    <row r="158" s="71" customFormat="1" ht="12.75"/>
    <row r="159" s="71" customFormat="1" ht="12.75"/>
    <row r="160" s="71" customFormat="1" ht="12.75"/>
    <row r="161" s="71" customFormat="1" ht="12.75"/>
    <row r="162" s="71" customFormat="1" ht="12.75"/>
    <row r="163" s="71" customFormat="1" ht="12.75"/>
    <row r="164" s="71" customFormat="1" ht="12.75"/>
    <row r="165" s="71" customFormat="1" ht="12.75"/>
    <row r="166" s="71" customFormat="1" ht="12.75"/>
    <row r="167" s="71" customFormat="1" ht="12.75"/>
    <row r="168" s="71" customFormat="1" ht="12.75"/>
    <row r="169" s="71" customFormat="1" ht="12.75"/>
    <row r="170" s="71" customFormat="1" ht="12.75"/>
    <row r="171" s="71" customFormat="1" ht="12.75"/>
    <row r="172" s="71" customFormat="1" ht="12.75"/>
    <row r="173" s="71" customFormat="1" ht="12.75"/>
    <row r="174" s="71" customFormat="1" ht="12.75"/>
    <row r="175" s="71" customFormat="1" ht="12.75"/>
    <row r="176" s="71" customFormat="1" ht="12.75"/>
    <row r="177" s="71" customFormat="1" ht="12.75"/>
    <row r="178" s="71" customFormat="1" ht="12.75"/>
    <row r="179" s="71" customFormat="1" ht="12.75"/>
    <row r="180" s="71" customFormat="1" ht="12.75"/>
    <row r="181" s="71" customFormat="1" ht="12.75"/>
    <row r="182" s="71" customFormat="1" ht="12.75"/>
    <row r="183" s="71" customFormat="1" ht="12.75"/>
    <row r="184" s="71" customFormat="1" ht="12.75"/>
    <row r="185" s="71" customFormat="1" ht="12.75"/>
    <row r="186" s="71" customFormat="1" ht="12.75"/>
    <row r="187" s="71" customFormat="1" ht="12.75"/>
    <row r="188" s="71" customFormat="1" ht="12.75"/>
    <row r="189" s="71" customFormat="1" ht="12.75"/>
    <row r="190" s="71" customFormat="1" ht="12.75"/>
    <row r="191" s="71" customFormat="1" ht="12.75"/>
    <row r="192" s="71" customFormat="1" ht="12.75"/>
    <row r="193" s="71" customFormat="1" ht="12.75"/>
    <row r="194" s="71" customFormat="1" ht="12.75"/>
    <row r="195" s="71" customFormat="1" ht="12.75"/>
    <row r="196" s="71" customFormat="1" ht="12.75"/>
    <row r="197" s="71" customFormat="1" ht="12.75"/>
    <row r="198" s="71" customFormat="1" ht="12.75"/>
    <row r="199" s="71" customFormat="1" ht="12.75"/>
    <row r="200" s="71" customFormat="1" ht="12.75"/>
    <row r="201" s="71" customFormat="1" ht="12.75"/>
    <row r="202" s="71" customFormat="1" ht="12.75"/>
    <row r="203" s="71" customFormat="1" ht="12.75"/>
    <row r="204" s="71" customFormat="1" ht="12.75"/>
    <row r="205" s="71" customFormat="1" ht="12.75"/>
    <row r="206" s="71" customFormat="1" ht="12.75"/>
    <row r="207" s="71" customFormat="1" ht="12.75"/>
    <row r="208" s="71" customFormat="1" ht="12.75"/>
    <row r="209" s="71" customFormat="1" ht="12.75"/>
    <row r="210" s="71" customFormat="1" ht="12.75"/>
    <row r="211" s="71" customFormat="1" ht="12.75"/>
    <row r="212" s="71" customFormat="1" ht="12.75"/>
    <row r="213" s="71" customFormat="1" ht="12.75"/>
    <row r="214" s="71" customFormat="1" ht="12.75"/>
    <row r="215" s="71" customFormat="1" ht="12.75"/>
    <row r="216" s="71" customFormat="1" ht="12.75"/>
    <row r="217" spans="1:5" s="71" customFormat="1" ht="12.75">
      <c r="A217" s="70"/>
      <c r="B217" s="70"/>
      <c r="C217" s="70"/>
      <c r="D217" s="70"/>
      <c r="E217" s="70"/>
    </row>
  </sheetData>
  <sheetProtection algorithmName="SHA-512" hashValue="nqDL7GHRMkvrh4kU5VZtYNb/O+lXobxBXwiA4m2rMB9/ABcAR0Amvcwm7cOStRoUQ/OWfJNN3ygcMd3Pm/6Qxw==" saltValue="JwaxuH/cfFxqSSvTVU3MPw==" spinCount="100000" sheet="1" objects="1" scenarios="1"/>
  <mergeCells count="8">
    <mergeCell ref="A44:E44"/>
    <mergeCell ref="A41:D41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errorTitle="Neplatný předmět podnikání" error="Vyberte předmět podnikání z rozbalovacího seznamu." sqref="B29:B30">
      <formula1>validation_list</formula1>
    </dataValidation>
    <dataValidation type="list" allowBlank="1" showInputMessage="1" errorTitle="Územní pracoviště neexistuje" error="Vyberte územní pracoviště ze seznamu." sqref="B14">
      <formula1>validation_list2</formula1>
    </dataValidation>
    <dataValidation type="list" allowBlank="1" showInputMessage="1" showErrorMessage="1" errorTitle="Tento finanční úřad neexistuje" error="Vyberte finanční úřad z rozbalovacího seznamu." sqref="B13">
      <formula1>financni_urady</formula1>
    </dataValidation>
  </dataValidations>
  <printOptions horizontalCentered="1" verticalCentered="1"/>
  <pageMargins left="0.196850393700787" right="0.196850393700787" top="0.393700787401575" bottom="0.393700787401575" header="0.511811023622047" footer="0.511811023622047"/>
  <pageSetup orientation="landscape" paperSize="9" scale="77" r:id="rId4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9" sqref="B9"/>
    </sheetView>
  </sheetViews>
  <sheetFormatPr defaultRowHeight="12.75"/>
  <cols>
    <col min="1" max="1" width="4" customWidth="1"/>
    <col min="2" max="2" width="100.714285714286" customWidth="1"/>
    <col min="3" max="42" width="9.14285714285714" style="127"/>
  </cols>
  <sheetData>
    <row r="1" spans="1:2" ht="18">
      <c r="A1" s="218" t="s">
        <v>1355</v>
      </c>
      <c r="B1" s="197"/>
    </row>
    <row r="2" spans="1:2" ht="12.75">
      <c r="A2" s="128"/>
      <c r="B2" s="128"/>
    </row>
    <row r="3" spans="1:2" ht="30">
      <c r="A3" s="129" t="s">
        <v>1360</v>
      </c>
      <c r="B3" s="130" t="s">
        <v>2364</v>
      </c>
    </row>
    <row r="4" spans="1:2" ht="29.25">
      <c r="A4" s="129" t="s">
        <v>1356</v>
      </c>
      <c r="B4" s="131" t="s">
        <v>2375</v>
      </c>
    </row>
    <row r="5" spans="1:2" ht="29.25">
      <c r="A5" s="129" t="s">
        <v>1361</v>
      </c>
      <c r="B5" s="131" t="s">
        <v>2359</v>
      </c>
    </row>
    <row r="6" spans="1:2" ht="15">
      <c r="A6" s="129"/>
      <c r="B6" s="132" t="s">
        <v>1357</v>
      </c>
    </row>
    <row r="7" spans="1:2" ht="15">
      <c r="A7" s="129"/>
      <c r="B7" s="132" t="s">
        <v>1358</v>
      </c>
    </row>
    <row r="8" spans="1:2" ht="29.25">
      <c r="A8" s="129"/>
      <c r="B8" s="131" t="s">
        <v>1359</v>
      </c>
    </row>
    <row r="9" spans="1:2" ht="86.25">
      <c r="A9" s="129"/>
      <c r="B9" s="131" t="s">
        <v>2365</v>
      </c>
    </row>
    <row r="10" spans="1:2" ht="29.25">
      <c r="A10" s="129" t="s">
        <v>1362</v>
      </c>
      <c r="B10" s="143" t="s">
        <v>2366</v>
      </c>
    </row>
    <row r="11" spans="1:2" ht="59.25">
      <c r="A11" s="129" t="s">
        <v>2367</v>
      </c>
      <c r="B11" s="131" t="s">
        <v>2376</v>
      </c>
    </row>
    <row r="12" spans="1:2" ht="15">
      <c r="A12" s="129" t="s">
        <v>1365</v>
      </c>
      <c r="B12" s="131" t="s">
        <v>2356</v>
      </c>
    </row>
    <row r="13" spans="1:2" ht="15">
      <c r="A13" s="129"/>
      <c r="B13" s="133" t="s">
        <v>1363</v>
      </c>
    </row>
    <row r="14" spans="1:2" ht="42.75">
      <c r="A14" s="129"/>
      <c r="B14" s="134" t="s">
        <v>1364</v>
      </c>
    </row>
    <row r="15" spans="1:2" ht="14.25">
      <c r="A15" s="129" t="s">
        <v>2368</v>
      </c>
      <c r="B15" s="134" t="s">
        <v>1366</v>
      </c>
    </row>
    <row r="16" spans="1:2" ht="14.25">
      <c r="A16" s="129"/>
      <c r="B16" s="134" t="s">
        <v>1367</v>
      </c>
    </row>
    <row r="17" spans="1:2" ht="28.5">
      <c r="A17" s="129"/>
      <c r="B17" s="134" t="s">
        <v>2360</v>
      </c>
    </row>
    <row r="18" spans="1:2" ht="12.75">
      <c r="A18" s="128"/>
      <c r="B18" s="128"/>
    </row>
    <row r="19" spans="1:2" ht="15.75">
      <c r="A19" s="128"/>
      <c r="B19" s="135" t="s">
        <v>1368</v>
      </c>
    </row>
    <row r="20" spans="1:2" ht="14.25">
      <c r="A20" s="128"/>
      <c r="B20" s="136" t="s">
        <v>1370</v>
      </c>
    </row>
    <row r="21" spans="1:2" ht="14.25">
      <c r="A21" s="128"/>
      <c r="B21" s="136" t="s">
        <v>1369</v>
      </c>
    </row>
    <row r="22" s="127" customFormat="1" ht="12.75"/>
    <row r="23" s="127" customFormat="1" ht="12.75"/>
    <row r="24" s="127" customFormat="1" ht="12.75"/>
    <row r="25" s="127" customFormat="1" ht="12.75"/>
    <row r="26" s="127" customFormat="1" ht="12.75"/>
    <row r="27" s="127" customFormat="1" ht="12.75"/>
    <row r="28" s="127" customFormat="1" ht="12.75"/>
    <row r="29" s="127" customFormat="1" ht="12.75"/>
    <row r="30" s="127" customFormat="1" ht="12.75"/>
    <row r="31" s="127" customFormat="1" ht="12.75"/>
    <row r="32" s="127" customFormat="1" ht="12.75"/>
    <row r="33" s="127" customFormat="1" ht="12.75"/>
    <row r="34" s="127" customFormat="1" ht="12.75"/>
    <row r="35" s="127" customFormat="1" ht="12.75"/>
    <row r="36" s="127" customFormat="1" ht="12.75"/>
    <row r="37" s="127" customFormat="1" ht="12.75"/>
    <row r="38" s="127" customFormat="1" ht="12.75"/>
    <row r="39" s="127" customFormat="1" ht="12.75"/>
    <row r="40" s="127" customFormat="1" ht="12.75"/>
    <row r="41" s="127" customFormat="1" ht="12.75"/>
    <row r="42" s="127" customFormat="1" ht="12.75"/>
    <row r="43" s="127" customFormat="1" ht="12.75"/>
    <row r="44" s="127" customFormat="1" ht="12.75"/>
    <row r="45" s="127" customFormat="1" ht="12.75"/>
    <row r="46" s="127" customFormat="1" ht="12.75"/>
    <row r="47" s="127" customFormat="1" ht="12.75"/>
    <row r="48" s="127" customFormat="1" ht="12.75"/>
    <row r="49" s="127" customFormat="1" ht="12.75"/>
    <row r="50" s="127" customFormat="1" ht="12.75"/>
    <row r="51" s="127" customFormat="1" ht="12.75"/>
    <row r="52" s="127" customFormat="1" ht="12.75"/>
    <row r="53" s="127" customFormat="1" ht="12.75"/>
    <row r="54" s="127" customFormat="1" ht="12.75"/>
    <row r="55" s="127" customFormat="1" ht="12.75"/>
    <row r="56" s="127" customFormat="1" ht="12.75"/>
    <row r="57" s="127" customFormat="1" ht="12.75"/>
    <row r="58" s="127" customFormat="1" ht="12.75"/>
    <row r="59" s="127" customFormat="1" ht="12.75"/>
    <row r="60" s="127" customFormat="1" ht="12.75"/>
    <row r="61" s="127" customFormat="1" ht="12.75"/>
    <row r="62" s="127" customFormat="1" ht="12.75"/>
    <row r="63" s="127" customFormat="1" ht="12.75"/>
    <row r="64" s="127" customFormat="1" ht="12.75"/>
    <row r="65" s="127" customFormat="1" ht="12.75"/>
    <row r="66" s="127" customFormat="1" ht="12.75"/>
    <row r="67" s="127" customFormat="1" ht="12.75"/>
    <row r="68" s="127" customFormat="1" ht="12.75"/>
    <row r="69" s="127" customFormat="1" ht="12.75"/>
    <row r="70" s="127" customFormat="1" ht="12.75"/>
    <row r="71" s="127" customFormat="1" ht="12.75"/>
    <row r="72" s="127" customFormat="1" ht="12.75"/>
    <row r="73" s="127" customFormat="1" ht="12.75"/>
    <row r="74" s="127" customFormat="1" ht="12.75"/>
    <row r="75" s="127" customFormat="1" ht="12.75"/>
    <row r="76" s="127" customFormat="1" ht="12.75"/>
    <row r="77" s="127" customFormat="1" ht="12.75"/>
    <row r="78" s="127" customFormat="1" ht="12.75"/>
    <row r="79" s="127" customFormat="1" ht="12.75"/>
    <row r="80" s="127" customFormat="1" ht="12.75"/>
    <row r="81" s="127" customFormat="1" ht="12.75"/>
    <row r="82" s="127" customFormat="1" ht="12.75"/>
    <row r="83" s="127" customFormat="1" ht="12.75"/>
    <row r="84" s="127" customFormat="1" ht="12.75"/>
    <row r="85" s="127" customFormat="1" ht="12.75"/>
    <row r="86" s="127" customFormat="1" ht="12.75"/>
    <row r="87" s="127" customFormat="1" ht="12.75"/>
    <row r="88" s="127" customFormat="1" ht="12.75"/>
    <row r="89" s="127" customFormat="1" ht="12.75"/>
    <row r="90" s="127" customFormat="1" ht="12.75"/>
    <row r="91" s="127" customFormat="1" ht="12.75"/>
    <row r="92" s="127" customFormat="1" ht="12.75"/>
    <row r="93" s="127" customFormat="1" ht="12.75"/>
    <row r="94" s="127" customFormat="1" ht="12.75"/>
    <row r="95" s="127" customFormat="1" ht="12.75"/>
    <row r="96" s="127" customFormat="1" ht="12.75"/>
    <row r="97" s="127" customFormat="1" ht="12.75"/>
    <row r="98" s="127" customFormat="1" ht="12.75"/>
    <row r="99" s="127" customFormat="1" ht="12.75"/>
    <row r="100" s="127" customFormat="1" ht="12.75"/>
    <row r="101" s="127" customFormat="1" ht="12.75"/>
    <row r="102" s="127" customFormat="1" ht="12.75"/>
    <row r="103" s="127" customFormat="1" ht="12.75"/>
    <row r="104" s="127" customFormat="1" ht="12.75"/>
    <row r="105" s="127" customFormat="1" ht="12.75"/>
    <row r="106" s="127" customFormat="1" ht="12.75"/>
    <row r="107" s="127" customFormat="1" ht="12.75"/>
    <row r="108" s="127" customFormat="1" ht="12.75"/>
    <row r="109" s="127" customFormat="1" ht="12.75"/>
    <row r="110" s="127" customFormat="1" ht="12.75"/>
    <row r="111" s="127" customFormat="1" ht="12.75"/>
    <row r="112" s="127" customFormat="1" ht="12.75"/>
    <row r="113" s="127" customFormat="1" ht="12.75"/>
    <row r="114" s="127" customFormat="1" ht="12.75"/>
    <row r="115" s="127" customFormat="1" ht="12.75"/>
    <row r="116" s="127" customFormat="1" ht="12.75"/>
    <row r="117" s="127" customFormat="1" ht="12.75"/>
    <row r="118" s="127" customFormat="1" ht="12.75"/>
    <row r="119" s="127" customFormat="1" ht="12.75"/>
    <row r="120" s="127" customFormat="1" ht="12.75"/>
    <row r="121" s="127" customFormat="1" ht="12.75"/>
    <row r="122" s="127" customFormat="1" ht="12.75"/>
    <row r="123" s="127" customFormat="1" ht="12.75"/>
    <row r="124" s="127" customFormat="1" ht="12.75"/>
    <row r="125" s="127" customFormat="1" ht="12.75"/>
    <row r="126" s="127" customFormat="1" ht="12.75"/>
    <row r="127" s="127" customFormat="1" ht="12.75"/>
    <row r="128" s="127" customFormat="1" ht="12.75"/>
    <row r="129" s="127" customFormat="1" ht="12.75"/>
    <row r="130" s="127" customFormat="1" ht="12.75"/>
    <row r="131" s="127" customFormat="1" ht="12.75"/>
    <row r="132" s="127" customFormat="1" ht="12.75"/>
    <row r="133" s="127" customFormat="1" ht="12.75"/>
    <row r="134" s="127" customFormat="1" ht="12.75"/>
    <row r="135" s="127" customFormat="1" ht="12.75"/>
    <row r="136" s="127" customFormat="1" ht="12.75"/>
    <row r="137" s="127" customFormat="1" ht="12.75"/>
    <row r="138" s="127" customFormat="1" ht="12.75"/>
    <row r="139" s="127" customFormat="1" ht="12.75"/>
    <row r="140" s="127" customFormat="1" ht="12.75"/>
    <row r="141" s="127" customFormat="1" ht="12.75"/>
    <row r="142" s="127" customFormat="1" ht="12.75"/>
    <row r="143" s="127" customFormat="1" ht="12.75"/>
    <row r="144" s="127" customFormat="1" ht="12.75"/>
    <row r="145" s="127" customFormat="1" ht="12.75"/>
    <row r="146" s="127" customFormat="1" ht="12.75"/>
    <row r="147" s="127" customFormat="1" ht="12.75"/>
    <row r="148" s="127" customFormat="1" ht="12.75"/>
    <row r="149" s="127" customFormat="1" ht="12.75"/>
    <row r="150" s="127" customFormat="1" ht="12.75"/>
    <row r="151" s="127" customFormat="1" ht="12.75"/>
    <row r="152" s="127" customFormat="1" ht="12.75"/>
    <row r="153" s="127" customFormat="1" ht="12.75"/>
    <row r="154" s="127" customFormat="1" ht="12.75"/>
    <row r="155" s="127" customFormat="1" ht="12.75"/>
    <row r="156" s="127" customFormat="1" ht="12.75"/>
    <row r="157" s="127" customFormat="1" ht="12.75"/>
    <row r="158" s="127" customFormat="1" ht="12.75"/>
    <row r="159" s="127" customFormat="1" ht="12.75"/>
    <row r="160" s="127" customFormat="1" ht="12.75"/>
    <row r="161" s="127" customFormat="1" ht="12.75"/>
    <row r="162" s="127" customFormat="1" ht="12.75"/>
    <row r="163" s="127" customFormat="1" ht="12.75"/>
    <row r="164" s="127" customFormat="1" ht="12.75"/>
    <row r="165" s="127" customFormat="1" ht="12.75"/>
    <row r="166" s="127" customFormat="1" ht="12.75"/>
    <row r="167" s="127" customFormat="1" ht="12.75"/>
    <row r="168" s="127" customFormat="1" ht="12.75"/>
    <row r="169" s="127" customFormat="1" ht="12.75"/>
    <row r="170" s="127" customFormat="1" ht="12.75"/>
    <row r="171" s="127" customFormat="1" ht="12.75"/>
    <row r="172" s="127" customFormat="1" ht="12.75"/>
    <row r="173" s="127" customFormat="1" ht="12.75"/>
    <row r="174" s="127" customFormat="1" ht="12.75"/>
    <row r="175" s="127" customFormat="1" ht="12.75"/>
    <row r="176" s="127" customFormat="1" ht="12.75"/>
    <row r="177" s="127" customFormat="1" ht="12.75"/>
    <row r="178" s="127" customFormat="1" ht="12.75"/>
    <row r="179" s="127" customFormat="1" ht="12.75"/>
    <row r="180" s="127" customFormat="1" ht="12.75"/>
    <row r="181" s="127" customFormat="1" ht="12.75"/>
    <row r="182" s="127" customFormat="1" ht="12.75"/>
    <row r="183" s="127" customFormat="1" ht="12.75"/>
    <row r="184" s="127" customFormat="1" ht="12.75"/>
    <row r="185" s="127" customFormat="1" ht="12.75"/>
    <row r="186" s="127" customFormat="1" ht="12.75"/>
    <row r="187" s="127" customFormat="1" ht="12.75"/>
    <row r="188" s="127" customFormat="1" ht="12.75"/>
    <row r="189" s="127" customFormat="1" ht="12.75"/>
    <row r="190" s="127" customFormat="1" ht="12.75"/>
    <row r="191" s="127" customFormat="1" ht="12.75"/>
    <row r="192" s="127" customFormat="1" ht="12.75"/>
    <row r="193" s="127" customFormat="1" ht="12.75"/>
    <row r="194" s="127" customFormat="1" ht="12.75"/>
    <row r="195" s="127" customFormat="1" ht="12.75"/>
    <row r="196" s="127" customFormat="1" ht="12.75"/>
    <row r="197" s="127" customFormat="1" ht="12.75"/>
    <row r="198" s="127" customFormat="1" ht="12.75"/>
    <row r="199" s="127" customFormat="1" ht="12.75"/>
    <row r="200" s="127" customFormat="1" ht="12.75"/>
    <row r="201" s="127" customFormat="1" ht="12.75"/>
    <row r="202" s="127" customFormat="1" ht="12.75"/>
    <row r="203" s="127" customFormat="1" ht="12.75"/>
    <row r="204" s="127" customFormat="1" ht="12.75"/>
    <row r="205" s="127" customFormat="1" ht="12.75"/>
    <row r="206" s="127" customFormat="1" ht="12.75"/>
    <row r="207" s="127" customFormat="1" ht="12.75"/>
    <row r="208" s="127" customFormat="1" ht="12.75"/>
    <row r="209" s="127" customFormat="1" ht="12.75"/>
    <row r="210" s="127" customFormat="1" ht="12.75"/>
    <row r="211" s="127" customFormat="1" ht="12.75"/>
    <row r="212" s="127" customFormat="1" ht="12.75"/>
    <row r="213" s="127" customFormat="1" ht="12.75"/>
    <row r="214" s="127" customFormat="1" ht="12.75"/>
    <row r="215" s="127" customFormat="1" ht="12.75"/>
    <row r="216" s="127" customFormat="1" ht="12.75"/>
    <row r="217" s="127" customFormat="1" ht="12.75"/>
    <row r="218" s="127" customFormat="1" ht="12.75"/>
    <row r="219" s="127" customFormat="1" ht="12.75"/>
    <row r="220" s="127" customFormat="1" ht="12.75"/>
    <row r="221" s="127" customFormat="1" ht="12.75"/>
    <row r="222" s="127" customFormat="1" ht="12.75"/>
    <row r="223" s="127" customFormat="1" ht="12.75"/>
    <row r="224" s="127" customFormat="1" ht="12.75"/>
    <row r="225" s="127" customFormat="1" ht="12.75"/>
    <row r="226" s="127" customFormat="1" ht="12.75"/>
    <row r="227" s="127" customFormat="1" ht="12.75"/>
    <row r="228" s="127" customFormat="1" ht="12.75"/>
    <row r="229" s="127" customFormat="1" ht="12.75"/>
    <row r="230" s="127" customFormat="1" ht="12.75"/>
    <row r="231" s="127" customFormat="1" ht="12.75"/>
    <row r="232" s="127" customFormat="1" ht="12.75"/>
    <row r="233" s="127" customFormat="1" ht="12.75"/>
    <row r="234" s="127" customFormat="1" ht="12.75"/>
    <row r="235" s="127" customFormat="1" ht="12.75"/>
    <row r="236" s="127" customFormat="1" ht="12.75"/>
    <row r="237" s="127" customFormat="1" ht="12.75"/>
    <row r="238" s="127" customFormat="1" ht="12.75"/>
  </sheetData>
  <sheetProtection algorithmName="SHA-512" hashValue="G+D3Ne3Jl8Ubs5RfhhI7ROSAMt87gC7hPNmffNqdqU63sBMKtYxaQLx8+VdAMDfMEKwa24wvotpsKXlMYqzIVA==" saltValue="1qXtuVzauKyWD/ysYwNLXw==" spinCount="100000" sheet="1" objects="1" scenarios="1"/>
  <mergeCells count="1">
    <mergeCell ref="A1:B1"/>
  </mergeCells>
  <hyperlinks>
    <hyperlink ref="B13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19"/>
  <sheetViews>
    <sheetView showZeros="0" workbookViewId="0" topLeftCell="A1">
      <selection pane="topLeft" activeCell="A5" sqref="A5:G5"/>
    </sheetView>
  </sheetViews>
  <sheetFormatPr defaultColWidth="9.14428571428571" defaultRowHeight="12.75"/>
  <cols>
    <col min="1" max="1" width="10.2857142857143" style="2" customWidth="1"/>
    <col min="2" max="2" width="3.71428571428571" style="2" customWidth="1"/>
    <col min="3" max="3" width="4.71428571428571" style="2" customWidth="1"/>
    <col min="4" max="4" width="10.2857142857143" style="2" customWidth="1"/>
    <col min="5" max="5" width="3.71428571428571" style="2" customWidth="1"/>
    <col min="6" max="6" width="4.71428571428571" style="2" customWidth="1"/>
    <col min="7" max="7" width="10.2857142857143" style="2" customWidth="1"/>
    <col min="8" max="8" width="3.71428571428571" style="2" customWidth="1"/>
    <col min="9" max="9" width="4.42857142857143" style="2" customWidth="1"/>
    <col min="10" max="10" width="10.2857142857143" style="2" customWidth="1"/>
    <col min="11" max="11" width="7.42857142857143" style="2" customWidth="1"/>
    <col min="12" max="12" width="3.71428571428571" style="2" customWidth="1"/>
    <col min="13" max="13" width="10.2857142857143" style="2" customWidth="1"/>
    <col min="14" max="14" width="10.8571428571429" style="2" customWidth="1"/>
    <col min="15" max="15" width="5.71428571428571" style="2" customWidth="1"/>
    <col min="16" max="16" width="10.2857142857143" style="2" customWidth="1"/>
    <col min="17" max="17" width="9.14285714285714" style="2"/>
    <col min="18" max="18" width="11.2857142857143" style="2" bestFit="1" customWidth="1"/>
    <col min="19" max="16384" width="9.14285714285714" style="2"/>
  </cols>
  <sheetData>
    <row r="1" spans="1:16" ht="12" customHeight="1">
      <c r="A1" s="291" t="s">
        <v>522</v>
      </c>
      <c r="B1" s="291"/>
      <c r="C1" s="291"/>
      <c r="D1" s="291"/>
      <c r="E1" s="291"/>
      <c r="F1" s="291"/>
      <c r="G1" s="291"/>
      <c r="H1" s="292"/>
      <c r="I1" s="292"/>
      <c r="J1" s="292"/>
      <c r="K1" s="292"/>
      <c r="L1" s="292"/>
      <c r="M1" s="292"/>
      <c r="N1" s="292"/>
      <c r="O1" s="292"/>
      <c r="P1" s="292"/>
    </row>
    <row r="2" spans="1:16" ht="12" customHeight="1">
      <c r="A2" s="291" t="s">
        <v>573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  <c r="L2" s="292"/>
      <c r="M2" s="292"/>
      <c r="N2" s="292"/>
      <c r="O2" s="292"/>
      <c r="P2" s="292"/>
    </row>
    <row r="3" spans="1:16" ht="15" customHeight="1">
      <c r="A3" s="304" t="s">
        <v>523</v>
      </c>
      <c r="B3" s="304"/>
      <c r="C3" s="304"/>
      <c r="D3" s="304"/>
      <c r="E3" s="304"/>
      <c r="F3" s="304"/>
      <c r="G3" s="304"/>
      <c r="H3" s="285"/>
      <c r="I3" s="285"/>
      <c r="J3" s="285"/>
      <c r="K3" s="285"/>
      <c r="L3" s="285"/>
      <c r="M3" s="285"/>
      <c r="N3" s="285"/>
      <c r="O3" s="285"/>
      <c r="P3" s="285"/>
    </row>
    <row r="4" spans="1:17" ht="12" customHeight="1">
      <c r="A4" s="315" t="s">
        <v>2378</v>
      </c>
      <c r="B4" s="316"/>
      <c r="C4" s="316"/>
      <c r="D4" s="316"/>
      <c r="E4" s="316"/>
      <c r="F4" s="316"/>
      <c r="G4" s="316"/>
      <c r="H4" s="238"/>
      <c r="I4" s="238"/>
      <c r="J4" s="238"/>
      <c r="K4" s="238"/>
      <c r="L4" s="238"/>
      <c r="M4" s="238"/>
      <c r="N4" s="238"/>
      <c r="O4" s="238"/>
      <c r="P4" s="238"/>
      <c r="Q4" s="4"/>
    </row>
    <row r="5" spans="1:17" ht="18" customHeight="1">
      <c r="A5" s="231">
        <f>+ZAKL_DATA!B13</f>
        <v>0</v>
      </c>
      <c r="B5" s="232"/>
      <c r="C5" s="232"/>
      <c r="D5" s="232"/>
      <c r="E5" s="232"/>
      <c r="F5" s="232"/>
      <c r="G5" s="300"/>
      <c r="H5" s="303"/>
      <c r="I5" s="303"/>
      <c r="J5" s="319"/>
      <c r="K5" s="305" t="s">
        <v>620</v>
      </c>
      <c r="L5" s="306"/>
      <c r="M5" s="306"/>
      <c r="N5" s="306"/>
      <c r="O5" s="306"/>
      <c r="P5" s="307"/>
      <c r="Q5" s="4"/>
    </row>
    <row r="6" spans="1:17" ht="12" customHeight="1">
      <c r="A6" s="273" t="s">
        <v>641</v>
      </c>
      <c r="B6" s="273"/>
      <c r="C6" s="273"/>
      <c r="D6" s="273"/>
      <c r="E6" s="273"/>
      <c r="F6" s="273"/>
      <c r="G6" s="273"/>
      <c r="H6" s="303"/>
      <c r="I6" s="303"/>
      <c r="J6" s="319"/>
      <c r="K6" s="308"/>
      <c r="L6" s="238"/>
      <c r="M6" s="238"/>
      <c r="N6" s="238"/>
      <c r="O6" s="238"/>
      <c r="P6" s="309"/>
      <c r="Q6" s="4"/>
    </row>
    <row r="7" spans="1:17" ht="18" customHeight="1">
      <c r="A7" s="231">
        <f>+ZAKL_DATA!B14</f>
        <v>0</v>
      </c>
      <c r="B7" s="232"/>
      <c r="C7" s="232"/>
      <c r="D7" s="232"/>
      <c r="E7" s="232"/>
      <c r="F7" s="232"/>
      <c r="G7" s="300"/>
      <c r="H7" s="303"/>
      <c r="I7" s="303"/>
      <c r="J7" s="319"/>
      <c r="K7" s="308"/>
      <c r="L7" s="238"/>
      <c r="M7" s="238"/>
      <c r="N7" s="238"/>
      <c r="O7" s="238"/>
      <c r="P7" s="309"/>
      <c r="Q7" s="4"/>
    </row>
    <row r="8" spans="1:17" ht="12" customHeight="1">
      <c r="A8" s="273" t="s">
        <v>515</v>
      </c>
      <c r="B8" s="273"/>
      <c r="C8" s="273"/>
      <c r="D8" s="273"/>
      <c r="E8" s="273"/>
      <c r="F8" s="273"/>
      <c r="G8" s="273"/>
      <c r="H8" s="303"/>
      <c r="I8" s="303"/>
      <c r="J8" s="319"/>
      <c r="K8" s="310"/>
      <c r="L8" s="238"/>
      <c r="M8" s="238"/>
      <c r="N8" s="238"/>
      <c r="O8" s="238"/>
      <c r="P8" s="309"/>
      <c r="Q8" s="4"/>
    </row>
    <row r="9" spans="1:17" ht="18" customHeight="1">
      <c r="A9" s="297" t="str">
        <f>+ZAKL_DATA!D2</f>
        <v>CZ</v>
      </c>
      <c r="B9" s="298"/>
      <c r="C9" s="298"/>
      <c r="D9" s="298"/>
      <c r="E9" s="298"/>
      <c r="F9" s="298"/>
      <c r="G9" s="299"/>
      <c r="H9" s="303"/>
      <c r="I9" s="303"/>
      <c r="J9" s="319"/>
      <c r="K9" s="310"/>
      <c r="L9" s="238"/>
      <c r="M9" s="238"/>
      <c r="N9" s="238"/>
      <c r="O9" s="238"/>
      <c r="P9" s="309"/>
      <c r="Q9" s="4"/>
    </row>
    <row r="10" spans="1:17" ht="12" customHeight="1">
      <c r="A10" s="317" t="s">
        <v>2379</v>
      </c>
      <c r="B10" s="317"/>
      <c r="C10" s="317"/>
      <c r="D10" s="317"/>
      <c r="E10" s="317"/>
      <c r="F10" s="317"/>
      <c r="G10" s="317"/>
      <c r="H10" s="303"/>
      <c r="I10" s="303"/>
      <c r="J10" s="319"/>
      <c r="K10" s="310"/>
      <c r="L10" s="238"/>
      <c r="M10" s="238"/>
      <c r="N10" s="238"/>
      <c r="O10" s="238"/>
      <c r="P10" s="309"/>
      <c r="Q10" s="4"/>
    </row>
    <row r="11" spans="1:17" ht="17.25" customHeight="1">
      <c r="A11" s="231" t="str">
        <f>+MID(A9,3,15)</f>
        <v/>
      </c>
      <c r="B11" s="232"/>
      <c r="C11" s="232"/>
      <c r="D11" s="232"/>
      <c r="E11" s="232"/>
      <c r="F11" s="232"/>
      <c r="G11" s="300"/>
      <c r="H11" s="148"/>
      <c r="I11" s="148"/>
      <c r="J11" s="148"/>
      <c r="K11" s="310"/>
      <c r="L11" s="238"/>
      <c r="M11" s="238"/>
      <c r="N11" s="238"/>
      <c r="O11" s="238"/>
      <c r="P11" s="309"/>
      <c r="Q11" s="4"/>
    </row>
    <row r="12" spans="1:17" ht="3" customHeight="1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310"/>
      <c r="L12" s="238"/>
      <c r="M12" s="238"/>
      <c r="N12" s="238"/>
      <c r="O12" s="238"/>
      <c r="P12" s="309"/>
      <c r="Q12" s="4"/>
    </row>
    <row r="13" spans="1:18" ht="18" customHeight="1">
      <c r="A13" s="167" t="s">
        <v>524</v>
      </c>
      <c r="B13" s="74" t="s">
        <v>538</v>
      </c>
      <c r="C13" s="168"/>
      <c r="D13" s="167" t="s">
        <v>527</v>
      </c>
      <c r="E13" s="74"/>
      <c r="F13" s="168"/>
      <c r="G13" s="167" t="s">
        <v>526</v>
      </c>
      <c r="H13" s="74"/>
      <c r="I13" s="303"/>
      <c r="J13" s="285"/>
      <c r="K13" s="310"/>
      <c r="L13" s="238"/>
      <c r="M13" s="238"/>
      <c r="N13" s="238"/>
      <c r="O13" s="238"/>
      <c r="P13" s="309"/>
      <c r="R13" s="2" t="str">
        <f>IF(AND(OR(EXACT("X",B13),EXACT("x",B13)),OR(EXACT("X",E13),EXACT("x",E13))),"CHYBA - Přiznání může být buď řádné, nebo dodatečné, nikoli obojí zároveň!"," ")</f>
        <v xml:space="preserve"> </v>
      </c>
    </row>
    <row r="14" spans="1:16" ht="3" customHeight="1">
      <c r="A14" s="314"/>
      <c r="B14" s="318"/>
      <c r="C14" s="318"/>
      <c r="D14" s="318"/>
      <c r="E14" s="318"/>
      <c r="F14" s="318"/>
      <c r="G14" s="318"/>
      <c r="H14" s="318"/>
      <c r="I14" s="285"/>
      <c r="J14" s="285"/>
      <c r="K14" s="310"/>
      <c r="L14" s="238"/>
      <c r="M14" s="238"/>
      <c r="N14" s="238"/>
      <c r="O14" s="238"/>
      <c r="P14" s="309"/>
    </row>
    <row r="15" spans="1:16" ht="24.75" customHeight="1">
      <c r="A15" s="272" t="s">
        <v>528</v>
      </c>
      <c r="B15" s="272"/>
      <c r="C15" s="272"/>
      <c r="D15" s="272"/>
      <c r="E15" s="273"/>
      <c r="F15" s="281"/>
      <c r="G15" s="282"/>
      <c r="H15" s="282"/>
      <c r="I15" s="283"/>
      <c r="J15" s="103"/>
      <c r="K15" s="311"/>
      <c r="L15" s="312"/>
      <c r="M15" s="312"/>
      <c r="N15" s="312"/>
      <c r="O15" s="312"/>
      <c r="P15" s="313"/>
    </row>
    <row r="16" spans="1:16" ht="5.1" customHeight="1">
      <c r="A16" s="314"/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</row>
    <row r="17" spans="1:16" ht="15" customHeight="1">
      <c r="A17" s="273" t="s">
        <v>628</v>
      </c>
      <c r="B17" s="301"/>
      <c r="C17" s="301"/>
      <c r="D17" s="301"/>
      <c r="E17" s="169"/>
      <c r="F17" s="170"/>
      <c r="G17" s="302"/>
      <c r="H17" s="303"/>
      <c r="I17" s="303"/>
      <c r="J17" s="303"/>
      <c r="K17" s="303"/>
      <c r="L17" s="303"/>
      <c r="M17" s="303"/>
      <c r="N17" s="303"/>
      <c r="O17" s="303"/>
      <c r="P17" s="303"/>
    </row>
    <row r="18" spans="1:16" ht="24.95" customHeight="1">
      <c r="A18" s="293" t="s">
        <v>516</v>
      </c>
      <c r="B18" s="293"/>
      <c r="C18" s="293"/>
      <c r="D18" s="293"/>
      <c r="E18" s="293"/>
      <c r="F18" s="293"/>
      <c r="G18" s="293"/>
      <c r="H18" s="294"/>
      <c r="I18" s="294"/>
      <c r="J18" s="294"/>
      <c r="K18" s="294"/>
      <c r="L18" s="294"/>
      <c r="M18" s="294"/>
      <c r="N18" s="294"/>
      <c r="O18" s="294"/>
      <c r="P18" s="294"/>
    </row>
    <row r="19" spans="1:16" ht="18.75" customHeight="1">
      <c r="A19" s="295" t="s">
        <v>2421</v>
      </c>
      <c r="B19" s="295"/>
      <c r="C19" s="295"/>
      <c r="D19" s="295"/>
      <c r="E19" s="295"/>
      <c r="F19" s="295"/>
      <c r="G19" s="295"/>
      <c r="H19" s="296"/>
      <c r="I19" s="296"/>
      <c r="J19" s="296"/>
      <c r="K19" s="296"/>
      <c r="L19" s="296"/>
      <c r="M19" s="296"/>
      <c r="N19" s="296"/>
      <c r="O19" s="296"/>
      <c r="P19" s="296"/>
    </row>
    <row r="20" spans="1:16" ht="5.1" customHeight="1">
      <c r="A20" s="270"/>
      <c r="B20" s="270"/>
      <c r="C20" s="270"/>
      <c r="D20" s="270"/>
      <c r="E20" s="270"/>
      <c r="F20" s="270"/>
      <c r="G20" s="270"/>
      <c r="H20" s="271"/>
      <c r="I20" s="271"/>
      <c r="J20" s="271"/>
      <c r="K20" s="271"/>
      <c r="L20" s="271"/>
      <c r="M20" s="271"/>
      <c r="N20" s="271"/>
      <c r="O20" s="271"/>
      <c r="P20" s="271"/>
    </row>
    <row r="21" spans="1:18" ht="18" customHeight="1">
      <c r="A21" s="377" t="s">
        <v>2427</v>
      </c>
      <c r="B21" s="377"/>
      <c r="C21" s="377"/>
      <c r="D21" s="377"/>
      <c r="E21" s="377"/>
      <c r="F21" s="377"/>
      <c r="G21" s="377"/>
      <c r="H21" s="377"/>
      <c r="I21" s="377"/>
      <c r="J21" s="77">
        <v>1</v>
      </c>
      <c r="K21" s="377" t="s">
        <v>517</v>
      </c>
      <c r="L21" s="378"/>
      <c r="M21" s="77"/>
      <c r="N21" s="180" t="s">
        <v>518</v>
      </c>
      <c r="O21" s="375">
        <v>2020</v>
      </c>
      <c r="P21" s="376"/>
      <c r="R21" s="2" t="str">
        <f>+IF((J21&gt;12),"CHYBA-Měsíční zdaňovací období musí mít hodnotu mezi 1 a 12 !"," ")</f>
        <v xml:space="preserve"> </v>
      </c>
    </row>
    <row r="22" spans="1:16" ht="5.1" customHeight="1">
      <c r="A22" s="270"/>
      <c r="B22" s="270"/>
      <c r="C22" s="270"/>
      <c r="D22" s="270"/>
      <c r="E22" s="270"/>
      <c r="F22" s="270"/>
      <c r="G22" s="270"/>
      <c r="H22" s="271"/>
      <c r="I22" s="271"/>
      <c r="J22" s="271"/>
      <c r="K22" s="271"/>
      <c r="L22" s="271"/>
      <c r="M22" s="271"/>
      <c r="N22" s="271"/>
      <c r="O22" s="271"/>
      <c r="P22" s="271"/>
    </row>
    <row r="23" spans="1:18" ht="18" customHeight="1">
      <c r="A23" s="377" t="s">
        <v>547</v>
      </c>
      <c r="B23" s="377"/>
      <c r="C23" s="377"/>
      <c r="D23" s="377"/>
      <c r="E23" s="377"/>
      <c r="F23" s="377"/>
      <c r="G23" s="377"/>
      <c r="H23" s="377"/>
      <c r="I23" s="377"/>
      <c r="J23" s="81"/>
      <c r="K23" s="377" t="s">
        <v>548</v>
      </c>
      <c r="L23" s="378"/>
      <c r="M23" s="81"/>
      <c r="N23" s="379"/>
      <c r="O23" s="380"/>
      <c r="P23" s="380"/>
      <c r="R23" s="2" t="str">
        <f>+IF((M21&gt;4),"CHYBA-Čtvrtletní zdaňovací období musí mít hodnotu mezi 1 a 4 !"," ")</f>
        <v xml:space="preserve"> </v>
      </c>
    </row>
    <row r="24" spans="1:16" ht="5.1" customHeight="1">
      <c r="A24" s="104"/>
      <c r="B24" s="104"/>
      <c r="C24" s="104"/>
      <c r="D24" s="104"/>
      <c r="E24" s="104"/>
      <c r="F24" s="104"/>
      <c r="G24" s="104"/>
      <c r="H24" s="102"/>
      <c r="I24" s="102"/>
      <c r="J24" s="102"/>
      <c r="K24" s="102"/>
      <c r="L24" s="102"/>
      <c r="M24" s="102"/>
      <c r="N24" s="102"/>
      <c r="O24" s="102"/>
      <c r="P24" s="102"/>
    </row>
    <row r="25" spans="1:18" ht="18" customHeight="1">
      <c r="A25" s="279" t="s">
        <v>2380</v>
      </c>
      <c r="B25" s="289"/>
      <c r="C25" s="289"/>
      <c r="D25" s="171" t="s">
        <v>538</v>
      </c>
      <c r="E25" s="279" t="s">
        <v>2422</v>
      </c>
      <c r="F25" s="289"/>
      <c r="G25" s="289"/>
      <c r="H25" s="289"/>
      <c r="I25" s="289"/>
      <c r="J25" s="171"/>
      <c r="K25" s="279" t="s">
        <v>627</v>
      </c>
      <c r="L25" s="280"/>
      <c r="M25" s="280"/>
      <c r="N25" s="280"/>
      <c r="O25" s="280"/>
      <c r="P25" s="172"/>
      <c r="R25" s="2" t="str">
        <f>+IF((M21*J21&gt;0.1),"CHYBA-Vyplnit lze buď měsíční, nebo čtvrtletní zdaňovací období, nikoli obě zároveň !"," ")</f>
        <v xml:space="preserve"> </v>
      </c>
    </row>
    <row r="26" spans="1:18" ht="18" customHeight="1">
      <c r="A26" s="279" t="s">
        <v>642</v>
      </c>
      <c r="B26" s="289"/>
      <c r="C26" s="289"/>
      <c r="D26" s="171"/>
      <c r="E26" s="279" t="s">
        <v>621</v>
      </c>
      <c r="F26" s="289"/>
      <c r="G26" s="289"/>
      <c r="H26" s="289"/>
      <c r="I26" s="289"/>
      <c r="J26" s="171"/>
      <c r="K26" s="280" t="s">
        <v>549</v>
      </c>
      <c r="L26" s="280"/>
      <c r="M26" s="280"/>
      <c r="N26" s="280"/>
      <c r="O26" s="280"/>
      <c r="P26" s="172"/>
      <c r="R26" s="2" t="str">
        <f>IF(ISBLANK(P26)," ",IF(OR(EXACT("Q",P26),EXACT("M",P26))," ","CHYBA - Položka Kód zdaňovacího období následujícího roku musí ít hodnotu M nebo Q ! "))</f>
        <v xml:space="preserve"> </v>
      </c>
    </row>
    <row r="27" spans="1:16" ht="5.1" customHeight="1">
      <c r="A27" s="104"/>
      <c r="B27" s="104"/>
      <c r="C27" s="104"/>
      <c r="D27" s="104"/>
      <c r="E27" s="104"/>
      <c r="F27" s="104"/>
      <c r="G27" s="104"/>
      <c r="H27" s="102"/>
      <c r="I27" s="102"/>
      <c r="J27" s="102"/>
      <c r="K27" s="102"/>
      <c r="L27" s="102"/>
      <c r="M27" s="102"/>
      <c r="N27" s="102"/>
      <c r="O27" s="102"/>
      <c r="P27" s="102"/>
    </row>
    <row r="28" spans="1:16" ht="15" customHeight="1">
      <c r="A28" s="284" t="s">
        <v>2381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</row>
    <row r="29" spans="1:16" ht="18" customHeight="1">
      <c r="A29" s="226">
        <f>+ZAKL_DATA!D4</f>
        <v>0</v>
      </c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7"/>
      <c r="M29" s="287"/>
      <c r="N29" s="287"/>
      <c r="O29" s="287"/>
      <c r="P29" s="288"/>
    </row>
    <row r="30" spans="1:16" ht="5.1" customHeight="1">
      <c r="A30" s="274"/>
      <c r="B30" s="275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</row>
    <row r="31" spans="1:16" ht="17.25" customHeight="1">
      <c r="A31" s="276"/>
      <c r="B31" s="277"/>
      <c r="C31" s="277"/>
      <c r="D31" s="277"/>
      <c r="E31" s="277"/>
      <c r="F31" s="277"/>
      <c r="G31" s="277"/>
      <c r="H31" s="277"/>
      <c r="I31" s="277"/>
      <c r="J31" s="277"/>
      <c r="K31" s="278"/>
      <c r="L31" s="173"/>
      <c r="M31" s="276">
        <f>+ZAKL_DATA!D7</f>
        <v>0</v>
      </c>
      <c r="N31" s="277"/>
      <c r="O31" s="277"/>
      <c r="P31" s="290"/>
    </row>
    <row r="32" spans="1:16" s="5" customFormat="1" ht="15" customHeight="1">
      <c r="A32" s="381" t="s">
        <v>2382</v>
      </c>
      <c r="B32" s="371"/>
      <c r="C32" s="371"/>
      <c r="D32" s="371"/>
      <c r="E32" s="371"/>
      <c r="F32" s="371"/>
      <c r="G32" s="371"/>
      <c r="H32" s="371"/>
      <c r="I32" s="371"/>
      <c r="J32" s="371" t="s">
        <v>520</v>
      </c>
      <c r="K32" s="371"/>
      <c r="L32" s="371"/>
      <c r="M32" s="371"/>
      <c r="N32" s="371"/>
      <c r="O32" s="371" t="s">
        <v>525</v>
      </c>
      <c r="P32" s="372"/>
    </row>
    <row r="33" spans="1:16" ht="18" customHeight="1">
      <c r="A33" s="243">
        <f>+ZAKL_DATA!B5</f>
        <v>0</v>
      </c>
      <c r="B33" s="243"/>
      <c r="C33" s="243"/>
      <c r="D33" s="243"/>
      <c r="E33" s="243"/>
      <c r="F33" s="243"/>
      <c r="G33" s="244"/>
      <c r="H33" s="382"/>
      <c r="I33" s="383"/>
      <c r="J33" s="226">
        <f>+ZAKL_DATA!B4</f>
        <v>0</v>
      </c>
      <c r="K33" s="243"/>
      <c r="L33" s="243"/>
      <c r="M33" s="244"/>
      <c r="N33" s="175"/>
      <c r="O33" s="373">
        <f>+ZAKL_DATA!B7</f>
        <v>0</v>
      </c>
      <c r="P33" s="374"/>
    </row>
    <row r="34" spans="1:16" ht="15" customHeight="1">
      <c r="A34" s="251" t="s">
        <v>2383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</row>
    <row r="35" spans="1:16" s="5" customFormat="1" ht="12" customHeight="1">
      <c r="A35" s="228" t="s">
        <v>541</v>
      </c>
      <c r="B35" s="228"/>
      <c r="C35" s="228"/>
      <c r="D35" s="228"/>
      <c r="E35" s="228"/>
      <c r="F35" s="228"/>
      <c r="G35" s="228"/>
      <c r="H35" s="228"/>
      <c r="I35" s="174"/>
      <c r="J35" s="228" t="s">
        <v>542</v>
      </c>
      <c r="K35" s="228"/>
      <c r="L35" s="174"/>
      <c r="M35" s="228" t="s">
        <v>543</v>
      </c>
      <c r="N35" s="228"/>
      <c r="O35" s="228"/>
      <c r="P35" s="228"/>
    </row>
    <row r="36" spans="1:16" ht="18" customHeight="1">
      <c r="A36" s="243">
        <f>+ZAKL_DATA!B18</f>
        <v>0</v>
      </c>
      <c r="B36" s="245"/>
      <c r="C36" s="245"/>
      <c r="D36" s="245"/>
      <c r="E36" s="245"/>
      <c r="F36" s="245"/>
      <c r="G36" s="245"/>
      <c r="H36" s="246"/>
      <c r="I36" s="176"/>
      <c r="J36" s="226">
        <f>+ZAKL_DATA!B19</f>
        <v>0</v>
      </c>
      <c r="K36" s="227"/>
      <c r="L36" s="176"/>
      <c r="M36" s="248">
        <f>+ZAKL_DATA!B25</f>
        <v>0</v>
      </c>
      <c r="N36" s="249"/>
      <c r="O36" s="249"/>
      <c r="P36" s="250"/>
    </row>
    <row r="37" spans="1:16" ht="12" customHeight="1">
      <c r="A37" s="228" t="s">
        <v>550</v>
      </c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174"/>
      <c r="M37" s="177"/>
      <c r="N37" s="247" t="s">
        <v>622</v>
      </c>
      <c r="O37" s="247"/>
      <c r="P37" s="247"/>
    </row>
    <row r="38" spans="1:16" ht="18" customHeight="1">
      <c r="A38" s="243">
        <f>+ZAKL_DATA!B16</f>
        <v>0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66"/>
      <c r="M38" s="176"/>
      <c r="N38" s="267">
        <f>+ZAKL_DATA!B17</f>
        <v>0</v>
      </c>
      <c r="O38" s="268"/>
      <c r="P38" s="269"/>
    </row>
    <row r="39" spans="1:16" ht="12" customHeight="1">
      <c r="A39" s="228" t="s">
        <v>636</v>
      </c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174"/>
      <c r="M39" s="228" t="s">
        <v>544</v>
      </c>
      <c r="N39" s="228"/>
      <c r="O39" s="228"/>
      <c r="P39" s="228"/>
    </row>
    <row r="40" spans="1:16" ht="18" customHeight="1">
      <c r="A40" s="242">
        <f>+ZAKL_DATA!B27</f>
        <v>0</v>
      </c>
      <c r="B40" s="243"/>
      <c r="C40" s="243"/>
      <c r="D40" s="243"/>
      <c r="E40" s="243"/>
      <c r="F40" s="243"/>
      <c r="G40" s="243"/>
      <c r="H40" s="243"/>
      <c r="I40" s="243"/>
      <c r="J40" s="243"/>
      <c r="K40" s="244"/>
      <c r="L40" s="176"/>
      <c r="M40" s="239">
        <f>+ZAKL_DATA!B20</f>
        <v>0</v>
      </c>
      <c r="N40" s="240"/>
      <c r="O40" s="240"/>
      <c r="P40" s="241"/>
    </row>
    <row r="41" spans="1:16" ht="12" customHeight="1">
      <c r="A41" s="237" t="s">
        <v>623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</row>
    <row r="42" spans="1:16" ht="18" customHeight="1">
      <c r="A42" s="231">
        <f>ZAKL_DATA!B29</f>
        <v>0</v>
      </c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3"/>
      <c r="M42" s="233"/>
      <c r="N42" s="233"/>
      <c r="O42" s="233"/>
      <c r="P42" s="234"/>
    </row>
    <row r="43" spans="1:16" ht="5.1" customHeight="1" thickBot="1">
      <c r="A43" s="235"/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</row>
    <row r="44" spans="1:16" ht="15.75">
      <c r="A44" s="229" t="s">
        <v>551</v>
      </c>
      <c r="B44" s="229"/>
      <c r="C44" s="229"/>
      <c r="D44" s="229"/>
      <c r="E44" s="229"/>
      <c r="F44" s="229"/>
      <c r="G44" s="229"/>
      <c r="H44" s="230"/>
      <c r="I44" s="230"/>
      <c r="J44" s="230"/>
      <c r="K44" s="230"/>
      <c r="L44" s="230"/>
      <c r="M44" s="230"/>
      <c r="N44" s="230"/>
      <c r="O44" s="230"/>
      <c r="P44" s="230"/>
    </row>
    <row r="45" spans="1:16" ht="24.95" customHeight="1" thickBot="1">
      <c r="A45" s="223" t="s">
        <v>2423</v>
      </c>
      <c r="B45" s="224"/>
      <c r="C45" s="224"/>
      <c r="D45" s="224"/>
      <c r="E45" s="224"/>
      <c r="F45" s="224"/>
      <c r="G45" s="224"/>
      <c r="H45" s="225"/>
      <c r="I45" s="225"/>
      <c r="J45" s="225"/>
      <c r="K45" s="225"/>
      <c r="L45" s="225"/>
      <c r="M45" s="225"/>
      <c r="N45" s="225"/>
      <c r="O45" s="225"/>
      <c r="P45" s="225"/>
    </row>
    <row r="46" spans="1:16" ht="12.95" customHeight="1">
      <c r="A46" s="255" t="s">
        <v>2384</v>
      </c>
      <c r="B46" s="256"/>
      <c r="C46" s="256"/>
      <c r="D46" s="256"/>
      <c r="E46" s="261" t="s">
        <v>2385</v>
      </c>
      <c r="F46" s="261"/>
      <c r="G46" s="261"/>
      <c r="H46" s="256"/>
      <c r="I46" s="256"/>
      <c r="J46" s="256"/>
      <c r="K46" s="256"/>
      <c r="L46" s="256"/>
      <c r="M46" s="256"/>
      <c r="N46" s="256"/>
      <c r="O46" s="256"/>
      <c r="P46" s="262"/>
    </row>
    <row r="47" spans="1:16" ht="15" customHeight="1">
      <c r="A47" s="263"/>
      <c r="B47" s="264"/>
      <c r="C47" s="264"/>
      <c r="D47" s="265"/>
      <c r="E47" s="257"/>
      <c r="F47" s="258"/>
      <c r="G47" s="99"/>
      <c r="H47" s="99"/>
      <c r="I47" s="99"/>
      <c r="J47" s="99"/>
      <c r="K47" s="99"/>
      <c r="L47" s="99"/>
      <c r="M47" s="99"/>
      <c r="N47" s="99"/>
      <c r="O47" s="99"/>
      <c r="P47" s="73"/>
    </row>
    <row r="48" spans="1:16" ht="12.95" customHeight="1">
      <c r="A48" s="259" t="s">
        <v>2386</v>
      </c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60"/>
    </row>
    <row r="49" spans="1:16" ht="18" customHeight="1">
      <c r="A49" s="252" t="str">
        <f>+CONCATENATE(ZAKL_DATA!D20," ",ZAKL_DATA!D21," ",ZAKL_DATA!D22)</f>
        <v xml:space="preserve">  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53"/>
      <c r="M49" s="253"/>
      <c r="N49" s="253"/>
      <c r="O49" s="253"/>
      <c r="P49" s="254"/>
    </row>
    <row r="50" spans="1:16" ht="12.95" customHeight="1">
      <c r="A50" s="259" t="s">
        <v>624</v>
      </c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60"/>
    </row>
    <row r="51" spans="1:16" ht="18" customHeight="1">
      <c r="A51" s="252"/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53"/>
      <c r="M51" s="253"/>
      <c r="N51" s="253"/>
      <c r="O51" s="253"/>
      <c r="P51" s="254"/>
    </row>
    <row r="52" spans="1:16" ht="12.95" customHeight="1">
      <c r="A52" s="353" t="s">
        <v>2424</v>
      </c>
      <c r="B52" s="354"/>
      <c r="C52" s="354"/>
      <c r="D52" s="354"/>
      <c r="E52" s="354"/>
      <c r="F52" s="354"/>
      <c r="G52" s="355"/>
      <c r="H52" s="356"/>
      <c r="I52" s="356"/>
      <c r="J52" s="356"/>
      <c r="K52" s="356"/>
      <c r="L52" s="356"/>
      <c r="M52" s="356"/>
      <c r="N52" s="356"/>
      <c r="O52" s="356"/>
      <c r="P52" s="357"/>
    </row>
    <row r="53" spans="1:16" ht="12.95" customHeight="1">
      <c r="A53" s="353" t="s">
        <v>2425</v>
      </c>
      <c r="B53" s="354"/>
      <c r="C53" s="354"/>
      <c r="D53" s="354"/>
      <c r="E53" s="354"/>
      <c r="F53" s="354"/>
      <c r="G53" s="355"/>
      <c r="H53" s="356"/>
      <c r="I53" s="356"/>
      <c r="J53" s="356"/>
      <c r="K53" s="356"/>
      <c r="L53" s="356"/>
      <c r="M53" s="356"/>
      <c r="N53" s="356"/>
      <c r="O53" s="356"/>
      <c r="P53" s="357"/>
    </row>
    <row r="54" spans="1:16" ht="12.95" customHeight="1">
      <c r="A54" s="367" t="s">
        <v>625</v>
      </c>
      <c r="B54" s="354"/>
      <c r="C54" s="354"/>
      <c r="D54" s="354"/>
      <c r="E54" s="354"/>
      <c r="F54" s="354"/>
      <c r="G54" s="355"/>
      <c r="H54" s="356"/>
      <c r="I54" s="356"/>
      <c r="J54" s="356"/>
      <c r="K54" s="356"/>
      <c r="L54" s="356"/>
      <c r="M54" s="356"/>
      <c r="N54" s="356"/>
      <c r="O54" s="356"/>
      <c r="P54" s="357"/>
    </row>
    <row r="55" spans="1:16" ht="18" customHeight="1">
      <c r="A55" s="368" t="str">
        <f>+CONCATENATE(ZAKL_DATA!D14," ",ZAKL_DATA!D15," ",ZAKL_DATA!D16," - ",ZAKL_DATA!D17)</f>
        <v xml:space="preserve">   - </v>
      </c>
      <c r="B55" s="277"/>
      <c r="C55" s="277"/>
      <c r="D55" s="277"/>
      <c r="E55" s="277"/>
      <c r="F55" s="277"/>
      <c r="G55" s="277"/>
      <c r="H55" s="277"/>
      <c r="I55" s="277"/>
      <c r="J55" s="277"/>
      <c r="K55" s="277"/>
      <c r="L55" s="369"/>
      <c r="M55" s="369"/>
      <c r="N55" s="369"/>
      <c r="O55" s="369"/>
      <c r="P55" s="370"/>
    </row>
    <row r="56" spans="1:16" ht="4.5" customHeight="1" thickBot="1">
      <c r="A56" s="364"/>
      <c r="B56" s="365"/>
      <c r="C56" s="365"/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65"/>
      <c r="O56" s="365"/>
      <c r="P56" s="366"/>
    </row>
    <row r="57" spans="1:16" ht="4.5" customHeight="1" thickBot="1">
      <c r="A57" s="358"/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359"/>
    </row>
    <row r="58" spans="1:16" ht="15" customHeight="1">
      <c r="A58" s="360" t="s">
        <v>629</v>
      </c>
      <c r="B58" s="361"/>
      <c r="C58" s="361"/>
      <c r="D58" s="361"/>
      <c r="E58" s="361"/>
      <c r="F58" s="361"/>
      <c r="G58" s="361"/>
      <c r="H58" s="361"/>
      <c r="I58" s="361"/>
      <c r="J58" s="361"/>
      <c r="K58" s="361"/>
      <c r="L58" s="361"/>
      <c r="M58" s="361"/>
      <c r="N58" s="361"/>
      <c r="O58" s="361"/>
      <c r="P58" s="362"/>
    </row>
    <row r="59" spans="1:16" ht="24" customHeight="1">
      <c r="A59" s="339" t="s">
        <v>521</v>
      </c>
      <c r="B59" s="238"/>
      <c r="C59" s="238"/>
      <c r="D59" s="238"/>
      <c r="E59" s="363" t="s">
        <v>552</v>
      </c>
      <c r="F59" s="363"/>
      <c r="G59" s="363"/>
      <c r="H59" s="363"/>
      <c r="I59" s="363"/>
      <c r="J59" s="363"/>
      <c r="K59" s="363"/>
      <c r="L59" s="178"/>
      <c r="M59" s="340" t="s">
        <v>626</v>
      </c>
      <c r="N59" s="340"/>
      <c r="O59" s="340"/>
      <c r="P59" s="341"/>
    </row>
    <row r="60" spans="1:16" ht="14.1" customHeight="1">
      <c r="A60" s="349">
        <f ca="1">+TODAY()</f>
        <v>43860</v>
      </c>
      <c r="B60" s="350"/>
      <c r="C60" s="351"/>
      <c r="D60" s="149"/>
      <c r="E60" s="330"/>
      <c r="F60" s="331"/>
      <c r="G60" s="331"/>
      <c r="H60" s="331"/>
      <c r="I60" s="331"/>
      <c r="J60" s="331"/>
      <c r="K60" s="332"/>
      <c r="L60" s="352"/>
      <c r="M60" s="330"/>
      <c r="N60" s="331"/>
      <c r="O60" s="331"/>
      <c r="P60" s="346"/>
    </row>
    <row r="61" spans="1:16" ht="18" customHeight="1">
      <c r="A61" s="342"/>
      <c r="B61" s="343"/>
      <c r="C61" s="344"/>
      <c r="D61" s="344"/>
      <c r="E61" s="333"/>
      <c r="F61" s="334"/>
      <c r="G61" s="334"/>
      <c r="H61" s="334"/>
      <c r="I61" s="334"/>
      <c r="J61" s="334"/>
      <c r="K61" s="335"/>
      <c r="L61" s="352"/>
      <c r="M61" s="333"/>
      <c r="N61" s="334"/>
      <c r="O61" s="334"/>
      <c r="P61" s="347"/>
    </row>
    <row r="62" spans="1:16" ht="14.1" customHeight="1">
      <c r="A62" s="345"/>
      <c r="B62" s="344"/>
      <c r="C62" s="344"/>
      <c r="D62" s="344"/>
      <c r="E62" s="336"/>
      <c r="F62" s="337"/>
      <c r="G62" s="337"/>
      <c r="H62" s="337"/>
      <c r="I62" s="337"/>
      <c r="J62" s="337"/>
      <c r="K62" s="338"/>
      <c r="L62" s="352"/>
      <c r="M62" s="336"/>
      <c r="N62" s="337"/>
      <c r="O62" s="337"/>
      <c r="P62" s="348"/>
    </row>
    <row r="63" spans="1:16" ht="5.1" customHeight="1" thickBot="1">
      <c r="A63" s="321"/>
      <c r="B63" s="322"/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2"/>
      <c r="N63" s="322"/>
      <c r="O63" s="322"/>
      <c r="P63" s="323"/>
    </row>
    <row r="64" spans="1:16" ht="5.1" customHeight="1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</row>
    <row r="65" spans="1:16" s="11" customFormat="1" ht="15" customHeight="1">
      <c r="A65" s="325" t="s">
        <v>2387</v>
      </c>
      <c r="B65" s="301"/>
      <c r="C65" s="301"/>
      <c r="D65" s="327" t="str">
        <f>+CONCATENATE(ZAKL_DATA!D31," ",ZAKL_DATA!D30," ",ZAKL_DATA!D32)</f>
        <v xml:space="preserve">  </v>
      </c>
      <c r="E65" s="328"/>
      <c r="F65" s="328"/>
      <c r="G65" s="328"/>
      <c r="H65" s="328"/>
      <c r="I65" s="328"/>
      <c r="J65" s="328"/>
      <c r="K65" s="328"/>
      <c r="L65" s="329"/>
      <c r="M65" s="179" t="s">
        <v>540</v>
      </c>
      <c r="N65" s="326">
        <f>+ZAKL_DATA!D33</f>
        <v>0</v>
      </c>
      <c r="O65" s="249"/>
      <c r="P65" s="250"/>
    </row>
    <row r="66" spans="1:16" s="11" customFormat="1" ht="12.75">
      <c r="A66" s="221" t="s">
        <v>546</v>
      </c>
      <c r="B66" s="324"/>
      <c r="C66" s="324"/>
      <c r="D66" s="324"/>
      <c r="E66" s="324"/>
      <c r="F66" s="324"/>
      <c r="G66" s="324"/>
      <c r="H66" s="324"/>
      <c r="I66" s="324"/>
      <c r="J66" s="324"/>
      <c r="K66" s="324"/>
      <c r="L66" s="324"/>
      <c r="M66" s="324"/>
      <c r="N66" s="324"/>
      <c r="O66" s="324"/>
      <c r="P66" s="324"/>
    </row>
    <row r="67" spans="1:16" s="11" customFormat="1" ht="12.75">
      <c r="A67" s="219" t="s">
        <v>2426</v>
      </c>
      <c r="B67" s="220"/>
      <c r="C67" s="220"/>
      <c r="D67" s="220"/>
      <c r="E67" s="221">
        <f>+ZAKL_DATA!A44</f>
        <v>0</v>
      </c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</row>
    <row r="68" spans="1:16" s="11" customFormat="1" ht="9.95" customHeight="1">
      <c r="A68" s="320">
        <v>1</v>
      </c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</row>
    <row r="70" ht="12.6" customHeight="1"/>
    <row r="219" spans="1:1" ht="12.75">
      <c r="A219" s="9"/>
    </row>
  </sheetData>
  <sheetProtection algorithmName="SHA-512" hashValue="Ue5IxBEvUeTxzu3ljJzL/PR/A5N7a0kaLqWsWMu/Pu4unfeP8EtNMfiJABVFRFZPdG/g+iAWUvgOfNZ8Dmpidg==" saltValue="RravyaOkZibQj9pIRWpm8Q==" spinCount="100000" sheet="1" objects="1" scenarios="1"/>
  <mergeCells count="99">
    <mergeCell ref="O32:P32"/>
    <mergeCell ref="O33:P33"/>
    <mergeCell ref="A33:G33"/>
    <mergeCell ref="O21:P21"/>
    <mergeCell ref="K21:L21"/>
    <mergeCell ref="A22:P22"/>
    <mergeCell ref="K23:L23"/>
    <mergeCell ref="N23:P23"/>
    <mergeCell ref="A21:I21"/>
    <mergeCell ref="A23:I23"/>
    <mergeCell ref="J33:M33"/>
    <mergeCell ref="A32:I32"/>
    <mergeCell ref="J32:N32"/>
    <mergeCell ref="A25:C25"/>
    <mergeCell ref="E25:I25"/>
    <mergeCell ref="H33:I33"/>
    <mergeCell ref="L60:L62"/>
    <mergeCell ref="A52:P52"/>
    <mergeCell ref="A57:P57"/>
    <mergeCell ref="A58:P58"/>
    <mergeCell ref="E59:K59"/>
    <mergeCell ref="A56:P56"/>
    <mergeCell ref="A53:P53"/>
    <mergeCell ref="A54:P54"/>
    <mergeCell ref="A55:P55"/>
    <mergeCell ref="A8:G8"/>
    <mergeCell ref="A6:G6"/>
    <mergeCell ref="A7:G7"/>
    <mergeCell ref="H5:J10"/>
    <mergeCell ref="A68:P68"/>
    <mergeCell ref="A63:P63"/>
    <mergeCell ref="A66:P66"/>
    <mergeCell ref="A65:C65"/>
    <mergeCell ref="N65:P65"/>
    <mergeCell ref="D65:L65"/>
    <mergeCell ref="E60:K62"/>
    <mergeCell ref="A59:D59"/>
    <mergeCell ref="M59:P59"/>
    <mergeCell ref="A61:D62"/>
    <mergeCell ref="M60:P62"/>
    <mergeCell ref="A60:C60"/>
    <mergeCell ref="A1:P1"/>
    <mergeCell ref="A18:P18"/>
    <mergeCell ref="A19:P19"/>
    <mergeCell ref="A9:G9"/>
    <mergeCell ref="A5:G5"/>
    <mergeCell ref="A11:G11"/>
    <mergeCell ref="A2:P2"/>
    <mergeCell ref="A17:D17"/>
    <mergeCell ref="G17:P17"/>
    <mergeCell ref="A3:P3"/>
    <mergeCell ref="K5:P15"/>
    <mergeCell ref="A16:P16"/>
    <mergeCell ref="A4:P4"/>
    <mergeCell ref="A10:G10"/>
    <mergeCell ref="I13:J14"/>
    <mergeCell ref="A14:H14"/>
    <mergeCell ref="A20:P20"/>
    <mergeCell ref="A15:E15"/>
    <mergeCell ref="A30:P30"/>
    <mergeCell ref="A31:K31"/>
    <mergeCell ref="K25:O25"/>
    <mergeCell ref="F15:I15"/>
    <mergeCell ref="A28:P28"/>
    <mergeCell ref="A29:P29"/>
    <mergeCell ref="A26:C26"/>
    <mergeCell ref="K26:O26"/>
    <mergeCell ref="E26:I26"/>
    <mergeCell ref="M31:P31"/>
    <mergeCell ref="A34:P34"/>
    <mergeCell ref="A51:P51"/>
    <mergeCell ref="A46:D46"/>
    <mergeCell ref="E47:F47"/>
    <mergeCell ref="A49:P49"/>
    <mergeCell ref="A48:P48"/>
    <mergeCell ref="A50:P50"/>
    <mergeCell ref="E46:P46"/>
    <mergeCell ref="A47:D47"/>
    <mergeCell ref="A38:L38"/>
    <mergeCell ref="A37:K37"/>
    <mergeCell ref="A35:H35"/>
    <mergeCell ref="N38:P38"/>
    <mergeCell ref="M35:P35"/>
    <mergeCell ref="A67:D67"/>
    <mergeCell ref="E67:P67"/>
    <mergeCell ref="A45:P45"/>
    <mergeCell ref="J36:K36"/>
    <mergeCell ref="J35:K35"/>
    <mergeCell ref="A44:P44"/>
    <mergeCell ref="A42:P42"/>
    <mergeCell ref="A43:P43"/>
    <mergeCell ref="A41:P41"/>
    <mergeCell ref="M40:P40"/>
    <mergeCell ref="A40:K40"/>
    <mergeCell ref="A36:H36"/>
    <mergeCell ref="N37:P37"/>
    <mergeCell ref="A39:K39"/>
    <mergeCell ref="M39:P39"/>
    <mergeCell ref="M36:P36"/>
  </mergeCells>
  <conditionalFormatting sqref="J21">
    <cfRule type="cellIs" priority="2" dxfId="1" operator="greaterThan">
      <formula>12</formula>
    </cfRule>
  </conditionalFormatting>
  <conditionalFormatting sqref="M21">
    <cfRule type="cellIs" priority="1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88" r:id="rId4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36"/>
  <sheetViews>
    <sheetView showZeros="0" workbookViewId="0" topLeftCell="A1">
      <selection pane="topLeft" activeCell="D3" sqref="D3:G3"/>
    </sheetView>
  </sheetViews>
  <sheetFormatPr defaultColWidth="9.14428571428571" defaultRowHeight="12.75"/>
  <cols>
    <col min="1" max="1" width="54" style="13" customWidth="1"/>
    <col min="2" max="2" width="9.57142857142857" style="13" customWidth="1"/>
    <col min="3" max="3" width="5" style="15" customWidth="1"/>
    <col min="4" max="4" width="11.2857142857143" style="10" customWidth="1"/>
    <col min="5" max="5" width="4.28571428571429" style="10" customWidth="1"/>
    <col min="6" max="6" width="5.71428571428571" style="10" bestFit="1" customWidth="1"/>
    <col min="7" max="7" width="4.28571428571429" style="10" customWidth="1"/>
    <col min="8" max="8" width="7.71428571428571" style="10" customWidth="1"/>
    <col min="9" max="9" width="14.7142857142857" style="10" customWidth="1"/>
    <col min="10" max="53" width="9.14285714285714" style="11"/>
    <col min="54" max="16384" width="9.14285714285714" style="10"/>
  </cols>
  <sheetData>
    <row r="1" spans="1:9" ht="18" customHeight="1" thickBot="1">
      <c r="A1" s="488" t="s">
        <v>553</v>
      </c>
      <c r="B1" s="489"/>
      <c r="C1" s="489"/>
      <c r="D1" s="489"/>
      <c r="E1" s="489"/>
      <c r="F1" s="489"/>
      <c r="G1" s="489"/>
      <c r="H1" s="489"/>
      <c r="I1" s="489"/>
    </row>
    <row r="2" spans="1:9" ht="18" customHeight="1">
      <c r="A2" s="473" t="s">
        <v>554</v>
      </c>
      <c r="B2" s="474"/>
      <c r="C2" s="16" t="s">
        <v>545</v>
      </c>
      <c r="D2" s="460" t="s">
        <v>529</v>
      </c>
      <c r="E2" s="462"/>
      <c r="F2" s="463"/>
      <c r="G2" s="464"/>
      <c r="H2" s="460" t="s">
        <v>530</v>
      </c>
      <c r="I2" s="461"/>
    </row>
    <row r="3" spans="1:9" ht="18" customHeight="1">
      <c r="A3" s="471" t="s">
        <v>2415</v>
      </c>
      <c r="B3" s="150" t="s">
        <v>555</v>
      </c>
      <c r="C3" s="151">
        <v>1</v>
      </c>
      <c r="D3" s="465">
        <v>0</v>
      </c>
      <c r="E3" s="466"/>
      <c r="F3" s="466"/>
      <c r="G3" s="467"/>
      <c r="H3" s="465"/>
      <c r="I3" s="468"/>
    </row>
    <row r="4" spans="1:9" ht="18" customHeight="1">
      <c r="A4" s="472"/>
      <c r="B4" s="150" t="s">
        <v>556</v>
      </c>
      <c r="C4" s="151">
        <v>2</v>
      </c>
      <c r="D4" s="465"/>
      <c r="E4" s="466"/>
      <c r="F4" s="466"/>
      <c r="G4" s="467"/>
      <c r="H4" s="465"/>
      <c r="I4" s="468"/>
    </row>
    <row r="5" spans="1:9" ht="18" customHeight="1">
      <c r="A5" s="469" t="s">
        <v>2416</v>
      </c>
      <c r="B5" s="152" t="s">
        <v>555</v>
      </c>
      <c r="C5" s="153">
        <v>3</v>
      </c>
      <c r="D5" s="465"/>
      <c r="E5" s="466"/>
      <c r="F5" s="466"/>
      <c r="G5" s="467"/>
      <c r="H5" s="465"/>
      <c r="I5" s="468"/>
    </row>
    <row r="6" spans="1:9" ht="18" customHeight="1">
      <c r="A6" s="470"/>
      <c r="B6" s="152" t="s">
        <v>556</v>
      </c>
      <c r="C6" s="153">
        <v>4</v>
      </c>
      <c r="D6" s="465"/>
      <c r="E6" s="466"/>
      <c r="F6" s="466"/>
      <c r="G6" s="467"/>
      <c r="H6" s="465"/>
      <c r="I6" s="468"/>
    </row>
    <row r="7" spans="1:9" ht="18" customHeight="1">
      <c r="A7" s="469" t="s">
        <v>630</v>
      </c>
      <c r="B7" s="152" t="s">
        <v>555</v>
      </c>
      <c r="C7" s="153">
        <v>5</v>
      </c>
      <c r="D7" s="465"/>
      <c r="E7" s="466"/>
      <c r="F7" s="466"/>
      <c r="G7" s="467"/>
      <c r="H7" s="465"/>
      <c r="I7" s="468"/>
    </row>
    <row r="8" spans="1:9" ht="18" customHeight="1">
      <c r="A8" s="475"/>
      <c r="B8" s="152" t="s">
        <v>556</v>
      </c>
      <c r="C8" s="153">
        <v>6</v>
      </c>
      <c r="D8" s="465">
        <v>0</v>
      </c>
      <c r="E8" s="466"/>
      <c r="F8" s="466"/>
      <c r="G8" s="467"/>
      <c r="H8" s="465">
        <v>0</v>
      </c>
      <c r="I8" s="468"/>
    </row>
    <row r="9" spans="1:9" ht="18" customHeight="1">
      <c r="A9" s="469" t="s">
        <v>2388</v>
      </c>
      <c r="B9" s="152" t="s">
        <v>555</v>
      </c>
      <c r="C9" s="153">
        <v>7</v>
      </c>
      <c r="D9" s="465"/>
      <c r="E9" s="466"/>
      <c r="F9" s="466"/>
      <c r="G9" s="467"/>
      <c r="H9" s="465"/>
      <c r="I9" s="468"/>
    </row>
    <row r="10" spans="1:9" ht="18" customHeight="1">
      <c r="A10" s="475"/>
      <c r="B10" s="152" t="s">
        <v>556</v>
      </c>
      <c r="C10" s="153">
        <v>8</v>
      </c>
      <c r="D10" s="465"/>
      <c r="E10" s="466"/>
      <c r="F10" s="466"/>
      <c r="G10" s="467"/>
      <c r="H10" s="465"/>
      <c r="I10" s="468"/>
    </row>
    <row r="11" spans="1:9" ht="18" customHeight="1">
      <c r="A11" s="458" t="s">
        <v>2417</v>
      </c>
      <c r="B11" s="499"/>
      <c r="C11" s="153">
        <v>9</v>
      </c>
      <c r="D11" s="465"/>
      <c r="E11" s="466"/>
      <c r="F11" s="466"/>
      <c r="G11" s="467"/>
      <c r="H11" s="465"/>
      <c r="I11" s="468"/>
    </row>
    <row r="12" spans="1:9" ht="18" customHeight="1">
      <c r="A12" s="469" t="s">
        <v>2389</v>
      </c>
      <c r="B12" s="152" t="s">
        <v>555</v>
      </c>
      <c r="C12" s="153">
        <v>10</v>
      </c>
      <c r="D12" s="465"/>
      <c r="E12" s="466"/>
      <c r="F12" s="466"/>
      <c r="G12" s="467"/>
      <c r="H12" s="465"/>
      <c r="I12" s="468"/>
    </row>
    <row r="13" spans="1:9" ht="18" customHeight="1">
      <c r="A13" s="526"/>
      <c r="B13" s="154" t="s">
        <v>556</v>
      </c>
      <c r="C13" s="155">
        <v>11</v>
      </c>
      <c r="D13" s="520"/>
      <c r="E13" s="524"/>
      <c r="F13" s="524"/>
      <c r="G13" s="525"/>
      <c r="H13" s="520"/>
      <c r="I13" s="521"/>
    </row>
    <row r="14" spans="1:9" ht="18" customHeight="1">
      <c r="A14" s="469" t="s">
        <v>2390</v>
      </c>
      <c r="B14" s="152" t="s">
        <v>555</v>
      </c>
      <c r="C14" s="153">
        <v>12</v>
      </c>
      <c r="D14" s="465"/>
      <c r="E14" s="466"/>
      <c r="F14" s="466"/>
      <c r="G14" s="467"/>
      <c r="H14" s="465"/>
      <c r="I14" s="468"/>
    </row>
    <row r="15" spans="1:9" ht="18" customHeight="1" thickBot="1">
      <c r="A15" s="526"/>
      <c r="B15" s="154" t="s">
        <v>556</v>
      </c>
      <c r="C15" s="155">
        <v>13</v>
      </c>
      <c r="D15" s="520">
        <v>0</v>
      </c>
      <c r="E15" s="524"/>
      <c r="F15" s="524"/>
      <c r="G15" s="525"/>
      <c r="H15" s="520">
        <v>0</v>
      </c>
      <c r="I15" s="521"/>
    </row>
    <row r="16" spans="1:9" ht="18" customHeight="1" thickBot="1">
      <c r="A16" s="384" t="s">
        <v>637</v>
      </c>
      <c r="B16" s="385"/>
      <c r="C16" s="385"/>
      <c r="D16" s="385"/>
      <c r="E16" s="385"/>
      <c r="F16" s="385"/>
      <c r="G16" s="527"/>
      <c r="H16" s="522" t="s">
        <v>557</v>
      </c>
      <c r="I16" s="523"/>
    </row>
    <row r="17" spans="1:9" ht="18" customHeight="1">
      <c r="A17" s="496" t="s">
        <v>2394</v>
      </c>
      <c r="B17" s="497"/>
      <c r="C17" s="497"/>
      <c r="D17" s="497"/>
      <c r="E17" s="497"/>
      <c r="F17" s="498"/>
      <c r="G17" s="156">
        <v>20</v>
      </c>
      <c r="H17" s="518">
        <v>0</v>
      </c>
      <c r="I17" s="519"/>
    </row>
    <row r="18" spans="1:9" ht="18" customHeight="1">
      <c r="A18" s="508" t="s">
        <v>643</v>
      </c>
      <c r="B18" s="509"/>
      <c r="C18" s="509"/>
      <c r="D18" s="509"/>
      <c r="E18" s="509"/>
      <c r="F18" s="510"/>
      <c r="G18" s="157">
        <v>21</v>
      </c>
      <c r="H18" s="465">
        <v>0</v>
      </c>
      <c r="I18" s="515"/>
    </row>
    <row r="19" spans="1:9" ht="18" customHeight="1">
      <c r="A19" s="508" t="s">
        <v>2395</v>
      </c>
      <c r="B19" s="509"/>
      <c r="C19" s="509"/>
      <c r="D19" s="509"/>
      <c r="E19" s="509"/>
      <c r="F19" s="510"/>
      <c r="G19" s="157">
        <v>22</v>
      </c>
      <c r="H19" s="465">
        <v>0</v>
      </c>
      <c r="I19" s="515"/>
    </row>
    <row r="20" spans="1:9" ht="18" customHeight="1">
      <c r="A20" s="508" t="s">
        <v>2396</v>
      </c>
      <c r="B20" s="509"/>
      <c r="C20" s="509"/>
      <c r="D20" s="509"/>
      <c r="E20" s="509"/>
      <c r="F20" s="510"/>
      <c r="G20" s="157">
        <v>23</v>
      </c>
      <c r="H20" s="465">
        <v>0</v>
      </c>
      <c r="I20" s="515"/>
    </row>
    <row r="21" spans="1:9" ht="18" customHeight="1">
      <c r="A21" s="508" t="s">
        <v>2393</v>
      </c>
      <c r="B21" s="509"/>
      <c r="C21" s="509"/>
      <c r="D21" s="509"/>
      <c r="E21" s="509"/>
      <c r="F21" s="510"/>
      <c r="G21" s="157">
        <v>24</v>
      </c>
      <c r="H21" s="465">
        <v>0</v>
      </c>
      <c r="I21" s="515"/>
    </row>
    <row r="22" spans="1:9" ht="18" customHeight="1">
      <c r="A22" s="508" t="s">
        <v>2392</v>
      </c>
      <c r="B22" s="511"/>
      <c r="C22" s="511"/>
      <c r="D22" s="511"/>
      <c r="E22" s="511"/>
      <c r="F22" s="512"/>
      <c r="G22" s="158">
        <v>25</v>
      </c>
      <c r="H22" s="465">
        <v>0</v>
      </c>
      <c r="I22" s="515"/>
    </row>
    <row r="23" spans="1:9" ht="18" customHeight="1" thickBot="1">
      <c r="A23" s="481" t="s">
        <v>2391</v>
      </c>
      <c r="B23" s="482"/>
      <c r="C23" s="482"/>
      <c r="D23" s="482"/>
      <c r="E23" s="482"/>
      <c r="F23" s="483"/>
      <c r="G23" s="159">
        <v>26</v>
      </c>
      <c r="H23" s="516"/>
      <c r="I23" s="517"/>
    </row>
    <row r="24" spans="1:9" ht="18" customHeight="1" thickBot="1">
      <c r="A24" s="384" t="s">
        <v>558</v>
      </c>
      <c r="B24" s="385"/>
      <c r="C24" s="385"/>
      <c r="D24" s="385"/>
      <c r="E24" s="385"/>
      <c r="F24" s="385"/>
      <c r="G24" s="385"/>
      <c r="H24" s="386"/>
      <c r="I24" s="387"/>
    </row>
    <row r="25" spans="1:9" ht="18" customHeight="1">
      <c r="A25" s="504" t="s">
        <v>2397</v>
      </c>
      <c r="B25" s="505"/>
      <c r="C25" s="505"/>
      <c r="D25" s="507" t="s">
        <v>560</v>
      </c>
      <c r="E25" s="505"/>
      <c r="F25" s="505"/>
      <c r="G25" s="156">
        <v>30</v>
      </c>
      <c r="H25" s="513">
        <v>0</v>
      </c>
      <c r="I25" s="514"/>
    </row>
    <row r="26" spans="1:9" ht="18" customHeight="1">
      <c r="A26" s="506"/>
      <c r="B26" s="289"/>
      <c r="C26" s="289"/>
      <c r="D26" s="487" t="s">
        <v>559</v>
      </c>
      <c r="E26" s="289"/>
      <c r="F26" s="289"/>
      <c r="G26" s="157">
        <v>31</v>
      </c>
      <c r="H26" s="479">
        <v>0</v>
      </c>
      <c r="I26" s="480"/>
    </row>
    <row r="27" spans="1:9" ht="18" customHeight="1">
      <c r="A27" s="478" t="s">
        <v>631</v>
      </c>
      <c r="B27" s="289"/>
      <c r="C27" s="289"/>
      <c r="D27" s="289"/>
      <c r="E27" s="289"/>
      <c r="F27" s="289"/>
      <c r="G27" s="157">
        <v>32</v>
      </c>
      <c r="H27" s="479"/>
      <c r="I27" s="480"/>
    </row>
    <row r="28" spans="1:9" ht="18" customHeight="1">
      <c r="A28" s="484" t="s">
        <v>2418</v>
      </c>
      <c r="B28" s="289"/>
      <c r="C28" s="289"/>
      <c r="D28" s="487" t="s">
        <v>632</v>
      </c>
      <c r="E28" s="289"/>
      <c r="F28" s="289"/>
      <c r="G28" s="157">
        <v>33</v>
      </c>
      <c r="H28" s="479">
        <v>0</v>
      </c>
      <c r="I28" s="480"/>
    </row>
    <row r="29" spans="1:9" ht="18" customHeight="1" thickBot="1">
      <c r="A29" s="485"/>
      <c r="B29" s="486"/>
      <c r="C29" s="486"/>
      <c r="D29" s="503" t="s">
        <v>633</v>
      </c>
      <c r="E29" s="486"/>
      <c r="F29" s="486"/>
      <c r="G29" s="159">
        <v>34</v>
      </c>
      <c r="H29" s="476">
        <v>0</v>
      </c>
      <c r="I29" s="477"/>
    </row>
    <row r="30" spans="1:9" ht="18" customHeight="1" thickBot="1">
      <c r="A30" s="493" t="s">
        <v>565</v>
      </c>
      <c r="B30" s="494"/>
      <c r="C30" s="495"/>
      <c r="D30" s="490" t="s">
        <v>529</v>
      </c>
      <c r="E30" s="492"/>
      <c r="F30" s="490" t="s">
        <v>562</v>
      </c>
      <c r="G30" s="491"/>
      <c r="H30" s="492"/>
      <c r="I30" s="17" t="s">
        <v>561</v>
      </c>
    </row>
    <row r="31" spans="1:9" ht="18" customHeight="1">
      <c r="A31" s="501" t="s">
        <v>563</v>
      </c>
      <c r="B31" s="150" t="s">
        <v>555</v>
      </c>
      <c r="C31" s="160">
        <v>40</v>
      </c>
      <c r="D31" s="433">
        <v>0</v>
      </c>
      <c r="E31" s="435"/>
      <c r="F31" s="433"/>
      <c r="G31" s="434"/>
      <c r="H31" s="435"/>
      <c r="I31" s="18"/>
    </row>
    <row r="32" spans="1:9" ht="18" customHeight="1">
      <c r="A32" s="502"/>
      <c r="B32" s="150" t="s">
        <v>556</v>
      </c>
      <c r="C32" s="161">
        <v>41</v>
      </c>
      <c r="D32" s="433"/>
      <c r="E32" s="435"/>
      <c r="F32" s="433"/>
      <c r="G32" s="434"/>
      <c r="H32" s="435"/>
      <c r="I32" s="18"/>
    </row>
    <row r="33" spans="1:9" ht="18" customHeight="1">
      <c r="A33" s="500" t="s">
        <v>564</v>
      </c>
      <c r="B33" s="406"/>
      <c r="C33" s="162">
        <v>42</v>
      </c>
      <c r="D33" s="433"/>
      <c r="E33" s="435"/>
      <c r="F33" s="433"/>
      <c r="G33" s="434"/>
      <c r="H33" s="435"/>
      <c r="I33" s="18"/>
    </row>
    <row r="34" spans="1:9" ht="18" customHeight="1">
      <c r="A34" s="436" t="s">
        <v>634</v>
      </c>
      <c r="B34" s="152" t="s">
        <v>555</v>
      </c>
      <c r="C34" s="162">
        <v>43</v>
      </c>
      <c r="D34" s="433">
        <f>+D5+D7+D9+D11+D12+D14</f>
        <v>0</v>
      </c>
      <c r="E34" s="435"/>
      <c r="F34" s="433">
        <f>+H5+H7+H9+H11+H12+H14</f>
        <v>0</v>
      </c>
      <c r="G34" s="434"/>
      <c r="H34" s="435"/>
      <c r="I34" s="18">
        <v>0</v>
      </c>
    </row>
    <row r="35" spans="1:9" ht="18" customHeight="1">
      <c r="A35" s="437"/>
      <c r="B35" s="152" t="s">
        <v>556</v>
      </c>
      <c r="C35" s="163">
        <v>44</v>
      </c>
      <c r="D35" s="433">
        <f>+D6+D8+D10+D15+D13</f>
        <v>0</v>
      </c>
      <c r="E35" s="435"/>
      <c r="F35" s="433">
        <f>+H6+H8+H10+H15+H13</f>
        <v>0</v>
      </c>
      <c r="G35" s="434"/>
      <c r="H35" s="435"/>
      <c r="I35" s="18">
        <v>0</v>
      </c>
    </row>
    <row r="36" spans="1:9" ht="18" customHeight="1">
      <c r="A36" s="458" t="s">
        <v>2419</v>
      </c>
      <c r="B36" s="459"/>
      <c r="C36" s="162">
        <v>45</v>
      </c>
      <c r="D36" s="431"/>
      <c r="E36" s="432"/>
      <c r="F36" s="433">
        <v>0</v>
      </c>
      <c r="G36" s="434"/>
      <c r="H36" s="435"/>
      <c r="I36" s="18">
        <v>0</v>
      </c>
    </row>
    <row r="37" spans="1:9" ht="18" customHeight="1" thickBot="1">
      <c r="A37" s="438" t="s">
        <v>2398</v>
      </c>
      <c r="B37" s="439"/>
      <c r="C37" s="164">
        <v>46</v>
      </c>
      <c r="D37" s="440"/>
      <c r="E37" s="441"/>
      <c r="F37" s="442">
        <f>+SUM(F31:H36)</f>
        <v>0</v>
      </c>
      <c r="G37" s="443"/>
      <c r="H37" s="444"/>
      <c r="I37" s="75">
        <f>+SUM(I31:I36)</f>
        <v>0</v>
      </c>
    </row>
    <row r="38" spans="1:9" ht="18" customHeight="1" thickBot="1">
      <c r="A38" s="445" t="s">
        <v>2361</v>
      </c>
      <c r="B38" s="446"/>
      <c r="C38" s="165">
        <v>47</v>
      </c>
      <c r="D38" s="447">
        <v>0</v>
      </c>
      <c r="E38" s="448"/>
      <c r="F38" s="447">
        <v>0</v>
      </c>
      <c r="G38" s="449"/>
      <c r="H38" s="448"/>
      <c r="I38" s="76">
        <v>0</v>
      </c>
    </row>
    <row r="39" spans="1:9" ht="18" customHeight="1" thickBot="1">
      <c r="A39" s="384" t="s">
        <v>566</v>
      </c>
      <c r="B39" s="385"/>
      <c r="C39" s="385"/>
      <c r="D39" s="385"/>
      <c r="E39" s="385"/>
      <c r="F39" s="385"/>
      <c r="G39" s="385"/>
      <c r="H39" s="386"/>
      <c r="I39" s="387"/>
    </row>
    <row r="40" spans="1:9" ht="18" customHeight="1">
      <c r="A40" s="453" t="s">
        <v>567</v>
      </c>
      <c r="B40" s="454"/>
      <c r="C40" s="162">
        <v>50</v>
      </c>
      <c r="D40" s="450">
        <v>0</v>
      </c>
      <c r="E40" s="451"/>
      <c r="F40" s="452"/>
      <c r="G40" s="455"/>
      <c r="H40" s="456"/>
      <c r="I40" s="457"/>
    </row>
    <row r="41" spans="1:9" ht="18" customHeight="1">
      <c r="A41" s="415" t="s">
        <v>2399</v>
      </c>
      <c r="B41" s="416"/>
      <c r="C41" s="402">
        <v>51</v>
      </c>
      <c r="D41" s="421" t="s">
        <v>568</v>
      </c>
      <c r="E41" s="422"/>
      <c r="F41" s="422"/>
      <c r="G41" s="423" t="s">
        <v>569</v>
      </c>
      <c r="H41" s="424"/>
      <c r="I41" s="425"/>
    </row>
    <row r="42" spans="1:9" ht="18" customHeight="1">
      <c r="A42" s="417"/>
      <c r="B42" s="418"/>
      <c r="C42" s="403"/>
      <c r="D42" s="404">
        <v>0</v>
      </c>
      <c r="E42" s="404"/>
      <c r="F42" s="404"/>
      <c r="G42" s="404">
        <v>0</v>
      </c>
      <c r="H42" s="404"/>
      <c r="I42" s="426"/>
    </row>
    <row r="43" spans="1:9" ht="18" customHeight="1">
      <c r="A43" s="405" t="s">
        <v>2401</v>
      </c>
      <c r="B43" s="414"/>
      <c r="C43" s="162">
        <v>52</v>
      </c>
      <c r="D43" s="419" t="s">
        <v>635</v>
      </c>
      <c r="E43" s="420"/>
      <c r="F43" s="142"/>
      <c r="G43" s="429" t="s">
        <v>570</v>
      </c>
      <c r="H43" s="430"/>
      <c r="I43" s="19">
        <f>+ROUND(I37*F43/100,0)</f>
        <v>0</v>
      </c>
    </row>
    <row r="44" spans="1:9" ht="18" customHeight="1" thickBot="1">
      <c r="A44" s="405" t="s">
        <v>2400</v>
      </c>
      <c r="B44" s="406"/>
      <c r="C44" s="162">
        <v>53</v>
      </c>
      <c r="D44" s="407" t="s">
        <v>638</v>
      </c>
      <c r="E44" s="408"/>
      <c r="F44" s="142"/>
      <c r="G44" s="427" t="s">
        <v>571</v>
      </c>
      <c r="H44" s="428"/>
      <c r="I44" s="19">
        <v>0</v>
      </c>
    </row>
    <row r="45" spans="1:9" ht="18" customHeight="1" thickBot="1">
      <c r="A45" s="384" t="s">
        <v>2402</v>
      </c>
      <c r="B45" s="385"/>
      <c r="C45" s="385"/>
      <c r="D45" s="385"/>
      <c r="E45" s="385"/>
      <c r="F45" s="385"/>
      <c r="G45" s="385"/>
      <c r="H45" s="386"/>
      <c r="I45" s="387"/>
    </row>
    <row r="46" spans="1:9" ht="18" customHeight="1">
      <c r="A46" s="394" t="s">
        <v>2420</v>
      </c>
      <c r="B46" s="395"/>
      <c r="C46" s="395"/>
      <c r="D46" s="395"/>
      <c r="E46" s="395"/>
      <c r="F46" s="396"/>
      <c r="G46" s="157">
        <v>60</v>
      </c>
      <c r="H46" s="388">
        <v>0</v>
      </c>
      <c r="I46" s="389"/>
    </row>
    <row r="47" spans="1:9" ht="18" customHeight="1">
      <c r="A47" s="394" t="s">
        <v>572</v>
      </c>
      <c r="B47" s="395"/>
      <c r="C47" s="395"/>
      <c r="D47" s="395"/>
      <c r="E47" s="395"/>
      <c r="F47" s="396"/>
      <c r="G47" s="157">
        <v>61</v>
      </c>
      <c r="H47" s="388">
        <v>0</v>
      </c>
      <c r="I47" s="389"/>
    </row>
    <row r="48" spans="1:10" ht="18" customHeight="1">
      <c r="A48" s="397" t="s">
        <v>2407</v>
      </c>
      <c r="B48" s="398"/>
      <c r="C48" s="398"/>
      <c r="D48" s="398"/>
      <c r="E48" s="398"/>
      <c r="F48" s="399"/>
      <c r="G48" s="166">
        <v>62</v>
      </c>
      <c r="H48" s="388">
        <f>IF(SUM(D3:G15)+SUM(H17:I23)&gt;400000,T("LIMIT"),+SUM(H3:I15)-H47)</f>
        <v>0</v>
      </c>
      <c r="I48" s="389"/>
      <c r="J48" s="182" t="str">
        <f>+IF(EXACT(H49,"LIMIT"),"Vaše hodnoty překračují limity této bezplatné šablony - viz list UVOD"," ")</f>
        <v xml:space="preserve"> </v>
      </c>
    </row>
    <row r="49" spans="1:10" ht="18" customHeight="1">
      <c r="A49" s="397" t="s">
        <v>2405</v>
      </c>
      <c r="B49" s="398"/>
      <c r="C49" s="398"/>
      <c r="D49" s="398"/>
      <c r="E49" s="398"/>
      <c r="F49" s="399"/>
      <c r="G49" s="166">
        <v>63</v>
      </c>
      <c r="H49" s="400">
        <f>IF(SUM(D3:G15)+SUM(H17:I23)&gt;400000,T("LIMIT"),+F37+I43+I44+H46)</f>
        <v>0</v>
      </c>
      <c r="I49" s="401"/>
      <c r="J49" s="182" t="str">
        <f>+IF(EXACT(H49,"LIMIT"),"Neomezenou verzi této šablony zakoupíte zde:"," ")</f>
        <v xml:space="preserve"> </v>
      </c>
    </row>
    <row r="50" spans="1:10" ht="18" customHeight="1">
      <c r="A50" s="397" t="s">
        <v>2404</v>
      </c>
      <c r="B50" s="398"/>
      <c r="C50" s="398"/>
      <c r="D50" s="398"/>
      <c r="E50" s="398"/>
      <c r="F50" s="399"/>
      <c r="G50" s="166">
        <v>64</v>
      </c>
      <c r="H50" s="400">
        <f>+IF(H52=0,IF(H48&gt;H49,+H48-H49,0),0)</f>
        <v>0</v>
      </c>
      <c r="I50" s="401"/>
      <c r="J50" s="183" t="str">
        <f>+IF(EXACT(H49,"LIMIT"),"http://business.center.cz/business/sablony/s3-priznani-k-dani-z-prijmu-fyzickych-osob.aspx"," ")</f>
        <v xml:space="preserve"> </v>
      </c>
    </row>
    <row r="51" spans="1:9" ht="18" customHeight="1">
      <c r="A51" s="397" t="s">
        <v>2403</v>
      </c>
      <c r="B51" s="398"/>
      <c r="C51" s="398"/>
      <c r="D51" s="398"/>
      <c r="E51" s="398"/>
      <c r="F51" s="399"/>
      <c r="G51" s="166">
        <v>65</v>
      </c>
      <c r="H51" s="400">
        <f>+IF(H52=0,IF(H48&lt;H49,-H48+H49,0),0)</f>
        <v>0</v>
      </c>
      <c r="I51" s="401"/>
    </row>
    <row r="52" spans="1:9" ht="18" customHeight="1" thickBot="1">
      <c r="A52" s="409" t="s">
        <v>2406</v>
      </c>
      <c r="B52" s="410"/>
      <c r="C52" s="410"/>
      <c r="D52" s="410"/>
      <c r="E52" s="410"/>
      <c r="F52" s="411"/>
      <c r="G52" s="159">
        <v>66</v>
      </c>
      <c r="H52" s="412">
        <f>+IF(OR(EXACT("X",'DPH1'!E13),EXACT("x",'DPH1'!E13)),+H48-H49,0)</f>
        <v>0</v>
      </c>
      <c r="I52" s="413"/>
    </row>
    <row r="53" spans="1:9" ht="15" customHeight="1">
      <c r="A53" s="392" t="str">
        <f>+'DPH1'!A66</f>
        <v>Formulář zpracovala ASPEKT HM, daňová, účetní a auditorská kancelář, www.danovapriznani.cz, business.center.cz</v>
      </c>
      <c r="B53" s="393"/>
      <c r="C53" s="393"/>
      <c r="D53" s="393"/>
      <c r="E53" s="393"/>
      <c r="F53" s="393"/>
      <c r="G53" s="393"/>
      <c r="H53" s="393"/>
      <c r="I53" s="393"/>
    </row>
    <row r="54" spans="1:9" ht="12.75">
      <c r="A54" s="390">
        <v>2</v>
      </c>
      <c r="B54" s="391"/>
      <c r="C54" s="391"/>
      <c r="D54" s="391"/>
      <c r="E54" s="391"/>
      <c r="F54" s="391"/>
      <c r="G54" s="391"/>
      <c r="H54" s="391"/>
      <c r="I54" s="391"/>
    </row>
    <row r="55" spans="1:9" ht="12.75">
      <c r="A55" s="12"/>
      <c r="B55" s="12"/>
      <c r="C55" s="14"/>
      <c r="D55" s="11"/>
      <c r="E55" s="11"/>
      <c r="F55" s="11"/>
      <c r="G55" s="11"/>
      <c r="H55" s="11"/>
      <c r="I55" s="11"/>
    </row>
    <row r="56" spans="1:9" ht="12.75">
      <c r="A56" s="12"/>
      <c r="B56" s="12"/>
      <c r="C56" s="14"/>
      <c r="D56" s="11"/>
      <c r="E56" s="11"/>
      <c r="F56" s="11"/>
      <c r="G56" s="11"/>
      <c r="H56" s="11"/>
      <c r="I56" s="11"/>
    </row>
    <row r="57" spans="1:9" ht="12.75">
      <c r="A57" s="12"/>
      <c r="B57" s="12"/>
      <c r="C57" s="14"/>
      <c r="D57" s="11"/>
      <c r="E57" s="11"/>
      <c r="F57" s="11"/>
      <c r="G57" s="11"/>
      <c r="H57" s="11"/>
      <c r="I57" s="11"/>
    </row>
    <row r="58" spans="1:9" ht="12.75">
      <c r="A58" s="12"/>
      <c r="B58" s="12"/>
      <c r="C58" s="14"/>
      <c r="D58" s="11"/>
      <c r="E58" s="11"/>
      <c r="F58" s="11"/>
      <c r="G58" s="11"/>
      <c r="H58" s="11"/>
      <c r="I58" s="11"/>
    </row>
    <row r="59" spans="1:9" ht="12.75">
      <c r="A59" s="12"/>
      <c r="B59" s="12"/>
      <c r="C59" s="14"/>
      <c r="D59" s="11"/>
      <c r="E59" s="11"/>
      <c r="F59" s="11"/>
      <c r="G59" s="11"/>
      <c r="H59" s="11"/>
      <c r="I59" s="11"/>
    </row>
    <row r="60" spans="1:9" ht="12.75">
      <c r="A60" s="12"/>
      <c r="B60" s="12"/>
      <c r="C60" s="14"/>
      <c r="D60" s="11"/>
      <c r="E60" s="11"/>
      <c r="F60" s="11"/>
      <c r="G60" s="11"/>
      <c r="H60" s="11"/>
      <c r="I60" s="11"/>
    </row>
    <row r="61" spans="1:9" ht="12.75">
      <c r="A61" s="12"/>
      <c r="B61" s="12"/>
      <c r="C61" s="14"/>
      <c r="D61" s="11"/>
      <c r="E61" s="11"/>
      <c r="F61" s="11"/>
      <c r="G61" s="11"/>
      <c r="H61" s="11"/>
      <c r="I61" s="11"/>
    </row>
    <row r="62" spans="1:9" ht="12.75">
      <c r="A62" s="12"/>
      <c r="B62" s="12"/>
      <c r="C62" s="14"/>
      <c r="D62" s="11"/>
      <c r="E62" s="11"/>
      <c r="F62" s="11"/>
      <c r="G62" s="11"/>
      <c r="H62" s="11"/>
      <c r="I62" s="11"/>
    </row>
    <row r="63" spans="1:9" ht="12.75">
      <c r="A63" s="12"/>
      <c r="B63" s="12"/>
      <c r="C63" s="14"/>
      <c r="D63" s="11"/>
      <c r="E63" s="11"/>
      <c r="F63" s="11"/>
      <c r="G63" s="11"/>
      <c r="H63" s="11"/>
      <c r="I63" s="11"/>
    </row>
    <row r="64" spans="1:9" ht="12.75">
      <c r="A64" s="12"/>
      <c r="B64" s="12"/>
      <c r="C64" s="14"/>
      <c r="D64" s="11"/>
      <c r="E64" s="11"/>
      <c r="F64" s="11"/>
      <c r="G64" s="11"/>
      <c r="H64" s="11"/>
      <c r="I64" s="11"/>
    </row>
    <row r="65" spans="1:9" ht="12.75">
      <c r="A65" s="12"/>
      <c r="B65" s="12"/>
      <c r="C65" s="14"/>
      <c r="D65" s="11"/>
      <c r="E65" s="11"/>
      <c r="F65" s="11"/>
      <c r="G65" s="11"/>
      <c r="H65" s="11"/>
      <c r="I65" s="11"/>
    </row>
    <row r="66" spans="1:9" ht="12.75">
      <c r="A66" s="12"/>
      <c r="B66" s="12"/>
      <c r="C66" s="14"/>
      <c r="D66" s="11"/>
      <c r="E66" s="11"/>
      <c r="F66" s="11"/>
      <c r="G66" s="11"/>
      <c r="H66" s="11"/>
      <c r="I66" s="11"/>
    </row>
    <row r="67" spans="1:9" ht="12.75">
      <c r="A67" s="12"/>
      <c r="B67" s="12"/>
      <c r="C67" s="14"/>
      <c r="D67" s="11"/>
      <c r="E67" s="11"/>
      <c r="F67" s="11"/>
      <c r="G67" s="11"/>
      <c r="H67" s="11"/>
      <c r="I67" s="11"/>
    </row>
    <row r="68" spans="1:9" ht="12.75">
      <c r="A68" s="12"/>
      <c r="B68" s="12"/>
      <c r="C68" s="14"/>
      <c r="D68" s="11"/>
      <c r="E68" s="11"/>
      <c r="F68" s="11"/>
      <c r="G68" s="11"/>
      <c r="H68" s="11"/>
      <c r="I68" s="11"/>
    </row>
    <row r="69" spans="1:9" ht="12.75">
      <c r="A69" s="12"/>
      <c r="B69" s="12"/>
      <c r="C69" s="14"/>
      <c r="D69" s="11"/>
      <c r="E69" s="11"/>
      <c r="F69" s="11"/>
      <c r="G69" s="11"/>
      <c r="H69" s="11"/>
      <c r="I69" s="11"/>
    </row>
    <row r="70" spans="1:9" ht="12.75">
      <c r="A70" s="12"/>
      <c r="B70" s="12"/>
      <c r="C70" s="14"/>
      <c r="D70" s="11"/>
      <c r="E70" s="11"/>
      <c r="F70" s="11"/>
      <c r="G70" s="11"/>
      <c r="H70" s="11"/>
      <c r="I70" s="11"/>
    </row>
    <row r="71" spans="1:9" ht="12.75">
      <c r="A71" s="12"/>
      <c r="B71" s="12"/>
      <c r="C71" s="14"/>
      <c r="D71" s="11"/>
      <c r="E71" s="11"/>
      <c r="F71" s="11"/>
      <c r="G71" s="11"/>
      <c r="H71" s="11"/>
      <c r="I71" s="11"/>
    </row>
    <row r="72" spans="1:9" ht="12.75">
      <c r="A72" s="12"/>
      <c r="B72" s="12"/>
      <c r="C72" s="14"/>
      <c r="D72" s="11"/>
      <c r="E72" s="11"/>
      <c r="F72" s="11"/>
      <c r="G72" s="11"/>
      <c r="H72" s="11"/>
      <c r="I72" s="11"/>
    </row>
    <row r="73" spans="1:9" ht="12.75">
      <c r="A73" s="12"/>
      <c r="B73" s="12"/>
      <c r="C73" s="14"/>
      <c r="D73" s="11"/>
      <c r="E73" s="11"/>
      <c r="F73" s="11"/>
      <c r="G73" s="11"/>
      <c r="H73" s="11"/>
      <c r="I73" s="11"/>
    </row>
    <row r="74" spans="1:9" ht="12.75">
      <c r="A74" s="12"/>
      <c r="B74" s="12"/>
      <c r="C74" s="14"/>
      <c r="D74" s="11"/>
      <c r="E74" s="11"/>
      <c r="F74" s="11"/>
      <c r="G74" s="11"/>
      <c r="H74" s="11"/>
      <c r="I74" s="11"/>
    </row>
    <row r="75" spans="1:9" ht="12.75">
      <c r="A75" s="12"/>
      <c r="B75" s="12"/>
      <c r="C75" s="14"/>
      <c r="D75" s="11"/>
      <c r="E75" s="11"/>
      <c r="F75" s="11"/>
      <c r="G75" s="11"/>
      <c r="H75" s="11"/>
      <c r="I75" s="11"/>
    </row>
    <row r="76" spans="1:9" ht="12.75">
      <c r="A76" s="12"/>
      <c r="B76" s="12"/>
      <c r="C76" s="14"/>
      <c r="D76" s="11"/>
      <c r="E76" s="11"/>
      <c r="F76" s="11"/>
      <c r="G76" s="11"/>
      <c r="H76" s="11"/>
      <c r="I76" s="11"/>
    </row>
    <row r="77" spans="1:9" ht="12.75">
      <c r="A77" s="12"/>
      <c r="B77" s="12"/>
      <c r="C77" s="14"/>
      <c r="D77" s="11"/>
      <c r="E77" s="11"/>
      <c r="F77" s="11"/>
      <c r="G77" s="11"/>
      <c r="H77" s="11"/>
      <c r="I77" s="11"/>
    </row>
    <row r="78" spans="1:9" ht="12.75">
      <c r="A78" s="12"/>
      <c r="B78" s="12"/>
      <c r="C78" s="14"/>
      <c r="D78" s="11"/>
      <c r="E78" s="11"/>
      <c r="F78" s="11"/>
      <c r="G78" s="11"/>
      <c r="H78" s="11"/>
      <c r="I78" s="11"/>
    </row>
    <row r="79" spans="1:9" ht="12.75">
      <c r="A79" s="12"/>
      <c r="B79" s="12"/>
      <c r="C79" s="14"/>
      <c r="D79" s="11"/>
      <c r="E79" s="11"/>
      <c r="F79" s="11"/>
      <c r="G79" s="11"/>
      <c r="H79" s="11"/>
      <c r="I79" s="11"/>
    </row>
    <row r="80" spans="1:9" ht="12.75">
      <c r="A80" s="12"/>
      <c r="B80" s="12"/>
      <c r="C80" s="14"/>
      <c r="D80" s="11"/>
      <c r="E80" s="11"/>
      <c r="F80" s="11"/>
      <c r="G80" s="11"/>
      <c r="H80" s="11"/>
      <c r="I80" s="11"/>
    </row>
    <row r="81" spans="1:3" s="11" customFormat="1" ht="12.75">
      <c r="A81" s="12"/>
      <c r="B81" s="12"/>
      <c r="C81" s="14"/>
    </row>
    <row r="82" spans="1:3" s="11" customFormat="1" ht="12.75">
      <c r="A82" s="12"/>
      <c r="B82" s="12"/>
      <c r="C82" s="14"/>
    </row>
    <row r="83" spans="1:3" s="11" customFormat="1" ht="12.75">
      <c r="A83" s="12"/>
      <c r="B83" s="12"/>
      <c r="C83" s="14"/>
    </row>
    <row r="84" spans="1:3" s="11" customFormat="1" ht="12.75">
      <c r="A84" s="12"/>
      <c r="B84" s="12"/>
      <c r="C84" s="14"/>
    </row>
    <row r="85" spans="1:3" s="11" customFormat="1" ht="12.75">
      <c r="A85" s="12"/>
      <c r="B85" s="12"/>
      <c r="C85" s="14"/>
    </row>
    <row r="86" spans="1:3" s="11" customFormat="1" ht="12.75">
      <c r="A86" s="12"/>
      <c r="B86" s="12"/>
      <c r="C86" s="14"/>
    </row>
    <row r="87" spans="1:3" s="11" customFormat="1" ht="12.75">
      <c r="A87" s="12"/>
      <c r="B87" s="12"/>
      <c r="C87" s="14"/>
    </row>
    <row r="88" spans="1:3" s="11" customFormat="1" ht="12.75">
      <c r="A88" s="12"/>
      <c r="B88" s="12"/>
      <c r="C88" s="14"/>
    </row>
    <row r="89" spans="1:3" s="11" customFormat="1" ht="12.75">
      <c r="A89" s="12"/>
      <c r="B89" s="12"/>
      <c r="C89" s="14"/>
    </row>
    <row r="90" spans="1:3" s="11" customFormat="1" ht="12.75">
      <c r="A90" s="12"/>
      <c r="B90" s="12"/>
      <c r="C90" s="14"/>
    </row>
    <row r="91" spans="1:3" s="11" customFormat="1" ht="12.75">
      <c r="A91" s="12"/>
      <c r="B91" s="12"/>
      <c r="C91" s="14"/>
    </row>
    <row r="92" spans="1:3" s="11" customFormat="1" ht="12.75">
      <c r="A92" s="12"/>
      <c r="B92" s="12"/>
      <c r="C92" s="14"/>
    </row>
    <row r="93" spans="1:3" s="11" customFormat="1" ht="12.75">
      <c r="A93" s="12"/>
      <c r="B93" s="12"/>
      <c r="C93" s="14"/>
    </row>
    <row r="94" spans="1:3" s="11" customFormat="1" ht="12.75">
      <c r="A94" s="12"/>
      <c r="B94" s="12"/>
      <c r="C94" s="14"/>
    </row>
    <row r="95" spans="1:3" s="11" customFormat="1" ht="12.75">
      <c r="A95" s="12"/>
      <c r="B95" s="12"/>
      <c r="C95" s="14"/>
    </row>
    <row r="96" spans="1:3" s="11" customFormat="1" ht="12.75">
      <c r="A96" s="12"/>
      <c r="B96" s="12"/>
      <c r="C96" s="14"/>
    </row>
    <row r="97" spans="1:3" s="11" customFormat="1" ht="12.75">
      <c r="A97" s="12"/>
      <c r="B97" s="12"/>
      <c r="C97" s="14"/>
    </row>
    <row r="98" spans="1:3" s="11" customFormat="1" ht="12.75">
      <c r="A98" s="12"/>
      <c r="B98" s="12"/>
      <c r="C98" s="14"/>
    </row>
    <row r="99" spans="1:3" s="11" customFormat="1" ht="12.75">
      <c r="A99" s="12"/>
      <c r="B99" s="12"/>
      <c r="C99" s="14"/>
    </row>
    <row r="100" spans="1:3" s="11" customFormat="1" ht="12.75">
      <c r="A100" s="12"/>
      <c r="B100" s="12"/>
      <c r="C100" s="14"/>
    </row>
    <row r="101" spans="1:3" s="11" customFormat="1" ht="12.75">
      <c r="A101" s="12"/>
      <c r="B101" s="12"/>
      <c r="C101" s="14"/>
    </row>
    <row r="102" spans="1:3" s="11" customFormat="1" ht="12.75">
      <c r="A102" s="12"/>
      <c r="B102" s="12"/>
      <c r="C102" s="14"/>
    </row>
    <row r="103" spans="1:3" s="11" customFormat="1" ht="12.75">
      <c r="A103" s="12"/>
      <c r="B103" s="12"/>
      <c r="C103" s="14"/>
    </row>
    <row r="104" spans="1:3" s="11" customFormat="1" ht="12.75">
      <c r="A104" s="12"/>
      <c r="B104" s="12"/>
      <c r="C104" s="14"/>
    </row>
    <row r="105" spans="1:3" s="11" customFormat="1" ht="12.75">
      <c r="A105" s="12"/>
      <c r="B105" s="12"/>
      <c r="C105" s="14"/>
    </row>
    <row r="106" spans="1:3" s="11" customFormat="1" ht="12.75">
      <c r="A106" s="12"/>
      <c r="B106" s="12"/>
      <c r="C106" s="14"/>
    </row>
    <row r="107" spans="1:3" s="11" customFormat="1" ht="12.75">
      <c r="A107" s="12"/>
      <c r="B107" s="12"/>
      <c r="C107" s="14"/>
    </row>
    <row r="108" spans="1:3" s="11" customFormat="1" ht="12.75">
      <c r="A108" s="12"/>
      <c r="B108" s="12"/>
      <c r="C108" s="14"/>
    </row>
    <row r="109" spans="1:3" s="11" customFormat="1" ht="12.75">
      <c r="A109" s="12"/>
      <c r="B109" s="12"/>
      <c r="C109" s="14"/>
    </row>
    <row r="110" spans="1:3" s="11" customFormat="1" ht="12.75">
      <c r="A110" s="12"/>
      <c r="B110" s="12"/>
      <c r="C110" s="14"/>
    </row>
    <row r="111" spans="1:3" s="11" customFormat="1" ht="12.75">
      <c r="A111" s="12"/>
      <c r="B111" s="12"/>
      <c r="C111" s="14"/>
    </row>
    <row r="112" spans="1:3" s="11" customFormat="1" ht="12.75">
      <c r="A112" s="12"/>
      <c r="B112" s="12"/>
      <c r="C112" s="14"/>
    </row>
    <row r="113" spans="1:3" s="11" customFormat="1" ht="12.75">
      <c r="A113" s="12"/>
      <c r="B113" s="12"/>
      <c r="C113" s="14"/>
    </row>
    <row r="114" spans="1:3" s="11" customFormat="1" ht="12.75">
      <c r="A114" s="12"/>
      <c r="B114" s="12"/>
      <c r="C114" s="14"/>
    </row>
    <row r="115" spans="1:3" s="11" customFormat="1" ht="12.75">
      <c r="A115" s="12"/>
      <c r="B115" s="12"/>
      <c r="C115" s="14"/>
    </row>
    <row r="116" spans="1:3" s="11" customFormat="1" ht="12.75">
      <c r="A116" s="12"/>
      <c r="B116" s="12"/>
      <c r="C116" s="14"/>
    </row>
    <row r="117" spans="1:3" s="11" customFormat="1" ht="12.75">
      <c r="A117" s="12"/>
      <c r="B117" s="12"/>
      <c r="C117" s="14"/>
    </row>
    <row r="118" spans="1:3" s="11" customFormat="1" ht="12.75">
      <c r="A118" s="12"/>
      <c r="B118" s="12"/>
      <c r="C118" s="14"/>
    </row>
    <row r="119" spans="1:3" s="11" customFormat="1" ht="12.75">
      <c r="A119" s="12"/>
      <c r="B119" s="12"/>
      <c r="C119" s="14"/>
    </row>
    <row r="120" spans="1:3" s="11" customFormat="1" ht="12.75">
      <c r="A120" s="12"/>
      <c r="B120" s="12"/>
      <c r="C120" s="14"/>
    </row>
    <row r="121" spans="1:3" s="11" customFormat="1" ht="12.75">
      <c r="A121" s="12"/>
      <c r="B121" s="12"/>
      <c r="C121" s="14"/>
    </row>
    <row r="122" spans="1:3" s="11" customFormat="1" ht="12.75">
      <c r="A122" s="12"/>
      <c r="B122" s="12"/>
      <c r="C122" s="14"/>
    </row>
    <row r="123" spans="1:3" s="11" customFormat="1" ht="12.75">
      <c r="A123" s="12"/>
      <c r="B123" s="12"/>
      <c r="C123" s="14"/>
    </row>
    <row r="124" spans="1:3" s="11" customFormat="1" ht="12.75">
      <c r="A124" s="12"/>
      <c r="B124" s="12"/>
      <c r="C124" s="14"/>
    </row>
    <row r="125" spans="1:3" s="11" customFormat="1" ht="12.75">
      <c r="A125" s="12"/>
      <c r="B125" s="12"/>
      <c r="C125" s="14"/>
    </row>
    <row r="126" spans="1:3" s="11" customFormat="1" ht="12.75">
      <c r="A126" s="12"/>
      <c r="B126" s="12"/>
      <c r="C126" s="14"/>
    </row>
    <row r="127" spans="1:3" s="11" customFormat="1" ht="12.75">
      <c r="A127" s="12"/>
      <c r="B127" s="12"/>
      <c r="C127" s="14"/>
    </row>
    <row r="128" spans="1:3" s="11" customFormat="1" ht="12.75">
      <c r="A128" s="12"/>
      <c r="B128" s="12"/>
      <c r="C128" s="14"/>
    </row>
    <row r="129" spans="1:3" s="11" customFormat="1" ht="12.75">
      <c r="A129" s="12"/>
      <c r="B129" s="12"/>
      <c r="C129" s="14"/>
    </row>
    <row r="130" spans="1:3" s="11" customFormat="1" ht="12.75">
      <c r="A130" s="12"/>
      <c r="B130" s="12"/>
      <c r="C130" s="14"/>
    </row>
    <row r="131" spans="1:3" s="11" customFormat="1" ht="12.75">
      <c r="A131" s="12"/>
      <c r="B131" s="12"/>
      <c r="C131" s="14"/>
    </row>
    <row r="132" spans="1:3" s="11" customFormat="1" ht="12.75">
      <c r="A132" s="12"/>
      <c r="B132" s="12"/>
      <c r="C132" s="14"/>
    </row>
    <row r="133" spans="1:3" s="11" customFormat="1" ht="12.75">
      <c r="A133" s="12"/>
      <c r="B133" s="12"/>
      <c r="C133" s="14"/>
    </row>
    <row r="134" spans="1:3" s="11" customFormat="1" ht="12.75">
      <c r="A134" s="12"/>
      <c r="B134" s="12"/>
      <c r="C134" s="14"/>
    </row>
    <row r="135" spans="1:3" s="11" customFormat="1" ht="12.75">
      <c r="A135" s="12"/>
      <c r="B135" s="12"/>
      <c r="C135" s="14"/>
    </row>
    <row r="136" spans="1:3" s="11" customFormat="1" ht="12.75">
      <c r="A136" s="12"/>
      <c r="B136" s="12"/>
      <c r="C136" s="14"/>
    </row>
  </sheetData>
  <sheetProtection password="EF65" sheet="1" objects="1" scenarios="1"/>
  <mergeCells count="124">
    <mergeCell ref="H8:I8"/>
    <mergeCell ref="H4:I4"/>
    <mergeCell ref="A24:I24"/>
    <mergeCell ref="H18:I18"/>
    <mergeCell ref="H21:I21"/>
    <mergeCell ref="H23:I23"/>
    <mergeCell ref="H22:I22"/>
    <mergeCell ref="H19:I19"/>
    <mergeCell ref="H20:I20"/>
    <mergeCell ref="H17:I17"/>
    <mergeCell ref="A20:F20"/>
    <mergeCell ref="H15:I15"/>
    <mergeCell ref="D9:G9"/>
    <mergeCell ref="H11:I11"/>
    <mergeCell ref="H9:I9"/>
    <mergeCell ref="H13:I13"/>
    <mergeCell ref="H16:I16"/>
    <mergeCell ref="A18:F18"/>
    <mergeCell ref="A19:F19"/>
    <mergeCell ref="D15:G15"/>
    <mergeCell ref="A14:A15"/>
    <mergeCell ref="A16:G16"/>
    <mergeCell ref="A12:A13"/>
    <mergeCell ref="D13:G13"/>
    <mergeCell ref="D29:F29"/>
    <mergeCell ref="A25:C26"/>
    <mergeCell ref="D25:F25"/>
    <mergeCell ref="D26:F26"/>
    <mergeCell ref="A21:F21"/>
    <mergeCell ref="A22:F22"/>
    <mergeCell ref="H27:I27"/>
    <mergeCell ref="H25:I25"/>
    <mergeCell ref="H26:I26"/>
    <mergeCell ref="A1:I1"/>
    <mergeCell ref="A46:F46"/>
    <mergeCell ref="H46:I46"/>
    <mergeCell ref="D12:G12"/>
    <mergeCell ref="H12:I12"/>
    <mergeCell ref="D14:G14"/>
    <mergeCell ref="F30:H30"/>
    <mergeCell ref="D30:E30"/>
    <mergeCell ref="A30:C30"/>
    <mergeCell ref="A17:F17"/>
    <mergeCell ref="A9:A10"/>
    <mergeCell ref="A11:B11"/>
    <mergeCell ref="H10:I10"/>
    <mergeCell ref="H14:I14"/>
    <mergeCell ref="D10:G10"/>
    <mergeCell ref="D11:G11"/>
    <mergeCell ref="D7:G7"/>
    <mergeCell ref="H7:I7"/>
    <mergeCell ref="D6:G6"/>
    <mergeCell ref="F31:H31"/>
    <mergeCell ref="D33:E33"/>
    <mergeCell ref="F33:H33"/>
    <mergeCell ref="A33:B33"/>
    <mergeCell ref="A31:A32"/>
    <mergeCell ref="H2:I2"/>
    <mergeCell ref="D2:G2"/>
    <mergeCell ref="D3:G3"/>
    <mergeCell ref="H3:I3"/>
    <mergeCell ref="D31:E31"/>
    <mergeCell ref="D34:E34"/>
    <mergeCell ref="F34:H34"/>
    <mergeCell ref="A5:A6"/>
    <mergeCell ref="D5:G5"/>
    <mergeCell ref="D4:G4"/>
    <mergeCell ref="H5:I5"/>
    <mergeCell ref="H6:I6"/>
    <mergeCell ref="A3:A4"/>
    <mergeCell ref="A2:B2"/>
    <mergeCell ref="A7:A8"/>
    <mergeCell ref="D8:G8"/>
    <mergeCell ref="H29:I29"/>
    <mergeCell ref="A27:F27"/>
    <mergeCell ref="D32:E32"/>
    <mergeCell ref="F32:H32"/>
    <mergeCell ref="H28:I28"/>
    <mergeCell ref="A23:F23"/>
    <mergeCell ref="A28:C29"/>
    <mergeCell ref="D28:F28"/>
    <mergeCell ref="G42:I42"/>
    <mergeCell ref="G44:H44"/>
    <mergeCell ref="G43:H43"/>
    <mergeCell ref="D36:E36"/>
    <mergeCell ref="F36:H36"/>
    <mergeCell ref="A34:A35"/>
    <mergeCell ref="A39:I39"/>
    <mergeCell ref="A37:B37"/>
    <mergeCell ref="D37:E37"/>
    <mergeCell ref="F37:H37"/>
    <mergeCell ref="A38:B38"/>
    <mergeCell ref="D38:E38"/>
    <mergeCell ref="F38:H38"/>
    <mergeCell ref="D40:F40"/>
    <mergeCell ref="F35:H35"/>
    <mergeCell ref="A40:B40"/>
    <mergeCell ref="D35:E35"/>
    <mergeCell ref="G40:I40"/>
    <mergeCell ref="A36:B36"/>
    <mergeCell ref="A45:I45"/>
    <mergeCell ref="H47:I47"/>
    <mergeCell ref="A54:I54"/>
    <mergeCell ref="A53:I53"/>
    <mergeCell ref="A47:F47"/>
    <mergeCell ref="A49:F49"/>
    <mergeCell ref="A51:F51"/>
    <mergeCell ref="H51:I51"/>
    <mergeCell ref="C41:C42"/>
    <mergeCell ref="D42:F42"/>
    <mergeCell ref="H50:I50"/>
    <mergeCell ref="A44:B44"/>
    <mergeCell ref="D44:E44"/>
    <mergeCell ref="A52:F52"/>
    <mergeCell ref="H52:I52"/>
    <mergeCell ref="A50:F50"/>
    <mergeCell ref="A43:B43"/>
    <mergeCell ref="A41:B42"/>
    <mergeCell ref="H49:I49"/>
    <mergeCell ref="D43:E43"/>
    <mergeCell ref="D41:F41"/>
    <mergeCell ref="G41:I41"/>
    <mergeCell ref="A48:F48"/>
    <mergeCell ref="H48:I48"/>
  </mergeCells>
  <hyperlinks>
    <hyperlink ref="J5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82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workbookViewId="0" topLeftCell="A1">
      <selection pane="topLeft" activeCell="A23" sqref="A23:G23"/>
    </sheetView>
  </sheetViews>
  <sheetFormatPr defaultRowHeight="12.75"/>
  <cols>
    <col min="1" max="1" width="7.57142857142857" style="1" customWidth="1"/>
    <col min="2" max="4" width="15.7142857142857" customWidth="1"/>
    <col min="5" max="7" width="15.7142857142857" style="2" customWidth="1"/>
    <col min="8" max="8" width="114.285714285714" style="2" bestFit="1" customWidth="1"/>
    <col min="9" max="48" width="9.14285714285714" style="2"/>
  </cols>
  <sheetData>
    <row r="1" spans="1:7" ht="16.5" thickBot="1">
      <c r="A1" s="531"/>
      <c r="B1" s="531"/>
      <c r="C1" s="531"/>
      <c r="D1" s="531"/>
      <c r="E1" s="531"/>
      <c r="F1" s="531"/>
      <c r="G1" s="531"/>
    </row>
    <row r="2" spans="1:7" ht="27" customHeight="1">
      <c r="A2" s="22" t="s">
        <v>531</v>
      </c>
      <c r="B2" s="23" t="s">
        <v>529</v>
      </c>
      <c r="C2" s="24" t="s">
        <v>532</v>
      </c>
      <c r="D2" s="24" t="s">
        <v>533</v>
      </c>
      <c r="E2" s="23" t="s">
        <v>534</v>
      </c>
      <c r="F2" s="24" t="s">
        <v>535</v>
      </c>
      <c r="G2" s="25" t="s">
        <v>536</v>
      </c>
    </row>
    <row r="3" spans="1:7" ht="18" customHeight="1">
      <c r="A3" s="28">
        <v>1</v>
      </c>
      <c r="B3" s="20">
        <f>+'DPH2'!D3</f>
        <v>0</v>
      </c>
      <c r="C3" s="20">
        <f>+'DPH2'!H3</f>
        <v>0</v>
      </c>
      <c r="D3" s="30">
        <v>0.21</v>
      </c>
      <c r="E3" s="20">
        <f>ROUND(+B3*D3,0)</f>
        <v>0</v>
      </c>
      <c r="F3" s="20">
        <f>+C3-E3</f>
        <v>0</v>
      </c>
      <c r="G3" s="26">
        <f t="shared" si="0" ref="G3:G17">IF((OR(ABS(F3)&gt;15,ABS(F3)&gt;ABS(B3*0.001))),0,1)</f>
        <v>1</v>
      </c>
    </row>
    <row r="4" spans="1:8" ht="18" customHeight="1">
      <c r="A4" s="28">
        <v>2</v>
      </c>
      <c r="B4" s="20">
        <f>+'DPH2'!D4</f>
        <v>0</v>
      </c>
      <c r="C4" s="20">
        <f>+'DPH2'!H4</f>
        <v>0</v>
      </c>
      <c r="D4" s="30">
        <v>0.15</v>
      </c>
      <c r="E4" s="20">
        <f>ROUND(+B4*D4,0)</f>
        <v>0</v>
      </c>
      <c r="F4" s="20">
        <f t="shared" si="1" ref="F4:F17">+C4-E4</f>
        <v>0</v>
      </c>
      <c r="G4" s="26">
        <f t="shared" si="0"/>
        <v>1</v>
      </c>
      <c r="H4" s="11" t="str">
        <f>IF(G4=0,T($A$26)," ")</f>
        <v xml:space="preserve"> </v>
      </c>
    </row>
    <row r="5" spans="1:7" ht="18" customHeight="1">
      <c r="A5" s="28">
        <v>3</v>
      </c>
      <c r="B5" s="20">
        <f>+'DPH2'!D5</f>
        <v>0</v>
      </c>
      <c r="C5" s="20">
        <f>+'DPH2'!H5</f>
        <v>0</v>
      </c>
      <c r="D5" s="30">
        <v>0.21</v>
      </c>
      <c r="E5" s="20">
        <f>ROUND(+B5*D5,0)</f>
        <v>0</v>
      </c>
      <c r="F5" s="20">
        <f t="shared" si="1"/>
        <v>0</v>
      </c>
      <c r="G5" s="26">
        <f t="shared" si="0"/>
        <v>1</v>
      </c>
    </row>
    <row r="6" spans="1:8" ht="18" customHeight="1">
      <c r="A6" s="28">
        <v>4</v>
      </c>
      <c r="B6" s="20">
        <f>+'DPH2'!D6</f>
        <v>0</v>
      </c>
      <c r="C6" s="20">
        <f>+'DPH2'!H6</f>
        <v>0</v>
      </c>
      <c r="D6" s="30">
        <v>0.15</v>
      </c>
      <c r="E6" s="20">
        <f t="shared" si="2" ref="E6:E19">ROUND(+B6*D6,0)</f>
        <v>0</v>
      </c>
      <c r="F6" s="20">
        <f t="shared" si="1"/>
        <v>0</v>
      </c>
      <c r="G6" s="26">
        <f t="shared" si="0"/>
        <v>1</v>
      </c>
      <c r="H6" s="11" t="str">
        <f>IF(G6=0,T($A$26)," ")</f>
        <v xml:space="preserve"> </v>
      </c>
    </row>
    <row r="7" spans="1:7" ht="18" customHeight="1">
      <c r="A7" s="28">
        <v>5</v>
      </c>
      <c r="B7" s="20">
        <f>+'DPH2'!D7</f>
        <v>0</v>
      </c>
      <c r="C7" s="20">
        <f>+'DPH2'!H7</f>
        <v>0</v>
      </c>
      <c r="D7" s="30">
        <v>0.21</v>
      </c>
      <c r="E7" s="20">
        <f t="shared" si="2"/>
        <v>0</v>
      </c>
      <c r="F7" s="20">
        <f t="shared" si="1"/>
        <v>0</v>
      </c>
      <c r="G7" s="26">
        <f t="shared" si="0"/>
        <v>1</v>
      </c>
    </row>
    <row r="8" spans="1:8" ht="18" customHeight="1">
      <c r="A8" s="28">
        <v>6</v>
      </c>
      <c r="B8" s="20">
        <f>+'DPH2'!D8</f>
        <v>0</v>
      </c>
      <c r="C8" s="20">
        <f>+'DPH2'!H8</f>
        <v>0</v>
      </c>
      <c r="D8" s="30">
        <v>0.15</v>
      </c>
      <c r="E8" s="20">
        <f t="shared" si="2"/>
        <v>0</v>
      </c>
      <c r="F8" s="20">
        <f t="shared" si="1"/>
        <v>0</v>
      </c>
      <c r="G8" s="26">
        <f t="shared" si="0"/>
        <v>1</v>
      </c>
      <c r="H8" s="11" t="str">
        <f>IF(G8=0,T($A$26)," ")</f>
        <v xml:space="preserve"> </v>
      </c>
    </row>
    <row r="9" spans="1:7" ht="18" customHeight="1">
      <c r="A9" s="28">
        <v>7</v>
      </c>
      <c r="B9" s="20">
        <f>+'DPH2'!D9</f>
        <v>0</v>
      </c>
      <c r="C9" s="20">
        <f>+'DPH2'!H9</f>
        <v>0</v>
      </c>
      <c r="D9" s="30">
        <v>0.21</v>
      </c>
      <c r="E9" s="20">
        <f t="shared" si="2"/>
        <v>0</v>
      </c>
      <c r="F9" s="20">
        <f t="shared" si="1"/>
        <v>0</v>
      </c>
      <c r="G9" s="26">
        <f t="shared" si="0"/>
        <v>1</v>
      </c>
    </row>
    <row r="10" spans="1:8" ht="18" customHeight="1">
      <c r="A10" s="28">
        <v>8</v>
      </c>
      <c r="B10" s="20">
        <f>+'DPH2'!D10</f>
        <v>0</v>
      </c>
      <c r="C10" s="20">
        <f>+'DPH2'!H10</f>
        <v>0</v>
      </c>
      <c r="D10" s="30">
        <v>0.15</v>
      </c>
      <c r="E10" s="20">
        <f t="shared" si="2"/>
        <v>0</v>
      </c>
      <c r="F10" s="20">
        <f t="shared" si="1"/>
        <v>0</v>
      </c>
      <c r="G10" s="26">
        <f t="shared" si="0"/>
        <v>1</v>
      </c>
      <c r="H10" s="11" t="str">
        <f>IF(G10=0,T($A$26)," ")</f>
        <v xml:space="preserve"> </v>
      </c>
    </row>
    <row r="11" spans="1:7" ht="18" customHeight="1">
      <c r="A11" s="28">
        <v>9</v>
      </c>
      <c r="B11" s="20">
        <f>+'DPH2'!D11</f>
        <v>0</v>
      </c>
      <c r="C11" s="20">
        <f>+'DPH2'!H11</f>
        <v>0</v>
      </c>
      <c r="D11" s="30">
        <v>0.21</v>
      </c>
      <c r="E11" s="20">
        <f t="shared" si="2"/>
        <v>0</v>
      </c>
      <c r="F11" s="20">
        <f t="shared" si="1"/>
        <v>0</v>
      </c>
      <c r="G11" s="26">
        <f t="shared" si="0"/>
        <v>1</v>
      </c>
    </row>
    <row r="12" spans="1:7" ht="18" customHeight="1">
      <c r="A12" s="28">
        <v>10</v>
      </c>
      <c r="B12" s="20">
        <f>+'DPH2'!D12</f>
        <v>0</v>
      </c>
      <c r="C12" s="20">
        <f>+'DPH2'!H12</f>
        <v>0</v>
      </c>
      <c r="D12" s="30">
        <v>0.21</v>
      </c>
      <c r="E12" s="20">
        <f t="shared" si="2"/>
        <v>0</v>
      </c>
      <c r="F12" s="20">
        <f>+C12-E12</f>
        <v>0</v>
      </c>
      <c r="G12" s="26">
        <f>IF((OR(ABS(F12)&gt;15,ABS(F12)&gt;ABS(B12*0.001))),0,1)</f>
        <v>1</v>
      </c>
    </row>
    <row r="13" spans="1:8" ht="18" customHeight="1">
      <c r="A13" s="28">
        <v>11</v>
      </c>
      <c r="B13" s="20">
        <f>+'DPH2'!D13</f>
        <v>0</v>
      </c>
      <c r="C13" s="20">
        <f>+'DPH2'!H13</f>
        <v>0</v>
      </c>
      <c r="D13" s="30">
        <v>0.15</v>
      </c>
      <c r="E13" s="20">
        <f t="shared" si="2"/>
        <v>0</v>
      </c>
      <c r="F13" s="20">
        <f>+C13-E13</f>
        <v>0</v>
      </c>
      <c r="G13" s="26">
        <f>IF((OR(ABS(F13)&gt;15,ABS(F13)&gt;ABS(B13*0.001))),0,1)</f>
        <v>1</v>
      </c>
      <c r="H13" s="11" t="str">
        <f>IF(G13=0,T($A$26)," ")</f>
        <v xml:space="preserve"> </v>
      </c>
    </row>
    <row r="14" spans="1:7" ht="18" customHeight="1">
      <c r="A14" s="28">
        <v>12</v>
      </c>
      <c r="B14" s="20">
        <f>+'DPH2'!D14</f>
        <v>0</v>
      </c>
      <c r="C14" s="20">
        <f>+'DPH2'!H14</f>
        <v>0</v>
      </c>
      <c r="D14" s="30">
        <v>0.21</v>
      </c>
      <c r="E14" s="20">
        <f t="shared" si="2"/>
        <v>0</v>
      </c>
      <c r="F14" s="20">
        <f>+C14-E14</f>
        <v>0</v>
      </c>
      <c r="G14" s="26">
        <f>IF((OR(ABS(F14)&gt;15,ABS(F14)&gt;ABS(B14*0.001))),0,1)</f>
        <v>1</v>
      </c>
    </row>
    <row r="15" spans="1:8" ht="18" customHeight="1">
      <c r="A15" s="28">
        <v>13</v>
      </c>
      <c r="B15" s="20">
        <f>+'DPH2'!D15</f>
        <v>0</v>
      </c>
      <c r="C15" s="20">
        <f>+'DPH2'!H15</f>
        <v>0</v>
      </c>
      <c r="D15" s="30">
        <v>0.15</v>
      </c>
      <c r="E15" s="20">
        <f t="shared" si="2"/>
        <v>0</v>
      </c>
      <c r="F15" s="20">
        <f>+C15-E15</f>
        <v>0</v>
      </c>
      <c r="G15" s="26">
        <f>IF((OR(ABS(F15)&gt;15,ABS(F15)&gt;ABS(B15*0.001))),0,1)</f>
        <v>1</v>
      </c>
      <c r="H15" s="11" t="str">
        <f>IF(G15=0,T($A$26)," ")</f>
        <v xml:space="preserve"> </v>
      </c>
    </row>
    <row r="16" spans="1:7" ht="18" customHeight="1">
      <c r="A16" s="28">
        <v>40</v>
      </c>
      <c r="B16" s="20">
        <f>+'DPH2'!D31</f>
        <v>0</v>
      </c>
      <c r="C16" s="20">
        <f>+'DPH2'!F31+'DPH2'!I31</f>
        <v>0</v>
      </c>
      <c r="D16" s="30">
        <v>0.21</v>
      </c>
      <c r="E16" s="20">
        <f t="shared" si="2"/>
        <v>0</v>
      </c>
      <c r="F16" s="20">
        <f t="shared" si="1"/>
        <v>0</v>
      </c>
      <c r="G16" s="26">
        <f t="shared" si="0"/>
        <v>1</v>
      </c>
    </row>
    <row r="17" spans="1:8" ht="18" customHeight="1">
      <c r="A17" s="28">
        <v>41</v>
      </c>
      <c r="B17" s="20">
        <f>+'DPH2'!D32</f>
        <v>0</v>
      </c>
      <c r="C17" s="20">
        <f>+'DPH2'!F32+'DPH2'!I32</f>
        <v>0</v>
      </c>
      <c r="D17" s="30">
        <v>0.15</v>
      </c>
      <c r="E17" s="20">
        <f t="shared" si="2"/>
        <v>0</v>
      </c>
      <c r="F17" s="20">
        <f t="shared" si="1"/>
        <v>0</v>
      </c>
      <c r="G17" s="26">
        <f t="shared" si="0"/>
        <v>1</v>
      </c>
      <c r="H17" s="11" t="str">
        <f>IF(G17=0,T($A$26)," ")</f>
        <v xml:space="preserve"> </v>
      </c>
    </row>
    <row r="18" spans="1:7" ht="18" customHeight="1">
      <c r="A18" s="28">
        <v>43</v>
      </c>
      <c r="B18" s="20">
        <f>+'DPH2'!D34</f>
        <v>0</v>
      </c>
      <c r="C18" s="20">
        <f>+'DPH2'!F34+'DPH2'!I34</f>
        <v>0</v>
      </c>
      <c r="D18" s="30">
        <v>0.21</v>
      </c>
      <c r="E18" s="20">
        <f t="shared" si="2"/>
        <v>0</v>
      </c>
      <c r="F18" s="20">
        <f>+C18-E18</f>
        <v>0</v>
      </c>
      <c r="G18" s="26">
        <f>IF((OR(ABS(F18)&gt;15,ABS(F18)&gt;ABS(B18*0.001))),0,1)</f>
        <v>1</v>
      </c>
    </row>
    <row r="19" spans="1:8" ht="18" customHeight="1" thickBot="1">
      <c r="A19" s="29">
        <v>44</v>
      </c>
      <c r="B19" s="21">
        <f>+'DPH2'!D35</f>
        <v>0</v>
      </c>
      <c r="C19" s="21">
        <f>+'DPH2'!F35+'DPH2'!I35</f>
        <v>0</v>
      </c>
      <c r="D19" s="31">
        <v>0.15</v>
      </c>
      <c r="E19" s="21">
        <f t="shared" si="2"/>
        <v>0</v>
      </c>
      <c r="F19" s="21">
        <f>+C19-E19</f>
        <v>0</v>
      </c>
      <c r="G19" s="27">
        <f>IF((OR(ABS(F19)&gt;15,ABS(F19)&gt;ABS(B19*0.001))),0,1)</f>
        <v>1</v>
      </c>
      <c r="H19" s="11" t="str">
        <f>IF(G19=0,T($A$26)," ")</f>
        <v xml:space="preserve"> </v>
      </c>
    </row>
    <row r="20" spans="1:7" ht="14.25" customHeight="1">
      <c r="A20" s="6"/>
      <c r="B20" s="7"/>
      <c r="C20" s="7"/>
      <c r="D20" s="7"/>
      <c r="E20" s="7"/>
      <c r="F20" s="7"/>
      <c r="G20" s="7"/>
    </row>
    <row r="21" spans="1:7" ht="12.75" hidden="1">
      <c r="A21" s="6"/>
      <c r="B21" s="7"/>
      <c r="C21" s="7"/>
      <c r="D21" s="7"/>
      <c r="E21" s="7"/>
      <c r="F21" s="7"/>
      <c r="G21" s="7">
        <f>PRODUCT(G3:G20)</f>
        <v>1</v>
      </c>
    </row>
    <row r="22" spans="1:7" ht="13.5" thickBot="1">
      <c r="A22" s="6"/>
      <c r="B22" s="7"/>
      <c r="C22" s="7"/>
      <c r="D22" s="7"/>
      <c r="E22" s="7"/>
      <c r="F22" s="7"/>
      <c r="G22" s="7"/>
    </row>
    <row r="23" spans="1:7" ht="21" customHeight="1" thickTop="1" thickBot="1">
      <c r="A23" s="528" t="str">
        <f>IF(G21=1,T(A24),T(A25))</f>
        <v>Daňové přiznání je ve všech kontrolovaných bodech v pořádku.</v>
      </c>
      <c r="B23" s="529"/>
      <c r="C23" s="529"/>
      <c r="D23" s="529"/>
      <c r="E23" s="529"/>
      <c r="F23" s="529"/>
      <c r="G23" s="530"/>
    </row>
    <row r="24" spans="1:7" ht="9.75" customHeight="1" hidden="1" thickTop="1">
      <c r="A24" s="8" t="s">
        <v>537</v>
      </c>
      <c r="B24" s="7"/>
      <c r="C24" s="7"/>
      <c r="D24" s="7"/>
      <c r="E24" s="7"/>
      <c r="F24" s="7"/>
      <c r="G24" s="7"/>
    </row>
    <row r="25" spans="1:7" ht="11.25" customHeight="1" hidden="1">
      <c r="A25" s="8" t="s">
        <v>2362</v>
      </c>
      <c r="B25" s="7"/>
      <c r="C25" s="7"/>
      <c r="D25" s="7"/>
      <c r="E25" s="7"/>
      <c r="F25" s="7"/>
      <c r="G25" s="7"/>
    </row>
    <row r="26" spans="1:7" ht="11.25" customHeight="1" hidden="1">
      <c r="A26" s="8" t="s">
        <v>2363</v>
      </c>
      <c r="B26" s="7"/>
      <c r="C26" s="7"/>
      <c r="D26" s="7"/>
      <c r="E26" s="7"/>
      <c r="F26" s="7"/>
      <c r="G26" s="7"/>
    </row>
    <row r="27" spans="1:7" ht="12.75" hidden="1">
      <c r="A27" s="6"/>
      <c r="B27" s="7"/>
      <c r="C27" s="7"/>
      <c r="D27" s="7"/>
      <c r="E27" s="7"/>
      <c r="F27" s="7"/>
      <c r="G27" s="7"/>
    </row>
    <row r="28" spans="1:7" ht="13.5">
      <c r="A28" s="6"/>
      <c r="B28" s="7"/>
      <c r="C28" s="7"/>
      <c r="D28" s="7"/>
      <c r="E28" s="7"/>
      <c r="F28" s="7"/>
      <c r="G28" s="7"/>
    </row>
    <row r="29" spans="1:7" ht="12.75">
      <c r="A29" s="6"/>
      <c r="B29" s="7"/>
      <c r="C29" s="7"/>
      <c r="D29" s="7"/>
      <c r="E29" s="7"/>
      <c r="F29" s="7"/>
      <c r="G29" s="7"/>
    </row>
    <row r="30" spans="1:7" ht="12.75">
      <c r="A30" s="6"/>
      <c r="B30" s="7"/>
      <c r="C30" s="7"/>
      <c r="D30" s="7"/>
      <c r="E30" s="7"/>
      <c r="F30" s="7"/>
      <c r="G30" s="7"/>
    </row>
    <row r="31" spans="1:7" ht="12.75">
      <c r="A31" s="6"/>
      <c r="B31" s="7"/>
      <c r="C31" s="7"/>
      <c r="D31" s="7"/>
      <c r="E31" s="7"/>
      <c r="F31" s="7"/>
      <c r="G31" s="7"/>
    </row>
    <row r="32" spans="1:7" ht="12.75">
      <c r="A32" s="6"/>
      <c r="B32" s="7"/>
      <c r="C32" s="7"/>
      <c r="D32" s="7"/>
      <c r="E32" s="7"/>
      <c r="F32" s="7"/>
      <c r="G32" s="7"/>
    </row>
    <row r="33" spans="1:4" ht="12.75">
      <c r="A33" s="3"/>
      <c r="B33" s="2"/>
      <c r="C33" s="2"/>
      <c r="D33" s="2"/>
    </row>
    <row r="34" spans="1:4" ht="12.75">
      <c r="A34" s="3"/>
      <c r="B34" s="2"/>
      <c r="C34" s="2"/>
      <c r="D34" s="2"/>
    </row>
    <row r="35" spans="1:4" ht="12.75">
      <c r="A35" s="3"/>
      <c r="B35" s="2"/>
      <c r="C35" s="2"/>
      <c r="D35" s="2"/>
    </row>
    <row r="36" spans="1:4" ht="12.75">
      <c r="A36" s="3"/>
      <c r="B36" s="2"/>
      <c r="C36" s="2"/>
      <c r="D36" s="2"/>
    </row>
    <row r="37" spans="1:4" ht="12.75">
      <c r="A37" s="3"/>
      <c r="B37" s="2"/>
      <c r="C37" s="2"/>
      <c r="D37" s="2"/>
    </row>
    <row r="38" spans="1:4" ht="12.75">
      <c r="A38" s="3"/>
      <c r="B38" s="2"/>
      <c r="C38" s="2"/>
      <c r="D38" s="2"/>
    </row>
    <row r="39" spans="1:4" ht="12.75">
      <c r="A39" s="3"/>
      <c r="B39" s="2"/>
      <c r="C39" s="2"/>
      <c r="D39" s="2"/>
    </row>
    <row r="40" spans="1:4" ht="12.75">
      <c r="A40" s="3"/>
      <c r="B40" s="2"/>
      <c r="C40" s="2"/>
      <c r="D40" s="2"/>
    </row>
    <row r="41" spans="1:4" ht="12.75">
      <c r="A41" s="3"/>
      <c r="B41" s="2"/>
      <c r="C41" s="2"/>
      <c r="D41" s="2"/>
    </row>
    <row r="42" spans="1:4" ht="12.75">
      <c r="A42" s="3"/>
      <c r="B42" s="2"/>
      <c r="C42" s="2"/>
      <c r="D42" s="2"/>
    </row>
    <row r="43" spans="1:4" ht="12.75">
      <c r="A43" s="3"/>
      <c r="B43" s="2"/>
      <c r="C43" s="2"/>
      <c r="D43" s="2"/>
    </row>
    <row r="44" spans="1:4" ht="12.75">
      <c r="A44" s="3"/>
      <c r="B44" s="2"/>
      <c r="C44" s="2"/>
      <c r="D44" s="2"/>
    </row>
    <row r="45" spans="1:4" ht="12.75">
      <c r="A45" s="3"/>
      <c r="B45" s="2"/>
      <c r="C45" s="2"/>
      <c r="D45" s="2"/>
    </row>
    <row r="46" spans="1:4" ht="12.75">
      <c r="A46" s="3"/>
      <c r="B46" s="2"/>
      <c r="C46" s="2"/>
      <c r="D46" s="2"/>
    </row>
    <row r="47" spans="1:4" ht="12.75">
      <c r="A47" s="3"/>
      <c r="B47" s="2"/>
      <c r="C47" s="2"/>
      <c r="D47" s="2"/>
    </row>
    <row r="48" spans="1:4" ht="12.75">
      <c r="A48" s="3"/>
      <c r="B48" s="2"/>
      <c r="C48" s="2"/>
      <c r="D48" s="2"/>
    </row>
    <row r="49" spans="1:4" ht="12.75">
      <c r="A49" s="3"/>
      <c r="B49" s="2"/>
      <c r="C49" s="2"/>
      <c r="D49" s="2"/>
    </row>
    <row r="50" spans="1:4" ht="12.75">
      <c r="A50" s="3"/>
      <c r="B50" s="2"/>
      <c r="C50" s="2"/>
      <c r="D50" s="2"/>
    </row>
    <row r="51" spans="1:4" ht="12.75">
      <c r="A51" s="3"/>
      <c r="B51" s="2"/>
      <c r="C51" s="2"/>
      <c r="D51" s="2"/>
    </row>
    <row r="52" spans="1:4" ht="12.75">
      <c r="A52" s="3"/>
      <c r="B52" s="2"/>
      <c r="C52" s="2"/>
      <c r="D52" s="2"/>
    </row>
    <row r="53" spans="1:4" ht="12.75">
      <c r="A53" s="3"/>
      <c r="B53" s="2"/>
      <c r="C53" s="2"/>
      <c r="D53" s="2"/>
    </row>
    <row r="54" spans="1:4" ht="12.75">
      <c r="A54" s="3"/>
      <c r="B54" s="2"/>
      <c r="C54" s="2"/>
      <c r="D54" s="2"/>
    </row>
    <row r="55" spans="1:4" ht="12.75">
      <c r="A55" s="3"/>
      <c r="B55" s="2"/>
      <c r="C55" s="2"/>
      <c r="D55" s="2"/>
    </row>
    <row r="56" spans="1:4" ht="12.75">
      <c r="A56" s="3"/>
      <c r="B56" s="2"/>
      <c r="C56" s="2"/>
      <c r="D56" s="2"/>
    </row>
    <row r="57" spans="1:4" ht="12.75">
      <c r="A57" s="3"/>
      <c r="B57" s="2"/>
      <c r="C57" s="2"/>
      <c r="D57" s="2"/>
    </row>
    <row r="58" spans="1:4" ht="12.75">
      <c r="A58" s="3"/>
      <c r="B58" s="2"/>
      <c r="C58" s="2"/>
      <c r="D58" s="2"/>
    </row>
    <row r="59" spans="1:4" ht="12.75">
      <c r="A59" s="3"/>
      <c r="B59" s="2"/>
      <c r="C59" s="2"/>
      <c r="D59" s="2"/>
    </row>
    <row r="60" spans="1:4" ht="12.75">
      <c r="A60" s="3"/>
      <c r="B60" s="2"/>
      <c r="C60" s="2"/>
      <c r="D60" s="2"/>
    </row>
    <row r="61" spans="1:4" ht="12.75">
      <c r="A61" s="3"/>
      <c r="B61" s="2"/>
      <c r="C61" s="2"/>
      <c r="D61" s="2"/>
    </row>
    <row r="62" spans="1:4" ht="12.75">
      <c r="A62" s="3"/>
      <c r="B62" s="2"/>
      <c r="C62" s="2"/>
      <c r="D62" s="2"/>
    </row>
    <row r="63" spans="1:4" ht="12.75">
      <c r="A63" s="3"/>
      <c r="B63" s="2"/>
      <c r="C63" s="2"/>
      <c r="D63" s="2"/>
    </row>
    <row r="64" spans="1:4" ht="12.75">
      <c r="A64" s="3"/>
      <c r="B64" s="2"/>
      <c r="C64" s="2"/>
      <c r="D64" s="2"/>
    </row>
    <row r="65" spans="1:1" s="2" customFormat="1" ht="12.75">
      <c r="A65" s="3"/>
    </row>
    <row r="66" spans="1:1" s="2" customFormat="1" ht="12.75">
      <c r="A66" s="3"/>
    </row>
    <row r="67" spans="1:1" s="2" customFormat="1" ht="12.75">
      <c r="A67" s="3"/>
    </row>
    <row r="68" spans="1:1" s="2" customFormat="1" ht="12.75">
      <c r="A68" s="3"/>
    </row>
    <row r="69" spans="1:1" s="2" customFormat="1" ht="12.75">
      <c r="A69" s="3"/>
    </row>
    <row r="70" spans="1:1" s="2" customFormat="1" ht="12.75">
      <c r="A70" s="3"/>
    </row>
    <row r="71" spans="1:1" s="2" customFormat="1" ht="12.75">
      <c r="A71" s="3"/>
    </row>
    <row r="72" spans="1:1" s="2" customFormat="1" ht="12.75">
      <c r="A72" s="3"/>
    </row>
    <row r="73" spans="1:1" s="2" customFormat="1" ht="12.75">
      <c r="A73" s="3"/>
    </row>
    <row r="74" spans="1:1" s="2" customFormat="1" ht="12.75">
      <c r="A74" s="3"/>
    </row>
    <row r="75" spans="1:1" s="2" customFormat="1" ht="12.75">
      <c r="A75" s="3"/>
    </row>
    <row r="76" spans="1:1" s="2" customFormat="1" ht="12.75">
      <c r="A76" s="3"/>
    </row>
    <row r="77" spans="1:1" s="2" customFormat="1" ht="12.75">
      <c r="A77" s="3"/>
    </row>
    <row r="78" spans="1:1" s="2" customFormat="1" ht="12.75">
      <c r="A78" s="3"/>
    </row>
    <row r="79" spans="1:1" s="2" customFormat="1" ht="12.75">
      <c r="A79" s="3"/>
    </row>
    <row r="80" spans="1:1" s="2" customFormat="1" ht="12.75">
      <c r="A80" s="3"/>
    </row>
    <row r="81" spans="1:1" s="2" customFormat="1" ht="12.75">
      <c r="A81" s="3"/>
    </row>
    <row r="82" spans="1:1" s="2" customFormat="1" ht="12.75">
      <c r="A82" s="3"/>
    </row>
    <row r="83" spans="1:1" s="2" customFormat="1" ht="12.75">
      <c r="A83" s="3"/>
    </row>
    <row r="84" spans="1:1" s="2" customFormat="1" ht="12.75">
      <c r="A84" s="3"/>
    </row>
    <row r="85" spans="1:1" s="2" customFormat="1" ht="12.75">
      <c r="A85" s="3"/>
    </row>
    <row r="86" spans="1:1" s="2" customFormat="1" ht="12.75">
      <c r="A86" s="3"/>
    </row>
    <row r="87" spans="1:1" s="2" customFormat="1" ht="12.75">
      <c r="A87" s="3"/>
    </row>
    <row r="88" spans="1:1" s="2" customFormat="1" ht="12.75">
      <c r="A88" s="3"/>
    </row>
    <row r="89" spans="1:1" s="2" customFormat="1" ht="12.75">
      <c r="A89" s="3"/>
    </row>
    <row r="90" spans="1:1" s="2" customFormat="1" ht="12.75">
      <c r="A90" s="3"/>
    </row>
    <row r="91" spans="1:1" s="2" customFormat="1" ht="12.75">
      <c r="A91" s="3"/>
    </row>
    <row r="92" spans="1:1" s="2" customFormat="1" ht="12.75">
      <c r="A92" s="3"/>
    </row>
    <row r="93" spans="1:1" s="2" customFormat="1" ht="12.75">
      <c r="A93" s="3"/>
    </row>
    <row r="94" spans="1:1" s="2" customFormat="1" ht="12.75">
      <c r="A94" s="3"/>
    </row>
    <row r="95" spans="1:1" s="2" customFormat="1" ht="12.75">
      <c r="A95" s="3"/>
    </row>
    <row r="96" spans="1:1" s="2" customFormat="1" ht="12.75">
      <c r="A96" s="3"/>
    </row>
    <row r="97" spans="1:1" s="2" customFormat="1" ht="12.75">
      <c r="A97" s="3"/>
    </row>
    <row r="98" spans="1:1" s="2" customFormat="1" ht="12.75">
      <c r="A98" s="3"/>
    </row>
    <row r="99" spans="1:1" s="2" customFormat="1" ht="12.75">
      <c r="A99" s="3"/>
    </row>
    <row r="100" spans="1:1" s="2" customFormat="1" ht="12.75">
      <c r="A100" s="3"/>
    </row>
    <row r="101" spans="1:1" s="2" customFormat="1" ht="12.75">
      <c r="A101" s="3"/>
    </row>
  </sheetData>
  <sheetProtection algorithmName="SHA-512" hashValue="QqQsgfSOvE7CshOl5TNZ4AjMsRHNQG/5Rx9PLNEU0JYGQDWuj4EmOzC2jw8yRC42PycfoXWKjM8/LHrDpIRvqg==" saltValue="LrKNlSKJPly5CETznL6zSA==" spinCount="100000" sheet="1" objects="1" scenarios="1"/>
  <mergeCells count="2">
    <mergeCell ref="A23:G23"/>
    <mergeCell ref="A1:G1"/>
  </mergeCells>
  <printOptions horizontalCentered="1"/>
  <pageMargins left="0.393700787401575" right="0.393700787401575" top="0.984251968503937" bottom="0.984251968503937" header="0.511811023622047" footer="0.511811023622047"/>
  <pageSetup orientation="landscape" paperSize="9" scale="6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62"/>
  <sheetViews>
    <sheetView workbookViewId="0" topLeftCell="A1">
      <selection pane="topLeft" activeCell="B24" sqref="B24"/>
    </sheetView>
  </sheetViews>
  <sheetFormatPr defaultRowHeight="12.75"/>
  <cols>
    <col min="1" max="1" width="13" customWidth="1"/>
    <col min="2" max="2" width="19.1428571428571" style="91" customWidth="1"/>
    <col min="3" max="3" width="22.1428571428571" customWidth="1"/>
    <col min="6" max="6" width="10.1428571428571" bestFit="1" customWidth="1"/>
    <col min="8" max="8" width="11.4285714285714" bestFit="1" customWidth="1"/>
  </cols>
  <sheetData>
    <row r="2" spans="1:2" ht="12.75">
      <c r="A2" t="s">
        <v>644</v>
      </c>
      <c r="B2" s="93" t="str">
        <f>IF(LEN(ZAKL_DATA!B4)&gt;LEN(ZAKL_DATA!D4),"F","P")</f>
        <v>P</v>
      </c>
    </row>
    <row r="3" spans="1:2" ht="12.75">
      <c r="A3" t="s">
        <v>645</v>
      </c>
      <c r="B3" s="92" t="s">
        <v>2353</v>
      </c>
    </row>
    <row r="4" spans="1:2" ht="12.75">
      <c r="A4" t="s">
        <v>646</v>
      </c>
      <c r="B4" s="92" t="str">
        <f>IF('DPH1'!D25="X","P",IF('DPH1'!D26="X","S",IF('DPH1'!J25="X","I","")))</f>
        <v>P</v>
      </c>
    </row>
    <row r="5" spans="1:2" ht="12.75">
      <c r="A5" t="s">
        <v>647</v>
      </c>
      <c r="B5" s="93" t="str">
        <f ca="1">TEXT('DPH1'!A60,"dd.mm.rrrr")</f>
        <v>30.01.2020</v>
      </c>
    </row>
    <row r="6" spans="1:6" ht="12.75">
      <c r="A6" t="s">
        <v>866</v>
      </c>
      <c r="B6" s="91" t="e">
        <f>VLOOKUP(ZAKL_DATA!B13,'Finanční úřady'!B2:C17,2,FALSE)</f>
        <v>#N/A</v>
      </c>
      <c r="F6" s="82"/>
    </row>
    <row r="7" spans="1:2" ht="12.75">
      <c r="A7" t="s">
        <v>867</v>
      </c>
      <c r="B7" s="91" t="e">
        <f>VLOOKUP('DPH1'!A7,'Finanční úřady'!E2:F204,2,FALSE)</f>
        <v>#N/A</v>
      </c>
    </row>
    <row r="8" spans="1:2" ht="12.75">
      <c r="A8" t="s">
        <v>868</v>
      </c>
      <c r="B8" s="93" t="str">
        <f>RIGHT(ZAKL_DATA!D2,LEN(ZAKL_DATA!D2)-2)</f>
        <v/>
      </c>
    </row>
    <row r="9" spans="1:2" ht="12.75">
      <c r="A9" t="s">
        <v>514</v>
      </c>
      <c r="B9" s="105" t="e">
        <f>VLOOKUP(ZAKL_DATA!B29,'Obory činnosti'!B2:C1742,2,FALSE)</f>
        <v>#N/A</v>
      </c>
    </row>
    <row r="10" spans="1:2" ht="12.75">
      <c r="A10" t="s">
        <v>1253</v>
      </c>
      <c r="B10" s="95" t="s">
        <v>1254</v>
      </c>
    </row>
    <row r="11" spans="1:6" ht="12.75">
      <c r="A11" t="s">
        <v>1255</v>
      </c>
      <c r="B11" s="94" t="s">
        <v>532</v>
      </c>
      <c r="F11" s="82"/>
    </row>
    <row r="12" spans="1:2" ht="12.75">
      <c r="A12" t="s">
        <v>574</v>
      </c>
      <c r="B12" s="92" t="str">
        <f>IF('DPH1'!F15&lt;&gt;"",TEXT('DPH1'!F15,"dd.mm.rrrr"),"")</f>
        <v/>
      </c>
    </row>
    <row r="13" spans="1:2" ht="12.75">
      <c r="A13" t="s">
        <v>576</v>
      </c>
      <c r="B13" s="91">
        <f>IF(ISERR(FIND("/",ZAKL_DATA!B17)),ZAKL_DATA!B17,LEFT(ZAKL_DATA!B17,(FIND("/",ZAKL_DATA!B17)-1)))</f>
        <v>0</v>
      </c>
    </row>
    <row r="14" spans="1:2" ht="12.75">
      <c r="A14" t="s">
        <v>577</v>
      </c>
      <c r="B14" s="93" t="str">
        <f>IF(ISERR(FIND("/",ZAKL_DATA!B17)),"",RIGHT(ZAKL_DATA!B17,LEN(ZAKL_DATA!B17)-(FIND("/",ZAKL_DATA!B17))))</f>
        <v/>
      </c>
    </row>
    <row r="15" spans="1:2" ht="12.75">
      <c r="A15" t="s">
        <v>575</v>
      </c>
      <c r="B15" s="93" t="str">
        <f>IF(AND(LEN('DPH1'!A51)&lt;9,LEN('DPH1'!A51)&gt;5),'DPH1'!A51,"")</f>
        <v/>
      </c>
    </row>
    <row r="16" spans="1:2" ht="12.75">
      <c r="A16" t="s">
        <v>1350</v>
      </c>
      <c r="B16" s="92" t="str">
        <f>IF(NOT(ISERR(DATEVALUE('DPH1'!A51))),'DPH1'!A51,"")</f>
        <v/>
      </c>
    </row>
    <row r="17" spans="1:2" ht="12.75">
      <c r="A17" t="s">
        <v>1351</v>
      </c>
      <c r="B17" s="92" t="str">
        <f>IF(AND(LEN('DPH1'!A51)&gt;0,LEN('DPH1'!A51)&lt;6),'DPH1'!A51,"")</f>
        <v/>
      </c>
    </row>
    <row r="18" spans="1:2" ht="12.75">
      <c r="A18" s="123" t="s">
        <v>1352</v>
      </c>
      <c r="B18" s="93" t="str">
        <f>IF('DPH1'!M23&lt;&gt;"",TEXT('DPH1'!M23,"dd.mm.rrrr"),"")</f>
        <v/>
      </c>
    </row>
    <row r="19" spans="1:2" ht="12.75">
      <c r="A19" s="123" t="s">
        <v>1353</v>
      </c>
      <c r="B19" s="93" t="str">
        <f>IF('DPH1'!J23&lt;&gt;"",TEXT('DPH1'!J23,"dd.mm.rrrr"),"")</f>
        <v/>
      </c>
    </row>
    <row r="20" spans="1:2" ht="12.75">
      <c r="A20" t="s">
        <v>2354</v>
      </c>
      <c r="B20" s="93" t="str">
        <f>IF('DPH1'!P25="X","N","A")</f>
        <v>A</v>
      </c>
    </row>
    <row r="21" spans="1:2" ht="12.75">
      <c r="A21" t="s">
        <v>2357</v>
      </c>
      <c r="B21" s="91" t="str">
        <f>IF('DPH2'!I44=0,"",'DPH2'!I44)</f>
        <v/>
      </c>
    </row>
    <row r="22" spans="1:2" ht="12.75">
      <c r="A22" t="s">
        <v>2358</v>
      </c>
      <c r="B22" s="91" t="str">
        <f>IF('DPH2'!H46=0,"",'DPH2'!H46)</f>
        <v/>
      </c>
    </row>
    <row r="23" spans="1:2" ht="12.75">
      <c r="A23" t="s">
        <v>2369</v>
      </c>
      <c r="B23" s="93" t="str">
        <f>IF('DPH1'!E47="4c","P",IF(OR('DPH1'!E47="4b",'DPH1'!E47="4a"),"F",""))</f>
        <v/>
      </c>
    </row>
    <row r="24" spans="1:2" ht="12.75">
      <c r="A24" t="s">
        <v>2370</v>
      </c>
      <c r="B24" s="93">
        <f>IF(AND(OR($B$2="P",$B$23="P"),'DPH1'!$E$47&lt;&gt;"4a",'DPH1'!$E$47&lt;&gt;"4b"),ZAKL_DATA!D14,"")</f>
        <v>0</v>
      </c>
    </row>
    <row r="25" spans="1:2" ht="12.75">
      <c r="A25" s="144" t="s">
        <v>2371</v>
      </c>
      <c r="B25" s="93">
        <f>IF(AND(OR($B$2="P",$B$23="P"),'DPH1'!$E$47&lt;&gt;"4a",'DPH1'!$E$47&lt;&gt;"4b"),ZAKL_DATA!D15,"")</f>
        <v>0</v>
      </c>
    </row>
    <row r="26" spans="1:2" ht="12.75">
      <c r="A26" s="144" t="s">
        <v>2372</v>
      </c>
      <c r="B26" s="93">
        <f>IF(AND(OR($B$2="P",$B$23="P"),'DPH1'!$E$47&lt;&gt;"4a",'DPH1'!$E$47&lt;&gt;"4b"),ZAKL_DATA!D17,"")</f>
        <v>0</v>
      </c>
    </row>
    <row r="27" spans="1:3" ht="12.75">
      <c r="A27" s="144" t="s">
        <v>2373</v>
      </c>
      <c r="B27" s="147" t="str">
        <f>IF(AND(OR(B16&lt;&gt;"",B17&lt;&gt;""),ZAKL_DATA!D20&lt;&gt;""),ZAKL_DATA!D20,"")</f>
        <v/>
      </c>
      <c r="C27" s="145"/>
    </row>
    <row r="28" spans="1:3" ht="12.75">
      <c r="A28" s="144" t="s">
        <v>2374</v>
      </c>
      <c r="B28" s="147" t="str">
        <f>IF(AND(OR(B16&lt;&gt;"",B17&lt;&gt;""),ZAKL_DATA!D20&lt;&gt;""),ZAKL_DATA!D21,"")</f>
        <v/>
      </c>
      <c r="C28" s="145"/>
    </row>
    <row r="29" spans="1:3" ht="12.75">
      <c r="A29" s="144" t="s">
        <v>2377</v>
      </c>
      <c r="B29" s="146" t="str">
        <f>IF(AND('DPH1'!E47="4c",'DPH1'!A49&lt;&gt;""),'DPH1'!A49,"")</f>
        <v/>
      </c>
      <c r="C29" s="145"/>
    </row>
    <row r="30" spans="1:3" ht="12.75">
      <c r="A30" s="144"/>
      <c r="B30" s="146" t="str">
        <f>IF(AND(ZAKL_DATA!D4&lt;&gt;"",ZAKL_DATA!D16&lt;&gt;"",'DPH1'!E47&lt;&gt;"4a",'DPH1'!E47&lt;&gt;"4b"),ZAKL_DATA!D16,"")</f>
        <v/>
      </c>
      <c r="C30" s="145"/>
    </row>
    <row r="31" spans="3:3" ht="12.75">
      <c r="C31" s="144"/>
    </row>
    <row r="32" spans="1:3" ht="12.75">
      <c r="A32" s="144"/>
      <c r="B32"/>
      <c r="C32" s="144"/>
    </row>
    <row r="33" spans="1:3" ht="12.75">
      <c r="A33" s="144"/>
      <c r="B33"/>
      <c r="C33" s="144"/>
    </row>
    <row r="34" spans="1:3" ht="12.75">
      <c r="A34" s="144"/>
      <c r="B34"/>
      <c r="C34" s="144"/>
    </row>
    <row r="35" spans="1:3" ht="12.75">
      <c r="A35" s="144"/>
      <c r="B35"/>
      <c r="C35" s="144"/>
    </row>
    <row r="36" spans="1:3" ht="12.75">
      <c r="A36" s="144"/>
      <c r="B36"/>
      <c r="C36" s="144"/>
    </row>
    <row r="37" spans="1:3" ht="12.75">
      <c r="A37" s="144"/>
      <c r="B37"/>
      <c r="C37" s="144"/>
    </row>
    <row r="62" spans="1:1" ht="12.75">
      <c r="A62" s="82">
        <f ca="1">+TODAY()</f>
        <v>43860</v>
      </c>
    </row>
  </sheetData>
  <pageMargins left="0.7" right="0.7" top="0.787401575" bottom="0.787401575" header="0.3" footer="0.3"/>
  <pageSetup orientation="portrait" paperSize="9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42"/>
  <sheetViews>
    <sheetView workbookViewId="0" topLeftCell="B1">
      <selection pane="topLeft" activeCell="C2" sqref="C2"/>
    </sheetView>
  </sheetViews>
  <sheetFormatPr defaultRowHeight="12.75"/>
  <cols>
    <col min="1" max="1" width="5" bestFit="1" customWidth="1"/>
    <col min="2" max="2" width="68.1428571428571" bestFit="1" customWidth="1"/>
    <col min="3" max="3" width="7" style="98" bestFit="1" customWidth="1"/>
    <col min="4" max="4" width="53" customWidth="1"/>
    <col min="5" max="5" width="68.1428571428571" bestFit="1" customWidth="1"/>
    <col min="6" max="6" width="20" bestFit="1" customWidth="1"/>
    <col min="7" max="7" width="11.2857142857143" bestFit="1" customWidth="1"/>
    <col min="8" max="8" width="17.2857142857143" customWidth="1"/>
  </cols>
  <sheetData>
    <row r="1" spans="2:4" ht="12.75">
      <c r="B1" s="107" t="s">
        <v>870</v>
      </c>
      <c r="C1" s="106" t="s">
        <v>869</v>
      </c>
      <c r="D1">
        <f>COUNTIF(E2:E991,"?*")</f>
        <v>990</v>
      </c>
    </row>
    <row r="2" spans="1:9" ht="12.75">
      <c r="A2" s="109">
        <f>IF(ISNUMBER(SEARCH(ZAKL_DATA!$B$29,B2)),MAX($A$1:A1)+1,0)</f>
        <v>1</v>
      </c>
      <c r="B2" s="108" t="s">
        <v>871</v>
      </c>
      <c r="C2" s="137" t="s">
        <v>1372</v>
      </c>
      <c r="D2" t="str">
        <f ca="1">OFFSET($E$2,,,COUNTIF($E$2:$E$991,"?*"))</f>
        <v>Rostlinná a živočišná výroba, myslivost a související činnosti</v>
      </c>
      <c r="E2" t="str">
        <f>IFERROR(VLOOKUP(ROWS($E$2:E2),$A$2:$B$991,2,0),"")</f>
        <v>Rostlinná a živočišná výroba, myslivost a související činnosti</v>
      </c>
      <c r="H2" s="139"/>
      <c r="I2" s="141"/>
    </row>
    <row r="3" spans="1:9" ht="12.75">
      <c r="A3" s="109">
        <f>IF(ISNUMBER(SEARCH(ZAKL_DATA!$B$29,B3)),MAX($A$1:A2)+1,0)</f>
        <v>2</v>
      </c>
      <c r="B3" s="108" t="s">
        <v>872</v>
      </c>
      <c r="C3" s="137" t="s">
        <v>1373</v>
      </c>
      <c r="E3" t="str">
        <f>IFERROR(VLOOKUP(ROWS($E$2:E3),$A$2:$B$991,2,0),"")</f>
        <v>Lesnictví a těžba dřeva</v>
      </c>
      <c r="H3" s="139"/>
      <c r="I3" s="141"/>
    </row>
    <row r="4" spans="1:9" ht="12.75">
      <c r="A4" s="109">
        <f>IF(ISNUMBER(SEARCH(ZAKL_DATA!$B$29,B4)),MAX($A$1:A3)+1,0)</f>
        <v>3</v>
      </c>
      <c r="B4" s="108" t="s">
        <v>873</v>
      </c>
      <c r="C4" s="137" t="s">
        <v>1374</v>
      </c>
      <c r="E4" t="str">
        <f>IFERROR(VLOOKUP(ROWS($E$2:E4),$A$2:$B$991,2,0),"")</f>
        <v>Rybolov a akvakultura</v>
      </c>
      <c r="H4" s="139"/>
      <c r="I4" s="141"/>
    </row>
    <row r="5" spans="1:9" ht="12.75">
      <c r="A5" s="109">
        <f>IF(ISNUMBER(SEARCH(ZAKL_DATA!$B$29,B5)),MAX($A$1:A4)+1,0)</f>
        <v>4</v>
      </c>
      <c r="B5" s="108" t="s">
        <v>874</v>
      </c>
      <c r="C5" s="137" t="s">
        <v>1375</v>
      </c>
      <c r="E5" t="str">
        <f>IFERROR(VLOOKUP(ROWS($E$2:E5),$A$2:$B$991,2,0),"")</f>
        <v>Těžba a úprava černého a hnědého uhlí</v>
      </c>
      <c r="H5" s="139"/>
      <c r="I5" s="141"/>
    </row>
    <row r="6" spans="1:9" ht="12.75">
      <c r="A6" s="109">
        <f>IF(ISNUMBER(SEARCH(ZAKL_DATA!$B$29,B6)),MAX($A$1:A5)+1,0)</f>
        <v>5</v>
      </c>
      <c r="B6" s="108" t="s">
        <v>875</v>
      </c>
      <c r="C6" s="137" t="s">
        <v>1376</v>
      </c>
      <c r="E6" t="str">
        <f>IFERROR(VLOOKUP(ROWS($E$2:E6),$A$2:$B$991,2,0),"")</f>
        <v>Těžba ropy a zemního plynu</v>
      </c>
      <c r="H6" s="139"/>
      <c r="I6" s="141"/>
    </row>
    <row r="7" spans="1:9" ht="12.75">
      <c r="A7" s="109">
        <f>IF(ISNUMBER(SEARCH(ZAKL_DATA!$B$29,B7)),MAX($A$1:A6)+1,0)</f>
        <v>6</v>
      </c>
      <c r="B7" s="108" t="s">
        <v>876</v>
      </c>
      <c r="C7" s="137" t="s">
        <v>1377</v>
      </c>
      <c r="E7" t="str">
        <f>IFERROR(VLOOKUP(ROWS($E$2:E7),$A$2:$B$991,2,0),"")</f>
        <v>Těžba a úprava rud</v>
      </c>
      <c r="H7" s="139"/>
      <c r="I7" s="141"/>
    </row>
    <row r="8" spans="1:9" ht="12.75">
      <c r="A8" s="109">
        <f>IF(ISNUMBER(SEARCH(ZAKL_DATA!$B$29,B8)),MAX($A$1:A7)+1,0)</f>
        <v>7</v>
      </c>
      <c r="B8" s="108" t="s">
        <v>877</v>
      </c>
      <c r="C8" s="137" t="s">
        <v>1378</v>
      </c>
      <c r="E8" t="str">
        <f>IFERROR(VLOOKUP(ROWS($E$2:E8),$A$2:$B$991,2,0),"")</f>
        <v>Ostatní těžba a dobývání</v>
      </c>
      <c r="H8" s="139"/>
      <c r="I8" s="141"/>
    </row>
    <row r="9" spans="1:9" ht="12.75">
      <c r="A9" s="109">
        <f>IF(ISNUMBER(SEARCH(ZAKL_DATA!$B$29,B9)),MAX($A$1:A8)+1,0)</f>
        <v>8</v>
      </c>
      <c r="B9" s="108" t="s">
        <v>878</v>
      </c>
      <c r="C9" s="137" t="s">
        <v>1379</v>
      </c>
      <c r="E9" t="str">
        <f>IFERROR(VLOOKUP(ROWS($E$2:E9),$A$2:$B$991,2,0),"")</f>
        <v>Podpůrné činnosti při těžbě</v>
      </c>
      <c r="H9" s="139"/>
      <c r="I9" s="141"/>
    </row>
    <row r="10" spans="1:9" ht="12.75">
      <c r="A10" s="109">
        <f>IF(ISNUMBER(SEARCH(ZAKL_DATA!$B$29,B10)),MAX($A$1:A9)+1,0)</f>
        <v>9</v>
      </c>
      <c r="B10" s="108" t="s">
        <v>879</v>
      </c>
      <c r="C10" s="137" t="s">
        <v>1380</v>
      </c>
      <c r="E10" t="str">
        <f>IFERROR(VLOOKUP(ROWS($E$2:E10),$A$2:$B$991,2,0),"")</f>
        <v>Výroba potravinářských výrobků</v>
      </c>
      <c r="H10" s="139"/>
      <c r="I10" s="141"/>
    </row>
    <row r="11" spans="1:9" ht="12.75">
      <c r="A11" s="109">
        <f>IF(ISNUMBER(SEARCH(ZAKL_DATA!$B$29,B11)),MAX($A$1:A10)+1,0)</f>
        <v>10</v>
      </c>
      <c r="B11" s="108" t="s">
        <v>880</v>
      </c>
      <c r="C11" s="137" t="s">
        <v>1381</v>
      </c>
      <c r="E11" t="str">
        <f>IFERROR(VLOOKUP(ROWS($E$2:E11),$A$2:$B$991,2,0),"")</f>
        <v>Výroba nápojů</v>
      </c>
      <c r="H11" s="139"/>
      <c r="I11" s="141"/>
    </row>
    <row r="12" spans="1:9" ht="12.75">
      <c r="A12" s="109">
        <f>IF(ISNUMBER(SEARCH(ZAKL_DATA!$B$29,B12)),MAX($A$1:A11)+1,0)</f>
        <v>11</v>
      </c>
      <c r="B12" s="108" t="s">
        <v>959</v>
      </c>
      <c r="C12" s="137" t="s">
        <v>1382</v>
      </c>
      <c r="E12" t="str">
        <f>IFERROR(VLOOKUP(ROWS($E$2:E12),$A$2:$B$991,2,0),"")</f>
        <v>Pěstování plodin jiných než trvalých</v>
      </c>
      <c r="H12" s="139"/>
      <c r="I12" s="141"/>
    </row>
    <row r="13" spans="1:9" ht="12.75">
      <c r="A13" s="109">
        <f>IF(ISNUMBER(SEARCH(ZAKL_DATA!$B$29,B13)),MAX($A$1:A12)+1,0)</f>
        <v>12</v>
      </c>
      <c r="B13" s="108" t="s">
        <v>881</v>
      </c>
      <c r="C13" s="137" t="s">
        <v>1383</v>
      </c>
      <c r="E13" t="str">
        <f>IFERROR(VLOOKUP(ROWS($E$2:E13),$A$2:$B$991,2,0),"")</f>
        <v>Výroba tabákových výrobků</v>
      </c>
      <c r="H13" s="139"/>
      <c r="I13" s="141"/>
    </row>
    <row r="14" spans="1:9" ht="12.75">
      <c r="A14" s="109">
        <f>IF(ISNUMBER(SEARCH(ZAKL_DATA!$B$29,B14)),MAX($A$1:A13)+1,0)</f>
        <v>13</v>
      </c>
      <c r="B14" s="108" t="s">
        <v>960</v>
      </c>
      <c r="C14" s="137" t="s">
        <v>1384</v>
      </c>
      <c r="E14" t="str">
        <f>IFERROR(VLOOKUP(ROWS($E$2:E14),$A$2:$B$991,2,0),"")</f>
        <v>Pěstování trvalých plodin</v>
      </c>
      <c r="H14" s="139"/>
      <c r="I14" s="141"/>
    </row>
    <row r="15" spans="1:9" ht="12.75">
      <c r="A15" s="109">
        <f>IF(ISNUMBER(SEARCH(ZAKL_DATA!$B$29,B15)),MAX($A$1:A14)+1,0)</f>
        <v>14</v>
      </c>
      <c r="B15" s="108" t="s">
        <v>882</v>
      </c>
      <c r="C15" s="137" t="s">
        <v>1385</v>
      </c>
      <c r="E15" t="str">
        <f>IFERROR(VLOOKUP(ROWS($E$2:E15),$A$2:$B$991,2,0),"")</f>
        <v>Výroba textilií</v>
      </c>
      <c r="H15" s="139"/>
      <c r="I15" s="141"/>
    </row>
    <row r="16" spans="1:9" ht="12.75">
      <c r="A16" s="109">
        <f>IF(ISNUMBER(SEARCH(ZAKL_DATA!$B$29,B16)),MAX($A$1:A15)+1,0)</f>
        <v>15</v>
      </c>
      <c r="B16" s="108" t="s">
        <v>961</v>
      </c>
      <c r="C16" s="137" t="s">
        <v>1386</v>
      </c>
      <c r="E16" t="str">
        <f>IFERROR(VLOOKUP(ROWS($E$2:E16),$A$2:$B$991,2,0),"")</f>
        <v>Množení rostlin</v>
      </c>
      <c r="H16" s="139"/>
      <c r="I16" s="141"/>
    </row>
    <row r="17" spans="1:9" ht="12.75">
      <c r="A17" s="109">
        <f>IF(ISNUMBER(SEARCH(ZAKL_DATA!$B$29,B17)),MAX($A$1:A16)+1,0)</f>
        <v>16</v>
      </c>
      <c r="B17" s="108" t="s">
        <v>883</v>
      </c>
      <c r="C17" s="137" t="s">
        <v>1387</v>
      </c>
      <c r="E17" t="str">
        <f>IFERROR(VLOOKUP(ROWS($E$2:E17),$A$2:$B$991,2,0),"")</f>
        <v>Výroba oděvů</v>
      </c>
      <c r="H17" s="139"/>
      <c r="I17" s="141"/>
    </row>
    <row r="18" spans="1:9" ht="12.75">
      <c r="A18" s="109">
        <f>IF(ISNUMBER(SEARCH(ZAKL_DATA!$B$29,B18)),MAX($A$1:A17)+1,0)</f>
        <v>17</v>
      </c>
      <c r="B18" s="108" t="s">
        <v>962</v>
      </c>
      <c r="C18" s="137" t="s">
        <v>1388</v>
      </c>
      <c r="E18" t="str">
        <f>IFERROR(VLOOKUP(ROWS($E$2:E18),$A$2:$B$991,2,0),"")</f>
        <v>živočišná výroba</v>
      </c>
      <c r="H18" s="139"/>
      <c r="I18" s="141"/>
    </row>
    <row r="19" spans="1:9" ht="12.75">
      <c r="A19" s="109">
        <f>IF(ISNUMBER(SEARCH(ZAKL_DATA!$B$29,B19)),MAX($A$1:A18)+1,0)</f>
        <v>18</v>
      </c>
      <c r="B19" s="108" t="s">
        <v>884</v>
      </c>
      <c r="C19" s="137" t="s">
        <v>1389</v>
      </c>
      <c r="E19" t="str">
        <f>IFERROR(VLOOKUP(ROWS($E$2:E19),$A$2:$B$991,2,0),"")</f>
        <v>Výroba usní a souvisejících výrobků</v>
      </c>
      <c r="H19" s="139"/>
      <c r="I19" s="141"/>
    </row>
    <row r="20" spans="1:9" ht="12.75">
      <c r="A20" s="109">
        <f>IF(ISNUMBER(SEARCH(ZAKL_DATA!$B$29,B20)),MAX($A$1:A19)+1,0)</f>
        <v>19</v>
      </c>
      <c r="B20" s="108" t="s">
        <v>963</v>
      </c>
      <c r="C20" s="137" t="s">
        <v>1390</v>
      </c>
      <c r="E20" t="str">
        <f>IFERROR(VLOOKUP(ROWS($E$2:E20),$A$2:$B$991,2,0),"")</f>
        <v>Smíšené hospodářství</v>
      </c>
      <c r="H20" s="139"/>
      <c r="I20" s="141"/>
    </row>
    <row r="21" spans="1:9" ht="12.75">
      <c r="A21" s="109">
        <f>IF(ISNUMBER(SEARCH(ZAKL_DATA!$B$29,B21)),MAX($A$1:A20)+1,0)</f>
        <v>20</v>
      </c>
      <c r="B21" s="108" t="s">
        <v>885</v>
      </c>
      <c r="C21" s="137" t="s">
        <v>1391</v>
      </c>
      <c r="E21" t="str">
        <f>IFERROR(VLOOKUP(ROWS($E$2:E21),$A$2:$B$991,2,0),"")</f>
        <v>Zprac.dřeva,výroba dřevěných,korkových,proutěných a slam.výr.,kromě nábytku</v>
      </c>
      <c r="H21" s="139"/>
      <c r="I21" s="141"/>
    </row>
    <row r="22" spans="1:9" ht="12.75">
      <c r="A22" s="109">
        <f>IF(ISNUMBER(SEARCH(ZAKL_DATA!$B$29,B22)),MAX($A$1:A21)+1,0)</f>
        <v>21</v>
      </c>
      <c r="B22" s="108" t="s">
        <v>964</v>
      </c>
      <c r="C22" s="137" t="s">
        <v>1392</v>
      </c>
      <c r="E22" t="str">
        <f>IFERROR(VLOOKUP(ROWS($E$2:E22),$A$2:$B$991,2,0),"")</f>
        <v>Podpůrné činnosti pro zemědělství a posklizňové činnosti</v>
      </c>
      <c r="H22" s="139"/>
      <c r="I22" s="141"/>
    </row>
    <row r="23" spans="1:9" ht="12.75">
      <c r="A23" s="109">
        <f>IF(ISNUMBER(SEARCH(ZAKL_DATA!$B$29,B23)),MAX($A$1:A22)+1,0)</f>
        <v>22</v>
      </c>
      <c r="B23" s="108" t="s">
        <v>886</v>
      </c>
      <c r="C23" s="137" t="s">
        <v>1393</v>
      </c>
      <c r="E23" t="str">
        <f>IFERROR(VLOOKUP(ROWS($E$2:E23),$A$2:$B$991,2,0),"")</f>
        <v>Výroba papíru a výrobků z papíru</v>
      </c>
      <c r="H23" s="139"/>
      <c r="I23" s="141"/>
    </row>
    <row r="24" spans="1:9" ht="12.75">
      <c r="A24" s="109">
        <f>IF(ISNUMBER(SEARCH(ZAKL_DATA!$B$29,B24)),MAX($A$1:A23)+1,0)</f>
        <v>23</v>
      </c>
      <c r="B24" s="108" t="s">
        <v>965</v>
      </c>
      <c r="C24" s="137" t="s">
        <v>1394</v>
      </c>
      <c r="E24" t="str">
        <f>IFERROR(VLOOKUP(ROWS($E$2:E24),$A$2:$B$991,2,0),"")</f>
        <v>Lov a odchyt divokých zvířat a související činnosti</v>
      </c>
      <c r="H24" s="139"/>
      <c r="I24" s="141"/>
    </row>
    <row r="25" spans="1:9" ht="12.75">
      <c r="A25" s="109">
        <f>IF(ISNUMBER(SEARCH(ZAKL_DATA!$B$29,B25)),MAX($A$1:A24)+1,0)</f>
        <v>24</v>
      </c>
      <c r="B25" s="108" t="s">
        <v>887</v>
      </c>
      <c r="C25" s="137" t="s">
        <v>1395</v>
      </c>
      <c r="E25" t="str">
        <f>IFERROR(VLOOKUP(ROWS($E$2:E25),$A$2:$B$991,2,0),"")</f>
        <v>Tisk a rozmnožování nahraných nosičů</v>
      </c>
      <c r="H25" s="139"/>
      <c r="I25" s="141"/>
    </row>
    <row r="26" spans="1:9" ht="12.75">
      <c r="A26" s="109">
        <f>IF(ISNUMBER(SEARCH(ZAKL_DATA!$B$29,B26)),MAX($A$1:A25)+1,0)</f>
        <v>25</v>
      </c>
      <c r="B26" s="108" t="s">
        <v>888</v>
      </c>
      <c r="C26" s="137" t="s">
        <v>1396</v>
      </c>
      <c r="E26" t="str">
        <f>IFERROR(VLOOKUP(ROWS($E$2:E26),$A$2:$B$991,2,0),"")</f>
        <v>Výroba koksu a rafinovaných ropných produktů</v>
      </c>
      <c r="H26" s="139"/>
      <c r="I26" s="141"/>
    </row>
    <row r="27" spans="1:9" ht="12.75">
      <c r="A27" s="109">
        <f>IF(ISNUMBER(SEARCH(ZAKL_DATA!$B$29,B27)),MAX($A$1:A26)+1,0)</f>
        <v>26</v>
      </c>
      <c r="B27" s="108" t="s">
        <v>889</v>
      </c>
      <c r="C27" s="137" t="s">
        <v>1397</v>
      </c>
      <c r="E27" t="str">
        <f>IFERROR(VLOOKUP(ROWS($E$2:E27),$A$2:$B$991,2,0),"")</f>
        <v>Výroba chemických látek a chemických přípravků</v>
      </c>
      <c r="H27" s="139"/>
      <c r="I27" s="141"/>
    </row>
    <row r="28" spans="1:9" ht="12.75">
      <c r="A28" s="109">
        <f>IF(ISNUMBER(SEARCH(ZAKL_DATA!$B$29,B28)),MAX($A$1:A27)+1,0)</f>
        <v>27</v>
      </c>
      <c r="B28" s="108" t="s">
        <v>890</v>
      </c>
      <c r="C28" s="137" t="s">
        <v>1398</v>
      </c>
      <c r="E28" t="str">
        <f>IFERROR(VLOOKUP(ROWS($E$2:E28),$A$2:$B$991,2,0),"")</f>
        <v>Výroba základních farmaceutických výrobků a farmaceutických přípravků</v>
      </c>
      <c r="H28" s="139"/>
      <c r="I28" s="141"/>
    </row>
    <row r="29" spans="1:9" ht="12.75">
      <c r="A29" s="109">
        <f>IF(ISNUMBER(SEARCH(ZAKL_DATA!$B$29,B29)),MAX($A$1:A28)+1,0)</f>
        <v>28</v>
      </c>
      <c r="B29" s="108" t="s">
        <v>966</v>
      </c>
      <c r="C29" s="137" t="s">
        <v>1399</v>
      </c>
      <c r="E29" t="str">
        <f>IFERROR(VLOOKUP(ROWS($E$2:E29),$A$2:$B$991,2,0),"")</f>
        <v>Lesní hospodářství a jiné činnosti v oblasti lesnictví</v>
      </c>
      <c r="H29" s="139"/>
      <c r="I29" s="141"/>
    </row>
    <row r="30" spans="1:9" ht="12.75">
      <c r="A30" s="109">
        <f>IF(ISNUMBER(SEARCH(ZAKL_DATA!$B$29,B30)),MAX($A$1:A29)+1,0)</f>
        <v>29</v>
      </c>
      <c r="B30" s="108" t="s">
        <v>891</v>
      </c>
      <c r="C30" s="137" t="s">
        <v>1400</v>
      </c>
      <c r="E30" t="str">
        <f>IFERROR(VLOOKUP(ROWS($E$2:E30),$A$2:$B$991,2,0),"")</f>
        <v>Výroba pryžových a plastových výrobků</v>
      </c>
      <c r="H30" s="139"/>
      <c r="I30" s="141"/>
    </row>
    <row r="31" spans="1:9" ht="12.75">
      <c r="A31" s="109">
        <f>IF(ISNUMBER(SEARCH(ZAKL_DATA!$B$29,B31)),MAX($A$1:A30)+1,0)</f>
        <v>30</v>
      </c>
      <c r="B31" s="108" t="s">
        <v>967</v>
      </c>
      <c r="C31" s="137" t="s">
        <v>1401</v>
      </c>
      <c r="E31" t="str">
        <f>IFERROR(VLOOKUP(ROWS($E$2:E31),$A$2:$B$991,2,0),"")</f>
        <v>Těžba dřeva</v>
      </c>
      <c r="H31" s="139"/>
      <c r="I31" s="141"/>
    </row>
    <row r="32" spans="1:9" ht="12.75">
      <c r="A32" s="109">
        <f>IF(ISNUMBER(SEARCH(ZAKL_DATA!$B$29,B32)),MAX($A$1:A31)+1,0)</f>
        <v>31</v>
      </c>
      <c r="B32" s="108" t="s">
        <v>892</v>
      </c>
      <c r="C32" s="137" t="s">
        <v>1402</v>
      </c>
      <c r="E32" t="str">
        <f>IFERROR(VLOOKUP(ROWS($E$2:E32),$A$2:$B$991,2,0),"")</f>
        <v>Výroba ostatních nekovových minerálních výrobků</v>
      </c>
      <c r="H32" s="139"/>
      <c r="I32" s="141"/>
    </row>
    <row r="33" spans="1:9" ht="12.75">
      <c r="A33" s="109">
        <f>IF(ISNUMBER(SEARCH(ZAKL_DATA!$B$29,B33)),MAX($A$1:A32)+1,0)</f>
        <v>32</v>
      </c>
      <c r="B33" s="108" t="s">
        <v>968</v>
      </c>
      <c r="C33" s="137" t="s">
        <v>1403</v>
      </c>
      <c r="E33" t="str">
        <f>IFERROR(VLOOKUP(ROWS($E$2:E33),$A$2:$B$991,2,0),"")</f>
        <v>Sběr a získávání volně rostoucích plodů a materiálů, kromě dřeva</v>
      </c>
      <c r="H33" s="139"/>
      <c r="I33" s="141"/>
    </row>
    <row r="34" spans="1:9" ht="12.75">
      <c r="A34" s="109">
        <f>IF(ISNUMBER(SEARCH(ZAKL_DATA!$B$29,B34)),MAX($A$1:A33)+1,0)</f>
        <v>33</v>
      </c>
      <c r="B34" s="108" t="s">
        <v>893</v>
      </c>
      <c r="C34" s="137" t="s">
        <v>1404</v>
      </c>
      <c r="E34" t="str">
        <f>IFERROR(VLOOKUP(ROWS($E$2:E34),$A$2:$B$991,2,0),"")</f>
        <v>Výroba základních kovů, hutní zpracování kovů; slévárenství</v>
      </c>
      <c r="H34" s="139"/>
      <c r="I34" s="141"/>
    </row>
    <row r="35" spans="1:9" ht="12.75">
      <c r="A35" s="109">
        <f>IF(ISNUMBER(SEARCH(ZAKL_DATA!$B$29,B35)),MAX($A$1:A34)+1,0)</f>
        <v>34</v>
      </c>
      <c r="B35" s="108" t="s">
        <v>969</v>
      </c>
      <c r="C35" s="137" t="s">
        <v>1405</v>
      </c>
      <c r="E35" t="str">
        <f>IFERROR(VLOOKUP(ROWS($E$2:E35),$A$2:$B$991,2,0),"")</f>
        <v>Podpůrné činnosti pro lesnictví</v>
      </c>
      <c r="H35" s="139"/>
      <c r="I35" s="141"/>
    </row>
    <row r="36" spans="1:9" ht="12.75">
      <c r="A36" s="109">
        <f>IF(ISNUMBER(SEARCH(ZAKL_DATA!$B$29,B36)),MAX($A$1:A35)+1,0)</f>
        <v>35</v>
      </c>
      <c r="B36" s="108" t="s">
        <v>894</v>
      </c>
      <c r="C36" s="137" t="s">
        <v>1406</v>
      </c>
      <c r="E36" t="str">
        <f>IFERROR(VLOOKUP(ROWS($E$2:E36),$A$2:$B$991,2,0),"")</f>
        <v>Výroba kovových konstrukcí a kovodělných výrobků, kromě strojů a zařízení</v>
      </c>
      <c r="H36" s="139"/>
      <c r="I36" s="141"/>
    </row>
    <row r="37" spans="1:9" ht="12.75">
      <c r="A37" s="109">
        <f>IF(ISNUMBER(SEARCH(ZAKL_DATA!$B$29,B37)),MAX($A$1:A36)+1,0)</f>
        <v>36</v>
      </c>
      <c r="B37" s="108" t="s">
        <v>895</v>
      </c>
      <c r="C37" s="137" t="s">
        <v>1407</v>
      </c>
      <c r="E37" t="str">
        <f>IFERROR(VLOOKUP(ROWS($E$2:E37),$A$2:$B$991,2,0),"")</f>
        <v>Výroba počítačů, elektronických a optických přístrojů a zařízení</v>
      </c>
      <c r="H37" s="139"/>
      <c r="I37" s="141"/>
    </row>
    <row r="38" spans="1:9" ht="12.75">
      <c r="A38" s="109">
        <f>IF(ISNUMBER(SEARCH(ZAKL_DATA!$B$29,B38)),MAX($A$1:A37)+1,0)</f>
        <v>37</v>
      </c>
      <c r="B38" s="108" t="s">
        <v>896</v>
      </c>
      <c r="C38" s="137" t="s">
        <v>1408</v>
      </c>
      <c r="E38" t="str">
        <f>IFERROR(VLOOKUP(ROWS($E$2:E38),$A$2:$B$991,2,0),"")</f>
        <v>Výroba elektrických zařízení</v>
      </c>
      <c r="H38" s="139"/>
      <c r="I38" s="141"/>
    </row>
    <row r="39" spans="1:9" ht="12.75">
      <c r="A39" s="109">
        <f>IF(ISNUMBER(SEARCH(ZAKL_DATA!$B$29,B39)),MAX($A$1:A38)+1,0)</f>
        <v>38</v>
      </c>
      <c r="B39" s="108" t="s">
        <v>897</v>
      </c>
      <c r="C39" s="137" t="s">
        <v>1409</v>
      </c>
      <c r="E39" t="str">
        <f>IFERROR(VLOOKUP(ROWS($E$2:E39),$A$2:$B$991,2,0),"")</f>
        <v>Výroba strojů a zařízení j. n.</v>
      </c>
      <c r="H39" s="139"/>
      <c r="I39" s="141"/>
    </row>
    <row r="40" spans="1:9" ht="12.75">
      <c r="A40" s="109">
        <f>IF(ISNUMBER(SEARCH(ZAKL_DATA!$B$29,B40)),MAX($A$1:A39)+1,0)</f>
        <v>39</v>
      </c>
      <c r="B40" s="108" t="s">
        <v>898</v>
      </c>
      <c r="C40" s="137" t="s">
        <v>1410</v>
      </c>
      <c r="E40" t="str">
        <f>IFERROR(VLOOKUP(ROWS($E$2:E40),$A$2:$B$991,2,0),"")</f>
        <v>Výroba motorových vozidel (kromě motocyklů), přívěsů a návěsů</v>
      </c>
      <c r="H40" s="139"/>
      <c r="I40" s="141"/>
    </row>
    <row r="41" spans="1:9" ht="12.75">
      <c r="A41" s="109">
        <f>IF(ISNUMBER(SEARCH(ZAKL_DATA!$B$29,B41)),MAX($A$1:A40)+1,0)</f>
        <v>40</v>
      </c>
      <c r="B41" s="108" t="s">
        <v>899</v>
      </c>
      <c r="C41" s="137" t="s">
        <v>1411</v>
      </c>
      <c r="E41" t="str">
        <f>IFERROR(VLOOKUP(ROWS($E$2:E41),$A$2:$B$991,2,0),"")</f>
        <v>Výroba ostatních dopravních prostředků a zařízení</v>
      </c>
      <c r="H41" s="139"/>
      <c r="I41" s="141"/>
    </row>
    <row r="42" spans="1:9" ht="12.75">
      <c r="A42" s="109">
        <f>IF(ISNUMBER(SEARCH(ZAKL_DATA!$B$29,B42)),MAX($A$1:A41)+1,0)</f>
        <v>41</v>
      </c>
      <c r="B42" s="108" t="s">
        <v>900</v>
      </c>
      <c r="C42" s="137" t="s">
        <v>1412</v>
      </c>
      <c r="E42" t="str">
        <f>IFERROR(VLOOKUP(ROWS($E$2:E42),$A$2:$B$991,2,0),"")</f>
        <v>Výroba nábytku</v>
      </c>
      <c r="H42" s="139"/>
      <c r="I42" s="141"/>
    </row>
    <row r="43" spans="1:9" ht="12.75">
      <c r="A43" s="109">
        <f>IF(ISNUMBER(SEARCH(ZAKL_DATA!$B$29,B43)),MAX($A$1:A42)+1,0)</f>
        <v>42</v>
      </c>
      <c r="B43" s="108" t="s">
        <v>970</v>
      </c>
      <c r="C43" s="137" t="s">
        <v>1413</v>
      </c>
      <c r="E43" t="str">
        <f>IFERROR(VLOOKUP(ROWS($E$2:E43),$A$2:$B$991,2,0),"")</f>
        <v>Rybolov</v>
      </c>
      <c r="H43" s="139"/>
      <c r="I43" s="141"/>
    </row>
    <row r="44" spans="1:9" ht="12.75">
      <c r="A44" s="109">
        <f>IF(ISNUMBER(SEARCH(ZAKL_DATA!$B$29,B44)),MAX($A$1:A43)+1,0)</f>
        <v>43</v>
      </c>
      <c r="B44" s="108" t="s">
        <v>901</v>
      </c>
      <c r="C44" s="137" t="s">
        <v>1414</v>
      </c>
      <c r="E44" t="str">
        <f>IFERROR(VLOOKUP(ROWS($E$2:E44),$A$2:$B$991,2,0),"")</f>
        <v>Ostatní zpracovatelský průmysl</v>
      </c>
      <c r="H44" s="139"/>
      <c r="I44" s="141"/>
    </row>
    <row r="45" spans="1:9" ht="12.75">
      <c r="A45" s="109">
        <f>IF(ISNUMBER(SEARCH(ZAKL_DATA!$B$29,B45)),MAX($A$1:A44)+1,0)</f>
        <v>44</v>
      </c>
      <c r="B45" s="108" t="s">
        <v>971</v>
      </c>
      <c r="C45" s="137" t="s">
        <v>1415</v>
      </c>
      <c r="E45" t="str">
        <f>IFERROR(VLOOKUP(ROWS($E$2:E45),$A$2:$B$991,2,0),"")</f>
        <v>Akvakultura</v>
      </c>
      <c r="H45" s="139"/>
      <c r="I45" s="141"/>
    </row>
    <row r="46" spans="1:9" ht="12.75">
      <c r="A46" s="109">
        <f>IF(ISNUMBER(SEARCH(ZAKL_DATA!$B$29,B46)),MAX($A$1:A45)+1,0)</f>
        <v>45</v>
      </c>
      <c r="B46" s="108" t="s">
        <v>902</v>
      </c>
      <c r="C46" s="137" t="s">
        <v>1416</v>
      </c>
      <c r="E46" t="str">
        <f>IFERROR(VLOOKUP(ROWS($E$2:E46),$A$2:$B$991,2,0),"")</f>
        <v>Opravy a instalace strojů a zařízení</v>
      </c>
      <c r="H46" s="139"/>
      <c r="I46" s="141"/>
    </row>
    <row r="47" spans="1:9" ht="12.75">
      <c r="A47" s="109">
        <f>IF(ISNUMBER(SEARCH(ZAKL_DATA!$B$29,B47)),MAX($A$1:A46)+1,0)</f>
        <v>46</v>
      </c>
      <c r="B47" s="108" t="s">
        <v>903</v>
      </c>
      <c r="C47" s="137" t="s">
        <v>1417</v>
      </c>
      <c r="E47" t="str">
        <f>IFERROR(VLOOKUP(ROWS($E$2:E47),$A$2:$B$991,2,0),"")</f>
        <v>Výroba a rozvod elektřiny, plynu, tepla a klimatizovaného vzduchu</v>
      </c>
      <c r="H47" s="139"/>
      <c r="I47" s="141"/>
    </row>
    <row r="48" spans="1:9" ht="12.75">
      <c r="A48" s="109">
        <f>IF(ISNUMBER(SEARCH(ZAKL_DATA!$B$29,B48)),MAX($A$1:A47)+1,0)</f>
        <v>47</v>
      </c>
      <c r="B48" s="108" t="s">
        <v>904</v>
      </c>
      <c r="C48" s="137" t="s">
        <v>1418</v>
      </c>
      <c r="E48" t="str">
        <f>IFERROR(VLOOKUP(ROWS($E$2:E48),$A$2:$B$991,2,0),"")</f>
        <v>Shromažďování, úprava a rozvod vody</v>
      </c>
      <c r="H48" s="139"/>
      <c r="I48" s="141"/>
    </row>
    <row r="49" spans="1:9" ht="12.75">
      <c r="A49" s="109">
        <f>IF(ISNUMBER(SEARCH(ZAKL_DATA!$B$29,B49)),MAX($A$1:A48)+1,0)</f>
        <v>48</v>
      </c>
      <c r="B49" s="108" t="s">
        <v>905</v>
      </c>
      <c r="C49" s="137" t="s">
        <v>1419</v>
      </c>
      <c r="E49" t="str">
        <f>IFERROR(VLOOKUP(ROWS($E$2:E49),$A$2:$B$991,2,0),"")</f>
        <v>Činnosti související s odpadními vodami</v>
      </c>
      <c r="H49" s="139"/>
      <c r="I49" s="141"/>
    </row>
    <row r="50" spans="1:9" ht="12.75">
      <c r="A50" s="109">
        <f>IF(ISNUMBER(SEARCH(ZAKL_DATA!$B$29,B50)),MAX($A$1:A49)+1,0)</f>
        <v>49</v>
      </c>
      <c r="B50" s="108" t="s">
        <v>906</v>
      </c>
      <c r="C50" s="137" t="s">
        <v>1420</v>
      </c>
      <c r="E50" t="str">
        <f>IFERROR(VLOOKUP(ROWS($E$2:E50),$A$2:$B$991,2,0),"")</f>
        <v>Shromažďování,sběr a odstraňování odpadů,úprava odpadů k dalšímu využití</v>
      </c>
      <c r="H50" s="139"/>
      <c r="I50" s="141"/>
    </row>
    <row r="51" spans="1:9" ht="12.75">
      <c r="A51" s="109">
        <f>IF(ISNUMBER(SEARCH(ZAKL_DATA!$B$29,B51)),MAX($A$1:A50)+1,0)</f>
        <v>50</v>
      </c>
      <c r="B51" s="108" t="s">
        <v>907</v>
      </c>
      <c r="C51" s="137" t="s">
        <v>1421</v>
      </c>
      <c r="E51" t="str">
        <f>IFERROR(VLOOKUP(ROWS($E$2:E51),$A$2:$B$991,2,0),"")</f>
        <v>Sanace a jiné činnosti související s odpady</v>
      </c>
      <c r="H51" s="139"/>
      <c r="I51" s="141"/>
    </row>
    <row r="52" spans="1:9" ht="12.75">
      <c r="A52" s="109">
        <f>IF(ISNUMBER(SEARCH(ZAKL_DATA!$B$29,B52)),MAX($A$1:A51)+1,0)</f>
        <v>51</v>
      </c>
      <c r="B52" s="108" t="s">
        <v>908</v>
      </c>
      <c r="C52" s="137" t="s">
        <v>1422</v>
      </c>
      <c r="E52" t="str">
        <f>IFERROR(VLOOKUP(ROWS($E$2:E52),$A$2:$B$991,2,0),"")</f>
        <v>Výstavba budov</v>
      </c>
      <c r="H52" s="139"/>
      <c r="I52" s="141"/>
    </row>
    <row r="53" spans="1:9" ht="12.75">
      <c r="A53" s="109">
        <f>IF(ISNUMBER(SEARCH(ZAKL_DATA!$B$29,B53)),MAX($A$1:A52)+1,0)</f>
        <v>52</v>
      </c>
      <c r="B53" s="108" t="s">
        <v>909</v>
      </c>
      <c r="C53" s="137" t="s">
        <v>1423</v>
      </c>
      <c r="E53" t="str">
        <f>IFERROR(VLOOKUP(ROWS($E$2:E53),$A$2:$B$991,2,0),"")</f>
        <v>Inženýrské stavitelství</v>
      </c>
      <c r="H53" s="139"/>
      <c r="I53" s="141"/>
    </row>
    <row r="54" spans="1:9" ht="12.75">
      <c r="A54" s="109">
        <f>IF(ISNUMBER(SEARCH(ZAKL_DATA!$B$29,B54)),MAX($A$1:A53)+1,0)</f>
        <v>53</v>
      </c>
      <c r="B54" s="108" t="s">
        <v>910</v>
      </c>
      <c r="C54" s="137" t="s">
        <v>1424</v>
      </c>
      <c r="E54" t="str">
        <f>IFERROR(VLOOKUP(ROWS($E$2:E54),$A$2:$B$991,2,0),"")</f>
        <v>Specializované stavební činnosti</v>
      </c>
      <c r="H54" s="139"/>
      <c r="I54" s="141"/>
    </row>
    <row r="55" spans="1:9" ht="12.75">
      <c r="A55" s="109">
        <f>IF(ISNUMBER(SEARCH(ZAKL_DATA!$B$29,B55)),MAX($A$1:A54)+1,0)</f>
        <v>54</v>
      </c>
      <c r="B55" s="108" t="s">
        <v>911</v>
      </c>
      <c r="C55" s="137" t="s">
        <v>1425</v>
      </c>
      <c r="E55" t="str">
        <f>IFERROR(VLOOKUP(ROWS($E$2:E55),$A$2:$B$991,2,0),"")</f>
        <v>Velkoobchod, maloobchod a opravy motorových vozidel</v>
      </c>
      <c r="H55" s="139"/>
      <c r="I55" s="141"/>
    </row>
    <row r="56" spans="1:9" ht="12.75">
      <c r="A56" s="109">
        <f>IF(ISNUMBER(SEARCH(ZAKL_DATA!$B$29,B56)),MAX($A$1:A55)+1,0)</f>
        <v>55</v>
      </c>
      <c r="B56" s="108" t="s">
        <v>912</v>
      </c>
      <c r="C56" s="137" t="s">
        <v>1426</v>
      </c>
      <c r="E56" t="str">
        <f>IFERROR(VLOOKUP(ROWS($E$2:E56),$A$2:$B$991,2,0),"")</f>
        <v>Velkoobchod, kromě motorových vozidel</v>
      </c>
      <c r="H56" s="139"/>
      <c r="I56" s="141"/>
    </row>
    <row r="57" spans="1:9" ht="12.75">
      <c r="A57" s="109">
        <f>IF(ISNUMBER(SEARCH(ZAKL_DATA!$B$29,B57)),MAX($A$1:A56)+1,0)</f>
        <v>56</v>
      </c>
      <c r="B57" s="108" t="s">
        <v>913</v>
      </c>
      <c r="C57" s="137" t="s">
        <v>1427</v>
      </c>
      <c r="E57" t="str">
        <f>IFERROR(VLOOKUP(ROWS($E$2:E57),$A$2:$B$991,2,0),"")</f>
        <v>Maloobchod, kromě motorových vozidel</v>
      </c>
      <c r="H57" s="139"/>
      <c r="I57" s="141"/>
    </row>
    <row r="58" spans="1:9" ht="12.75">
      <c r="A58" s="109">
        <f>IF(ISNUMBER(SEARCH(ZAKL_DATA!$B$29,B58)),MAX($A$1:A57)+1,0)</f>
        <v>57</v>
      </c>
      <c r="B58" s="108" t="s">
        <v>914</v>
      </c>
      <c r="C58" s="137" t="s">
        <v>1428</v>
      </c>
      <c r="E58" t="str">
        <f>IFERROR(VLOOKUP(ROWS($E$2:E58),$A$2:$B$991,2,0),"")</f>
        <v>Pozemní a potrubní doprava</v>
      </c>
      <c r="H58" s="139"/>
      <c r="I58" s="141"/>
    </row>
    <row r="59" spans="1:9" ht="12.75">
      <c r="A59" s="109">
        <f>IF(ISNUMBER(SEARCH(ZAKL_DATA!$B$29,B59)),MAX($A$1:A58)+1,0)</f>
        <v>58</v>
      </c>
      <c r="B59" s="108" t="s">
        <v>915</v>
      </c>
      <c r="C59" s="137" t="s">
        <v>1429</v>
      </c>
      <c r="E59" t="str">
        <f>IFERROR(VLOOKUP(ROWS($E$2:E59),$A$2:$B$991,2,0),"")</f>
        <v>Vodní doprava</v>
      </c>
      <c r="H59" s="139"/>
      <c r="I59" s="141"/>
    </row>
    <row r="60" spans="1:9" ht="12.75">
      <c r="A60" s="109">
        <f>IF(ISNUMBER(SEARCH(ZAKL_DATA!$B$29,B60)),MAX($A$1:A59)+1,0)</f>
        <v>59</v>
      </c>
      <c r="B60" s="108" t="s">
        <v>916</v>
      </c>
      <c r="C60" s="137" t="s">
        <v>1430</v>
      </c>
      <c r="E60" t="str">
        <f>IFERROR(VLOOKUP(ROWS($E$2:E60),$A$2:$B$991,2,0),"")</f>
        <v>Letecká doprava</v>
      </c>
      <c r="H60" s="139"/>
      <c r="I60" s="141"/>
    </row>
    <row r="61" spans="1:9" ht="12.75">
      <c r="A61" s="109">
        <f>IF(ISNUMBER(SEARCH(ZAKL_DATA!$B$29,B61)),MAX($A$1:A60)+1,0)</f>
        <v>60</v>
      </c>
      <c r="B61" s="108" t="s">
        <v>972</v>
      </c>
      <c r="C61" s="137" t="s">
        <v>1431</v>
      </c>
      <c r="E61" t="str">
        <f>IFERROR(VLOOKUP(ROWS($E$2:E61),$A$2:$B$991,2,0),"")</f>
        <v>Těžba a úprava černého uhlí</v>
      </c>
      <c r="H61" s="139"/>
      <c r="I61" s="141"/>
    </row>
    <row r="62" spans="1:9" ht="12.75">
      <c r="A62" s="109">
        <f>IF(ISNUMBER(SEARCH(ZAKL_DATA!$B$29,B62)),MAX($A$1:A61)+1,0)</f>
        <v>61</v>
      </c>
      <c r="B62" s="108" t="s">
        <v>917</v>
      </c>
      <c r="C62" s="137" t="s">
        <v>1432</v>
      </c>
      <c r="E62" t="str">
        <f>IFERROR(VLOOKUP(ROWS($E$2:E62),$A$2:$B$991,2,0),"")</f>
        <v>Skladování a vedlejší činnosti v dopravě</v>
      </c>
      <c r="H62" s="139"/>
      <c r="I62" s="141"/>
    </row>
    <row r="63" spans="1:9" ht="12.75">
      <c r="A63" s="109">
        <f>IF(ISNUMBER(SEARCH(ZAKL_DATA!$B$29,B63)),MAX($A$1:A62)+1,0)</f>
        <v>62</v>
      </c>
      <c r="B63" s="108" t="s">
        <v>973</v>
      </c>
      <c r="C63" s="137" t="s">
        <v>1433</v>
      </c>
      <c r="E63" t="str">
        <f>IFERROR(VLOOKUP(ROWS($E$2:E63),$A$2:$B$991,2,0),"")</f>
        <v>Těžba a úprava hnědého uhlí</v>
      </c>
      <c r="H63" s="139"/>
      <c r="I63" s="141"/>
    </row>
    <row r="64" spans="1:9" ht="12.75">
      <c r="A64" s="109">
        <f>IF(ISNUMBER(SEARCH(ZAKL_DATA!$B$29,B64)),MAX($A$1:A63)+1,0)</f>
        <v>63</v>
      </c>
      <c r="B64" s="108" t="s">
        <v>918</v>
      </c>
      <c r="C64" s="137" t="s">
        <v>1434</v>
      </c>
      <c r="E64" t="str">
        <f>IFERROR(VLOOKUP(ROWS($E$2:E64),$A$2:$B$991,2,0),"")</f>
        <v>Poštovní a kurýrní činnosti</v>
      </c>
      <c r="H64" s="139"/>
      <c r="I64" s="141"/>
    </row>
    <row r="65" spans="1:9" ht="12.75">
      <c r="A65" s="109">
        <f>IF(ISNUMBER(SEARCH(ZAKL_DATA!$B$29,B65)),MAX($A$1:A64)+1,0)</f>
        <v>64</v>
      </c>
      <c r="B65" s="108" t="s">
        <v>919</v>
      </c>
      <c r="C65" s="137" t="s">
        <v>1435</v>
      </c>
      <c r="E65" t="str">
        <f>IFERROR(VLOOKUP(ROWS($E$2:E65),$A$2:$B$991,2,0),"")</f>
        <v>Ubytování</v>
      </c>
      <c r="H65" s="139"/>
      <c r="I65" s="141"/>
    </row>
    <row r="66" spans="1:9" ht="12.75">
      <c r="A66" s="109">
        <f>IF(ISNUMBER(SEARCH(ZAKL_DATA!$B$29,B66)),MAX($A$1:A65)+1,0)</f>
        <v>65</v>
      </c>
      <c r="B66" s="108" t="s">
        <v>920</v>
      </c>
      <c r="C66" s="137" t="s">
        <v>1436</v>
      </c>
      <c r="E66" t="str">
        <f>IFERROR(VLOOKUP(ROWS($E$2:E66),$A$2:$B$991,2,0),"")</f>
        <v>Stravování a pohostinství</v>
      </c>
      <c r="H66" s="139"/>
      <c r="I66" s="141"/>
    </row>
    <row r="67" spans="1:9" ht="12.75">
      <c r="A67" s="109">
        <f>IF(ISNUMBER(SEARCH(ZAKL_DATA!$B$29,B67)),MAX($A$1:A66)+1,0)</f>
        <v>66</v>
      </c>
      <c r="B67" s="108" t="s">
        <v>921</v>
      </c>
      <c r="C67" s="137" t="s">
        <v>1437</v>
      </c>
      <c r="E67" t="str">
        <f>IFERROR(VLOOKUP(ROWS($E$2:E67),$A$2:$B$991,2,0),"")</f>
        <v>Vydavatelské činnosti</v>
      </c>
      <c r="H67" s="139"/>
      <c r="I67" s="141"/>
    </row>
    <row r="68" spans="1:9" ht="12.75">
      <c r="A68" s="109">
        <f>IF(ISNUMBER(SEARCH(ZAKL_DATA!$B$29,B68)),MAX($A$1:A67)+1,0)</f>
        <v>67</v>
      </c>
      <c r="B68" s="108" t="s">
        <v>922</v>
      </c>
      <c r="C68" s="137" t="s">
        <v>1438</v>
      </c>
      <c r="E68" t="str">
        <f>IFERROR(VLOOKUP(ROWS($E$2:E68),$A$2:$B$991,2,0),"")</f>
        <v>Čin.v obl.filmů,videozázn.a tel.programů,pořiz.zvuk.nahr.a hudeb.vyd.čin.</v>
      </c>
      <c r="H68" s="139"/>
      <c r="I68" s="141"/>
    </row>
    <row r="69" spans="1:9" ht="12.75">
      <c r="A69" s="109">
        <f>IF(ISNUMBER(SEARCH(ZAKL_DATA!$B$29,B69)),MAX($A$1:A68)+1,0)</f>
        <v>68</v>
      </c>
      <c r="B69" s="108" t="s">
        <v>923</v>
      </c>
      <c r="C69" s="137" t="s">
        <v>1439</v>
      </c>
      <c r="E69" t="str">
        <f>IFERROR(VLOOKUP(ROWS($E$2:E69),$A$2:$B$991,2,0),"")</f>
        <v>Tvorba programů a vysílání</v>
      </c>
      <c r="H69" s="139"/>
      <c r="I69" s="141"/>
    </row>
    <row r="70" spans="1:9" ht="12.75">
      <c r="A70" s="109">
        <f>IF(ISNUMBER(SEARCH(ZAKL_DATA!$B$29,B70)),MAX($A$1:A69)+1,0)</f>
        <v>69</v>
      </c>
      <c r="B70" s="108" t="s">
        <v>924</v>
      </c>
      <c r="C70" s="137" t="s">
        <v>1440</v>
      </c>
      <c r="E70" t="str">
        <f>IFERROR(VLOOKUP(ROWS($E$2:E70),$A$2:$B$991,2,0),"")</f>
        <v>Telekomunikační činnosti</v>
      </c>
      <c r="H70" s="139"/>
      <c r="I70" s="141"/>
    </row>
    <row r="71" spans="1:9" ht="12.75">
      <c r="A71" s="109">
        <f>IF(ISNUMBER(SEARCH(ZAKL_DATA!$B$29,B71)),MAX($A$1:A70)+1,0)</f>
        <v>70</v>
      </c>
      <c r="B71" s="108" t="s">
        <v>974</v>
      </c>
      <c r="C71" s="137" t="s">
        <v>1441</v>
      </c>
      <c r="E71" t="str">
        <f>IFERROR(VLOOKUP(ROWS($E$2:E71),$A$2:$B$991,2,0),"")</f>
        <v>Těžba ropy</v>
      </c>
      <c r="H71" s="139"/>
      <c r="I71" s="141"/>
    </row>
    <row r="72" spans="1:9" ht="12.75">
      <c r="A72" s="109">
        <f>IF(ISNUMBER(SEARCH(ZAKL_DATA!$B$29,B72)),MAX($A$1:A71)+1,0)</f>
        <v>71</v>
      </c>
      <c r="B72" s="108" t="s">
        <v>925</v>
      </c>
      <c r="C72" s="137" t="s">
        <v>1442</v>
      </c>
      <c r="E72" t="str">
        <f>IFERROR(VLOOKUP(ROWS($E$2:E72),$A$2:$B$991,2,0),"")</f>
        <v>Činnosti v oblasti informačních technologií</v>
      </c>
      <c r="H72" s="139"/>
      <c r="I72" s="141"/>
    </row>
    <row r="73" spans="1:9" ht="12.75">
      <c r="A73" s="109">
        <f>IF(ISNUMBER(SEARCH(ZAKL_DATA!$B$29,B73)),MAX($A$1:A72)+1,0)</f>
        <v>72</v>
      </c>
      <c r="B73" s="108" t="s">
        <v>975</v>
      </c>
      <c r="C73" s="137" t="s">
        <v>1443</v>
      </c>
      <c r="E73" t="str">
        <f>IFERROR(VLOOKUP(ROWS($E$2:E73),$A$2:$B$991,2,0),"")</f>
        <v>Těžba zemního plynu</v>
      </c>
      <c r="H73" s="139"/>
      <c r="I73" s="141"/>
    </row>
    <row r="74" spans="1:9" ht="12.75">
      <c r="A74" s="109">
        <f>IF(ISNUMBER(SEARCH(ZAKL_DATA!$B$29,B74)),MAX($A$1:A73)+1,0)</f>
        <v>73</v>
      </c>
      <c r="B74" s="108" t="s">
        <v>926</v>
      </c>
      <c r="C74" s="137" t="s">
        <v>1444</v>
      </c>
      <c r="E74" t="str">
        <f>IFERROR(VLOOKUP(ROWS($E$2:E74),$A$2:$B$991,2,0),"")</f>
        <v>Informační činnosti</v>
      </c>
      <c r="H74" s="139"/>
      <c r="I74" s="141"/>
    </row>
    <row r="75" spans="1:9" ht="12.75">
      <c r="A75" s="109">
        <f>IF(ISNUMBER(SEARCH(ZAKL_DATA!$B$29,B75)),MAX($A$1:A74)+1,0)</f>
        <v>74</v>
      </c>
      <c r="B75" s="108" t="s">
        <v>927</v>
      </c>
      <c r="C75" s="137" t="s">
        <v>1445</v>
      </c>
      <c r="E75" t="str">
        <f>IFERROR(VLOOKUP(ROWS($E$2:E75),$A$2:$B$991,2,0),"")</f>
        <v>Finanční zprostředkování, kromě pojišťovnictví a penzijního financování</v>
      </c>
      <c r="H75" s="139"/>
      <c r="I75" s="141"/>
    </row>
    <row r="76" spans="1:9" ht="12.75">
      <c r="A76" s="109">
        <f>IF(ISNUMBER(SEARCH(ZAKL_DATA!$B$29,B76)),MAX($A$1:A75)+1,0)</f>
        <v>75</v>
      </c>
      <c r="B76" s="108" t="s">
        <v>928</v>
      </c>
      <c r="C76" s="137" t="s">
        <v>1446</v>
      </c>
      <c r="E76" t="str">
        <f>IFERROR(VLOOKUP(ROWS($E$2:E76),$A$2:$B$991,2,0),"")</f>
        <v>Pojištění,zajištění a penzijní financování,kromě povinného soc.zabezpečení</v>
      </c>
      <c r="H76" s="139"/>
      <c r="I76" s="141"/>
    </row>
    <row r="77" spans="1:9" ht="12.75">
      <c r="A77" s="109">
        <f>IF(ISNUMBER(SEARCH(ZAKL_DATA!$B$29,B77)),MAX($A$1:A76)+1,0)</f>
        <v>76</v>
      </c>
      <c r="B77" s="108" t="s">
        <v>929</v>
      </c>
      <c r="C77" s="137" t="s">
        <v>1447</v>
      </c>
      <c r="E77" t="str">
        <f>IFERROR(VLOOKUP(ROWS($E$2:E77),$A$2:$B$991,2,0),"")</f>
        <v>Ostatní finanční činnosti</v>
      </c>
      <c r="H77" s="139"/>
      <c r="I77" s="141"/>
    </row>
    <row r="78" spans="1:9" ht="12.75">
      <c r="A78" s="109">
        <f>IF(ISNUMBER(SEARCH(ZAKL_DATA!$B$29,B78)),MAX($A$1:A77)+1,0)</f>
        <v>77</v>
      </c>
      <c r="B78" s="108" t="s">
        <v>930</v>
      </c>
      <c r="C78" s="137" t="s">
        <v>1448</v>
      </c>
      <c r="E78" t="str">
        <f>IFERROR(VLOOKUP(ROWS($E$2:E78),$A$2:$B$991,2,0),"")</f>
        <v>Činnosti v oblasti nemovitostí</v>
      </c>
      <c r="H78" s="139"/>
      <c r="I78" s="141"/>
    </row>
    <row r="79" spans="1:9" ht="12.75">
      <c r="A79" s="109">
        <f>IF(ISNUMBER(SEARCH(ZAKL_DATA!$B$29,B79)),MAX($A$1:A78)+1,0)</f>
        <v>78</v>
      </c>
      <c r="B79" s="108" t="s">
        <v>931</v>
      </c>
      <c r="C79" s="137" t="s">
        <v>1449</v>
      </c>
      <c r="E79" t="str">
        <f>IFERROR(VLOOKUP(ROWS($E$2:E79),$A$2:$B$991,2,0),"")</f>
        <v>Právní a účetnické činnosti</v>
      </c>
      <c r="H79" s="139"/>
      <c r="I79" s="141"/>
    </row>
    <row r="80" spans="1:9" ht="12.75">
      <c r="A80" s="109">
        <f>IF(ISNUMBER(SEARCH(ZAKL_DATA!$B$29,B80)),MAX($A$1:A79)+1,0)</f>
        <v>79</v>
      </c>
      <c r="B80" s="108" t="s">
        <v>932</v>
      </c>
      <c r="C80" s="137" t="s">
        <v>1450</v>
      </c>
      <c r="E80" t="str">
        <f>IFERROR(VLOOKUP(ROWS($E$2:E80),$A$2:$B$991,2,0),"")</f>
        <v>Činnosti vedení podniků; poradenství v oblasti řízení</v>
      </c>
      <c r="H80" s="139"/>
      <c r="I80" s="141"/>
    </row>
    <row r="81" spans="1:9" ht="12.75">
      <c r="A81" s="109">
        <f>IF(ISNUMBER(SEARCH(ZAKL_DATA!$B$29,B81)),MAX($A$1:A80)+1,0)</f>
        <v>80</v>
      </c>
      <c r="B81" s="108" t="s">
        <v>933</v>
      </c>
      <c r="C81" s="137" t="s">
        <v>1451</v>
      </c>
      <c r="E81" t="str">
        <f>IFERROR(VLOOKUP(ROWS($E$2:E81),$A$2:$B$991,2,0),"")</f>
        <v>Architektonické a inženýrské činnosti; technické zkoušky a analýzy</v>
      </c>
      <c r="H81" s="139"/>
      <c r="I81" s="141"/>
    </row>
    <row r="82" spans="1:9" ht="12.75">
      <c r="A82" s="109">
        <f>IF(ISNUMBER(SEARCH(ZAKL_DATA!$B$29,B82)),MAX($A$1:A81)+1,0)</f>
        <v>81</v>
      </c>
      <c r="B82" s="108" t="s">
        <v>976</v>
      </c>
      <c r="C82" s="137" t="s">
        <v>1452</v>
      </c>
      <c r="E82" t="str">
        <f>IFERROR(VLOOKUP(ROWS($E$2:E82),$A$2:$B$991,2,0),"")</f>
        <v>Těžba a úprava železných rud</v>
      </c>
      <c r="H82" s="139"/>
      <c r="I82" s="141"/>
    </row>
    <row r="83" spans="1:9" ht="12.75">
      <c r="A83" s="109">
        <f>IF(ISNUMBER(SEARCH(ZAKL_DATA!$B$29,B83)),MAX($A$1:A82)+1,0)</f>
        <v>82</v>
      </c>
      <c r="B83" s="108" t="s">
        <v>934</v>
      </c>
      <c r="C83" s="137" t="s">
        <v>1453</v>
      </c>
      <c r="E83" t="str">
        <f>IFERROR(VLOOKUP(ROWS($E$2:E83),$A$2:$B$991,2,0),"")</f>
        <v>Výzkum a vývoj</v>
      </c>
      <c r="H83" s="139"/>
      <c r="I83" s="141"/>
    </row>
    <row r="84" spans="1:9" ht="12.75">
      <c r="A84" s="109">
        <f>IF(ISNUMBER(SEARCH(ZAKL_DATA!$B$29,B84)),MAX($A$1:A83)+1,0)</f>
        <v>83</v>
      </c>
      <c r="B84" s="108" t="s">
        <v>977</v>
      </c>
      <c r="C84" s="137" t="s">
        <v>1454</v>
      </c>
      <c r="E84" t="str">
        <f>IFERROR(VLOOKUP(ROWS($E$2:E84),$A$2:$B$991,2,0),"")</f>
        <v>Těžba a úprava neželezných rud</v>
      </c>
      <c r="H84" s="139"/>
      <c r="I84" s="141"/>
    </row>
    <row r="85" spans="1:9" ht="12.75">
      <c r="A85" s="109">
        <f>IF(ISNUMBER(SEARCH(ZAKL_DATA!$B$29,B85)),MAX($A$1:A84)+1,0)</f>
        <v>84</v>
      </c>
      <c r="B85" s="108" t="s">
        <v>935</v>
      </c>
      <c r="C85" s="137" t="s">
        <v>1455</v>
      </c>
      <c r="E85" t="str">
        <f>IFERROR(VLOOKUP(ROWS($E$2:E85),$A$2:$B$991,2,0),"")</f>
        <v>Reklama a průzkum trhu</v>
      </c>
      <c r="H85" s="139"/>
      <c r="I85" s="141"/>
    </row>
    <row r="86" spans="1:9" ht="12.75">
      <c r="A86" s="109">
        <f>IF(ISNUMBER(SEARCH(ZAKL_DATA!$B$29,B86)),MAX($A$1:A85)+1,0)</f>
        <v>85</v>
      </c>
      <c r="B86" s="108" t="s">
        <v>936</v>
      </c>
      <c r="C86" s="137" t="s">
        <v>1456</v>
      </c>
      <c r="E86" t="str">
        <f>IFERROR(VLOOKUP(ROWS($E$2:E86),$A$2:$B$991,2,0),"")</f>
        <v>Ostatní profesní, vědecké a technické činnosti</v>
      </c>
      <c r="H86" s="139"/>
      <c r="I86" s="141"/>
    </row>
    <row r="87" spans="1:9" ht="12.75">
      <c r="A87" s="109">
        <f>IF(ISNUMBER(SEARCH(ZAKL_DATA!$B$29,B87)),MAX($A$1:A86)+1,0)</f>
        <v>86</v>
      </c>
      <c r="B87" s="108" t="s">
        <v>937</v>
      </c>
      <c r="C87" s="137" t="s">
        <v>1457</v>
      </c>
      <c r="E87" t="str">
        <f>IFERROR(VLOOKUP(ROWS($E$2:E87),$A$2:$B$991,2,0),"")</f>
        <v>Veterinární činnosti</v>
      </c>
      <c r="H87" s="139"/>
      <c r="I87" s="141"/>
    </row>
    <row r="88" spans="1:9" ht="12.75">
      <c r="A88" s="109">
        <f>IF(ISNUMBER(SEARCH(ZAKL_DATA!$B$29,B88)),MAX($A$1:A87)+1,0)</f>
        <v>87</v>
      </c>
      <c r="B88" s="108" t="s">
        <v>938</v>
      </c>
      <c r="C88" s="137" t="s">
        <v>1458</v>
      </c>
      <c r="E88" t="str">
        <f>IFERROR(VLOOKUP(ROWS($E$2:E88),$A$2:$B$991,2,0),"")</f>
        <v>Činnosti v oblasti pronájmu a operativního leasingu</v>
      </c>
      <c r="H88" s="139"/>
      <c r="I88" s="141"/>
    </row>
    <row r="89" spans="1:9" ht="12.75">
      <c r="A89" s="109">
        <f>IF(ISNUMBER(SEARCH(ZAKL_DATA!$B$29,B89)),MAX($A$1:A88)+1,0)</f>
        <v>88</v>
      </c>
      <c r="B89" s="108" t="s">
        <v>939</v>
      </c>
      <c r="C89" s="137" t="s">
        <v>1459</v>
      </c>
      <c r="E89" t="str">
        <f>IFERROR(VLOOKUP(ROWS($E$2:E89),$A$2:$B$991,2,0),"")</f>
        <v>Činnosti související se zaměstnáním</v>
      </c>
      <c r="H89" s="139"/>
      <c r="I89" s="141"/>
    </row>
    <row r="90" spans="1:9" ht="12.75">
      <c r="A90" s="109">
        <f>IF(ISNUMBER(SEARCH(ZAKL_DATA!$B$29,B90)),MAX($A$1:A89)+1,0)</f>
        <v>89</v>
      </c>
      <c r="B90" s="108" t="s">
        <v>940</v>
      </c>
      <c r="C90" s="137" t="s">
        <v>1460</v>
      </c>
      <c r="E90" t="str">
        <f>IFERROR(VLOOKUP(ROWS($E$2:E90),$A$2:$B$991,2,0),"")</f>
        <v>Činnosti cest.agentur,kanceláří a jiné rezervační a související činnosti</v>
      </c>
      <c r="H90" s="139"/>
      <c r="I90" s="141"/>
    </row>
    <row r="91" spans="1:9" ht="12.75">
      <c r="A91" s="109">
        <f>IF(ISNUMBER(SEARCH(ZAKL_DATA!$B$29,B91)),MAX($A$1:A90)+1,0)</f>
        <v>90</v>
      </c>
      <c r="B91" s="108" t="s">
        <v>941</v>
      </c>
      <c r="C91" s="137" t="s">
        <v>1461</v>
      </c>
      <c r="E91" t="str">
        <f>IFERROR(VLOOKUP(ROWS($E$2:E91),$A$2:$B$991,2,0),"")</f>
        <v>Bezpečnostní a pátrací činnosti</v>
      </c>
      <c r="H91" s="139"/>
      <c r="I91" s="141"/>
    </row>
    <row r="92" spans="1:9" ht="12.75">
      <c r="A92" s="109">
        <f>IF(ISNUMBER(SEARCH(ZAKL_DATA!$B$29,B92)),MAX($A$1:A91)+1,0)</f>
        <v>91</v>
      </c>
      <c r="B92" s="108" t="s">
        <v>942</v>
      </c>
      <c r="C92" s="137" t="s">
        <v>1462</v>
      </c>
      <c r="E92" t="str">
        <f>IFERROR(VLOOKUP(ROWS($E$2:E92),$A$2:$B$991,2,0),"")</f>
        <v>Činnosti související se stavbami a úpravou krajiny</v>
      </c>
      <c r="H92" s="139"/>
      <c r="I92" s="141"/>
    </row>
    <row r="93" spans="1:9" ht="12.75">
      <c r="A93" s="109">
        <f>IF(ISNUMBER(SEARCH(ZAKL_DATA!$B$29,B93)),MAX($A$1:A92)+1,0)</f>
        <v>92</v>
      </c>
      <c r="B93" s="108" t="s">
        <v>978</v>
      </c>
      <c r="C93" s="137" t="s">
        <v>1463</v>
      </c>
      <c r="E93" t="str">
        <f>IFERROR(VLOOKUP(ROWS($E$2:E93),$A$2:$B$991,2,0),"")</f>
        <v>Dobývání kamene, písků a jílů</v>
      </c>
      <c r="H93" s="139"/>
      <c r="I93" s="141"/>
    </row>
    <row r="94" spans="1:9" ht="12.75">
      <c r="A94" s="109">
        <f>IF(ISNUMBER(SEARCH(ZAKL_DATA!$B$29,B94)),MAX($A$1:A93)+1,0)</f>
        <v>93</v>
      </c>
      <c r="B94" s="108" t="s">
        <v>943</v>
      </c>
      <c r="C94" s="137" t="s">
        <v>1464</v>
      </c>
      <c r="E94" t="str">
        <f>IFERROR(VLOOKUP(ROWS($E$2:E94),$A$2:$B$991,2,0),"")</f>
        <v>Administrativní, kancelářské a jiné podpůrné činnosti pro podnikání</v>
      </c>
      <c r="H94" s="139"/>
      <c r="I94" s="141"/>
    </row>
    <row r="95" spans="1:9" ht="12.75">
      <c r="A95" s="109">
        <f>IF(ISNUMBER(SEARCH(ZAKL_DATA!$B$29,B95)),MAX($A$1:A94)+1,0)</f>
        <v>94</v>
      </c>
      <c r="B95" s="108" t="s">
        <v>944</v>
      </c>
      <c r="C95" s="137" t="s">
        <v>1465</v>
      </c>
      <c r="E95" t="str">
        <f>IFERROR(VLOOKUP(ROWS($E$2:E95),$A$2:$B$991,2,0),"")</f>
        <v>Veřejná správa a obrana; povinné sociální zabezpečení</v>
      </c>
      <c r="H95" s="139"/>
      <c r="I95" s="141"/>
    </row>
    <row r="96" spans="1:9" ht="12.75">
      <c r="A96" s="109">
        <f>IF(ISNUMBER(SEARCH(ZAKL_DATA!$B$29,B96)),MAX($A$1:A95)+1,0)</f>
        <v>95</v>
      </c>
      <c r="B96" s="108" t="s">
        <v>945</v>
      </c>
      <c r="C96" s="137" t="s">
        <v>1466</v>
      </c>
      <c r="E96" t="str">
        <f>IFERROR(VLOOKUP(ROWS($E$2:E96),$A$2:$B$991,2,0),"")</f>
        <v>Vzdělávání</v>
      </c>
      <c r="H96" s="139"/>
      <c r="I96" s="141"/>
    </row>
    <row r="97" spans="1:9" ht="12.75">
      <c r="A97" s="109">
        <f>IF(ISNUMBER(SEARCH(ZAKL_DATA!$B$29,B97)),MAX($A$1:A96)+1,0)</f>
        <v>96</v>
      </c>
      <c r="B97" s="108" t="s">
        <v>946</v>
      </c>
      <c r="C97" s="137" t="s">
        <v>1467</v>
      </c>
      <c r="E97" t="str">
        <f>IFERROR(VLOOKUP(ROWS($E$2:E97),$A$2:$B$991,2,0),"")</f>
        <v>Zdravotní péče</v>
      </c>
      <c r="H97" s="139"/>
      <c r="I97" s="141"/>
    </row>
    <row r="98" spans="1:9" ht="12.75">
      <c r="A98" s="109">
        <f>IF(ISNUMBER(SEARCH(ZAKL_DATA!$B$29,B98)),MAX($A$1:A97)+1,0)</f>
        <v>97</v>
      </c>
      <c r="B98" s="108" t="s">
        <v>947</v>
      </c>
      <c r="C98" s="137" t="s">
        <v>1468</v>
      </c>
      <c r="E98" t="str">
        <f>IFERROR(VLOOKUP(ROWS($E$2:E98),$A$2:$B$991,2,0),"")</f>
        <v>Pobytové služby sociální péče</v>
      </c>
      <c r="H98" s="139"/>
      <c r="I98" s="141"/>
    </row>
    <row r="99" spans="1:9" ht="12.75">
      <c r="A99" s="109">
        <f>IF(ISNUMBER(SEARCH(ZAKL_DATA!$B$29,B99)),MAX($A$1:A98)+1,0)</f>
        <v>98</v>
      </c>
      <c r="B99" s="108" t="s">
        <v>948</v>
      </c>
      <c r="C99" s="137" t="s">
        <v>1469</v>
      </c>
      <c r="E99" t="str">
        <f>IFERROR(VLOOKUP(ROWS($E$2:E99),$A$2:$B$991,2,0),"")</f>
        <v>Ambulantní nebo terénní sociální služby</v>
      </c>
      <c r="H99" s="139"/>
      <c r="I99" s="141"/>
    </row>
    <row r="100" spans="1:9" ht="12.75">
      <c r="A100" s="109">
        <f>IF(ISNUMBER(SEARCH(ZAKL_DATA!$B$29,B100)),MAX($A$1:A99)+1,0)</f>
        <v>99</v>
      </c>
      <c r="B100" s="108" t="s">
        <v>979</v>
      </c>
      <c r="C100" s="137" t="s">
        <v>1470</v>
      </c>
      <c r="E100" t="str">
        <f>IFERROR(VLOOKUP(ROWS($E$2:E100),$A$2:$B$991,2,0),"")</f>
        <v>Těžba a dobývání j. n.</v>
      </c>
      <c r="H100" s="139"/>
      <c r="I100" s="141"/>
    </row>
    <row r="101" spans="1:9" ht="12.75">
      <c r="A101" s="109">
        <f>IF(ISNUMBER(SEARCH(ZAKL_DATA!$B$29,B101)),MAX($A$1:A100)+1,0)</f>
        <v>100</v>
      </c>
      <c r="B101" s="108" t="s">
        <v>949</v>
      </c>
      <c r="C101" s="137" t="s">
        <v>1471</v>
      </c>
      <c r="E101" t="str">
        <f>IFERROR(VLOOKUP(ROWS($E$2:E101),$A$2:$B$991,2,0),"")</f>
        <v>Tvůrčí, umělecké a zábavní činnosti</v>
      </c>
      <c r="H101" s="139"/>
      <c r="I101" s="141"/>
    </row>
    <row r="102" spans="1:9" ht="12.75">
      <c r="A102" s="109">
        <f>IF(ISNUMBER(SEARCH(ZAKL_DATA!$B$29,B102)),MAX($A$1:A101)+1,0)</f>
        <v>101</v>
      </c>
      <c r="B102" s="108" t="s">
        <v>950</v>
      </c>
      <c r="C102" s="137" t="s">
        <v>1472</v>
      </c>
      <c r="E102" t="str">
        <f>IFERROR(VLOOKUP(ROWS($E$2:E102),$A$2:$B$991,2,0),"")</f>
        <v>Činnosti knihoven, archivů, muzeí a jiných kulturních zařízení</v>
      </c>
      <c r="H102" s="139"/>
      <c r="I102" s="141"/>
    </row>
    <row r="103" spans="1:9" ht="12.75">
      <c r="A103" s="109">
        <f>IF(ISNUMBER(SEARCH(ZAKL_DATA!$B$29,B103)),MAX($A$1:A102)+1,0)</f>
        <v>102</v>
      </c>
      <c r="B103" s="108" t="s">
        <v>980</v>
      </c>
      <c r="C103" s="137" t="s">
        <v>1473</v>
      </c>
      <c r="E103" t="str">
        <f>IFERROR(VLOOKUP(ROWS($E$2:E103),$A$2:$B$991,2,0),"")</f>
        <v>Podpůrné činnosti při těžbě ropy a zemního plynu</v>
      </c>
      <c r="H103" s="139"/>
      <c r="I103" s="141"/>
    </row>
    <row r="104" spans="1:9" ht="12.75">
      <c r="A104" s="109">
        <f>IF(ISNUMBER(SEARCH(ZAKL_DATA!$B$29,B104)),MAX($A$1:A103)+1,0)</f>
        <v>103</v>
      </c>
      <c r="B104" s="108" t="s">
        <v>951</v>
      </c>
      <c r="C104" s="137" t="s">
        <v>1474</v>
      </c>
      <c r="E104" t="str">
        <f>IFERROR(VLOOKUP(ROWS($E$2:E104),$A$2:$B$991,2,0),"")</f>
        <v>Činnosti heren, kasin a sázkových kanceláří</v>
      </c>
      <c r="H104" s="139"/>
      <c r="I104" s="141"/>
    </row>
    <row r="105" spans="1:9" ht="12.75">
      <c r="A105" s="109">
        <f>IF(ISNUMBER(SEARCH(ZAKL_DATA!$B$29,B105)),MAX($A$1:A104)+1,0)</f>
        <v>104</v>
      </c>
      <c r="B105" s="108" t="s">
        <v>952</v>
      </c>
      <c r="C105" s="137" t="s">
        <v>1475</v>
      </c>
      <c r="E105" t="str">
        <f>IFERROR(VLOOKUP(ROWS($E$2:E105),$A$2:$B$991,2,0),"")</f>
        <v>Sportovní, zábavní a rekreační činnosti</v>
      </c>
      <c r="H105" s="139"/>
      <c r="I105" s="141"/>
    </row>
    <row r="106" spans="1:9" ht="12.75">
      <c r="A106" s="109">
        <f>IF(ISNUMBER(SEARCH(ZAKL_DATA!$B$29,B106)),MAX($A$1:A105)+1,0)</f>
        <v>105</v>
      </c>
      <c r="B106" s="108" t="s">
        <v>953</v>
      </c>
      <c r="C106" s="137" t="s">
        <v>1476</v>
      </c>
      <c r="E106" t="str">
        <f>IFERROR(VLOOKUP(ROWS($E$2:E106),$A$2:$B$991,2,0),"")</f>
        <v>Činnosti organizací sdružujících osoby za účelem prosazování spol.zájmů</v>
      </c>
      <c r="H106" s="139"/>
      <c r="I106" s="141"/>
    </row>
    <row r="107" spans="1:9" ht="12.75">
      <c r="A107" s="109">
        <f>IF(ISNUMBER(SEARCH(ZAKL_DATA!$B$29,B107)),MAX($A$1:A106)+1,0)</f>
        <v>106</v>
      </c>
      <c r="B107" s="108" t="s">
        <v>954</v>
      </c>
      <c r="C107" s="137" t="s">
        <v>1477</v>
      </c>
      <c r="E107" t="str">
        <f>IFERROR(VLOOKUP(ROWS($E$2:E107),$A$2:$B$991,2,0),"")</f>
        <v>Opravy počítačů a výrobků pro osobní potřebu a převážně pro domácnost</v>
      </c>
      <c r="H107" s="139"/>
      <c r="I107" s="141"/>
    </row>
    <row r="108" spans="1:9" ht="12.75">
      <c r="A108" s="109">
        <f>IF(ISNUMBER(SEARCH(ZAKL_DATA!$B$29,B108)),MAX($A$1:A107)+1,0)</f>
        <v>107</v>
      </c>
      <c r="B108" s="108" t="s">
        <v>955</v>
      </c>
      <c r="C108" s="137" t="s">
        <v>1478</v>
      </c>
      <c r="E108" t="str">
        <f>IFERROR(VLOOKUP(ROWS($E$2:E108),$A$2:$B$991,2,0),"")</f>
        <v>Poskytování ostatních osobních služeb</v>
      </c>
      <c r="H108" s="139"/>
      <c r="I108" s="141"/>
    </row>
    <row r="109" spans="1:9" ht="12.75">
      <c r="A109" s="109">
        <f>IF(ISNUMBER(SEARCH(ZAKL_DATA!$B$29,B109)),MAX($A$1:A108)+1,0)</f>
        <v>108</v>
      </c>
      <c r="B109" s="108" t="s">
        <v>956</v>
      </c>
      <c r="C109" s="137" t="s">
        <v>1479</v>
      </c>
      <c r="E109" t="str">
        <f>IFERROR(VLOOKUP(ROWS($E$2:E109),$A$2:$B$991,2,0),"")</f>
        <v>Činnosti domácností jako zaměstnavatelů domácího personálu</v>
      </c>
      <c r="H109" s="139"/>
      <c r="I109" s="141"/>
    </row>
    <row r="110" spans="1:9" ht="12.75">
      <c r="A110" s="109">
        <f>IF(ISNUMBER(SEARCH(ZAKL_DATA!$B$29,B110)),MAX($A$1:A109)+1,0)</f>
        <v>109</v>
      </c>
      <c r="B110" s="108" t="s">
        <v>957</v>
      </c>
      <c r="C110" s="137" t="s">
        <v>1480</v>
      </c>
      <c r="E110" t="str">
        <f>IFERROR(VLOOKUP(ROWS($E$2:E110),$A$2:$B$991,2,0),"")</f>
        <v>Činnosti domác.produk.blíže neurčené výrobky a služby pro vlast.potřebu</v>
      </c>
      <c r="H110" s="139"/>
      <c r="I110" s="141"/>
    </row>
    <row r="111" spans="1:9" ht="12.75">
      <c r="A111" s="109">
        <f>IF(ISNUMBER(SEARCH(ZAKL_DATA!$B$29,B111)),MAX($A$1:A110)+1,0)</f>
        <v>110</v>
      </c>
      <c r="B111" s="108" t="s">
        <v>958</v>
      </c>
      <c r="C111" s="137" t="s">
        <v>1481</v>
      </c>
      <c r="E111" t="str">
        <f>IFERROR(VLOOKUP(ROWS($E$2:E111),$A$2:$B$991,2,0),"")</f>
        <v>Činnosti exteritoriálních organizací a orgánů</v>
      </c>
      <c r="H111" s="139"/>
      <c r="I111" s="141"/>
    </row>
    <row r="112" spans="1:9" ht="12.75">
      <c r="A112" s="109">
        <f>IF(ISNUMBER(SEARCH(ZAKL_DATA!$B$29,B112)),MAX($A$1:A111)+1,0)</f>
        <v>111</v>
      </c>
      <c r="B112" s="108" t="s">
        <v>981</v>
      </c>
      <c r="C112" s="137" t="s">
        <v>1482</v>
      </c>
      <c r="E112" t="str">
        <f>IFERROR(VLOOKUP(ROWS($E$2:E112),$A$2:$B$991,2,0),"")</f>
        <v>Podpůrné činnosti při ostatní těžbě a dobývání</v>
      </c>
      <c r="H112" s="139"/>
      <c r="I112" s="141"/>
    </row>
    <row r="113" spans="1:9" ht="12.75">
      <c r="A113" s="109">
        <f>IF(ISNUMBER(SEARCH(ZAKL_DATA!$B$29,B113)),MAX($A$1:A112)+1,0)</f>
        <v>112</v>
      </c>
      <c r="B113" s="108" t="s">
        <v>982</v>
      </c>
      <c r="C113" s="137" t="s">
        <v>1483</v>
      </c>
      <c r="E113" t="str">
        <f>IFERROR(VLOOKUP(ROWS($E$2:E113),$A$2:$B$991,2,0),"")</f>
        <v>Zpracování a konzervování masa a výroba masných výrobků</v>
      </c>
      <c r="H113" s="139"/>
      <c r="I113" s="141"/>
    </row>
    <row r="114" spans="1:9" ht="12.75">
      <c r="A114" s="109">
        <f>IF(ISNUMBER(SEARCH(ZAKL_DATA!$B$29,B114)),MAX($A$1:A113)+1,0)</f>
        <v>113</v>
      </c>
      <c r="B114" s="108" t="s">
        <v>983</v>
      </c>
      <c r="C114" s="137" t="s">
        <v>1484</v>
      </c>
      <c r="E114" t="str">
        <f>IFERROR(VLOOKUP(ROWS($E$2:E114),$A$2:$B$991,2,0),"")</f>
        <v>Zpracování a konzervování ryb, korýšů a měkkýšů</v>
      </c>
      <c r="H114" s="139"/>
      <c r="I114" s="141"/>
    </row>
    <row r="115" spans="1:9" ht="12.75">
      <c r="A115" s="109">
        <f>IF(ISNUMBER(SEARCH(ZAKL_DATA!$B$29,B115)),MAX($A$1:A114)+1,0)</f>
        <v>114</v>
      </c>
      <c r="B115" s="108" t="s">
        <v>984</v>
      </c>
      <c r="C115" s="137" t="s">
        <v>1485</v>
      </c>
      <c r="E115" t="str">
        <f>IFERROR(VLOOKUP(ROWS($E$2:E115),$A$2:$B$991,2,0),"")</f>
        <v>Zpracování a konzervování ovoce a zeleniny</v>
      </c>
      <c r="H115" s="139"/>
      <c r="I115" s="141"/>
    </row>
    <row r="116" spans="1:9" ht="12.75">
      <c r="A116" s="109">
        <f>IF(ISNUMBER(SEARCH(ZAKL_DATA!$B$29,B116)),MAX($A$1:A115)+1,0)</f>
        <v>115</v>
      </c>
      <c r="B116" s="108" t="s">
        <v>985</v>
      </c>
      <c r="C116" s="137" t="s">
        <v>1486</v>
      </c>
      <c r="E116" t="str">
        <f>IFERROR(VLOOKUP(ROWS($E$2:E116),$A$2:$B$991,2,0),"")</f>
        <v>Výroba rostlinných a živočišných olejů a tuků</v>
      </c>
      <c r="H116" s="139"/>
      <c r="I116" s="141"/>
    </row>
    <row r="117" spans="1:9" ht="12.75">
      <c r="A117" s="109">
        <f>IF(ISNUMBER(SEARCH(ZAKL_DATA!$B$29,B117)),MAX($A$1:A116)+1,0)</f>
        <v>116</v>
      </c>
      <c r="B117" s="108" t="s">
        <v>986</v>
      </c>
      <c r="C117" s="137" t="s">
        <v>1487</v>
      </c>
      <c r="E117" t="str">
        <f>IFERROR(VLOOKUP(ROWS($E$2:E117),$A$2:$B$991,2,0),"")</f>
        <v>Výroba mléčných výrobků</v>
      </c>
      <c r="H117" s="139"/>
      <c r="I117" s="141"/>
    </row>
    <row r="118" spans="1:9" ht="12.75">
      <c r="A118" s="109">
        <f>IF(ISNUMBER(SEARCH(ZAKL_DATA!$B$29,B118)),MAX($A$1:A117)+1,0)</f>
        <v>117</v>
      </c>
      <c r="B118" s="108" t="s">
        <v>987</v>
      </c>
      <c r="C118" s="137" t="s">
        <v>1488</v>
      </c>
      <c r="E118" t="str">
        <f>IFERROR(VLOOKUP(ROWS($E$2:E118),$A$2:$B$991,2,0),"")</f>
        <v>Výroba mlýnských a škrobárenských výrobků</v>
      </c>
      <c r="H118" s="139"/>
      <c r="I118" s="141"/>
    </row>
    <row r="119" spans="1:9" ht="12.75">
      <c r="A119" s="109">
        <f>IF(ISNUMBER(SEARCH(ZAKL_DATA!$B$29,B119)),MAX($A$1:A118)+1,0)</f>
        <v>118</v>
      </c>
      <c r="B119" s="108" t="s">
        <v>988</v>
      </c>
      <c r="C119" s="137" t="s">
        <v>1489</v>
      </c>
      <c r="E119" t="str">
        <f>IFERROR(VLOOKUP(ROWS($E$2:E119),$A$2:$B$991,2,0),"")</f>
        <v>Výroba pekařských, cukrářských a jiných moučných výrobků</v>
      </c>
      <c r="H119" s="139"/>
      <c r="I119" s="141"/>
    </row>
    <row r="120" spans="1:9" ht="12.75">
      <c r="A120" s="109">
        <f>IF(ISNUMBER(SEARCH(ZAKL_DATA!$B$29,B120)),MAX($A$1:A119)+1,0)</f>
        <v>119</v>
      </c>
      <c r="B120" s="108" t="s">
        <v>989</v>
      </c>
      <c r="C120" s="137" t="s">
        <v>1490</v>
      </c>
      <c r="E120" t="str">
        <f>IFERROR(VLOOKUP(ROWS($E$2:E120),$A$2:$B$991,2,0),"")</f>
        <v>Výroba ostatních potravinářských výrobků</v>
      </c>
      <c r="H120" s="139"/>
      <c r="I120" s="141"/>
    </row>
    <row r="121" spans="1:9" ht="12.75">
      <c r="A121" s="109">
        <f>IF(ISNUMBER(SEARCH(ZAKL_DATA!$B$29,B121)),MAX($A$1:A120)+1,0)</f>
        <v>120</v>
      </c>
      <c r="B121" s="108" t="s">
        <v>990</v>
      </c>
      <c r="C121" s="137" t="s">
        <v>1491</v>
      </c>
      <c r="E121" t="str">
        <f>IFERROR(VLOOKUP(ROWS($E$2:E121),$A$2:$B$991,2,0),"")</f>
        <v>Výroba průmyslových krmiv</v>
      </c>
      <c r="H121" s="139"/>
      <c r="I121" s="141"/>
    </row>
    <row r="122" spans="1:9" ht="12.75">
      <c r="A122" s="109">
        <f>IF(ISNUMBER(SEARCH(ZAKL_DATA!$B$29,B122)),MAX($A$1:A121)+1,0)</f>
        <v>121</v>
      </c>
      <c r="B122" s="108" t="s">
        <v>1218</v>
      </c>
      <c r="C122" s="138" t="s">
        <v>1492</v>
      </c>
      <c r="E122" t="str">
        <f>IFERROR(VLOOKUP(ROWS($E$2:E122),$A$2:$B$991,2,0),"")</f>
        <v>Pěstování obilovin (kromě rýže), luštěnin a olejnatých semen</v>
      </c>
      <c r="H122" s="139"/>
      <c r="I122" s="141"/>
    </row>
    <row r="123" spans="1:9" ht="12.75">
      <c r="A123" s="109">
        <f>IF(ISNUMBER(SEARCH(ZAKL_DATA!$B$29,B123)),MAX($A$1:A122)+1,0)</f>
        <v>122</v>
      </c>
      <c r="B123" s="108" t="s">
        <v>1219</v>
      </c>
      <c r="C123" s="138" t="s">
        <v>1493</v>
      </c>
      <c r="E123" t="str">
        <f>IFERROR(VLOOKUP(ROWS($E$2:E123),$A$2:$B$991,2,0),"")</f>
        <v>Pěstování rýže</v>
      </c>
      <c r="H123" s="139"/>
      <c r="I123" s="141"/>
    </row>
    <row r="124" spans="1:9" ht="12.75">
      <c r="A124" s="109">
        <f>IF(ISNUMBER(SEARCH(ZAKL_DATA!$B$29,B124)),MAX($A$1:A123)+1,0)</f>
        <v>123</v>
      </c>
      <c r="B124" s="108" t="s">
        <v>1220</v>
      </c>
      <c r="C124" s="138" t="s">
        <v>1494</v>
      </c>
      <c r="E124" t="str">
        <f>IFERROR(VLOOKUP(ROWS($E$2:E124),$A$2:$B$991,2,0),"")</f>
        <v>Pěstování zeleniny a melounů, kořenů a hlíz</v>
      </c>
      <c r="H124" s="139"/>
      <c r="I124" s="141"/>
    </row>
    <row r="125" spans="1:9" ht="12.75">
      <c r="A125" s="109">
        <f>IF(ISNUMBER(SEARCH(ZAKL_DATA!$B$29,B125)),MAX($A$1:A124)+1,0)</f>
        <v>124</v>
      </c>
      <c r="B125" s="108" t="s">
        <v>1221</v>
      </c>
      <c r="C125" s="138" t="s">
        <v>1495</v>
      </c>
      <c r="E125" t="str">
        <f>IFERROR(VLOOKUP(ROWS($E$2:E125),$A$2:$B$991,2,0),"")</f>
        <v>Pěstování tabáku</v>
      </c>
      <c r="H125" s="139"/>
      <c r="I125" s="141"/>
    </row>
    <row r="126" spans="1:9" ht="12.75">
      <c r="A126" s="109">
        <f>IF(ISNUMBER(SEARCH(ZAKL_DATA!$B$29,B126)),MAX($A$1:A125)+1,0)</f>
        <v>125</v>
      </c>
      <c r="B126" s="108" t="s">
        <v>1222</v>
      </c>
      <c r="C126" s="138" t="s">
        <v>1496</v>
      </c>
      <c r="E126" t="str">
        <f>IFERROR(VLOOKUP(ROWS($E$2:E126),$A$2:$B$991,2,0),"")</f>
        <v>Pěstování přadných rostlin</v>
      </c>
      <c r="H126" s="139"/>
      <c r="I126" s="141"/>
    </row>
    <row r="127" spans="1:9" ht="12.75">
      <c r="A127" s="109">
        <f>IF(ISNUMBER(SEARCH(ZAKL_DATA!$B$29,B127)),MAX($A$1:A126)+1,0)</f>
        <v>126</v>
      </c>
      <c r="B127" s="108" t="s">
        <v>1223</v>
      </c>
      <c r="C127" s="138" t="s">
        <v>1497</v>
      </c>
      <c r="E127" t="str">
        <f>IFERROR(VLOOKUP(ROWS($E$2:E127),$A$2:$B$991,2,0),"")</f>
        <v>Pěstování ostatních plodin jiných než trvalých</v>
      </c>
      <c r="H127" s="139"/>
      <c r="I127" s="141"/>
    </row>
    <row r="128" spans="1:9" ht="12.75">
      <c r="A128" s="109">
        <f>IF(ISNUMBER(SEARCH(ZAKL_DATA!$B$29,B128)),MAX($A$1:A127)+1,0)</f>
        <v>127</v>
      </c>
      <c r="B128" s="108" t="s">
        <v>1224</v>
      </c>
      <c r="C128" s="138" t="s">
        <v>1498</v>
      </c>
      <c r="E128" t="str">
        <f>IFERROR(VLOOKUP(ROWS($E$2:E128),$A$2:$B$991,2,0),"")</f>
        <v>Pěstování vinných hroznů</v>
      </c>
      <c r="H128" s="139"/>
      <c r="I128" s="141"/>
    </row>
    <row r="129" spans="1:9" ht="12.75">
      <c r="A129" s="109">
        <f>IF(ISNUMBER(SEARCH(ZAKL_DATA!$B$29,B129)),MAX($A$1:A128)+1,0)</f>
        <v>128</v>
      </c>
      <c r="B129" s="108" t="s">
        <v>1225</v>
      </c>
      <c r="C129" s="138" t="s">
        <v>1499</v>
      </c>
      <c r="E129" t="str">
        <f>IFERROR(VLOOKUP(ROWS($E$2:E129),$A$2:$B$991,2,0),"")</f>
        <v>Pěstování tropického a subtropického ovoce</v>
      </c>
      <c r="H129" s="139"/>
      <c r="I129" s="141"/>
    </row>
    <row r="130" spans="1:9" ht="12.75">
      <c r="A130" s="109">
        <f>IF(ISNUMBER(SEARCH(ZAKL_DATA!$B$29,B130)),MAX($A$1:A129)+1,0)</f>
        <v>129</v>
      </c>
      <c r="B130" s="108" t="s">
        <v>1226</v>
      </c>
      <c r="C130" s="138" t="s">
        <v>1500</v>
      </c>
      <c r="E130" t="str">
        <f>IFERROR(VLOOKUP(ROWS($E$2:E130),$A$2:$B$991,2,0),"")</f>
        <v>Pěstování citrusových plodů</v>
      </c>
      <c r="H130" s="139"/>
      <c r="I130" s="141"/>
    </row>
    <row r="131" spans="1:9" ht="12.75">
      <c r="A131" s="109">
        <f>IF(ISNUMBER(SEARCH(ZAKL_DATA!$B$29,B131)),MAX($A$1:A130)+1,0)</f>
        <v>130</v>
      </c>
      <c r="B131" s="108" t="s">
        <v>1227</v>
      </c>
      <c r="C131" s="138" t="s">
        <v>1501</v>
      </c>
      <c r="E131" t="str">
        <f>IFERROR(VLOOKUP(ROWS($E$2:E131),$A$2:$B$991,2,0),"")</f>
        <v>Pěstování jádrového a peckového ovoce</v>
      </c>
      <c r="H131" s="139"/>
      <c r="I131" s="141"/>
    </row>
    <row r="132" spans="1:9" ht="12.75">
      <c r="A132" s="109">
        <f>IF(ISNUMBER(SEARCH(ZAKL_DATA!$B$29,B132)),MAX($A$1:A131)+1,0)</f>
        <v>131</v>
      </c>
      <c r="B132" s="108" t="s">
        <v>1228</v>
      </c>
      <c r="C132" s="138" t="s">
        <v>1502</v>
      </c>
      <c r="E132" t="str">
        <f>IFERROR(VLOOKUP(ROWS($E$2:E132),$A$2:$B$991,2,0),"")</f>
        <v>Pěstování ostatního stromového a keřového ovoce a ořechů</v>
      </c>
      <c r="H132" s="139"/>
      <c r="I132" s="141"/>
    </row>
    <row r="133" spans="1:9" ht="12.75">
      <c r="A133" s="109">
        <f>IF(ISNUMBER(SEARCH(ZAKL_DATA!$B$29,B133)),MAX($A$1:A132)+1,0)</f>
        <v>132</v>
      </c>
      <c r="B133" s="108" t="s">
        <v>1229</v>
      </c>
      <c r="C133" s="138" t="s">
        <v>1503</v>
      </c>
      <c r="E133" t="str">
        <f>IFERROR(VLOOKUP(ROWS($E$2:E133),$A$2:$B$991,2,0),"")</f>
        <v>Pěstování olejnatých plodů</v>
      </c>
      <c r="H133" s="139"/>
      <c r="I133" s="141"/>
    </row>
    <row r="134" spans="1:9" ht="12.75">
      <c r="A134" s="109">
        <f>IF(ISNUMBER(SEARCH(ZAKL_DATA!$B$29,B134)),MAX($A$1:A133)+1,0)</f>
        <v>133</v>
      </c>
      <c r="B134" s="108" t="s">
        <v>1230</v>
      </c>
      <c r="C134" s="138" t="s">
        <v>1504</v>
      </c>
      <c r="E134" t="str">
        <f>IFERROR(VLOOKUP(ROWS($E$2:E134),$A$2:$B$991,2,0),"")</f>
        <v>Pěstování rostlin pro výrobu nápojů</v>
      </c>
      <c r="H134" s="139"/>
      <c r="I134" s="141"/>
    </row>
    <row r="135" spans="1:9" ht="12.75">
      <c r="A135" s="109">
        <f>IF(ISNUMBER(SEARCH(ZAKL_DATA!$B$29,B135)),MAX($A$1:A134)+1,0)</f>
        <v>134</v>
      </c>
      <c r="B135" s="108" t="s">
        <v>1231</v>
      </c>
      <c r="C135" s="138" t="s">
        <v>1505</v>
      </c>
      <c r="E135" t="str">
        <f>IFERROR(VLOOKUP(ROWS($E$2:E135),$A$2:$B$991,2,0),"")</f>
        <v>Pěstování koření, aromatických, léčivých a farmaceutických rostlin</v>
      </c>
      <c r="H135" s="139"/>
      <c r="I135" s="141"/>
    </row>
    <row r="136" spans="1:9" ht="12.75">
      <c r="A136" s="109">
        <f>IF(ISNUMBER(SEARCH(ZAKL_DATA!$B$29,B136)),MAX($A$1:A135)+1,0)</f>
        <v>135</v>
      </c>
      <c r="B136" s="108" t="s">
        <v>1232</v>
      </c>
      <c r="C136" s="138" t="s">
        <v>1506</v>
      </c>
      <c r="E136" t="str">
        <f>IFERROR(VLOOKUP(ROWS($E$2:E136),$A$2:$B$991,2,0),"")</f>
        <v>Pěstování ostatních trvalých plodin</v>
      </c>
      <c r="H136" s="139"/>
      <c r="I136" s="141"/>
    </row>
    <row r="137" spans="1:9" ht="12.75">
      <c r="A137" s="109">
        <f>IF(ISNUMBER(SEARCH(ZAKL_DATA!$B$29,B137)),MAX($A$1:A136)+1,0)</f>
        <v>136</v>
      </c>
      <c r="B137" s="108" t="s">
        <v>991</v>
      </c>
      <c r="C137" s="138" t="s">
        <v>1507</v>
      </c>
      <c r="E137" t="str">
        <f>IFERROR(VLOOKUP(ROWS($E$2:E137),$A$2:$B$991,2,0),"")</f>
        <v>Úprava a spřádání textilních vláken a příze</v>
      </c>
      <c r="H137" s="139"/>
      <c r="I137" s="141"/>
    </row>
    <row r="138" spans="1:9" ht="12.75">
      <c r="A138" s="109">
        <f>IF(ISNUMBER(SEARCH(ZAKL_DATA!$B$29,B138)),MAX($A$1:A137)+1,0)</f>
        <v>137</v>
      </c>
      <c r="B138" s="108" t="s">
        <v>992</v>
      </c>
      <c r="C138" s="138" t="s">
        <v>1508</v>
      </c>
      <c r="E138" t="str">
        <f>IFERROR(VLOOKUP(ROWS($E$2:E138),$A$2:$B$991,2,0),"")</f>
        <v>Tkaní textilií</v>
      </c>
      <c r="H138" s="139"/>
      <c r="I138" s="141"/>
    </row>
    <row r="139" spans="1:9" ht="12.75">
      <c r="A139" s="109">
        <f>IF(ISNUMBER(SEARCH(ZAKL_DATA!$B$29,B139)),MAX($A$1:A138)+1,0)</f>
        <v>138</v>
      </c>
      <c r="B139" s="108" t="s">
        <v>993</v>
      </c>
      <c r="C139" s="138" t="s">
        <v>1509</v>
      </c>
      <c r="E139" t="str">
        <f>IFERROR(VLOOKUP(ROWS($E$2:E139),$A$2:$B$991,2,0),"")</f>
        <v>Konečná úprava textilií</v>
      </c>
      <c r="H139" s="139"/>
      <c r="I139" s="141"/>
    </row>
    <row r="140" spans="1:9" ht="12.75">
      <c r="A140" s="109">
        <f>IF(ISNUMBER(SEARCH(ZAKL_DATA!$B$29,B140)),MAX($A$1:A139)+1,0)</f>
        <v>139</v>
      </c>
      <c r="B140" s="108" t="s">
        <v>994</v>
      </c>
      <c r="C140" s="138" t="s">
        <v>1510</v>
      </c>
      <c r="E140" t="str">
        <f>IFERROR(VLOOKUP(ROWS($E$2:E140),$A$2:$B$991,2,0),"")</f>
        <v>Výroba ostatních textilií</v>
      </c>
      <c r="H140" s="139"/>
      <c r="I140" s="141"/>
    </row>
    <row r="141" spans="1:9" ht="12.75">
      <c r="A141" s="109">
        <f>IF(ISNUMBER(SEARCH(ZAKL_DATA!$B$29,B141)),MAX($A$1:A140)+1,0)</f>
        <v>140</v>
      </c>
      <c r="B141" s="108" t="s">
        <v>1233</v>
      </c>
      <c r="C141" s="138" t="s">
        <v>1388</v>
      </c>
      <c r="E141" t="str">
        <f>IFERROR(VLOOKUP(ROWS($E$2:E141),$A$2:$B$991,2,0),"")</f>
        <v>Pěstování cukrové třtiny</v>
      </c>
      <c r="H141" s="139"/>
      <c r="I141" s="141"/>
    </row>
    <row r="142" spans="1:9" ht="12.75">
      <c r="A142" s="109">
        <f>IF(ISNUMBER(SEARCH(ZAKL_DATA!$B$29,B142)),MAX($A$1:A141)+1,0)</f>
        <v>141</v>
      </c>
      <c r="B142" s="108" t="s">
        <v>995</v>
      </c>
      <c r="C142" s="138" t="s">
        <v>1511</v>
      </c>
      <c r="E142" t="str">
        <f>IFERROR(VLOOKUP(ROWS($E$2:E142),$A$2:$B$991,2,0),"")</f>
        <v>Výroba oděvů, kromě kožešinových výrobků</v>
      </c>
      <c r="H142" s="139"/>
      <c r="I142" s="141"/>
    </row>
    <row r="143" spans="1:9" ht="12.75">
      <c r="A143" s="109">
        <f>IF(ISNUMBER(SEARCH(ZAKL_DATA!$B$29,B143)),MAX($A$1:A142)+1,0)</f>
        <v>142</v>
      </c>
      <c r="B143" s="108" t="s">
        <v>1234</v>
      </c>
      <c r="C143" s="138" t="s">
        <v>1512</v>
      </c>
      <c r="E143" t="str">
        <f>IFERROR(VLOOKUP(ROWS($E$2:E143),$A$2:$B$991,2,0),"")</f>
        <v>Chov mléčného skotu</v>
      </c>
      <c r="H143" s="139"/>
      <c r="I143" s="141"/>
    </row>
    <row r="144" spans="1:9" ht="12.75">
      <c r="A144" s="109">
        <f>IF(ISNUMBER(SEARCH(ZAKL_DATA!$B$29,B144)),MAX($A$1:A143)+1,0)</f>
        <v>143</v>
      </c>
      <c r="B144" s="108" t="s">
        <v>996</v>
      </c>
      <c r="C144" s="138" t="s">
        <v>1513</v>
      </c>
      <c r="E144" t="str">
        <f>IFERROR(VLOOKUP(ROWS($E$2:E144),$A$2:$B$991,2,0),"")</f>
        <v>Výroba kožešinových výrobků</v>
      </c>
      <c r="H144" s="139"/>
      <c r="I144" s="141"/>
    </row>
    <row r="145" spans="1:9" ht="12.75">
      <c r="A145" s="109">
        <f>IF(ISNUMBER(SEARCH(ZAKL_DATA!$B$29,B145)),MAX($A$1:A144)+1,0)</f>
        <v>144</v>
      </c>
      <c r="B145" s="108" t="s">
        <v>1235</v>
      </c>
      <c r="C145" s="138" t="s">
        <v>1514</v>
      </c>
      <c r="E145" t="str">
        <f>IFERROR(VLOOKUP(ROWS($E$2:E145),$A$2:$B$991,2,0),"")</f>
        <v>Chov jiného skotu</v>
      </c>
      <c r="H145" s="139"/>
      <c r="I145" s="141"/>
    </row>
    <row r="146" spans="1:9" ht="12.75">
      <c r="A146" s="109">
        <f>IF(ISNUMBER(SEARCH(ZAKL_DATA!$B$29,B146)),MAX($A$1:A145)+1,0)</f>
        <v>145</v>
      </c>
      <c r="B146" s="108" t="s">
        <v>997</v>
      </c>
      <c r="C146" s="137" t="s">
        <v>1515</v>
      </c>
      <c r="E146" t="str">
        <f>IFERROR(VLOOKUP(ROWS($E$2:E146),$A$2:$B$991,2,0),"")</f>
        <v>Výroba pletených a háčkovaných oděvů</v>
      </c>
      <c r="H146" s="139"/>
      <c r="I146" s="141"/>
    </row>
    <row r="147" spans="1:9" ht="12.75">
      <c r="A147" s="109">
        <f>IF(ISNUMBER(SEARCH(ZAKL_DATA!$B$29,B147)),MAX($A$1:A146)+1,0)</f>
        <v>146</v>
      </c>
      <c r="B147" s="108" t="s">
        <v>1236</v>
      </c>
      <c r="C147" s="138" t="s">
        <v>1516</v>
      </c>
      <c r="E147" t="str">
        <f>IFERROR(VLOOKUP(ROWS($E$2:E147),$A$2:$B$991,2,0),"")</f>
        <v>Chov koní a jiných koňovitých</v>
      </c>
      <c r="H147" s="139"/>
      <c r="I147" s="141"/>
    </row>
    <row r="148" spans="1:9" ht="12.75">
      <c r="A148" s="109">
        <f>IF(ISNUMBER(SEARCH(ZAKL_DATA!$B$29,B148)),MAX($A$1:A147)+1,0)</f>
        <v>147</v>
      </c>
      <c r="B148" s="108" t="s">
        <v>1237</v>
      </c>
      <c r="C148" s="138" t="s">
        <v>1517</v>
      </c>
      <c r="E148" t="str">
        <f>IFERROR(VLOOKUP(ROWS($E$2:E148),$A$2:$B$991,2,0),"")</f>
        <v>Chov velbloudů a velbloudovitých</v>
      </c>
      <c r="H148" s="139"/>
      <c r="I148" s="141"/>
    </row>
    <row r="149" spans="1:9" ht="12.75">
      <c r="A149" s="109">
        <f>IF(ISNUMBER(SEARCH(ZAKL_DATA!$B$29,B149)),MAX($A$1:A148)+1,0)</f>
        <v>148</v>
      </c>
      <c r="B149" s="108" t="s">
        <v>1238</v>
      </c>
      <c r="C149" s="138" t="s">
        <v>1518</v>
      </c>
      <c r="E149" t="str">
        <f>IFERROR(VLOOKUP(ROWS($E$2:E149),$A$2:$B$991,2,0),"")</f>
        <v>Chov ovcí a koz</v>
      </c>
      <c r="H149" s="139"/>
      <c r="I149" s="141"/>
    </row>
    <row r="150" spans="1:9" ht="12.75">
      <c r="A150" s="109">
        <f>IF(ISNUMBER(SEARCH(ZAKL_DATA!$B$29,B150)),MAX($A$1:A149)+1,0)</f>
        <v>149</v>
      </c>
      <c r="B150" s="108" t="s">
        <v>1239</v>
      </c>
      <c r="C150" s="138" t="s">
        <v>1519</v>
      </c>
      <c r="E150" t="str">
        <f>IFERROR(VLOOKUP(ROWS($E$2:E150),$A$2:$B$991,2,0),"")</f>
        <v>Chov prasat</v>
      </c>
      <c r="H150" s="139"/>
      <c r="I150" s="141"/>
    </row>
    <row r="151" spans="1:9" ht="12.75">
      <c r="A151" s="109">
        <f>IF(ISNUMBER(SEARCH(ZAKL_DATA!$B$29,B151)),MAX($A$1:A150)+1,0)</f>
        <v>150</v>
      </c>
      <c r="B151" s="108" t="s">
        <v>1240</v>
      </c>
      <c r="C151" s="138" t="s">
        <v>1520</v>
      </c>
      <c r="E151" t="str">
        <f>IFERROR(VLOOKUP(ROWS($E$2:E151),$A$2:$B$991,2,0),"")</f>
        <v>Chov drůbeže</v>
      </c>
      <c r="H151" s="139"/>
      <c r="I151" s="141"/>
    </row>
    <row r="152" spans="1:9" ht="12.75">
      <c r="A152" s="109">
        <f>IF(ISNUMBER(SEARCH(ZAKL_DATA!$B$29,B152)),MAX($A$1:A151)+1,0)</f>
        <v>151</v>
      </c>
      <c r="B152" s="108" t="s">
        <v>1241</v>
      </c>
      <c r="C152" s="138" t="s">
        <v>1521</v>
      </c>
      <c r="E152" t="str">
        <f>IFERROR(VLOOKUP(ROWS($E$2:E152),$A$2:$B$991,2,0),"")</f>
        <v>Chov ostatních zvířat</v>
      </c>
      <c r="H152" s="139"/>
      <c r="I152" s="141"/>
    </row>
    <row r="153" spans="1:9" ht="12.75">
      <c r="A153" s="109">
        <f>IF(ISNUMBER(SEARCH(ZAKL_DATA!$B$29,B153)),MAX($A$1:A152)+1,0)</f>
        <v>152</v>
      </c>
      <c r="B153" s="108" t="s">
        <v>998</v>
      </c>
      <c r="C153" s="138" t="s">
        <v>1522</v>
      </c>
      <c r="E153" t="str">
        <f>IFERROR(VLOOKUP(ROWS($E$2:E153),$A$2:$B$991,2,0),"")</f>
        <v>Činění a úprava usní (vyčiněných kůží); zpracování a barvení kožešin; výrob</v>
      </c>
      <c r="H153" s="139"/>
      <c r="I153" s="141"/>
    </row>
    <row r="154" spans="1:9" ht="12.75">
      <c r="A154" s="109">
        <f>IF(ISNUMBER(SEARCH(ZAKL_DATA!$B$29,B154)),MAX($A$1:A153)+1,0)</f>
        <v>153</v>
      </c>
      <c r="B154" s="108" t="s">
        <v>999</v>
      </c>
      <c r="C154" s="138" t="s">
        <v>1523</v>
      </c>
      <c r="E154" t="str">
        <f>IFERROR(VLOOKUP(ROWS($E$2:E154),$A$2:$B$991,2,0),"")</f>
        <v>Výroba obuvi</v>
      </c>
      <c r="H154" s="139"/>
      <c r="I154" s="141"/>
    </row>
    <row r="155" spans="1:9" ht="12.75">
      <c r="A155" s="109">
        <f>IF(ISNUMBER(SEARCH(ZAKL_DATA!$B$29,B155)),MAX($A$1:A154)+1,0)</f>
        <v>154</v>
      </c>
      <c r="B155" s="108" t="s">
        <v>1000</v>
      </c>
      <c r="C155" s="138" t="s">
        <v>1524</v>
      </c>
      <c r="E155" t="str">
        <f>IFERROR(VLOOKUP(ROWS($E$2:E155),$A$2:$B$991,2,0),"")</f>
        <v>Výroba pilařská a impregnace dřeva</v>
      </c>
      <c r="H155" s="139"/>
      <c r="I155" s="141"/>
    </row>
    <row r="156" spans="1:9" ht="12.75">
      <c r="A156" s="109">
        <f>IF(ISNUMBER(SEARCH(ZAKL_DATA!$B$29,B156)),MAX($A$1:A155)+1,0)</f>
        <v>155</v>
      </c>
      <c r="B156" s="108" t="s">
        <v>1242</v>
      </c>
      <c r="C156" s="138" t="s">
        <v>1525</v>
      </c>
      <c r="E156" t="str">
        <f>IFERROR(VLOOKUP(ROWS($E$2:E156),$A$2:$B$991,2,0),"")</f>
        <v>Podpůrné činnosti pro rostlinnou výrobu</v>
      </c>
      <c r="H156" s="139"/>
      <c r="I156" s="141"/>
    </row>
    <row r="157" spans="1:9" ht="12.75">
      <c r="A157" s="109">
        <f>IF(ISNUMBER(SEARCH(ZAKL_DATA!$B$29,B157)),MAX($A$1:A156)+1,0)</f>
        <v>156</v>
      </c>
      <c r="B157" s="108" t="s">
        <v>1001</v>
      </c>
      <c r="C157" s="138" t="s">
        <v>1526</v>
      </c>
      <c r="E157" t="str">
        <f>IFERROR(VLOOKUP(ROWS($E$2:E157),$A$2:$B$991,2,0),"")</f>
        <v>Výroba dřevěných,korkových,proutěných a slaměných výrobků,kromě nábytku</v>
      </c>
      <c r="H157" s="139"/>
      <c r="I157" s="141"/>
    </row>
    <row r="158" spans="1:9" ht="12.75">
      <c r="A158" s="109">
        <f>IF(ISNUMBER(SEARCH(ZAKL_DATA!$B$29,B158)),MAX($A$1:A157)+1,0)</f>
        <v>157</v>
      </c>
      <c r="B158" s="108" t="s">
        <v>1243</v>
      </c>
      <c r="C158" s="138" t="s">
        <v>1527</v>
      </c>
      <c r="E158" t="str">
        <f>IFERROR(VLOOKUP(ROWS($E$2:E158),$A$2:$B$991,2,0),"")</f>
        <v>Podpůrné činnosti pro živočišnou výrobu</v>
      </c>
      <c r="H158" s="139"/>
      <c r="I158" s="141"/>
    </row>
    <row r="159" spans="1:9" ht="12.75">
      <c r="A159" s="109">
        <f>IF(ISNUMBER(SEARCH(ZAKL_DATA!$B$29,B159)),MAX($A$1:A158)+1,0)</f>
        <v>158</v>
      </c>
      <c r="B159" s="108" t="s">
        <v>1244</v>
      </c>
      <c r="C159" s="138" t="s">
        <v>1528</v>
      </c>
      <c r="E159" t="str">
        <f>IFERROR(VLOOKUP(ROWS($E$2:E159),$A$2:$B$991,2,0),"")</f>
        <v>Posklizňové činnosti</v>
      </c>
      <c r="H159" s="139"/>
      <c r="I159" s="141"/>
    </row>
    <row r="160" spans="1:9" ht="12.75">
      <c r="A160" s="109">
        <f>IF(ISNUMBER(SEARCH(ZAKL_DATA!$B$29,B160)),MAX($A$1:A159)+1,0)</f>
        <v>159</v>
      </c>
      <c r="B160" s="108" t="s">
        <v>1245</v>
      </c>
      <c r="C160" s="138" t="s">
        <v>1529</v>
      </c>
      <c r="E160" t="str">
        <f>IFERROR(VLOOKUP(ROWS($E$2:E160),$A$2:$B$991,2,0),"")</f>
        <v>Zpracování osiva pro účely množení</v>
      </c>
      <c r="H160" s="139"/>
      <c r="I160" s="141"/>
    </row>
    <row r="161" spans="1:9" ht="12.75">
      <c r="A161" s="109">
        <f>IF(ISNUMBER(SEARCH(ZAKL_DATA!$B$29,B161)),MAX($A$1:A160)+1,0)</f>
        <v>160</v>
      </c>
      <c r="B161" s="108" t="s">
        <v>1002</v>
      </c>
      <c r="C161" s="138" t="s">
        <v>1530</v>
      </c>
      <c r="E161" t="str">
        <f>IFERROR(VLOOKUP(ROWS($E$2:E161),$A$2:$B$991,2,0),"")</f>
        <v>Výroba buničiny, papíru a lepenky</v>
      </c>
      <c r="H161" s="139"/>
      <c r="I161" s="141"/>
    </row>
    <row r="162" spans="1:9" ht="12.75">
      <c r="A162" s="109">
        <f>IF(ISNUMBER(SEARCH(ZAKL_DATA!$B$29,B162)),MAX($A$1:A161)+1,0)</f>
        <v>161</v>
      </c>
      <c r="B162" s="108" t="s">
        <v>1003</v>
      </c>
      <c r="C162" s="138" t="s">
        <v>1531</v>
      </c>
      <c r="E162" t="str">
        <f>IFERROR(VLOOKUP(ROWS($E$2:E162),$A$2:$B$991,2,0),"")</f>
        <v>Výroba výrobků z papíru a lepenky</v>
      </c>
      <c r="H162" s="139"/>
      <c r="I162" s="141"/>
    </row>
    <row r="163" spans="1:9" ht="12.75">
      <c r="A163" s="109">
        <f>IF(ISNUMBER(SEARCH(ZAKL_DATA!$B$29,B163)),MAX($A$1:A162)+1,0)</f>
        <v>162</v>
      </c>
      <c r="B163" s="108" t="s">
        <v>1004</v>
      </c>
      <c r="C163" s="138" t="s">
        <v>1532</v>
      </c>
      <c r="E163" t="str">
        <f>IFERROR(VLOOKUP(ROWS($E$2:E163),$A$2:$B$991,2,0),"")</f>
        <v>Tisk a činnosti související s tiskem</v>
      </c>
      <c r="H163" s="139"/>
      <c r="I163" s="141"/>
    </row>
    <row r="164" spans="1:9" ht="12.75">
      <c r="A164" s="109">
        <f>IF(ISNUMBER(SEARCH(ZAKL_DATA!$B$29,B164)),MAX($A$1:A163)+1,0)</f>
        <v>163</v>
      </c>
      <c r="B164" s="108" t="s">
        <v>1005</v>
      </c>
      <c r="C164" s="138" t="s">
        <v>1533</v>
      </c>
      <c r="E164" t="str">
        <f>IFERROR(VLOOKUP(ROWS($E$2:E164),$A$2:$B$991,2,0),"")</f>
        <v>Rozmnožování nahraných nosičů</v>
      </c>
      <c r="H164" s="139"/>
      <c r="I164" s="141"/>
    </row>
    <row r="165" spans="1:9" ht="12.75">
      <c r="A165" s="109">
        <f>IF(ISNUMBER(SEARCH(ZAKL_DATA!$B$29,B165)),MAX($A$1:A164)+1,0)</f>
        <v>164</v>
      </c>
      <c r="B165" s="108" t="s">
        <v>1006</v>
      </c>
      <c r="C165" s="138" t="s">
        <v>1534</v>
      </c>
      <c r="E165" t="str">
        <f>IFERROR(VLOOKUP(ROWS($E$2:E165),$A$2:$B$991,2,0),"")</f>
        <v>Výroba koksárenských produktů</v>
      </c>
      <c r="H165" s="139"/>
      <c r="I165" s="141"/>
    </row>
    <row r="166" spans="1:9" ht="12.75">
      <c r="A166" s="109">
        <f>IF(ISNUMBER(SEARCH(ZAKL_DATA!$B$29,B166)),MAX($A$1:A165)+1,0)</f>
        <v>165</v>
      </c>
      <c r="B166" s="108" t="s">
        <v>1007</v>
      </c>
      <c r="C166" s="138" t="s">
        <v>1535</v>
      </c>
      <c r="E166" t="str">
        <f>IFERROR(VLOOKUP(ROWS($E$2:E166),$A$2:$B$991,2,0),"")</f>
        <v>Výroba rafinovaných ropných produktů</v>
      </c>
      <c r="H166" s="139"/>
      <c r="I166" s="141"/>
    </row>
    <row r="167" spans="1:9" ht="12.75">
      <c r="A167" s="109">
        <f>IF(ISNUMBER(SEARCH(ZAKL_DATA!$B$29,B167)),MAX($A$1:A166)+1,0)</f>
        <v>166</v>
      </c>
      <c r="B167" s="108" t="s">
        <v>1008</v>
      </c>
      <c r="C167" s="137" t="s">
        <v>1536</v>
      </c>
      <c r="E167" t="str">
        <f>IFERROR(VLOOKUP(ROWS($E$2:E167),$A$2:$B$991,2,0),"")</f>
        <v>Výroba zákl.chem.látek,hnojiv a dusík.sl.,plastů a synt.kaučuku v prim.f.</v>
      </c>
      <c r="H167" s="139"/>
      <c r="I167" s="141"/>
    </row>
    <row r="168" spans="1:9" ht="12.75">
      <c r="A168" s="109">
        <f>IF(ISNUMBER(SEARCH(ZAKL_DATA!$B$29,B168)),MAX($A$1:A167)+1,0)</f>
        <v>167</v>
      </c>
      <c r="B168" s="108" t="s">
        <v>1009</v>
      </c>
      <c r="C168" s="137" t="s">
        <v>1537</v>
      </c>
      <c r="E168" t="str">
        <f>IFERROR(VLOOKUP(ROWS($E$2:E168),$A$2:$B$991,2,0),"")</f>
        <v>Výroba pesticidů a jiných agrochemických přípravků</v>
      </c>
      <c r="H168" s="139"/>
      <c r="I168" s="141"/>
    </row>
    <row r="169" spans="1:9" ht="12.75">
      <c r="A169" s="109">
        <f>IF(ISNUMBER(SEARCH(ZAKL_DATA!$B$29,B169)),MAX($A$1:A168)+1,0)</f>
        <v>168</v>
      </c>
      <c r="B169" s="108" t="s">
        <v>1010</v>
      </c>
      <c r="C169" s="137" t="s">
        <v>1538</v>
      </c>
      <c r="E169" t="str">
        <f>IFERROR(VLOOKUP(ROWS($E$2:E169),$A$2:$B$991,2,0),"")</f>
        <v>Výroba nátěr.barev,laků a jiných nátěrových mater.,tisk.barev a tmelů</v>
      </c>
      <c r="H169" s="139"/>
      <c r="I169" s="141"/>
    </row>
    <row r="170" spans="1:9" ht="12.75">
      <c r="A170" s="109">
        <f>IF(ISNUMBER(SEARCH(ZAKL_DATA!$B$29,B170)),MAX($A$1:A169)+1,0)</f>
        <v>169</v>
      </c>
      <c r="B170" s="108" t="s">
        <v>1011</v>
      </c>
      <c r="C170" s="137" t="s">
        <v>1539</v>
      </c>
      <c r="E170" t="str">
        <f>IFERROR(VLOOKUP(ROWS($E$2:E170),$A$2:$B$991,2,0),"")</f>
        <v>Výroba mýdel a detergentů,čist.a lešticích prostř.,parfémů a toal. přípr.</v>
      </c>
      <c r="H170" s="139"/>
      <c r="I170" s="141"/>
    </row>
    <row r="171" spans="1:9" ht="12.75">
      <c r="A171" s="109">
        <f>IF(ISNUMBER(SEARCH(ZAKL_DATA!$B$29,B171)),MAX($A$1:A170)+1,0)</f>
        <v>170</v>
      </c>
      <c r="B171" s="108" t="s">
        <v>1012</v>
      </c>
      <c r="C171" s="138" t="s">
        <v>1540</v>
      </c>
      <c r="E171" t="str">
        <f>IFERROR(VLOOKUP(ROWS($E$2:E171),$A$2:$B$991,2,0),"")</f>
        <v>Výroba ostatních chemických výrobků</v>
      </c>
      <c r="H171" s="139"/>
      <c r="I171" s="141"/>
    </row>
    <row r="172" spans="1:9" ht="12.75">
      <c r="A172" s="109">
        <f>IF(ISNUMBER(SEARCH(ZAKL_DATA!$B$29,B172)),MAX($A$1:A171)+1,0)</f>
        <v>171</v>
      </c>
      <c r="B172" s="108" t="s">
        <v>1013</v>
      </c>
      <c r="C172" s="137" t="s">
        <v>1541</v>
      </c>
      <c r="E172" t="str">
        <f>IFERROR(VLOOKUP(ROWS($E$2:E172),$A$2:$B$991,2,0),"")</f>
        <v>Výroba chemických vláken</v>
      </c>
      <c r="H172" s="139"/>
      <c r="I172" s="141"/>
    </row>
    <row r="173" spans="1:9" ht="12.75">
      <c r="A173" s="109">
        <f>IF(ISNUMBER(SEARCH(ZAKL_DATA!$B$29,B173)),MAX($A$1:A172)+1,0)</f>
        <v>172</v>
      </c>
      <c r="B173" s="108" t="s">
        <v>1014</v>
      </c>
      <c r="C173" s="138" t="s">
        <v>1542</v>
      </c>
      <c r="E173" t="str">
        <f>IFERROR(VLOOKUP(ROWS($E$2:E173),$A$2:$B$991,2,0),"")</f>
        <v>Výroba základních farmaceutických výrobků</v>
      </c>
      <c r="H173" s="139"/>
      <c r="I173" s="141"/>
    </row>
    <row r="174" spans="1:9" ht="12.75">
      <c r="A174" s="109">
        <f>IF(ISNUMBER(SEARCH(ZAKL_DATA!$B$29,B174)),MAX($A$1:A173)+1,0)</f>
        <v>173</v>
      </c>
      <c r="B174" s="108" t="s">
        <v>1015</v>
      </c>
      <c r="C174" s="137" t="s">
        <v>1543</v>
      </c>
      <c r="E174" t="str">
        <f>IFERROR(VLOOKUP(ROWS($E$2:E174),$A$2:$B$991,2,0),"")</f>
        <v>Výroba farmaceutických přípravků</v>
      </c>
      <c r="H174" s="139"/>
      <c r="I174" s="141"/>
    </row>
    <row r="175" spans="1:9" ht="12.75">
      <c r="A175" s="109">
        <f>IF(ISNUMBER(SEARCH(ZAKL_DATA!$B$29,B175)),MAX($A$1:A174)+1,0)</f>
        <v>174</v>
      </c>
      <c r="B175" s="108" t="s">
        <v>1016</v>
      </c>
      <c r="C175" s="138" t="s">
        <v>1544</v>
      </c>
      <c r="E175" t="str">
        <f>IFERROR(VLOOKUP(ROWS($E$2:E175),$A$2:$B$991,2,0),"")</f>
        <v>Výroba pryžových výrobků</v>
      </c>
      <c r="H175" s="139"/>
      <c r="I175" s="141"/>
    </row>
    <row r="176" spans="1:9" ht="12.75">
      <c r="A176" s="109">
        <f>IF(ISNUMBER(SEARCH(ZAKL_DATA!$B$29,B176)),MAX($A$1:A175)+1,0)</f>
        <v>175</v>
      </c>
      <c r="B176" s="108" t="s">
        <v>1017</v>
      </c>
      <c r="C176" s="137" t="s">
        <v>1545</v>
      </c>
      <c r="E176" t="str">
        <f>IFERROR(VLOOKUP(ROWS($E$2:E176),$A$2:$B$991,2,0),"")</f>
        <v>Výroba plastových výrobků</v>
      </c>
      <c r="H176" s="139"/>
      <c r="I176" s="141"/>
    </row>
    <row r="177" spans="1:9" ht="12.75">
      <c r="A177" s="109">
        <f>IF(ISNUMBER(SEARCH(ZAKL_DATA!$B$29,B177)),MAX($A$1:A176)+1,0)</f>
        <v>176</v>
      </c>
      <c r="B177" s="108" t="s">
        <v>1018</v>
      </c>
      <c r="C177" s="138" t="s">
        <v>1546</v>
      </c>
      <c r="E177" t="str">
        <f>IFERROR(VLOOKUP(ROWS($E$2:E177),$A$2:$B$991,2,0),"")</f>
        <v>Výroba skla a skleněných výrobků</v>
      </c>
      <c r="H177" s="139"/>
      <c r="I177" s="141"/>
    </row>
    <row r="178" spans="1:9" ht="12.75">
      <c r="A178" s="109">
        <f>IF(ISNUMBER(SEARCH(ZAKL_DATA!$B$29,B178)),MAX($A$1:A177)+1,0)</f>
        <v>177</v>
      </c>
      <c r="B178" s="108" t="s">
        <v>1019</v>
      </c>
      <c r="C178" s="138" t="s">
        <v>1547</v>
      </c>
      <c r="E178" t="str">
        <f>IFERROR(VLOOKUP(ROWS($E$2:E178),$A$2:$B$991,2,0),"")</f>
        <v>Výroba žáruvzdorných výrobků</v>
      </c>
      <c r="H178" s="139"/>
      <c r="I178" s="141"/>
    </row>
    <row r="179" spans="1:9" ht="12.75">
      <c r="A179" s="109">
        <f>IF(ISNUMBER(SEARCH(ZAKL_DATA!$B$29,B179)),MAX($A$1:A178)+1,0)</f>
        <v>178</v>
      </c>
      <c r="B179" s="108" t="s">
        <v>1020</v>
      </c>
      <c r="C179" s="138" t="s">
        <v>1548</v>
      </c>
      <c r="E179" t="str">
        <f>IFERROR(VLOOKUP(ROWS($E$2:E179),$A$2:$B$991,2,0),"")</f>
        <v>Výroba stavebních výrobků z jílovitých materiálů</v>
      </c>
      <c r="H179" s="139"/>
      <c r="I179" s="141"/>
    </row>
    <row r="180" spans="1:9" ht="12.75">
      <c r="A180" s="109">
        <f>IF(ISNUMBER(SEARCH(ZAKL_DATA!$B$29,B180)),MAX($A$1:A179)+1,0)</f>
        <v>179</v>
      </c>
      <c r="B180" s="108" t="s">
        <v>1021</v>
      </c>
      <c r="C180" s="138" t="s">
        <v>1549</v>
      </c>
      <c r="E180" t="str">
        <f>IFERROR(VLOOKUP(ROWS($E$2:E180),$A$2:$B$991,2,0),"")</f>
        <v>Výroba ostatních porcelánových a keramických výrobků</v>
      </c>
      <c r="H180" s="139"/>
      <c r="I180" s="141"/>
    </row>
    <row r="181" spans="1:9" ht="12.75">
      <c r="A181" s="109">
        <f>IF(ISNUMBER(SEARCH(ZAKL_DATA!$B$29,B181)),MAX($A$1:A180)+1,0)</f>
        <v>180</v>
      </c>
      <c r="B181" s="108" t="s">
        <v>1022</v>
      </c>
      <c r="C181" s="138" t="s">
        <v>1550</v>
      </c>
      <c r="E181" t="str">
        <f>IFERROR(VLOOKUP(ROWS($E$2:E181),$A$2:$B$991,2,0),"")</f>
        <v>Výroba cementu, vápna a sádry</v>
      </c>
      <c r="H181" s="139"/>
      <c r="I181" s="141"/>
    </row>
    <row r="182" spans="1:9" ht="12.75">
      <c r="A182" s="109">
        <f>IF(ISNUMBER(SEARCH(ZAKL_DATA!$B$29,B182)),MAX($A$1:A181)+1,0)</f>
        <v>181</v>
      </c>
      <c r="B182" s="108" t="s">
        <v>1023</v>
      </c>
      <c r="C182" s="138" t="s">
        <v>1551</v>
      </c>
      <c r="E182" t="str">
        <f>IFERROR(VLOOKUP(ROWS($E$2:E182),$A$2:$B$991,2,0),"")</f>
        <v>Výroba betonových, cementových a sádrových výrobků</v>
      </c>
      <c r="H182" s="139"/>
      <c r="I182" s="141"/>
    </row>
    <row r="183" spans="1:9" ht="12.75">
      <c r="A183" s="109">
        <f>IF(ISNUMBER(SEARCH(ZAKL_DATA!$B$29,B183)),MAX($A$1:A182)+1,0)</f>
        <v>182</v>
      </c>
      <c r="B183" s="108" t="s">
        <v>1024</v>
      </c>
      <c r="C183" s="138" t="s">
        <v>1552</v>
      </c>
      <c r="E183" t="str">
        <f>IFERROR(VLOOKUP(ROWS($E$2:E183),$A$2:$B$991,2,0),"")</f>
        <v>Řezání, tvarování a konečná úprava kamenů</v>
      </c>
      <c r="H183" s="139"/>
      <c r="I183" s="141"/>
    </row>
    <row r="184" spans="1:9" ht="12.75">
      <c r="A184" s="109">
        <f>IF(ISNUMBER(SEARCH(ZAKL_DATA!$B$29,B184)),MAX($A$1:A183)+1,0)</f>
        <v>183</v>
      </c>
      <c r="B184" s="108" t="s">
        <v>1025</v>
      </c>
      <c r="C184" s="137" t="s">
        <v>1553</v>
      </c>
      <c r="E184" t="str">
        <f>IFERROR(VLOOKUP(ROWS($E$2:E184),$A$2:$B$991,2,0),"")</f>
        <v>Výroba brusiv a ostatních nekovových minerálních výrobků j. n.</v>
      </c>
      <c r="H184" s="139"/>
      <c r="I184" s="141"/>
    </row>
    <row r="185" spans="1:9" ht="12.75">
      <c r="A185" s="109">
        <f>IF(ISNUMBER(SEARCH(ZAKL_DATA!$B$29,B185)),MAX($A$1:A184)+1,0)</f>
        <v>184</v>
      </c>
      <c r="B185" s="108" t="s">
        <v>1026</v>
      </c>
      <c r="C185" s="137" t="s">
        <v>1554</v>
      </c>
      <c r="E185" t="str">
        <f>IFERROR(VLOOKUP(ROWS($E$2:E185),$A$2:$B$991,2,0),"")</f>
        <v>Výroba sur.železa,oceli a feroslitin,ploch.výr.,tváření výrobků za tepla</v>
      </c>
      <c r="H185" s="139"/>
      <c r="I185" s="141"/>
    </row>
    <row r="186" spans="1:9" ht="12.75">
      <c r="A186" s="109">
        <f>IF(ISNUMBER(SEARCH(ZAKL_DATA!$B$29,B186)),MAX($A$1:A185)+1,0)</f>
        <v>185</v>
      </c>
      <c r="B186" s="108" t="s">
        <v>1027</v>
      </c>
      <c r="C186" s="138" t="s">
        <v>1555</v>
      </c>
      <c r="E186" t="str">
        <f>IFERROR(VLOOKUP(ROWS($E$2:E186),$A$2:$B$991,2,0),"")</f>
        <v>Výroba ocelových trub,trubek,dutých profilů a souvis.potrubních tvarovek</v>
      </c>
      <c r="H186" s="139"/>
      <c r="I186" s="141"/>
    </row>
    <row r="187" spans="1:9" ht="12.75">
      <c r="A187" s="109">
        <f>IF(ISNUMBER(SEARCH(ZAKL_DATA!$B$29,B187)),MAX($A$1:A186)+1,0)</f>
        <v>186</v>
      </c>
      <c r="B187" s="108" t="s">
        <v>1028</v>
      </c>
      <c r="C187" s="137" t="s">
        <v>1556</v>
      </c>
      <c r="E187" t="str">
        <f>IFERROR(VLOOKUP(ROWS($E$2:E187),$A$2:$B$991,2,0),"")</f>
        <v>Výroba ostatních výrobků získaných jednostupňovým zpracováním oceli</v>
      </c>
      <c r="H187" s="139"/>
      <c r="I187" s="141"/>
    </row>
    <row r="188" spans="1:9" ht="12.75">
      <c r="A188" s="109">
        <f>IF(ISNUMBER(SEARCH(ZAKL_DATA!$B$29,B188)),MAX($A$1:A187)+1,0)</f>
        <v>187</v>
      </c>
      <c r="B188" s="108" t="s">
        <v>1029</v>
      </c>
      <c r="C188" s="138" t="s">
        <v>1557</v>
      </c>
      <c r="E188" t="str">
        <f>IFERROR(VLOOKUP(ROWS($E$2:E188),$A$2:$B$991,2,0),"")</f>
        <v>Výroba a hutní zpracování drahých a neželezných kovů</v>
      </c>
      <c r="H188" s="139"/>
      <c r="I188" s="141"/>
    </row>
    <row r="189" spans="1:9" ht="12.75">
      <c r="A189" s="109">
        <f>IF(ISNUMBER(SEARCH(ZAKL_DATA!$B$29,B189)),MAX($A$1:A188)+1,0)</f>
        <v>188</v>
      </c>
      <c r="B189" s="108" t="s">
        <v>1030</v>
      </c>
      <c r="C189" s="137" t="s">
        <v>1558</v>
      </c>
      <c r="E189" t="str">
        <f>IFERROR(VLOOKUP(ROWS($E$2:E189),$A$2:$B$991,2,0),"")</f>
        <v>Slévárenství</v>
      </c>
      <c r="H189" s="139"/>
      <c r="I189" s="141"/>
    </row>
    <row r="190" spans="1:9" ht="12.75">
      <c r="A190" s="109">
        <f>IF(ISNUMBER(SEARCH(ZAKL_DATA!$B$29,B190)),MAX($A$1:A189)+1,0)</f>
        <v>189</v>
      </c>
      <c r="B190" s="108" t="s">
        <v>1031</v>
      </c>
      <c r="C190" s="138" t="s">
        <v>1559</v>
      </c>
      <c r="E190" t="str">
        <f>IFERROR(VLOOKUP(ROWS($E$2:E190),$A$2:$B$991,2,0),"")</f>
        <v>Výroba konstrukčních kovových výrobků</v>
      </c>
      <c r="H190" s="139"/>
      <c r="I190" s="141"/>
    </row>
    <row r="191" spans="1:9" ht="12.75">
      <c r="A191" s="109">
        <f>IF(ISNUMBER(SEARCH(ZAKL_DATA!$B$29,B191)),MAX($A$1:A190)+1,0)</f>
        <v>190</v>
      </c>
      <c r="B191" s="108" t="s">
        <v>1032</v>
      </c>
      <c r="C191" s="138" t="s">
        <v>1560</v>
      </c>
      <c r="E191" t="str">
        <f>IFERROR(VLOOKUP(ROWS($E$2:E191),$A$2:$B$991,2,0),"")</f>
        <v>Výroba radiátorů a kotlů k ústřednímu topení, kovových nádrží a zásobníků</v>
      </c>
      <c r="H191" s="139"/>
      <c r="I191" s="141"/>
    </row>
    <row r="192" spans="1:9" ht="12.75">
      <c r="A192" s="109">
        <f>IF(ISNUMBER(SEARCH(ZAKL_DATA!$B$29,B192)),MAX($A$1:A191)+1,0)</f>
        <v>191</v>
      </c>
      <c r="B192" s="108" t="s">
        <v>1033</v>
      </c>
      <c r="C192" s="138" t="s">
        <v>1561</v>
      </c>
      <c r="E192" t="str">
        <f>IFERROR(VLOOKUP(ROWS($E$2:E192),$A$2:$B$991,2,0),"")</f>
        <v>Výroba parních kotlů, kromě kotlů pro ústřední topení</v>
      </c>
      <c r="H192" s="139"/>
      <c r="I192" s="141"/>
    </row>
    <row r="193" spans="1:9" ht="12.75">
      <c r="A193" s="109">
        <f>IF(ISNUMBER(SEARCH(ZAKL_DATA!$B$29,B193)),MAX($A$1:A192)+1,0)</f>
        <v>192</v>
      </c>
      <c r="B193" s="108" t="s">
        <v>1034</v>
      </c>
      <c r="C193" s="138" t="s">
        <v>1562</v>
      </c>
      <c r="E193" t="str">
        <f>IFERROR(VLOOKUP(ROWS($E$2:E193),$A$2:$B$991,2,0),"")</f>
        <v>Výroba zbraní a střeliva</v>
      </c>
      <c r="H193" s="139"/>
      <c r="I193" s="141"/>
    </row>
    <row r="194" spans="1:9" ht="12.75">
      <c r="A194" s="109">
        <f>IF(ISNUMBER(SEARCH(ZAKL_DATA!$B$29,B194)),MAX($A$1:A193)+1,0)</f>
        <v>193</v>
      </c>
      <c r="B194" s="108" t="s">
        <v>1035</v>
      </c>
      <c r="C194" s="137" t="s">
        <v>1563</v>
      </c>
      <c r="E194" t="str">
        <f>IFERROR(VLOOKUP(ROWS($E$2:E194),$A$2:$B$991,2,0),"")</f>
        <v>Kování,lisování,ražení,válcování a protlačování kovů;prášková metalurgie</v>
      </c>
      <c r="H194" s="139"/>
      <c r="I194" s="141"/>
    </row>
    <row r="195" spans="1:9" ht="12.75">
      <c r="A195" s="109">
        <f>IF(ISNUMBER(SEARCH(ZAKL_DATA!$B$29,B195)),MAX($A$1:A194)+1,0)</f>
        <v>194</v>
      </c>
      <c r="B195" s="108" t="s">
        <v>1036</v>
      </c>
      <c r="C195" s="137" t="s">
        <v>1564</v>
      </c>
      <c r="E195" t="str">
        <f>IFERROR(VLOOKUP(ROWS($E$2:E195),$A$2:$B$991,2,0),"")</f>
        <v>Povrchová úprava a zušlechťování kovů; obrábění</v>
      </c>
      <c r="H195" s="139"/>
      <c r="I195" s="141"/>
    </row>
    <row r="196" spans="1:9" ht="12.75">
      <c r="A196" s="109">
        <f>IF(ISNUMBER(SEARCH(ZAKL_DATA!$B$29,B196)),MAX($A$1:A195)+1,0)</f>
        <v>195</v>
      </c>
      <c r="B196" s="108" t="s">
        <v>1037</v>
      </c>
      <c r="C196" s="137" t="s">
        <v>1565</v>
      </c>
      <c r="E196" t="str">
        <f>IFERROR(VLOOKUP(ROWS($E$2:E196),$A$2:$B$991,2,0),"")</f>
        <v>Výroba nožířských výrobků, nástrojů a železářských výrobků</v>
      </c>
      <c r="H196" s="139"/>
      <c r="I196" s="141"/>
    </row>
    <row r="197" spans="1:9" ht="12.75">
      <c r="A197" s="109">
        <f>IF(ISNUMBER(SEARCH(ZAKL_DATA!$B$29,B197)),MAX($A$1:A196)+1,0)</f>
        <v>196</v>
      </c>
      <c r="B197" s="108" t="s">
        <v>1038</v>
      </c>
      <c r="C197" s="137" t="s">
        <v>1566</v>
      </c>
      <c r="E197" t="str">
        <f>IFERROR(VLOOKUP(ROWS($E$2:E197),$A$2:$B$991,2,0),"")</f>
        <v>Výroba ostatních kovodělných výrobků</v>
      </c>
      <c r="H197" s="139"/>
      <c r="I197" s="141"/>
    </row>
    <row r="198" spans="1:9" ht="12.75">
      <c r="A198" s="109">
        <f>IF(ISNUMBER(SEARCH(ZAKL_DATA!$B$29,B198)),MAX($A$1:A197)+1,0)</f>
        <v>197</v>
      </c>
      <c r="B198" s="108" t="s">
        <v>1039</v>
      </c>
      <c r="C198" s="137" t="s">
        <v>1567</v>
      </c>
      <c r="E198" t="str">
        <f>IFERROR(VLOOKUP(ROWS($E$2:E198),$A$2:$B$991,2,0),"")</f>
        <v>Výroba elektronických součástek a desek</v>
      </c>
      <c r="H198" s="139"/>
      <c r="I198" s="141"/>
    </row>
    <row r="199" spans="1:9" ht="12.75">
      <c r="A199" s="109">
        <f>IF(ISNUMBER(SEARCH(ZAKL_DATA!$B$29,B199)),MAX($A$1:A198)+1,0)</f>
        <v>198</v>
      </c>
      <c r="B199" s="108" t="s">
        <v>1040</v>
      </c>
      <c r="C199" s="137" t="s">
        <v>1568</v>
      </c>
      <c r="E199" t="str">
        <f>IFERROR(VLOOKUP(ROWS($E$2:E199),$A$2:$B$991,2,0),"")</f>
        <v>Výroba počítačů a periferních zařízení</v>
      </c>
      <c r="H199" s="139"/>
      <c r="I199" s="141"/>
    </row>
    <row r="200" spans="1:9" ht="12.75">
      <c r="A200" s="109">
        <f>IF(ISNUMBER(SEARCH(ZAKL_DATA!$B$29,B200)),MAX($A$1:A199)+1,0)</f>
        <v>199</v>
      </c>
      <c r="B200" s="108" t="s">
        <v>1041</v>
      </c>
      <c r="C200" s="138" t="s">
        <v>1569</v>
      </c>
      <c r="E200" t="str">
        <f>IFERROR(VLOOKUP(ROWS($E$2:E200),$A$2:$B$991,2,0),"")</f>
        <v>Výroba komunikačních zařízení</v>
      </c>
      <c r="H200" s="139"/>
      <c r="I200" s="141"/>
    </row>
    <row r="201" spans="1:9" ht="12.75">
      <c r="A201" s="109">
        <f>IF(ISNUMBER(SEARCH(ZAKL_DATA!$B$29,B201)),MAX($A$1:A200)+1,0)</f>
        <v>200</v>
      </c>
      <c r="B201" s="108" t="s">
        <v>1042</v>
      </c>
      <c r="C201" s="137" t="s">
        <v>1570</v>
      </c>
      <c r="E201" t="str">
        <f>IFERROR(VLOOKUP(ROWS($E$2:E201),$A$2:$B$991,2,0),"")</f>
        <v>Výroba spotřební elektroniky</v>
      </c>
      <c r="H201" s="139"/>
      <c r="I201" s="141"/>
    </row>
    <row r="202" spans="1:9" ht="12.75">
      <c r="A202" s="109">
        <f>IF(ISNUMBER(SEARCH(ZAKL_DATA!$B$29,B202)),MAX($A$1:A201)+1,0)</f>
        <v>201</v>
      </c>
      <c r="B202" s="108" t="s">
        <v>1043</v>
      </c>
      <c r="C202" s="137" t="s">
        <v>1571</v>
      </c>
      <c r="E202" t="str">
        <f>IFERROR(VLOOKUP(ROWS($E$2:E202),$A$2:$B$991,2,0),"")</f>
        <v>Výroba měřicích,zkušebních a navigačních přístrojů;výroba časoměr.přístrojů</v>
      </c>
      <c r="H202" s="139"/>
      <c r="I202" s="141"/>
    </row>
    <row r="203" spans="1:9" ht="12.75">
      <c r="A203" s="109">
        <f>IF(ISNUMBER(SEARCH(ZAKL_DATA!$B$29,B203)),MAX($A$1:A202)+1,0)</f>
        <v>202</v>
      </c>
      <c r="B203" s="108" t="s">
        <v>1044</v>
      </c>
      <c r="C203" s="137" t="s">
        <v>1572</v>
      </c>
      <c r="E203" t="str">
        <f>IFERROR(VLOOKUP(ROWS($E$2:E203),$A$2:$B$991,2,0),"")</f>
        <v>Výroba ozařovacích, elektroléčebných a elektroterapeutických přístrojů</v>
      </c>
      <c r="H203" s="139"/>
      <c r="I203" s="141"/>
    </row>
    <row r="204" spans="1:9" ht="12.75">
      <c r="A204" s="109">
        <f>IF(ISNUMBER(SEARCH(ZAKL_DATA!$B$29,B204)),MAX($A$1:A203)+1,0)</f>
        <v>203</v>
      </c>
      <c r="B204" s="108" t="s">
        <v>1045</v>
      </c>
      <c r="C204" s="137" t="s">
        <v>1573</v>
      </c>
      <c r="E204" t="str">
        <f>IFERROR(VLOOKUP(ROWS($E$2:E204),$A$2:$B$991,2,0),"")</f>
        <v>Výroba optických a fotografických přístrojů a zařízení</v>
      </c>
      <c r="H204" s="139"/>
      <c r="I204" s="141"/>
    </row>
    <row r="205" spans="1:9" ht="12.75">
      <c r="A205" s="109">
        <f>IF(ISNUMBER(SEARCH(ZAKL_DATA!$B$29,B205)),MAX($A$1:A204)+1,0)</f>
        <v>204</v>
      </c>
      <c r="B205" s="108" t="s">
        <v>1046</v>
      </c>
      <c r="C205" s="137" t="s">
        <v>1574</v>
      </c>
      <c r="E205" t="str">
        <f>IFERROR(VLOOKUP(ROWS($E$2:E205),$A$2:$B$991,2,0),"")</f>
        <v>Výroba magnetických a optických médií</v>
      </c>
      <c r="H205" s="139"/>
      <c r="I205" s="141"/>
    </row>
    <row r="206" spans="1:9" ht="12.75">
      <c r="A206" s="109">
        <f>IF(ISNUMBER(SEARCH(ZAKL_DATA!$B$29,B206)),MAX($A$1:A205)+1,0)</f>
        <v>205</v>
      </c>
      <c r="B206" s="108" t="s">
        <v>1047</v>
      </c>
      <c r="C206" s="137" t="s">
        <v>1575</v>
      </c>
      <c r="E206" t="str">
        <f>IFERROR(VLOOKUP(ROWS($E$2:E206),$A$2:$B$991,2,0),"")</f>
        <v>Výroba elektr.motorů,generátorů,transformátorů a elektr.rozvod.a kontrol.z.</v>
      </c>
      <c r="H206" s="139"/>
      <c r="I206" s="141"/>
    </row>
    <row r="207" spans="1:9" ht="12.75">
      <c r="A207" s="109">
        <f>IF(ISNUMBER(SEARCH(ZAKL_DATA!$B$29,B207)),MAX($A$1:A206)+1,0)</f>
        <v>206</v>
      </c>
      <c r="B207" s="108" t="s">
        <v>1048</v>
      </c>
      <c r="C207" s="138" t="s">
        <v>1576</v>
      </c>
      <c r="E207" t="str">
        <f>IFERROR(VLOOKUP(ROWS($E$2:E207),$A$2:$B$991,2,0),"")</f>
        <v>Výroba baterií a akumulátorů</v>
      </c>
      <c r="H207" s="139"/>
      <c r="I207" s="141"/>
    </row>
    <row r="208" spans="1:9" ht="12.75">
      <c r="A208" s="109">
        <f>IF(ISNUMBER(SEARCH(ZAKL_DATA!$B$29,B208)),MAX($A$1:A207)+1,0)</f>
        <v>207</v>
      </c>
      <c r="B208" s="108" t="s">
        <v>1049</v>
      </c>
      <c r="C208" s="137" t="s">
        <v>1577</v>
      </c>
      <c r="E208" t="str">
        <f>IFERROR(VLOOKUP(ROWS($E$2:E208),$A$2:$B$991,2,0),"")</f>
        <v>Výroba optických a elektr.kabelů,elektr.vodičů a elektroinstal.zařízení</v>
      </c>
      <c r="H208" s="139"/>
      <c r="I208" s="141"/>
    </row>
    <row r="209" spans="1:9" ht="12.75">
      <c r="A209" s="109">
        <f>IF(ISNUMBER(SEARCH(ZAKL_DATA!$B$29,B209)),MAX($A$1:A208)+1,0)</f>
        <v>208</v>
      </c>
      <c r="B209" s="108" t="s">
        <v>1050</v>
      </c>
      <c r="C209" s="137" t="s">
        <v>1578</v>
      </c>
      <c r="E209" t="str">
        <f>IFERROR(VLOOKUP(ROWS($E$2:E209),$A$2:$B$991,2,0),"")</f>
        <v>Výroba elektrických osvětlovacích zařízení</v>
      </c>
      <c r="H209" s="139"/>
      <c r="I209" s="141"/>
    </row>
    <row r="210" spans="1:9" ht="12.75">
      <c r="A210" s="109">
        <f>IF(ISNUMBER(SEARCH(ZAKL_DATA!$B$29,B210)),MAX($A$1:A209)+1,0)</f>
        <v>209</v>
      </c>
      <c r="B210" s="108" t="s">
        <v>1051</v>
      </c>
      <c r="C210" s="138" t="s">
        <v>1579</v>
      </c>
      <c r="E210" t="str">
        <f>IFERROR(VLOOKUP(ROWS($E$2:E210),$A$2:$B$991,2,0),"")</f>
        <v>Výroba spotřebičů převážně pro domácnost</v>
      </c>
      <c r="H210" s="139"/>
      <c r="I210" s="141"/>
    </row>
    <row r="211" spans="1:9" ht="12.75">
      <c r="A211" s="109">
        <f>IF(ISNUMBER(SEARCH(ZAKL_DATA!$B$29,B211)),MAX($A$1:A210)+1,0)</f>
        <v>210</v>
      </c>
      <c r="B211" s="108" t="s">
        <v>1052</v>
      </c>
      <c r="C211" s="137" t="s">
        <v>1580</v>
      </c>
      <c r="E211" t="str">
        <f>IFERROR(VLOOKUP(ROWS($E$2:E211),$A$2:$B$991,2,0),"")</f>
        <v>Výroba ostatních elektrických zařízení</v>
      </c>
      <c r="H211" s="139"/>
      <c r="I211" s="141"/>
    </row>
    <row r="212" spans="1:9" ht="12.75">
      <c r="A212" s="109">
        <f>IF(ISNUMBER(SEARCH(ZAKL_DATA!$B$29,B212)),MAX($A$1:A211)+1,0)</f>
        <v>211</v>
      </c>
      <c r="B212" s="108" t="s">
        <v>1053</v>
      </c>
      <c r="C212" s="137" t="s">
        <v>1581</v>
      </c>
      <c r="E212" t="str">
        <f>IFERROR(VLOOKUP(ROWS($E$2:E212),$A$2:$B$991,2,0),"")</f>
        <v>Výroba strojů a zařízení pro všeobecné účely</v>
      </c>
      <c r="H212" s="139"/>
      <c r="I212" s="141"/>
    </row>
    <row r="213" spans="1:9" ht="12.75">
      <c r="A213" s="109">
        <f>IF(ISNUMBER(SEARCH(ZAKL_DATA!$B$29,B213)),MAX($A$1:A212)+1,0)</f>
        <v>212</v>
      </c>
      <c r="B213" s="108" t="s">
        <v>1054</v>
      </c>
      <c r="C213" s="138" t="s">
        <v>1582</v>
      </c>
      <c r="E213" t="str">
        <f>IFERROR(VLOOKUP(ROWS($E$2:E213),$A$2:$B$991,2,0),"")</f>
        <v>Výroba ostatních strojů a zařízení pro všeobecné účely</v>
      </c>
      <c r="H213" s="139"/>
      <c r="I213" s="141"/>
    </row>
    <row r="214" spans="1:9" ht="12.75">
      <c r="A214" s="109">
        <f>IF(ISNUMBER(SEARCH(ZAKL_DATA!$B$29,B214)),MAX($A$1:A213)+1,0)</f>
        <v>213</v>
      </c>
      <c r="B214" s="108" t="s">
        <v>1055</v>
      </c>
      <c r="C214" s="137" t="s">
        <v>1583</v>
      </c>
      <c r="E214" t="str">
        <f>IFERROR(VLOOKUP(ROWS($E$2:E214),$A$2:$B$991,2,0),"")</f>
        <v>Výroba zemědělských a lesnických strojů</v>
      </c>
      <c r="H214" s="139"/>
      <c r="I214" s="141"/>
    </row>
    <row r="215" spans="1:9" ht="12.75">
      <c r="A215" s="109">
        <f>IF(ISNUMBER(SEARCH(ZAKL_DATA!$B$29,B215)),MAX($A$1:A214)+1,0)</f>
        <v>214</v>
      </c>
      <c r="B215" s="108" t="s">
        <v>1056</v>
      </c>
      <c r="C215" s="137" t="s">
        <v>1584</v>
      </c>
      <c r="E215" t="str">
        <f>IFERROR(VLOOKUP(ROWS($E$2:E215),$A$2:$B$991,2,0),"")</f>
        <v>Výroba kovoobráběcích a ostatních obráběcích strojů</v>
      </c>
      <c r="H215" s="139"/>
      <c r="I215" s="141"/>
    </row>
    <row r="216" spans="1:9" ht="12.75">
      <c r="A216" s="109">
        <f>IF(ISNUMBER(SEARCH(ZAKL_DATA!$B$29,B216)),MAX($A$1:A215)+1,0)</f>
        <v>215</v>
      </c>
      <c r="B216" s="108" t="s">
        <v>1057</v>
      </c>
      <c r="C216" s="137" t="s">
        <v>1585</v>
      </c>
      <c r="E216" t="str">
        <f>IFERROR(VLOOKUP(ROWS($E$2:E216),$A$2:$B$991,2,0),"")</f>
        <v>Výroba ostatních strojů pro speciální účely</v>
      </c>
      <c r="H216" s="139"/>
      <c r="I216" s="141"/>
    </row>
    <row r="217" spans="1:9" ht="12.75">
      <c r="A217" s="109">
        <f>IF(ISNUMBER(SEARCH(ZAKL_DATA!$B$29,B217)),MAX($A$1:A216)+1,0)</f>
        <v>216</v>
      </c>
      <c r="B217" s="108" t="s">
        <v>1058</v>
      </c>
      <c r="C217" s="137" t="s">
        <v>1586</v>
      </c>
      <c r="E217" t="str">
        <f>IFERROR(VLOOKUP(ROWS($E$2:E217),$A$2:$B$991,2,0),"")</f>
        <v>Výroba motorových vozidel a jejich motorů</v>
      </c>
      <c r="H217" s="139"/>
      <c r="I217" s="141"/>
    </row>
    <row r="218" spans="1:9" ht="12.75">
      <c r="A218" s="109">
        <f>IF(ISNUMBER(SEARCH(ZAKL_DATA!$B$29,B218)),MAX($A$1:A217)+1,0)</f>
        <v>217</v>
      </c>
      <c r="B218" s="108" t="s">
        <v>1059</v>
      </c>
      <c r="C218" s="137" t="s">
        <v>1587</v>
      </c>
      <c r="E218" t="str">
        <f>IFERROR(VLOOKUP(ROWS($E$2:E218),$A$2:$B$991,2,0),"")</f>
        <v>Výroba karoserií motorových vozidel; výroba přívěsů a návěsů</v>
      </c>
      <c r="H218" s="139"/>
      <c r="I218" s="141"/>
    </row>
    <row r="219" spans="1:9" ht="12.75">
      <c r="A219" s="109">
        <f>IF(ISNUMBER(SEARCH(ZAKL_DATA!$B$29,B219)),MAX($A$1:A218)+1,0)</f>
        <v>218</v>
      </c>
      <c r="B219" s="108" t="s">
        <v>1060</v>
      </c>
      <c r="C219" s="137" t="s">
        <v>1588</v>
      </c>
      <c r="E219" t="str">
        <f>IFERROR(VLOOKUP(ROWS($E$2:E219),$A$2:$B$991,2,0),"")</f>
        <v>Výroba dílů a příslušenství pro motorová vozidla a jejich motory</v>
      </c>
      <c r="H219" s="139"/>
      <c r="I219" s="141"/>
    </row>
    <row r="220" spans="1:9" ht="12.75">
      <c r="A220" s="109">
        <f>IF(ISNUMBER(SEARCH(ZAKL_DATA!$B$29,B220)),MAX($A$1:A219)+1,0)</f>
        <v>219</v>
      </c>
      <c r="B220" s="108" t="s">
        <v>1061</v>
      </c>
      <c r="C220" s="137" t="s">
        <v>1589</v>
      </c>
      <c r="E220" t="str">
        <f>IFERROR(VLOOKUP(ROWS($E$2:E220),$A$2:$B$991,2,0),"")</f>
        <v>Stavba lodí a člunů</v>
      </c>
      <c r="H220" s="139"/>
      <c r="I220" s="141"/>
    </row>
    <row r="221" spans="1:9" ht="12.75">
      <c r="A221" s="109">
        <f>IF(ISNUMBER(SEARCH(ZAKL_DATA!$B$29,B221)),MAX($A$1:A220)+1,0)</f>
        <v>220</v>
      </c>
      <c r="B221" s="108" t="s">
        <v>1062</v>
      </c>
      <c r="C221" s="138" t="s">
        <v>1590</v>
      </c>
      <c r="E221" t="str">
        <f>IFERROR(VLOOKUP(ROWS($E$2:E221),$A$2:$B$991,2,0),"")</f>
        <v>Výroba železničních lokomotiv a vozového parku</v>
      </c>
      <c r="H221" s="139"/>
      <c r="I221" s="141"/>
    </row>
    <row r="222" spans="1:9" ht="12.75">
      <c r="A222" s="109">
        <f>IF(ISNUMBER(SEARCH(ZAKL_DATA!$B$29,B222)),MAX($A$1:A221)+1,0)</f>
        <v>221</v>
      </c>
      <c r="B222" s="108" t="s">
        <v>1063</v>
      </c>
      <c r="C222" s="138" t="s">
        <v>1591</v>
      </c>
      <c r="E222" t="str">
        <f>IFERROR(VLOOKUP(ROWS($E$2:E222),$A$2:$B$991,2,0),"")</f>
        <v>Výroba letadel a jejich motorů,kosmických lodí a souvisejících zařízení</v>
      </c>
      <c r="H222" s="139"/>
      <c r="I222" s="141"/>
    </row>
    <row r="223" spans="1:9" ht="12.75">
      <c r="A223" s="109">
        <f>IF(ISNUMBER(SEARCH(ZAKL_DATA!$B$29,B223)),MAX($A$1:A222)+1,0)</f>
        <v>222</v>
      </c>
      <c r="B223" s="108" t="s">
        <v>1064</v>
      </c>
      <c r="C223" s="138" t="s">
        <v>1592</v>
      </c>
      <c r="E223" t="str">
        <f>IFERROR(VLOOKUP(ROWS($E$2:E223),$A$2:$B$991,2,0),"")</f>
        <v>Výroba vojenských bojových vozidel</v>
      </c>
      <c r="H223" s="139"/>
      <c r="I223" s="141"/>
    </row>
    <row r="224" spans="1:9" ht="12.75">
      <c r="A224" s="109">
        <f>IF(ISNUMBER(SEARCH(ZAKL_DATA!$B$29,B224)),MAX($A$1:A223)+1,0)</f>
        <v>223</v>
      </c>
      <c r="B224" s="108" t="s">
        <v>1065</v>
      </c>
      <c r="C224" s="138" t="s">
        <v>1593</v>
      </c>
      <c r="E224" t="str">
        <f>IFERROR(VLOOKUP(ROWS($E$2:E224),$A$2:$B$991,2,0),"")</f>
        <v>Výroba dopravních prostředků a zařízení j. n.</v>
      </c>
      <c r="H224" s="139"/>
      <c r="I224" s="141"/>
    </row>
    <row r="225" spans="1:9" ht="12.75">
      <c r="A225" s="109">
        <f>IF(ISNUMBER(SEARCH(ZAKL_DATA!$B$29,B225)),MAX($A$1:A224)+1,0)</f>
        <v>224</v>
      </c>
      <c r="B225" s="108" t="s">
        <v>1246</v>
      </c>
      <c r="C225" s="138" t="s">
        <v>1594</v>
      </c>
      <c r="E225" t="str">
        <f>IFERROR(VLOOKUP(ROWS($E$2:E225),$A$2:$B$991,2,0),"")</f>
        <v>Mořský rybolov</v>
      </c>
      <c r="H225" s="139"/>
      <c r="I225" s="141"/>
    </row>
    <row r="226" spans="1:9" ht="12.75">
      <c r="A226" s="109">
        <f>IF(ISNUMBER(SEARCH(ZAKL_DATA!$B$29,B226)),MAX($A$1:A225)+1,0)</f>
        <v>225</v>
      </c>
      <c r="B226" s="108" t="s">
        <v>1247</v>
      </c>
      <c r="C226" s="138" t="s">
        <v>1595</v>
      </c>
      <c r="E226" t="str">
        <f>IFERROR(VLOOKUP(ROWS($E$2:E226),$A$2:$B$991,2,0),"")</f>
        <v>Sladkovodní rybolov</v>
      </c>
      <c r="H226" s="139"/>
      <c r="I226" s="141"/>
    </row>
    <row r="227" spans="1:9" ht="12.75">
      <c r="A227" s="109">
        <f>IF(ISNUMBER(SEARCH(ZAKL_DATA!$B$29,B227)),MAX($A$1:A226)+1,0)</f>
        <v>226</v>
      </c>
      <c r="B227" s="108" t="s">
        <v>1066</v>
      </c>
      <c r="C227" s="138" t="s">
        <v>1596</v>
      </c>
      <c r="E227" t="str">
        <f>IFERROR(VLOOKUP(ROWS($E$2:E227),$A$2:$B$991,2,0),"")</f>
        <v>Výroba klenotů, bižuterie a příbuzných výrobků</v>
      </c>
      <c r="H227" s="139"/>
      <c r="I227" s="141"/>
    </row>
    <row r="228" spans="1:9" ht="12.75">
      <c r="A228" s="109">
        <f>IF(ISNUMBER(SEARCH(ZAKL_DATA!$B$29,B228)),MAX($A$1:A227)+1,0)</f>
        <v>227</v>
      </c>
      <c r="B228" s="108" t="s">
        <v>1248</v>
      </c>
      <c r="C228" s="138" t="s">
        <v>1597</v>
      </c>
      <c r="E228" t="str">
        <f>IFERROR(VLOOKUP(ROWS($E$2:E228),$A$2:$B$991,2,0),"")</f>
        <v>Mořská akvakultura</v>
      </c>
      <c r="H228" s="139"/>
      <c r="I228" s="141"/>
    </row>
    <row r="229" spans="1:9" ht="12.75">
      <c r="A229" s="109">
        <f>IF(ISNUMBER(SEARCH(ZAKL_DATA!$B$29,B229)),MAX($A$1:A228)+1,0)</f>
        <v>228</v>
      </c>
      <c r="B229" s="108" t="s">
        <v>1067</v>
      </c>
      <c r="C229" s="138" t="s">
        <v>1598</v>
      </c>
      <c r="E229" t="str">
        <f>IFERROR(VLOOKUP(ROWS($E$2:E229),$A$2:$B$991,2,0),"")</f>
        <v>Výroba hudebních nástrojů</v>
      </c>
      <c r="H229" s="139"/>
      <c r="I229" s="141"/>
    </row>
    <row r="230" spans="1:9" ht="12.75">
      <c r="A230" s="109">
        <f>IF(ISNUMBER(SEARCH(ZAKL_DATA!$B$29,B230)),MAX($A$1:A229)+1,0)</f>
        <v>229</v>
      </c>
      <c r="B230" s="108" t="s">
        <v>1249</v>
      </c>
      <c r="C230" s="138" t="s">
        <v>1599</v>
      </c>
      <c r="E230" t="str">
        <f>IFERROR(VLOOKUP(ROWS($E$2:E230),$A$2:$B$991,2,0),"")</f>
        <v>Sladkovodní akvakultura</v>
      </c>
      <c r="H230" s="139"/>
      <c r="I230" s="141"/>
    </row>
    <row r="231" spans="1:9" ht="12.75">
      <c r="A231" s="109">
        <f>IF(ISNUMBER(SEARCH(ZAKL_DATA!$B$29,B231)),MAX($A$1:A230)+1,0)</f>
        <v>230</v>
      </c>
      <c r="B231" s="108" t="s">
        <v>1068</v>
      </c>
      <c r="C231" s="138" t="s">
        <v>1600</v>
      </c>
      <c r="E231" t="str">
        <f>IFERROR(VLOOKUP(ROWS($E$2:E231),$A$2:$B$991,2,0),"")</f>
        <v>Výroba sportovních potřeb</v>
      </c>
      <c r="H231" s="139"/>
      <c r="I231" s="141"/>
    </row>
    <row r="232" spans="1:9" ht="12.75">
      <c r="A232" s="109">
        <f>IF(ISNUMBER(SEARCH(ZAKL_DATA!$B$29,B232)),MAX($A$1:A231)+1,0)</f>
        <v>231</v>
      </c>
      <c r="B232" s="108" t="s">
        <v>1069</v>
      </c>
      <c r="C232" s="138" t="s">
        <v>1601</v>
      </c>
      <c r="E232" t="str">
        <f>IFERROR(VLOOKUP(ROWS($E$2:E232),$A$2:$B$991,2,0),"")</f>
        <v>Výroba her a hraček</v>
      </c>
      <c r="H232" s="139"/>
      <c r="I232" s="141"/>
    </row>
    <row r="233" spans="1:9" ht="12.75">
      <c r="A233" s="109">
        <f>IF(ISNUMBER(SEARCH(ZAKL_DATA!$B$29,B233)),MAX($A$1:A232)+1,0)</f>
        <v>232</v>
      </c>
      <c r="B233" s="108" t="s">
        <v>1070</v>
      </c>
      <c r="C233" s="138" t="s">
        <v>1602</v>
      </c>
      <c r="E233" t="str">
        <f>IFERROR(VLOOKUP(ROWS($E$2:E233),$A$2:$B$991,2,0),"")</f>
        <v>Výroba lékařských a dentálních nástrojů a potřeb</v>
      </c>
      <c r="H233" s="139"/>
      <c r="I233" s="141"/>
    </row>
    <row r="234" spans="1:9" ht="12.75">
      <c r="A234" s="109">
        <f>IF(ISNUMBER(SEARCH(ZAKL_DATA!$B$29,B234)),MAX($A$1:A233)+1,0)</f>
        <v>233</v>
      </c>
      <c r="B234" s="108" t="s">
        <v>1071</v>
      </c>
      <c r="C234" s="138" t="s">
        <v>1603</v>
      </c>
      <c r="E234" t="str">
        <f>IFERROR(VLOOKUP(ROWS($E$2:E234),$A$2:$B$991,2,0),"")</f>
        <v>Zpracovatelský průmysl j. n.</v>
      </c>
      <c r="H234" s="139"/>
      <c r="I234" s="141"/>
    </row>
    <row r="235" spans="1:9" ht="12.75">
      <c r="A235" s="109">
        <f>IF(ISNUMBER(SEARCH(ZAKL_DATA!$B$29,B235)),MAX($A$1:A234)+1,0)</f>
        <v>234</v>
      </c>
      <c r="B235" s="108" t="s">
        <v>1072</v>
      </c>
      <c r="C235" s="138" t="s">
        <v>1604</v>
      </c>
      <c r="E235" t="str">
        <f>IFERROR(VLOOKUP(ROWS($E$2:E235),$A$2:$B$991,2,0),"")</f>
        <v>Opravy kovodělných výrobků, strojů a zařízení</v>
      </c>
      <c r="H235" s="139"/>
      <c r="I235" s="141"/>
    </row>
    <row r="236" spans="1:9" ht="12.75">
      <c r="A236" s="109">
        <f>IF(ISNUMBER(SEARCH(ZAKL_DATA!$B$29,B236)),MAX($A$1:A235)+1,0)</f>
        <v>235</v>
      </c>
      <c r="B236" s="108" t="s">
        <v>1073</v>
      </c>
      <c r="C236" s="138" t="s">
        <v>1605</v>
      </c>
      <c r="E236" t="str">
        <f>IFERROR(VLOOKUP(ROWS($E$2:E236),$A$2:$B$991,2,0),"")</f>
        <v>Instalace průmyslových strojů a zařízení</v>
      </c>
      <c r="H236" s="139"/>
      <c r="I236" s="141"/>
    </row>
    <row r="237" spans="1:9" ht="12.75">
      <c r="A237" s="109">
        <f>IF(ISNUMBER(SEARCH(ZAKL_DATA!$B$29,B237)),MAX($A$1:A236)+1,0)</f>
        <v>236</v>
      </c>
      <c r="B237" s="108" t="s">
        <v>1074</v>
      </c>
      <c r="C237" s="138" t="s">
        <v>1606</v>
      </c>
      <c r="E237" t="str">
        <f>IFERROR(VLOOKUP(ROWS($E$2:E237),$A$2:$B$991,2,0),"")</f>
        <v>Výroba, přenos a rozvod elektřiny</v>
      </c>
      <c r="H237" s="139"/>
      <c r="I237" s="141"/>
    </row>
    <row r="238" spans="1:9" ht="12.75">
      <c r="A238" s="109">
        <f>IF(ISNUMBER(SEARCH(ZAKL_DATA!$B$29,B238)),MAX($A$1:A237)+1,0)</f>
        <v>237</v>
      </c>
      <c r="B238" s="108" t="s">
        <v>1075</v>
      </c>
      <c r="C238" s="138" t="s">
        <v>1607</v>
      </c>
      <c r="E238" t="str">
        <f>IFERROR(VLOOKUP(ROWS($E$2:E238),$A$2:$B$991,2,0),"")</f>
        <v>Výroba plynu; rozvod plynných paliv prostřednictvím sítí</v>
      </c>
      <c r="H238" s="139"/>
      <c r="I238" s="141"/>
    </row>
    <row r="239" spans="1:9" ht="12.75">
      <c r="A239" s="109">
        <f>IF(ISNUMBER(SEARCH(ZAKL_DATA!$B$29,B239)),MAX($A$1:A238)+1,0)</f>
        <v>238</v>
      </c>
      <c r="B239" s="108" t="s">
        <v>1076</v>
      </c>
      <c r="C239" s="138" t="s">
        <v>1608</v>
      </c>
      <c r="E239" t="str">
        <f>IFERROR(VLOOKUP(ROWS($E$2:E239),$A$2:$B$991,2,0),"")</f>
        <v>Výroba a rozvod tepla a klimatizovaného vzduchu, výroba ledu</v>
      </c>
      <c r="H239" s="139"/>
      <c r="I239" s="141"/>
    </row>
    <row r="240" spans="1:9" ht="12.75">
      <c r="A240" s="109">
        <f>IF(ISNUMBER(SEARCH(ZAKL_DATA!$B$29,B240)),MAX($A$1:A239)+1,0)</f>
        <v>239</v>
      </c>
      <c r="B240" s="108" t="s">
        <v>1077</v>
      </c>
      <c r="C240" s="138" t="s">
        <v>1609</v>
      </c>
      <c r="E240" t="str">
        <f>IFERROR(VLOOKUP(ROWS($E$2:E240),$A$2:$B$991,2,0),"")</f>
        <v>Shromažďování a sběr odpadů</v>
      </c>
      <c r="H240" s="139"/>
      <c r="I240" s="141"/>
    </row>
    <row r="241" spans="1:9" ht="12.75">
      <c r="A241" s="109">
        <f>IF(ISNUMBER(SEARCH(ZAKL_DATA!$B$29,B241)),MAX($A$1:A240)+1,0)</f>
        <v>240</v>
      </c>
      <c r="B241" s="108" t="s">
        <v>1078</v>
      </c>
      <c r="C241" s="138" t="s">
        <v>1610</v>
      </c>
      <c r="E241" t="str">
        <f>IFERROR(VLOOKUP(ROWS($E$2:E241),$A$2:$B$991,2,0),"")</f>
        <v>Odstraňování odpadů</v>
      </c>
      <c r="H241" s="139"/>
      <c r="I241" s="141"/>
    </row>
    <row r="242" spans="1:9" ht="12.75">
      <c r="A242" s="109">
        <f>IF(ISNUMBER(SEARCH(ZAKL_DATA!$B$29,B242)),MAX($A$1:A241)+1,0)</f>
        <v>241</v>
      </c>
      <c r="B242" s="108" t="s">
        <v>1079</v>
      </c>
      <c r="C242" s="138" t="s">
        <v>1611</v>
      </c>
      <c r="E242" t="str">
        <f>IFERROR(VLOOKUP(ROWS($E$2:E242),$A$2:$B$991,2,0),"")</f>
        <v>Úprava odpadů k dalšímu využití</v>
      </c>
      <c r="H242" s="139"/>
      <c r="I242" s="141"/>
    </row>
    <row r="243" spans="1:9" ht="12.75">
      <c r="A243" s="109">
        <f>IF(ISNUMBER(SEARCH(ZAKL_DATA!$B$29,B243)),MAX($A$1:A242)+1,0)</f>
        <v>242</v>
      </c>
      <c r="B243" s="108" t="s">
        <v>1080</v>
      </c>
      <c r="C243" s="138" t="s">
        <v>1612</v>
      </c>
      <c r="E243" t="str">
        <f>IFERROR(VLOOKUP(ROWS($E$2:E243),$A$2:$B$991,2,0),"")</f>
        <v>Developerská činnost</v>
      </c>
      <c r="H243" s="139"/>
      <c r="I243" s="141"/>
    </row>
    <row r="244" spans="1:9" ht="12.75">
      <c r="A244" s="109">
        <f>IF(ISNUMBER(SEARCH(ZAKL_DATA!$B$29,B244)),MAX($A$1:A243)+1,0)</f>
        <v>243</v>
      </c>
      <c r="B244" s="108" t="s">
        <v>1081</v>
      </c>
      <c r="C244" s="138" t="s">
        <v>1613</v>
      </c>
      <c r="E244" t="str">
        <f>IFERROR(VLOOKUP(ROWS($E$2:E244),$A$2:$B$991,2,0),"")</f>
        <v>Výstavba bytových a nebytových budov</v>
      </c>
      <c r="H244" s="139"/>
      <c r="I244" s="141"/>
    </row>
    <row r="245" spans="1:9" ht="12.75">
      <c r="A245" s="109">
        <f>IF(ISNUMBER(SEARCH(ZAKL_DATA!$B$29,B245)),MAX($A$1:A244)+1,0)</f>
        <v>244</v>
      </c>
      <c r="B245" s="108" t="s">
        <v>1082</v>
      </c>
      <c r="C245" s="138" t="s">
        <v>1614</v>
      </c>
      <c r="E245" t="str">
        <f>IFERROR(VLOOKUP(ROWS($E$2:E245),$A$2:$B$991,2,0),"")</f>
        <v>Výstavba silnic a železnic</v>
      </c>
      <c r="H245" s="139"/>
      <c r="I245" s="141"/>
    </row>
    <row r="246" spans="1:9" ht="12.75">
      <c r="A246" s="109">
        <f>IF(ISNUMBER(SEARCH(ZAKL_DATA!$B$29,B246)),MAX($A$1:A245)+1,0)</f>
        <v>245</v>
      </c>
      <c r="B246" s="108" t="s">
        <v>1083</v>
      </c>
      <c r="C246" s="138" t="s">
        <v>1615</v>
      </c>
      <c r="E246" t="str">
        <f>IFERROR(VLOOKUP(ROWS($E$2:E246),$A$2:$B$991,2,0),"")</f>
        <v>Výstavba inženýrských sítí</v>
      </c>
      <c r="H246" s="139"/>
      <c r="I246" s="141"/>
    </row>
    <row r="247" spans="1:9" ht="12.75">
      <c r="A247" s="109">
        <f>IF(ISNUMBER(SEARCH(ZAKL_DATA!$B$29,B247)),MAX($A$1:A246)+1,0)</f>
        <v>246</v>
      </c>
      <c r="B247" s="108" t="s">
        <v>1084</v>
      </c>
      <c r="C247" s="138" t="s">
        <v>1616</v>
      </c>
      <c r="E247" t="str">
        <f>IFERROR(VLOOKUP(ROWS($E$2:E247),$A$2:$B$991,2,0),"")</f>
        <v>Výstavba ostatních staveb</v>
      </c>
      <c r="H247" s="139"/>
      <c r="I247" s="141"/>
    </row>
    <row r="248" spans="1:9" ht="12.75">
      <c r="A248" s="109">
        <f>IF(ISNUMBER(SEARCH(ZAKL_DATA!$B$29,B248)),MAX($A$1:A247)+1,0)</f>
        <v>247</v>
      </c>
      <c r="B248" s="108" t="s">
        <v>1085</v>
      </c>
      <c r="C248" s="138" t="s">
        <v>1617</v>
      </c>
      <c r="E248" t="str">
        <f>IFERROR(VLOOKUP(ROWS($E$2:E248),$A$2:$B$991,2,0),"")</f>
        <v>Demolice a příprava staveniště</v>
      </c>
      <c r="H248" s="139"/>
      <c r="I248" s="141"/>
    </row>
    <row r="249" spans="1:9" ht="12.75">
      <c r="A249" s="109">
        <f>IF(ISNUMBER(SEARCH(ZAKL_DATA!$B$29,B249)),MAX($A$1:A248)+1,0)</f>
        <v>248</v>
      </c>
      <c r="B249" s="108" t="s">
        <v>1086</v>
      </c>
      <c r="C249" s="138" t="s">
        <v>1618</v>
      </c>
      <c r="E249" t="str">
        <f>IFERROR(VLOOKUP(ROWS($E$2:E249),$A$2:$B$991,2,0),"")</f>
        <v>Elektroinstalační, instalatérské a ostatní stavebně instalační práce</v>
      </c>
      <c r="H249" s="139"/>
      <c r="I249" s="141"/>
    </row>
    <row r="250" spans="1:9" ht="12.75">
      <c r="A250" s="109">
        <f>IF(ISNUMBER(SEARCH(ZAKL_DATA!$B$29,B250)),MAX($A$1:A249)+1,0)</f>
        <v>249</v>
      </c>
      <c r="B250" s="108" t="s">
        <v>1087</v>
      </c>
      <c r="C250" s="138" t="s">
        <v>1619</v>
      </c>
      <c r="E250" t="str">
        <f>IFERROR(VLOOKUP(ROWS($E$2:E250),$A$2:$B$991,2,0),"")</f>
        <v>Kompletační a dokončovací práce</v>
      </c>
      <c r="H250" s="139"/>
      <c r="I250" s="141"/>
    </row>
    <row r="251" spans="1:9" ht="12.75">
      <c r="A251" s="109">
        <f>IF(ISNUMBER(SEARCH(ZAKL_DATA!$B$29,B251)),MAX($A$1:A250)+1,0)</f>
        <v>250</v>
      </c>
      <c r="B251" s="108" t="s">
        <v>1088</v>
      </c>
      <c r="C251" s="138" t="s">
        <v>1620</v>
      </c>
      <c r="E251" t="str">
        <f>IFERROR(VLOOKUP(ROWS($E$2:E251),$A$2:$B$991,2,0),"")</f>
        <v>Ostatní specializované stavební činnosti</v>
      </c>
      <c r="H251" s="139"/>
      <c r="I251" s="141"/>
    </row>
    <row r="252" spans="1:9" ht="12.75">
      <c r="A252" s="109">
        <f>IF(ISNUMBER(SEARCH(ZAKL_DATA!$B$29,B252)),MAX($A$1:A251)+1,0)</f>
        <v>251</v>
      </c>
      <c r="B252" s="108" t="s">
        <v>1089</v>
      </c>
      <c r="C252" s="138" t="s">
        <v>1621</v>
      </c>
      <c r="E252" t="str">
        <f>IFERROR(VLOOKUP(ROWS($E$2:E252),$A$2:$B$991,2,0),"")</f>
        <v>Obchod s motorovými vozidly, kromě motocyklů</v>
      </c>
      <c r="H252" s="139"/>
      <c r="I252" s="141"/>
    </row>
    <row r="253" spans="1:9" ht="12.75">
      <c r="A253" s="109">
        <f>IF(ISNUMBER(SEARCH(ZAKL_DATA!$B$29,B253)),MAX($A$1:A252)+1,0)</f>
        <v>252</v>
      </c>
      <c r="B253" s="108" t="s">
        <v>1090</v>
      </c>
      <c r="C253" s="138" t="s">
        <v>1622</v>
      </c>
      <c r="E253" t="str">
        <f>IFERROR(VLOOKUP(ROWS($E$2:E253),$A$2:$B$991,2,0),"")</f>
        <v>Opravy a údržba motorových vozidel, kromě motocyklů</v>
      </c>
      <c r="H253" s="139"/>
      <c r="I253" s="141"/>
    </row>
    <row r="254" spans="1:9" ht="12.75">
      <c r="A254" s="109">
        <f>IF(ISNUMBER(SEARCH(ZAKL_DATA!$B$29,B254)),MAX($A$1:A253)+1,0)</f>
        <v>253</v>
      </c>
      <c r="B254" s="108" t="s">
        <v>1091</v>
      </c>
      <c r="C254" s="138" t="s">
        <v>1623</v>
      </c>
      <c r="E254" t="str">
        <f>IFERROR(VLOOKUP(ROWS($E$2:E254),$A$2:$B$991,2,0),"")</f>
        <v>Obchod s díly a příslušenstvím pro motorová vozidla, kromě motocyklů</v>
      </c>
      <c r="H254" s="139"/>
      <c r="I254" s="141"/>
    </row>
    <row r="255" spans="1:9" ht="12.75">
      <c r="A255" s="109">
        <f>IF(ISNUMBER(SEARCH(ZAKL_DATA!$B$29,B255)),MAX($A$1:A254)+1,0)</f>
        <v>254</v>
      </c>
      <c r="B255" s="108" t="s">
        <v>1092</v>
      </c>
      <c r="C255" s="138" t="s">
        <v>1624</v>
      </c>
      <c r="E255" t="str">
        <f>IFERROR(VLOOKUP(ROWS($E$2:E255),$A$2:$B$991,2,0),"")</f>
        <v>Obchod, opravy a údržba motocyklů, jejich dílů a příslušenství</v>
      </c>
      <c r="H255" s="139"/>
      <c r="I255" s="141"/>
    </row>
    <row r="256" spans="1:9" ht="12.75">
      <c r="A256" s="109">
        <f>IF(ISNUMBER(SEARCH(ZAKL_DATA!$B$29,B256)),MAX($A$1:A255)+1,0)</f>
        <v>255</v>
      </c>
      <c r="B256" s="108" t="s">
        <v>1093</v>
      </c>
      <c r="C256" s="138" t="s">
        <v>1625</v>
      </c>
      <c r="E256" t="str">
        <f>IFERROR(VLOOKUP(ROWS($E$2:E256),$A$2:$B$991,2,0),"")</f>
        <v>Zprostředkování velkoobchodu a velkoobchod v zastoupení</v>
      </c>
      <c r="H256" s="139"/>
      <c r="I256" s="141"/>
    </row>
    <row r="257" spans="1:9" ht="12.75">
      <c r="A257" s="109">
        <f>IF(ISNUMBER(SEARCH(ZAKL_DATA!$B$29,B257)),MAX($A$1:A256)+1,0)</f>
        <v>256</v>
      </c>
      <c r="B257" s="108" t="s">
        <v>1094</v>
      </c>
      <c r="C257" s="138" t="s">
        <v>1626</v>
      </c>
      <c r="E257" t="str">
        <f>IFERROR(VLOOKUP(ROWS($E$2:E257),$A$2:$B$991,2,0),"")</f>
        <v>Velkoobchod se základními zemědělskými produkty a živými zvířaty</v>
      </c>
      <c r="H257" s="139"/>
      <c r="I257" s="141"/>
    </row>
    <row r="258" spans="1:9" ht="12.75">
      <c r="A258" s="109">
        <f>IF(ISNUMBER(SEARCH(ZAKL_DATA!$B$29,B258)),MAX($A$1:A257)+1,0)</f>
        <v>257</v>
      </c>
      <c r="B258" s="108" t="s">
        <v>1095</v>
      </c>
      <c r="C258" s="138" t="s">
        <v>1627</v>
      </c>
      <c r="E258" t="str">
        <f>IFERROR(VLOOKUP(ROWS($E$2:E258),$A$2:$B$991,2,0),"")</f>
        <v>Velkoobchod s potravinami, nápoji a tabákovými výrobky</v>
      </c>
      <c r="H258" s="139"/>
      <c r="I258" s="141"/>
    </row>
    <row r="259" spans="1:9" ht="12.75">
      <c r="A259" s="109">
        <f>IF(ISNUMBER(SEARCH(ZAKL_DATA!$B$29,B259)),MAX($A$1:A258)+1,0)</f>
        <v>258</v>
      </c>
      <c r="B259" s="108" t="s">
        <v>1096</v>
      </c>
      <c r="C259" s="138" t="s">
        <v>1628</v>
      </c>
      <c r="E259" t="str">
        <f>IFERROR(VLOOKUP(ROWS($E$2:E259),$A$2:$B$991,2,0),"")</f>
        <v>Velkoobchod s výrobky převážně pro domácnost</v>
      </c>
      <c r="H259" s="139"/>
      <c r="I259" s="141"/>
    </row>
    <row r="260" spans="1:9" ht="12.75">
      <c r="A260" s="109">
        <f>IF(ISNUMBER(SEARCH(ZAKL_DATA!$B$29,B260)),MAX($A$1:A259)+1,0)</f>
        <v>259</v>
      </c>
      <c r="B260" s="108" t="s">
        <v>1097</v>
      </c>
      <c r="C260" s="138" t="s">
        <v>1629</v>
      </c>
      <c r="E260" t="str">
        <f>IFERROR(VLOOKUP(ROWS($E$2:E260),$A$2:$B$991,2,0),"")</f>
        <v>Velkoobchod s počítačovým a komunikačním zařízením</v>
      </c>
      <c r="H260" s="139"/>
      <c r="I260" s="141"/>
    </row>
    <row r="261" spans="1:9" ht="12.75">
      <c r="A261" s="109">
        <f>IF(ISNUMBER(SEARCH(ZAKL_DATA!$B$29,B261)),MAX($A$1:A260)+1,0)</f>
        <v>260</v>
      </c>
      <c r="B261" s="108" t="s">
        <v>1098</v>
      </c>
      <c r="C261" s="138" t="s">
        <v>1630</v>
      </c>
      <c r="E261" t="str">
        <f>IFERROR(VLOOKUP(ROWS($E$2:E261),$A$2:$B$991,2,0),"")</f>
        <v>Velkoobchod s ostatními stroji, strojním zařízením a příslušenstvím</v>
      </c>
      <c r="H261" s="139"/>
      <c r="I261" s="141"/>
    </row>
    <row r="262" spans="1:9" ht="12.75">
      <c r="A262" s="109">
        <f>IF(ISNUMBER(SEARCH(ZAKL_DATA!$B$29,B262)),MAX($A$1:A261)+1,0)</f>
        <v>261</v>
      </c>
      <c r="B262" s="108" t="s">
        <v>1099</v>
      </c>
      <c r="C262" s="138" t="s">
        <v>1631</v>
      </c>
      <c r="E262" t="str">
        <f>IFERROR(VLOOKUP(ROWS($E$2:E262),$A$2:$B$991,2,0),"")</f>
        <v>Ostatní specializovaný velkoobchod</v>
      </c>
      <c r="H262" s="139"/>
      <c r="I262" s="141"/>
    </row>
    <row r="263" spans="1:9" ht="12.75">
      <c r="A263" s="109">
        <f>IF(ISNUMBER(SEARCH(ZAKL_DATA!$B$29,B263)),MAX($A$1:A262)+1,0)</f>
        <v>262</v>
      </c>
      <c r="B263" s="108" t="s">
        <v>1100</v>
      </c>
      <c r="C263" s="138" t="s">
        <v>1632</v>
      </c>
      <c r="E263" t="str">
        <f>IFERROR(VLOOKUP(ROWS($E$2:E263),$A$2:$B$991,2,0),"")</f>
        <v>Nespecializovaný velkoobchod</v>
      </c>
      <c r="H263" s="139"/>
      <c r="I263" s="141"/>
    </row>
    <row r="264" spans="1:9" ht="12.75">
      <c r="A264" s="109">
        <f>IF(ISNUMBER(SEARCH(ZAKL_DATA!$B$29,B264)),MAX($A$1:A263)+1,0)</f>
        <v>263</v>
      </c>
      <c r="B264" s="108" t="s">
        <v>1101</v>
      </c>
      <c r="C264" s="138" t="s">
        <v>1633</v>
      </c>
      <c r="E264" t="str">
        <f>IFERROR(VLOOKUP(ROWS($E$2:E264),$A$2:$B$991,2,0),"")</f>
        <v>Maloobchod v nespecializovaných prodejnách</v>
      </c>
      <c r="H264" s="139"/>
      <c r="I264" s="141"/>
    </row>
    <row r="265" spans="1:9" ht="12.75">
      <c r="A265" s="109">
        <f>IF(ISNUMBER(SEARCH(ZAKL_DATA!$B$29,B265)),MAX($A$1:A264)+1,0)</f>
        <v>264</v>
      </c>
      <c r="B265" s="108" t="s">
        <v>1102</v>
      </c>
      <c r="C265" s="138" t="s">
        <v>1634</v>
      </c>
      <c r="E265" t="str">
        <f>IFERROR(VLOOKUP(ROWS($E$2:E265),$A$2:$B$991,2,0),"")</f>
        <v>Maloobchod s potravinami,nápoji a tabák.výrobky ve specializ.prodejnách</v>
      </c>
      <c r="H265" s="139"/>
      <c r="I265" s="141"/>
    </row>
    <row r="266" spans="1:9" ht="12.75">
      <c r="A266" s="109">
        <f>IF(ISNUMBER(SEARCH(ZAKL_DATA!$B$29,B266)),MAX($A$1:A265)+1,0)</f>
        <v>265</v>
      </c>
      <c r="B266" s="108" t="s">
        <v>1103</v>
      </c>
      <c r="C266" s="138" t="s">
        <v>1635</v>
      </c>
      <c r="E266" t="str">
        <f>IFERROR(VLOOKUP(ROWS($E$2:E266),$A$2:$B$991,2,0),"")</f>
        <v>Maloobchod s pohonnými hmotami ve specializovaných prodejnách</v>
      </c>
      <c r="H266" s="139"/>
      <c r="I266" s="141"/>
    </row>
    <row r="267" spans="1:9" ht="12.75">
      <c r="A267" s="109">
        <f>IF(ISNUMBER(SEARCH(ZAKL_DATA!$B$29,B267)),MAX($A$1:A266)+1,0)</f>
        <v>266</v>
      </c>
      <c r="B267" s="108" t="s">
        <v>1104</v>
      </c>
      <c r="C267" s="138" t="s">
        <v>1636</v>
      </c>
      <c r="E267" t="str">
        <f>IFERROR(VLOOKUP(ROWS($E$2:E267),$A$2:$B$991,2,0),"")</f>
        <v>Maloobchod s počítačovým a komunikačním zařízením ve specializ.prodejnách</v>
      </c>
      <c r="H267" s="139"/>
      <c r="I267" s="141"/>
    </row>
    <row r="268" spans="1:9" ht="12.75">
      <c r="A268" s="109">
        <f>IF(ISNUMBER(SEARCH(ZAKL_DATA!$B$29,B268)),MAX($A$1:A267)+1,0)</f>
        <v>267</v>
      </c>
      <c r="B268" s="108" t="s">
        <v>1105</v>
      </c>
      <c r="C268" s="138" t="s">
        <v>1637</v>
      </c>
      <c r="E268" t="str">
        <f>IFERROR(VLOOKUP(ROWS($E$2:E268),$A$2:$B$991,2,0),"")</f>
        <v>Maloobchod s ost.výrobky převážně pro domácnost ve specializ.prodejnách</v>
      </c>
      <c r="H268" s="139"/>
      <c r="I268" s="141"/>
    </row>
    <row r="269" spans="1:9" ht="12.75">
      <c r="A269" s="109">
        <f>IF(ISNUMBER(SEARCH(ZAKL_DATA!$B$29,B269)),MAX($A$1:A268)+1,0)</f>
        <v>268</v>
      </c>
      <c r="B269" s="108" t="s">
        <v>1106</v>
      </c>
      <c r="C269" s="138" t="s">
        <v>1638</v>
      </c>
      <c r="E269" t="str">
        <f>IFERROR(VLOOKUP(ROWS($E$2:E269),$A$2:$B$991,2,0),"")</f>
        <v>Maloobchod s výrobky pro kulturní rozhled a rekreaci ve specializ.prod.</v>
      </c>
      <c r="H269" s="139"/>
      <c r="I269" s="141"/>
    </row>
    <row r="270" spans="1:9" ht="12.75">
      <c r="A270" s="109">
        <f>IF(ISNUMBER(SEARCH(ZAKL_DATA!$B$29,B270)),MAX($A$1:A269)+1,0)</f>
        <v>269</v>
      </c>
      <c r="B270" s="108" t="s">
        <v>1107</v>
      </c>
      <c r="C270" s="138" t="s">
        <v>1639</v>
      </c>
      <c r="E270" t="str">
        <f>IFERROR(VLOOKUP(ROWS($E$2:E270),$A$2:$B$991,2,0),"")</f>
        <v>Maloobchod s ostatním zbožím ve specializovaných prodejnách</v>
      </c>
      <c r="H270" s="139"/>
      <c r="I270" s="141"/>
    </row>
    <row r="271" spans="1:9" ht="12.75">
      <c r="A271" s="109">
        <f>IF(ISNUMBER(SEARCH(ZAKL_DATA!$B$29,B271)),MAX($A$1:A270)+1,0)</f>
        <v>270</v>
      </c>
      <c r="B271" s="108" t="s">
        <v>1108</v>
      </c>
      <c r="C271" s="138" t="s">
        <v>1640</v>
      </c>
      <c r="E271" t="str">
        <f>IFERROR(VLOOKUP(ROWS($E$2:E271),$A$2:$B$991,2,0),"")</f>
        <v>Maloobchod ve stáncích a na trzích</v>
      </c>
      <c r="H271" s="139"/>
      <c r="I271" s="141"/>
    </row>
    <row r="272" spans="1:9" ht="12.75">
      <c r="A272" s="109">
        <f>IF(ISNUMBER(SEARCH(ZAKL_DATA!$B$29,B272)),MAX($A$1:A271)+1,0)</f>
        <v>271</v>
      </c>
      <c r="B272" s="108" t="s">
        <v>1109</v>
      </c>
      <c r="C272" s="138" t="s">
        <v>1641</v>
      </c>
      <c r="E272" t="str">
        <f>IFERROR(VLOOKUP(ROWS($E$2:E272),$A$2:$B$991,2,0),"")</f>
        <v>Maloobchod mimo prodejny, stánky a trhy</v>
      </c>
      <c r="H272" s="139"/>
      <c r="I272" s="141"/>
    </row>
    <row r="273" spans="1:9" ht="12.75">
      <c r="A273" s="109">
        <f>IF(ISNUMBER(SEARCH(ZAKL_DATA!$B$29,B273)),MAX($A$1:A272)+1,0)</f>
        <v>272</v>
      </c>
      <c r="B273" s="108" t="s">
        <v>1110</v>
      </c>
      <c r="C273" s="138" t="s">
        <v>1642</v>
      </c>
      <c r="E273" t="str">
        <f>IFERROR(VLOOKUP(ROWS($E$2:E273),$A$2:$B$991,2,0),"")</f>
        <v>železniční osobní doprava meziměstská</v>
      </c>
      <c r="H273" s="139"/>
      <c r="I273" s="141"/>
    </row>
    <row r="274" spans="1:9" ht="12.75">
      <c r="A274" s="109">
        <f>IF(ISNUMBER(SEARCH(ZAKL_DATA!$B$29,B274)),MAX($A$1:A273)+1,0)</f>
        <v>273</v>
      </c>
      <c r="B274" s="108" t="s">
        <v>1111</v>
      </c>
      <c r="C274" s="138" t="s">
        <v>1643</v>
      </c>
      <c r="E274" t="str">
        <f>IFERROR(VLOOKUP(ROWS($E$2:E274),$A$2:$B$991,2,0),"")</f>
        <v>železniční nákladní doprava</v>
      </c>
      <c r="H274" s="139"/>
      <c r="I274" s="141"/>
    </row>
    <row r="275" spans="1:9" ht="12.75">
      <c r="A275" s="109">
        <f>IF(ISNUMBER(SEARCH(ZAKL_DATA!$B$29,B275)),MAX($A$1:A274)+1,0)</f>
        <v>274</v>
      </c>
      <c r="B275" s="108" t="s">
        <v>1112</v>
      </c>
      <c r="C275" s="138" t="s">
        <v>1644</v>
      </c>
      <c r="E275" t="str">
        <f>IFERROR(VLOOKUP(ROWS($E$2:E275),$A$2:$B$991,2,0),"")</f>
        <v>Ostatní pozemní osobní doprava</v>
      </c>
      <c r="H275" s="139"/>
      <c r="I275" s="141"/>
    </row>
    <row r="276" spans="1:9" ht="12.75">
      <c r="A276" s="109">
        <f>IF(ISNUMBER(SEARCH(ZAKL_DATA!$B$29,B276)),MAX($A$1:A275)+1,0)</f>
        <v>275</v>
      </c>
      <c r="B276" s="108" t="s">
        <v>1113</v>
      </c>
      <c r="C276" s="138" t="s">
        <v>1645</v>
      </c>
      <c r="E276" t="str">
        <f>IFERROR(VLOOKUP(ROWS($E$2:E276),$A$2:$B$991,2,0),"")</f>
        <v>Silniční nákladní doprava a stěhovací služby</v>
      </c>
      <c r="H276" s="139"/>
      <c r="I276" s="141"/>
    </row>
    <row r="277" spans="1:9" ht="12.75">
      <c r="A277" s="109">
        <f>IF(ISNUMBER(SEARCH(ZAKL_DATA!$B$29,B277)),MAX($A$1:A276)+1,0)</f>
        <v>276</v>
      </c>
      <c r="B277" s="108" t="s">
        <v>1114</v>
      </c>
      <c r="C277" s="138" t="s">
        <v>1646</v>
      </c>
      <c r="E277" t="str">
        <f>IFERROR(VLOOKUP(ROWS($E$2:E277),$A$2:$B$991,2,0),"")</f>
        <v>Potrubní doprava</v>
      </c>
      <c r="H277" s="139"/>
      <c r="I277" s="141"/>
    </row>
    <row r="278" spans="1:9" ht="12.75">
      <c r="A278" s="109">
        <f>IF(ISNUMBER(SEARCH(ZAKL_DATA!$B$29,B278)),MAX($A$1:A277)+1,0)</f>
        <v>277</v>
      </c>
      <c r="B278" s="108" t="s">
        <v>1115</v>
      </c>
      <c r="C278" s="138" t="s">
        <v>1647</v>
      </c>
      <c r="E278" t="str">
        <f>IFERROR(VLOOKUP(ROWS($E$2:E278),$A$2:$B$991,2,0),"")</f>
        <v>Námořní a pobřežní osobní doprava</v>
      </c>
      <c r="H278" s="139"/>
      <c r="I278" s="141"/>
    </row>
    <row r="279" spans="1:9" ht="12.75">
      <c r="A279" s="109">
        <f>IF(ISNUMBER(SEARCH(ZAKL_DATA!$B$29,B279)),MAX($A$1:A278)+1,0)</f>
        <v>278</v>
      </c>
      <c r="B279" s="108" t="s">
        <v>1116</v>
      </c>
      <c r="C279" s="138" t="s">
        <v>1648</v>
      </c>
      <c r="E279" t="str">
        <f>IFERROR(VLOOKUP(ROWS($E$2:E279),$A$2:$B$991,2,0),"")</f>
        <v>Námořní a pobřežní nákladní doprava</v>
      </c>
      <c r="H279" s="139"/>
      <c r="I279" s="141"/>
    </row>
    <row r="280" spans="1:9" ht="12.75">
      <c r="A280" s="109">
        <f>IF(ISNUMBER(SEARCH(ZAKL_DATA!$B$29,B280)),MAX($A$1:A279)+1,0)</f>
        <v>279</v>
      </c>
      <c r="B280" s="108" t="s">
        <v>1117</v>
      </c>
      <c r="C280" s="138" t="s">
        <v>1649</v>
      </c>
      <c r="E280" t="str">
        <f>IFERROR(VLOOKUP(ROWS($E$2:E280),$A$2:$B$991,2,0),"")</f>
        <v>Vnitrozemská vodní osobní doprava</v>
      </c>
      <c r="H280" s="139"/>
      <c r="I280" s="141"/>
    </row>
    <row r="281" spans="1:9" ht="12.75">
      <c r="A281" s="109">
        <f>IF(ISNUMBER(SEARCH(ZAKL_DATA!$B$29,B281)),MAX($A$1:A280)+1,0)</f>
        <v>280</v>
      </c>
      <c r="B281" s="108" t="s">
        <v>1118</v>
      </c>
      <c r="C281" s="138" t="s">
        <v>1650</v>
      </c>
      <c r="E281" t="str">
        <f>IFERROR(VLOOKUP(ROWS($E$2:E281),$A$2:$B$991,2,0),"")</f>
        <v>Vnitrozemská vodní nákladní doprava</v>
      </c>
      <c r="H281" s="139"/>
      <c r="I281" s="141"/>
    </row>
    <row r="282" spans="1:9" ht="12.75">
      <c r="A282" s="109">
        <f>IF(ISNUMBER(SEARCH(ZAKL_DATA!$B$29,B282)),MAX($A$1:A281)+1,0)</f>
        <v>281</v>
      </c>
      <c r="B282" s="108" t="s">
        <v>1119</v>
      </c>
      <c r="C282" s="138" t="s">
        <v>1651</v>
      </c>
      <c r="E282" t="str">
        <f>IFERROR(VLOOKUP(ROWS($E$2:E282),$A$2:$B$991,2,0),"")</f>
        <v>Letecká osobní doprava</v>
      </c>
      <c r="H282" s="139"/>
      <c r="I282" s="141"/>
    </row>
    <row r="283" spans="1:9" ht="12.75">
      <c r="A283" s="109">
        <f>IF(ISNUMBER(SEARCH(ZAKL_DATA!$B$29,B283)),MAX($A$1:A282)+1,0)</f>
        <v>282</v>
      </c>
      <c r="B283" s="108" t="s">
        <v>1120</v>
      </c>
      <c r="C283" s="138" t="s">
        <v>1652</v>
      </c>
      <c r="E283" t="str">
        <f>IFERROR(VLOOKUP(ROWS($E$2:E283),$A$2:$B$991,2,0),"")</f>
        <v>Letecká nákladní doprava a kosmická doprava</v>
      </c>
      <c r="H283" s="139"/>
      <c r="I283" s="141"/>
    </row>
    <row r="284" spans="1:9" ht="12.75">
      <c r="A284" s="109">
        <f>IF(ISNUMBER(SEARCH(ZAKL_DATA!$B$29,B284)),MAX($A$1:A283)+1,0)</f>
        <v>283</v>
      </c>
      <c r="B284" s="108" t="s">
        <v>1121</v>
      </c>
      <c r="C284" s="138" t="s">
        <v>1653</v>
      </c>
      <c r="E284" t="str">
        <f>IFERROR(VLOOKUP(ROWS($E$2:E284),$A$2:$B$991,2,0),"")</f>
        <v>Skladování</v>
      </c>
      <c r="H284" s="139"/>
      <c r="I284" s="141"/>
    </row>
    <row r="285" spans="1:9" ht="12.75">
      <c r="A285" s="109">
        <f>IF(ISNUMBER(SEARCH(ZAKL_DATA!$B$29,B285)),MAX($A$1:A284)+1,0)</f>
        <v>284</v>
      </c>
      <c r="B285" s="108" t="s">
        <v>1122</v>
      </c>
      <c r="C285" s="138" t="s">
        <v>1654</v>
      </c>
      <c r="E285" t="str">
        <f>IFERROR(VLOOKUP(ROWS($E$2:E285),$A$2:$B$991,2,0),"")</f>
        <v>Vedlejší činnosti v dopravě</v>
      </c>
      <c r="H285" s="139"/>
      <c r="I285" s="141"/>
    </row>
    <row r="286" spans="1:9" ht="12.75">
      <c r="A286" s="109">
        <f>IF(ISNUMBER(SEARCH(ZAKL_DATA!$B$29,B286)),MAX($A$1:A285)+1,0)</f>
        <v>285</v>
      </c>
      <c r="B286" s="108" t="s">
        <v>1123</v>
      </c>
      <c r="C286" s="138" t="s">
        <v>1655</v>
      </c>
      <c r="E286" t="str">
        <f>IFERROR(VLOOKUP(ROWS($E$2:E286),$A$2:$B$991,2,0),"")</f>
        <v>Základní poštovní služby poskytované na základě poštovní licence</v>
      </c>
      <c r="H286" s="139"/>
      <c r="I286" s="141"/>
    </row>
    <row r="287" spans="1:9" ht="12.75">
      <c r="A287" s="109">
        <f>IF(ISNUMBER(SEARCH(ZAKL_DATA!$B$29,B287)),MAX($A$1:A286)+1,0)</f>
        <v>286</v>
      </c>
      <c r="B287" s="108" t="s">
        <v>1124</v>
      </c>
      <c r="C287" s="138" t="s">
        <v>1656</v>
      </c>
      <c r="E287" t="str">
        <f>IFERROR(VLOOKUP(ROWS($E$2:E287),$A$2:$B$991,2,0),"")</f>
        <v>Ostatní poštovní a kurýrní činnosti</v>
      </c>
      <c r="H287" s="139"/>
      <c r="I287" s="141"/>
    </row>
    <row r="288" spans="1:9" ht="12.75">
      <c r="A288" s="109">
        <f>IF(ISNUMBER(SEARCH(ZAKL_DATA!$B$29,B288)),MAX($A$1:A287)+1,0)</f>
        <v>287</v>
      </c>
      <c r="B288" s="108" t="s">
        <v>1125</v>
      </c>
      <c r="C288" s="138" t="s">
        <v>1657</v>
      </c>
      <c r="E288" t="str">
        <f>IFERROR(VLOOKUP(ROWS($E$2:E288),$A$2:$B$991,2,0),"")</f>
        <v>Ubytování v hotelích a podobných ubytovacích zařízeních</v>
      </c>
      <c r="H288" s="139"/>
      <c r="I288" s="141"/>
    </row>
    <row r="289" spans="1:9" ht="12.75">
      <c r="A289" s="109">
        <f>IF(ISNUMBER(SEARCH(ZAKL_DATA!$B$29,B289)),MAX($A$1:A288)+1,0)</f>
        <v>288</v>
      </c>
      <c r="B289" s="108" t="s">
        <v>1126</v>
      </c>
      <c r="C289" s="138" t="s">
        <v>1658</v>
      </c>
      <c r="E289" t="str">
        <f>IFERROR(VLOOKUP(ROWS($E$2:E289),$A$2:$B$991,2,0),"")</f>
        <v>Rekreační a ostatní krátkodobé ubytování</v>
      </c>
      <c r="H289" s="139"/>
      <c r="I289" s="141"/>
    </row>
    <row r="290" spans="1:9" ht="12.75">
      <c r="A290" s="109">
        <f>IF(ISNUMBER(SEARCH(ZAKL_DATA!$B$29,B290)),MAX($A$1:A289)+1,0)</f>
        <v>289</v>
      </c>
      <c r="B290" s="108" t="s">
        <v>1127</v>
      </c>
      <c r="C290" s="138" t="s">
        <v>1659</v>
      </c>
      <c r="E290" t="str">
        <f>IFERROR(VLOOKUP(ROWS($E$2:E290),$A$2:$B$991,2,0),"")</f>
        <v>Kempy a tábořiště</v>
      </c>
      <c r="H290" s="139"/>
      <c r="I290" s="141"/>
    </row>
    <row r="291" spans="1:9" ht="12.75">
      <c r="A291" s="109">
        <f>IF(ISNUMBER(SEARCH(ZAKL_DATA!$B$29,B291)),MAX($A$1:A290)+1,0)</f>
        <v>290</v>
      </c>
      <c r="B291" s="108" t="s">
        <v>1128</v>
      </c>
      <c r="C291" s="138" t="s">
        <v>1660</v>
      </c>
      <c r="E291" t="str">
        <f>IFERROR(VLOOKUP(ROWS($E$2:E291),$A$2:$B$991,2,0),"")</f>
        <v>Ostatní ubytování</v>
      </c>
      <c r="H291" s="139"/>
      <c r="I291" s="141"/>
    </row>
    <row r="292" spans="1:9" ht="12.75">
      <c r="A292" s="109">
        <f>IF(ISNUMBER(SEARCH(ZAKL_DATA!$B$29,B292)),MAX($A$1:A291)+1,0)</f>
        <v>291</v>
      </c>
      <c r="B292" s="108" t="s">
        <v>1129</v>
      </c>
      <c r="C292" s="138" t="s">
        <v>1661</v>
      </c>
      <c r="E292" t="str">
        <f>IFERROR(VLOOKUP(ROWS($E$2:E292),$A$2:$B$991,2,0),"")</f>
        <v>Stravování v restauracích, u stánků a v mobilních zařízeních</v>
      </c>
      <c r="H292" s="139"/>
      <c r="I292" s="141"/>
    </row>
    <row r="293" spans="1:9" ht="12.75">
      <c r="A293" s="109">
        <f>IF(ISNUMBER(SEARCH(ZAKL_DATA!$B$29,B293)),MAX($A$1:A292)+1,0)</f>
        <v>292</v>
      </c>
      <c r="B293" s="108" t="s">
        <v>1130</v>
      </c>
      <c r="C293" s="138" t="s">
        <v>1662</v>
      </c>
      <c r="E293" t="str">
        <f>IFERROR(VLOOKUP(ROWS($E$2:E293),$A$2:$B$991,2,0),"")</f>
        <v>Poskytování cateringových a ostatních stravovacích služeb</v>
      </c>
      <c r="H293" s="139"/>
      <c r="I293" s="141"/>
    </row>
    <row r="294" spans="1:9" ht="12.75">
      <c r="A294" s="109">
        <f>IF(ISNUMBER(SEARCH(ZAKL_DATA!$B$29,B294)),MAX($A$1:A293)+1,0)</f>
        <v>293</v>
      </c>
      <c r="B294" s="108" t="s">
        <v>1131</v>
      </c>
      <c r="C294" s="138" t="s">
        <v>1663</v>
      </c>
      <c r="E294" t="str">
        <f>IFERROR(VLOOKUP(ROWS($E$2:E294),$A$2:$B$991,2,0),"")</f>
        <v>Pohostinství</v>
      </c>
      <c r="H294" s="139"/>
      <c r="I294" s="141"/>
    </row>
    <row r="295" spans="1:9" ht="12.75">
      <c r="A295" s="109">
        <f>IF(ISNUMBER(SEARCH(ZAKL_DATA!$B$29,B295)),MAX($A$1:A294)+1,0)</f>
        <v>294</v>
      </c>
      <c r="B295" s="108" t="s">
        <v>1132</v>
      </c>
      <c r="C295" s="138" t="s">
        <v>1664</v>
      </c>
      <c r="E295" t="str">
        <f>IFERROR(VLOOKUP(ROWS($E$2:E295),$A$2:$B$991,2,0),"")</f>
        <v>Vydávání knih, periodických publikací a ostatní vydavatelské činnosti</v>
      </c>
      <c r="H295" s="139"/>
      <c r="I295" s="141"/>
    </row>
    <row r="296" spans="1:9" ht="12.75">
      <c r="A296" s="109">
        <f>IF(ISNUMBER(SEARCH(ZAKL_DATA!$B$29,B296)),MAX($A$1:A295)+1,0)</f>
        <v>295</v>
      </c>
      <c r="B296" s="108" t="s">
        <v>1133</v>
      </c>
      <c r="C296" s="138" t="s">
        <v>1665</v>
      </c>
      <c r="E296" t="str">
        <f>IFERROR(VLOOKUP(ROWS($E$2:E296),$A$2:$B$991,2,0),"")</f>
        <v>Vydávání softwaru</v>
      </c>
      <c r="H296" s="139"/>
      <c r="I296" s="141"/>
    </row>
    <row r="297" spans="1:9" ht="12.75">
      <c r="A297" s="109">
        <f>IF(ISNUMBER(SEARCH(ZAKL_DATA!$B$29,B297)),MAX($A$1:A296)+1,0)</f>
        <v>296</v>
      </c>
      <c r="B297" s="108" t="s">
        <v>1134</v>
      </c>
      <c r="C297" s="138" t="s">
        <v>1666</v>
      </c>
      <c r="E297" t="str">
        <f>IFERROR(VLOOKUP(ROWS($E$2:E297),$A$2:$B$991,2,0),"")</f>
        <v>Činnosti v oblasti filmů, videozáznamů a televizních programů</v>
      </c>
      <c r="H297" s="139"/>
      <c r="I297" s="141"/>
    </row>
    <row r="298" spans="1:9" ht="12.75">
      <c r="A298" s="109">
        <f>IF(ISNUMBER(SEARCH(ZAKL_DATA!$B$29,B298)),MAX($A$1:A297)+1,0)</f>
        <v>297</v>
      </c>
      <c r="B298" s="108" t="s">
        <v>1135</v>
      </c>
      <c r="C298" s="138" t="s">
        <v>1667</v>
      </c>
      <c r="E298" t="str">
        <f>IFERROR(VLOOKUP(ROWS($E$2:E298),$A$2:$B$991,2,0),"")</f>
        <v>Pořizování zvukových nahrávek a hudební vydavatelské činnosti</v>
      </c>
      <c r="H298" s="139"/>
      <c r="I298" s="141"/>
    </row>
    <row r="299" spans="1:9" ht="12.75">
      <c r="A299" s="109">
        <f>IF(ISNUMBER(SEARCH(ZAKL_DATA!$B$29,B299)),MAX($A$1:A298)+1,0)</f>
        <v>298</v>
      </c>
      <c r="B299" s="108" t="s">
        <v>1136</v>
      </c>
      <c r="C299" s="138" t="s">
        <v>1668</v>
      </c>
      <c r="E299" t="str">
        <f>IFERROR(VLOOKUP(ROWS($E$2:E299),$A$2:$B$991,2,0),"")</f>
        <v>Rozhlasové vysílání</v>
      </c>
      <c r="H299" s="139"/>
      <c r="I299" s="141"/>
    </row>
    <row r="300" spans="1:9" ht="12.75">
      <c r="A300" s="109">
        <f>IF(ISNUMBER(SEARCH(ZAKL_DATA!$B$29,B300)),MAX($A$1:A299)+1,0)</f>
        <v>299</v>
      </c>
      <c r="B300" s="108" t="s">
        <v>1137</v>
      </c>
      <c r="C300" s="138" t="s">
        <v>1669</v>
      </c>
      <c r="E300" t="str">
        <f>IFERROR(VLOOKUP(ROWS($E$2:E300),$A$2:$B$991,2,0),"")</f>
        <v>Tvorba televizních programů a televizní vysílání</v>
      </c>
      <c r="H300" s="139"/>
      <c r="I300" s="141"/>
    </row>
    <row r="301" spans="1:9" ht="12.75">
      <c r="A301" s="109">
        <f>IF(ISNUMBER(SEARCH(ZAKL_DATA!$B$29,B301)),MAX($A$1:A300)+1,0)</f>
        <v>300</v>
      </c>
      <c r="B301" s="108" t="s">
        <v>1138</v>
      </c>
      <c r="C301" s="138" t="s">
        <v>1670</v>
      </c>
      <c r="E301" t="str">
        <f>IFERROR(VLOOKUP(ROWS($E$2:E301),$A$2:$B$991,2,0),"")</f>
        <v>Činnosti související s pevnou telekomunikační sítí</v>
      </c>
      <c r="H301" s="139"/>
      <c r="I301" s="141"/>
    </row>
    <row r="302" spans="1:9" ht="12.75">
      <c r="A302" s="109">
        <f>IF(ISNUMBER(SEARCH(ZAKL_DATA!$B$29,B302)),MAX($A$1:A301)+1,0)</f>
        <v>301</v>
      </c>
      <c r="B302" s="108" t="s">
        <v>1139</v>
      </c>
      <c r="C302" s="138" t="s">
        <v>1671</v>
      </c>
      <c r="E302" t="str">
        <f>IFERROR(VLOOKUP(ROWS($E$2:E302),$A$2:$B$991,2,0),"")</f>
        <v>Činnosti související s bezdrátovou telekomunikační sítí</v>
      </c>
      <c r="H302" s="139"/>
      <c r="I302" s="141"/>
    </row>
    <row r="303" spans="1:9" ht="12.75">
      <c r="A303" s="109">
        <f>IF(ISNUMBER(SEARCH(ZAKL_DATA!$B$29,B303)),MAX($A$1:A302)+1,0)</f>
        <v>302</v>
      </c>
      <c r="B303" s="108" t="s">
        <v>1140</v>
      </c>
      <c r="C303" s="138" t="s">
        <v>1672</v>
      </c>
      <c r="E303" t="str">
        <f>IFERROR(VLOOKUP(ROWS($E$2:E303),$A$2:$B$991,2,0),"")</f>
        <v>Činnosti související se satelitní telekomunikační sítí</v>
      </c>
      <c r="H303" s="139"/>
      <c r="I303" s="141"/>
    </row>
    <row r="304" spans="1:9" ht="12.75">
      <c r="A304" s="109">
        <f>IF(ISNUMBER(SEARCH(ZAKL_DATA!$B$29,B304)),MAX($A$1:A303)+1,0)</f>
        <v>303</v>
      </c>
      <c r="B304" s="108" t="s">
        <v>1141</v>
      </c>
      <c r="C304" s="138" t="s">
        <v>1673</v>
      </c>
      <c r="E304" t="str">
        <f>IFERROR(VLOOKUP(ROWS($E$2:E304),$A$2:$B$991,2,0),"")</f>
        <v>Ostatní telekomunikační činnosti</v>
      </c>
      <c r="H304" s="139"/>
      <c r="I304" s="141"/>
    </row>
    <row r="305" spans="1:9" ht="12.75">
      <c r="A305" s="109">
        <f>IF(ISNUMBER(SEARCH(ZAKL_DATA!$B$29,B305)),MAX($A$1:A304)+1,0)</f>
        <v>304</v>
      </c>
      <c r="B305" s="108" t="s">
        <v>1142</v>
      </c>
      <c r="C305" s="138" t="s">
        <v>1674</v>
      </c>
      <c r="E305" t="str">
        <f>IFERROR(VLOOKUP(ROWS($E$2:E305),$A$2:$B$991,2,0),"")</f>
        <v>Činnosti souvis.se zprac.dat a hostingem;činnosti souvis.s web.portály</v>
      </c>
      <c r="H305" s="139"/>
      <c r="I305" s="141"/>
    </row>
    <row r="306" spans="1:9" ht="12.75">
      <c r="A306" s="109">
        <f>IF(ISNUMBER(SEARCH(ZAKL_DATA!$B$29,B306)),MAX($A$1:A305)+1,0)</f>
        <v>305</v>
      </c>
      <c r="B306" s="108" t="s">
        <v>1143</v>
      </c>
      <c r="C306" s="138" t="s">
        <v>1675</v>
      </c>
      <c r="E306" t="str">
        <f>IFERROR(VLOOKUP(ROWS($E$2:E306),$A$2:$B$991,2,0),"")</f>
        <v>Ostatní informační činnosti</v>
      </c>
      <c r="H306" s="139"/>
      <c r="I306" s="141"/>
    </row>
    <row r="307" spans="1:9" ht="12.75">
      <c r="A307" s="109">
        <f>IF(ISNUMBER(SEARCH(ZAKL_DATA!$B$29,B307)),MAX($A$1:A306)+1,0)</f>
        <v>306</v>
      </c>
      <c r="B307" s="108" t="s">
        <v>1144</v>
      </c>
      <c r="C307" s="138" t="s">
        <v>1676</v>
      </c>
      <c r="E307" t="str">
        <f>IFERROR(VLOOKUP(ROWS($E$2:E307),$A$2:$B$991,2,0),"")</f>
        <v>Peněžní zprostředkování</v>
      </c>
      <c r="H307" s="139"/>
      <c r="I307" s="141"/>
    </row>
    <row r="308" spans="1:9" ht="12.75">
      <c r="A308" s="109">
        <f>IF(ISNUMBER(SEARCH(ZAKL_DATA!$B$29,B308)),MAX($A$1:A307)+1,0)</f>
        <v>307</v>
      </c>
      <c r="B308" s="108" t="s">
        <v>1145</v>
      </c>
      <c r="C308" s="138" t="s">
        <v>1677</v>
      </c>
      <c r="E308" t="str">
        <f>IFERROR(VLOOKUP(ROWS($E$2:E308),$A$2:$B$991,2,0),"")</f>
        <v>Činnosti holdingových společností</v>
      </c>
      <c r="H308" s="139"/>
      <c r="I308" s="141"/>
    </row>
    <row r="309" spans="1:9" ht="12.75">
      <c r="A309" s="109">
        <f>IF(ISNUMBER(SEARCH(ZAKL_DATA!$B$29,B309)),MAX($A$1:A308)+1,0)</f>
        <v>308</v>
      </c>
      <c r="B309" s="108" t="s">
        <v>1146</v>
      </c>
      <c r="C309" s="138" t="s">
        <v>1678</v>
      </c>
      <c r="E309" t="str">
        <f>IFERROR(VLOOKUP(ROWS($E$2:E309),$A$2:$B$991,2,0),"")</f>
        <v>Činnosti trustů, fondů a podobných finančních subjektů</v>
      </c>
      <c r="H309" s="139"/>
      <c r="I309" s="141"/>
    </row>
    <row r="310" spans="1:9" ht="12.75">
      <c r="A310" s="109">
        <f>IF(ISNUMBER(SEARCH(ZAKL_DATA!$B$29,B310)),MAX($A$1:A309)+1,0)</f>
        <v>309</v>
      </c>
      <c r="B310" s="108" t="s">
        <v>1147</v>
      </c>
      <c r="C310" s="138" t="s">
        <v>1679</v>
      </c>
      <c r="E310" t="str">
        <f>IFERROR(VLOOKUP(ROWS($E$2:E310),$A$2:$B$991,2,0),"")</f>
        <v>Ostatní finanční zprostředkování</v>
      </c>
      <c r="H310" s="139"/>
      <c r="I310" s="141"/>
    </row>
    <row r="311" spans="1:9" ht="12.75">
      <c r="A311" s="109">
        <f>IF(ISNUMBER(SEARCH(ZAKL_DATA!$B$29,B311)),MAX($A$1:A310)+1,0)</f>
        <v>310</v>
      </c>
      <c r="B311" s="108" t="s">
        <v>1148</v>
      </c>
      <c r="C311" s="138" t="s">
        <v>1680</v>
      </c>
      <c r="E311" t="str">
        <f>IFERROR(VLOOKUP(ROWS($E$2:E311),$A$2:$B$991,2,0),"")</f>
        <v>Pojištění</v>
      </c>
      <c r="H311" s="139"/>
      <c r="I311" s="141"/>
    </row>
    <row r="312" spans="1:9" ht="12.75">
      <c r="A312" s="109">
        <f>IF(ISNUMBER(SEARCH(ZAKL_DATA!$B$29,B312)),MAX($A$1:A311)+1,0)</f>
        <v>311</v>
      </c>
      <c r="B312" s="108" t="s">
        <v>1149</v>
      </c>
      <c r="C312" s="138" t="s">
        <v>1681</v>
      </c>
      <c r="E312" t="str">
        <f>IFERROR(VLOOKUP(ROWS($E$2:E312),$A$2:$B$991,2,0),"")</f>
        <v>Zajištění</v>
      </c>
      <c r="H312" s="139"/>
      <c r="I312" s="141"/>
    </row>
    <row r="313" spans="1:9" ht="12.75">
      <c r="A313" s="109">
        <f>IF(ISNUMBER(SEARCH(ZAKL_DATA!$B$29,B313)),MAX($A$1:A312)+1,0)</f>
        <v>312</v>
      </c>
      <c r="B313" s="108" t="s">
        <v>1150</v>
      </c>
      <c r="C313" s="138" t="s">
        <v>1682</v>
      </c>
      <c r="E313" t="str">
        <f>IFERROR(VLOOKUP(ROWS($E$2:E313),$A$2:$B$991,2,0),"")</f>
        <v>Penzijní financování</v>
      </c>
      <c r="H313" s="139"/>
      <c r="I313" s="141"/>
    </row>
    <row r="314" spans="1:9" ht="12.75">
      <c r="A314" s="109">
        <f>IF(ISNUMBER(SEARCH(ZAKL_DATA!$B$29,B314)),MAX($A$1:A313)+1,0)</f>
        <v>313</v>
      </c>
      <c r="B314" s="108" t="s">
        <v>1151</v>
      </c>
      <c r="C314" s="138" t="s">
        <v>1683</v>
      </c>
      <c r="E314" t="str">
        <f>IFERROR(VLOOKUP(ROWS($E$2:E314),$A$2:$B$991,2,0),"")</f>
        <v>Pomocné činnosti související s fin.zprostřed.,kromě pojišť.a penzij.fin.</v>
      </c>
      <c r="H314" s="139"/>
      <c r="I314" s="141"/>
    </row>
    <row r="315" spans="1:9" ht="12.75">
      <c r="A315" s="109">
        <f>IF(ISNUMBER(SEARCH(ZAKL_DATA!$B$29,B315)),MAX($A$1:A314)+1,0)</f>
        <v>314</v>
      </c>
      <c r="B315" s="108" t="s">
        <v>1152</v>
      </c>
      <c r="C315" s="138" t="s">
        <v>1684</v>
      </c>
      <c r="E315" t="str">
        <f>IFERROR(VLOOKUP(ROWS($E$2:E315),$A$2:$B$991,2,0),"")</f>
        <v>Pomocné činnosti související s pojišťovnictvím a penzijním financováním</v>
      </c>
      <c r="H315" s="139"/>
      <c r="I315" s="141"/>
    </row>
    <row r="316" spans="1:9" ht="12.75">
      <c r="A316" s="109">
        <f>IF(ISNUMBER(SEARCH(ZAKL_DATA!$B$29,B316)),MAX($A$1:A315)+1,0)</f>
        <v>315</v>
      </c>
      <c r="B316" s="108" t="s">
        <v>1153</v>
      </c>
      <c r="C316" s="138" t="s">
        <v>1685</v>
      </c>
      <c r="E316" t="str">
        <f>IFERROR(VLOOKUP(ROWS($E$2:E316),$A$2:$B$991,2,0),"")</f>
        <v>Správa fondů</v>
      </c>
      <c r="H316" s="139"/>
      <c r="I316" s="141"/>
    </row>
    <row r="317" spans="1:9" ht="12.75">
      <c r="A317" s="109">
        <f>IF(ISNUMBER(SEARCH(ZAKL_DATA!$B$29,B317)),MAX($A$1:A316)+1,0)</f>
        <v>316</v>
      </c>
      <c r="B317" s="108" t="s">
        <v>1154</v>
      </c>
      <c r="C317" s="138" t="s">
        <v>1686</v>
      </c>
      <c r="E317" t="str">
        <f>IFERROR(VLOOKUP(ROWS($E$2:E317),$A$2:$B$991,2,0),"")</f>
        <v>Nákup a následný prodej vlastních nemovitostí</v>
      </c>
      <c r="H317" s="139"/>
      <c r="I317" s="141"/>
    </row>
    <row r="318" spans="1:9" ht="12.75">
      <c r="A318" s="109">
        <f>IF(ISNUMBER(SEARCH(ZAKL_DATA!$B$29,B318)),MAX($A$1:A317)+1,0)</f>
        <v>317</v>
      </c>
      <c r="B318" s="108" t="s">
        <v>1155</v>
      </c>
      <c r="C318" s="138" t="s">
        <v>1687</v>
      </c>
      <c r="E318" t="str">
        <f>IFERROR(VLOOKUP(ROWS($E$2:E318),$A$2:$B$991,2,0),"")</f>
        <v>Pronájem a správa vlastních nebo pronajatých nemovitostí</v>
      </c>
      <c r="H318" s="139"/>
      <c r="I318" s="141"/>
    </row>
    <row r="319" spans="1:9" ht="12.75">
      <c r="A319" s="109">
        <f>IF(ISNUMBER(SEARCH(ZAKL_DATA!$B$29,B319)),MAX($A$1:A318)+1,0)</f>
        <v>318</v>
      </c>
      <c r="B319" s="108" t="s">
        <v>1156</v>
      </c>
      <c r="C319" s="138" t="s">
        <v>1688</v>
      </c>
      <c r="E319" t="str">
        <f>IFERROR(VLOOKUP(ROWS($E$2:E319),$A$2:$B$991,2,0),"")</f>
        <v>Činnosti v oblasti nemovitostí na základě smlouvy nebo dohody</v>
      </c>
      <c r="H319" s="139"/>
      <c r="I319" s="141"/>
    </row>
    <row r="320" spans="1:9" ht="12.75">
      <c r="A320" s="109">
        <f>IF(ISNUMBER(SEARCH(ZAKL_DATA!$B$29,B320)),MAX($A$1:A319)+1,0)</f>
        <v>319</v>
      </c>
      <c r="B320" s="108" t="s">
        <v>1157</v>
      </c>
      <c r="C320" s="138" t="s">
        <v>1689</v>
      </c>
      <c r="E320" t="str">
        <f>IFERROR(VLOOKUP(ROWS($E$2:E320),$A$2:$B$991,2,0),"")</f>
        <v>Právní činnosti</v>
      </c>
      <c r="H320" s="139"/>
      <c r="I320" s="141"/>
    </row>
    <row r="321" spans="1:9" ht="12.75">
      <c r="A321" s="109">
        <f>IF(ISNUMBER(SEARCH(ZAKL_DATA!$B$29,B321)),MAX($A$1:A320)+1,0)</f>
        <v>320</v>
      </c>
      <c r="B321" s="108" t="s">
        <v>1158</v>
      </c>
      <c r="C321" s="138" t="s">
        <v>1690</v>
      </c>
      <c r="E321" t="str">
        <f>IFERROR(VLOOKUP(ROWS($E$2:E321),$A$2:$B$991,2,0),"")</f>
        <v>Účetnické a auditorské činnosti; daňové poradenství</v>
      </c>
      <c r="H321" s="139"/>
      <c r="I321" s="141"/>
    </row>
    <row r="322" spans="1:9" ht="12.75">
      <c r="A322" s="109">
        <f>IF(ISNUMBER(SEARCH(ZAKL_DATA!$B$29,B322)),MAX($A$1:A321)+1,0)</f>
        <v>321</v>
      </c>
      <c r="B322" s="108" t="s">
        <v>1159</v>
      </c>
      <c r="C322" s="138" t="s">
        <v>1691</v>
      </c>
      <c r="E322" t="str">
        <f>IFERROR(VLOOKUP(ROWS($E$2:E322),$A$2:$B$991,2,0),"")</f>
        <v>Činnosti vedení podniků</v>
      </c>
      <c r="H322" s="139"/>
      <c r="I322" s="141"/>
    </row>
    <row r="323" spans="1:9" ht="12.75">
      <c r="A323" s="109">
        <f>IF(ISNUMBER(SEARCH(ZAKL_DATA!$B$29,B323)),MAX($A$1:A322)+1,0)</f>
        <v>322</v>
      </c>
      <c r="B323" s="108" t="s">
        <v>1160</v>
      </c>
      <c r="C323" s="138" t="s">
        <v>1692</v>
      </c>
      <c r="E323" t="str">
        <f>IFERROR(VLOOKUP(ROWS($E$2:E323),$A$2:$B$991,2,0),"")</f>
        <v>Poradenství v oblasti řízení</v>
      </c>
      <c r="H323" s="139"/>
      <c r="I323" s="141"/>
    </row>
    <row r="324" spans="1:9" ht="12.75">
      <c r="A324" s="109">
        <f>IF(ISNUMBER(SEARCH(ZAKL_DATA!$B$29,B324)),MAX($A$1:A323)+1,0)</f>
        <v>323</v>
      </c>
      <c r="B324" s="108" t="s">
        <v>1161</v>
      </c>
      <c r="C324" s="138" t="s">
        <v>1693</v>
      </c>
      <c r="E324" t="str">
        <f>IFERROR(VLOOKUP(ROWS($E$2:E324),$A$2:$B$991,2,0),"")</f>
        <v>Architektonické a inženýrské činnosti a související technické poradenství</v>
      </c>
      <c r="H324" s="139"/>
      <c r="I324" s="141"/>
    </row>
    <row r="325" spans="1:9" ht="12.75">
      <c r="A325" s="109">
        <f>IF(ISNUMBER(SEARCH(ZAKL_DATA!$B$29,B325)),MAX($A$1:A324)+1,0)</f>
        <v>324</v>
      </c>
      <c r="B325" s="108" t="s">
        <v>1162</v>
      </c>
      <c r="C325" s="138" t="s">
        <v>1694</v>
      </c>
      <c r="E325" t="str">
        <f>IFERROR(VLOOKUP(ROWS($E$2:E325),$A$2:$B$991,2,0),"")</f>
        <v>Technické zkoušky a analýzy</v>
      </c>
      <c r="H325" s="139"/>
      <c r="I325" s="141"/>
    </row>
    <row r="326" spans="1:9" ht="12.75">
      <c r="A326" s="109">
        <f>IF(ISNUMBER(SEARCH(ZAKL_DATA!$B$29,B326)),MAX($A$1:A325)+1,0)</f>
        <v>325</v>
      </c>
      <c r="B326" s="108" t="s">
        <v>1163</v>
      </c>
      <c r="C326" s="138" t="s">
        <v>1695</v>
      </c>
      <c r="E326" t="str">
        <f>IFERROR(VLOOKUP(ROWS($E$2:E326),$A$2:$B$991,2,0),"")</f>
        <v>Výzkum a vývoj v oblasti přírodních a technických věd</v>
      </c>
      <c r="H326" s="139"/>
      <c r="I326" s="141"/>
    </row>
    <row r="327" spans="1:9" ht="12.75">
      <c r="A327" s="109">
        <f>IF(ISNUMBER(SEARCH(ZAKL_DATA!$B$29,B327)),MAX($A$1:A326)+1,0)</f>
        <v>326</v>
      </c>
      <c r="B327" s="108" t="s">
        <v>1250</v>
      </c>
      <c r="C327" s="138" t="s">
        <v>1696</v>
      </c>
      <c r="E327" t="str">
        <f>IFERROR(VLOOKUP(ROWS($E$2:E327),$A$2:$B$991,2,0),"")</f>
        <v>Těžba a úprava uranových a thoriových rud</v>
      </c>
      <c r="H327" s="139"/>
      <c r="I327" s="141"/>
    </row>
    <row r="328" spans="1:9" ht="12.75">
      <c r="A328" s="109">
        <f>IF(ISNUMBER(SEARCH(ZAKL_DATA!$B$29,B328)),MAX($A$1:A327)+1,0)</f>
        <v>327</v>
      </c>
      <c r="B328" s="108" t="s">
        <v>1164</v>
      </c>
      <c r="C328" s="138" t="s">
        <v>1697</v>
      </c>
      <c r="E328" t="str">
        <f>IFERROR(VLOOKUP(ROWS($E$2:E328),$A$2:$B$991,2,0),"")</f>
        <v>Výzkum a vývoj v oblasti společenských a humanitních věd</v>
      </c>
      <c r="H328" s="139"/>
      <c r="I328" s="141"/>
    </row>
    <row r="329" spans="1:9" ht="12.75">
      <c r="A329" s="109">
        <f>IF(ISNUMBER(SEARCH(ZAKL_DATA!$B$29,B329)),MAX($A$1:A328)+1,0)</f>
        <v>328</v>
      </c>
      <c r="B329" s="108" t="s">
        <v>1251</v>
      </c>
      <c r="C329" s="138" t="s">
        <v>1698</v>
      </c>
      <c r="E329" t="str">
        <f>IFERROR(VLOOKUP(ROWS($E$2:E329),$A$2:$B$991,2,0),"")</f>
        <v>Těžba a úprava ostatních neželezných rud</v>
      </c>
      <c r="H329" s="139"/>
      <c r="I329" s="141"/>
    </row>
    <row r="330" spans="1:9" ht="12.75">
      <c r="A330" s="109">
        <f>IF(ISNUMBER(SEARCH(ZAKL_DATA!$B$29,B330)),MAX($A$1:A329)+1,0)</f>
        <v>329</v>
      </c>
      <c r="B330" s="108" t="s">
        <v>1165</v>
      </c>
      <c r="C330" s="138" t="s">
        <v>1699</v>
      </c>
      <c r="E330" t="str">
        <f>IFERROR(VLOOKUP(ROWS($E$2:E330),$A$2:$B$991,2,0),"")</f>
        <v>Reklamní činnosti</v>
      </c>
      <c r="H330" s="139"/>
      <c r="I330" s="141"/>
    </row>
    <row r="331" spans="1:9" ht="12.75">
      <c r="A331" s="109">
        <f>IF(ISNUMBER(SEARCH(ZAKL_DATA!$B$29,B331)),MAX($A$1:A330)+1,0)</f>
        <v>330</v>
      </c>
      <c r="B331" s="108" t="s">
        <v>1166</v>
      </c>
      <c r="C331" s="138" t="s">
        <v>1700</v>
      </c>
      <c r="E331" t="str">
        <f>IFERROR(VLOOKUP(ROWS($E$2:E331),$A$2:$B$991,2,0),"")</f>
        <v>Průzkum trhu a veřejného mínění</v>
      </c>
      <c r="H331" s="139"/>
      <c r="I331" s="141"/>
    </row>
    <row r="332" spans="1:9" ht="12.75">
      <c r="A332" s="109">
        <f>IF(ISNUMBER(SEARCH(ZAKL_DATA!$B$29,B332)),MAX($A$1:A331)+1,0)</f>
        <v>331</v>
      </c>
      <c r="B332" s="108" t="s">
        <v>1167</v>
      </c>
      <c r="C332" s="138" t="s">
        <v>1701</v>
      </c>
      <c r="E332" t="str">
        <f>IFERROR(VLOOKUP(ROWS($E$2:E332),$A$2:$B$991,2,0),"")</f>
        <v>Specializované návrhářské činnosti</v>
      </c>
      <c r="H332" s="139"/>
      <c r="I332" s="141"/>
    </row>
    <row r="333" spans="1:9" ht="12.75">
      <c r="A333" s="109">
        <f>IF(ISNUMBER(SEARCH(ZAKL_DATA!$B$29,B333)),MAX($A$1:A332)+1,0)</f>
        <v>332</v>
      </c>
      <c r="B333" s="108" t="s">
        <v>1168</v>
      </c>
      <c r="C333" s="138" t="s">
        <v>1702</v>
      </c>
      <c r="E333" t="str">
        <f>IFERROR(VLOOKUP(ROWS($E$2:E333),$A$2:$B$991,2,0),"")</f>
        <v>Fotografické činnosti</v>
      </c>
      <c r="H333" s="139"/>
      <c r="I333" s="141"/>
    </row>
    <row r="334" spans="1:9" ht="12.75">
      <c r="A334" s="109">
        <f>IF(ISNUMBER(SEARCH(ZAKL_DATA!$B$29,B334)),MAX($A$1:A333)+1,0)</f>
        <v>333</v>
      </c>
      <c r="B334" s="108" t="s">
        <v>1169</v>
      </c>
      <c r="C334" s="138" t="s">
        <v>1703</v>
      </c>
      <c r="E334" t="str">
        <f>IFERROR(VLOOKUP(ROWS($E$2:E334),$A$2:$B$991,2,0),"")</f>
        <v>Překladatelské a tlumočnické činnosti</v>
      </c>
      <c r="H334" s="139"/>
      <c r="I334" s="141"/>
    </row>
    <row r="335" spans="1:9" ht="12.75">
      <c r="A335" s="109">
        <f>IF(ISNUMBER(SEARCH(ZAKL_DATA!$B$29,B335)),MAX($A$1:A334)+1,0)</f>
        <v>334</v>
      </c>
      <c r="B335" s="108" t="s">
        <v>1170</v>
      </c>
      <c r="C335" s="138" t="s">
        <v>1704</v>
      </c>
      <c r="E335" t="str">
        <f>IFERROR(VLOOKUP(ROWS($E$2:E335),$A$2:$B$991,2,0),"")</f>
        <v>Ostatní profesní, vědecké a technické činnosti j. n.</v>
      </c>
      <c r="H335" s="139"/>
      <c r="I335" s="141"/>
    </row>
    <row r="336" spans="1:9" ht="12.75">
      <c r="A336" s="109">
        <f>IF(ISNUMBER(SEARCH(ZAKL_DATA!$B$29,B336)),MAX($A$1:A335)+1,0)</f>
        <v>335</v>
      </c>
      <c r="B336" s="108" t="s">
        <v>1171</v>
      </c>
      <c r="C336" s="138" t="s">
        <v>1705</v>
      </c>
      <c r="E336" t="str">
        <f>IFERROR(VLOOKUP(ROWS($E$2:E336),$A$2:$B$991,2,0),"")</f>
        <v>Pronájem a leasing motorových vozidel, kromě motocyklů</v>
      </c>
      <c r="H336" s="139"/>
      <c r="I336" s="141"/>
    </row>
    <row r="337" spans="1:9" ht="12.75">
      <c r="A337" s="109">
        <f>IF(ISNUMBER(SEARCH(ZAKL_DATA!$B$29,B337)),MAX($A$1:A336)+1,0)</f>
        <v>336</v>
      </c>
      <c r="B337" s="108" t="s">
        <v>1172</v>
      </c>
      <c r="C337" s="138" t="s">
        <v>1706</v>
      </c>
      <c r="E337" t="str">
        <f>IFERROR(VLOOKUP(ROWS($E$2:E337),$A$2:$B$991,2,0),"")</f>
        <v>Pronájem a leasing výrobků pro osobní potřebu a převážně pro domácnost</v>
      </c>
      <c r="H337" s="139"/>
      <c r="I337" s="141"/>
    </row>
    <row r="338" spans="1:9" ht="12.75">
      <c r="A338" s="109">
        <f>IF(ISNUMBER(SEARCH(ZAKL_DATA!$B$29,B338)),MAX($A$1:A337)+1,0)</f>
        <v>337</v>
      </c>
      <c r="B338" s="108" t="s">
        <v>1173</v>
      </c>
      <c r="C338" s="138" t="s">
        <v>1707</v>
      </c>
      <c r="E338" t="str">
        <f>IFERROR(VLOOKUP(ROWS($E$2:E338),$A$2:$B$991,2,0),"")</f>
        <v>Pronájem a leasing ostatních strojů, zařízení a výrobků</v>
      </c>
      <c r="H338" s="139"/>
      <c r="I338" s="141"/>
    </row>
    <row r="339" spans="1:9" ht="12.75">
      <c r="A339" s="109">
        <f>IF(ISNUMBER(SEARCH(ZAKL_DATA!$B$29,B339)),MAX($A$1:A338)+1,0)</f>
        <v>338</v>
      </c>
      <c r="B339" s="108" t="s">
        <v>1174</v>
      </c>
      <c r="C339" s="138" t="s">
        <v>1708</v>
      </c>
      <c r="E339" t="str">
        <f>IFERROR(VLOOKUP(ROWS($E$2:E339),$A$2:$B$991,2,0),"")</f>
        <v>Leasing duševního vlast.a podobných produktů,kromě děl chrán.autor.právem</v>
      </c>
      <c r="H339" s="139"/>
      <c r="I339" s="141"/>
    </row>
    <row r="340" spans="1:9" ht="12.75">
      <c r="A340" s="109">
        <f>IF(ISNUMBER(SEARCH(ZAKL_DATA!$B$29,B340)),MAX($A$1:A339)+1,0)</f>
        <v>339</v>
      </c>
      <c r="B340" s="108" t="s">
        <v>1175</v>
      </c>
      <c r="C340" s="138" t="s">
        <v>1709</v>
      </c>
      <c r="E340" t="str">
        <f>IFERROR(VLOOKUP(ROWS($E$2:E340),$A$2:$B$991,2,0),"")</f>
        <v>Činnosti agentur zprostředkujících zaměstnání</v>
      </c>
      <c r="H340" s="139"/>
      <c r="I340" s="141"/>
    </row>
    <row r="341" spans="1:9" ht="12.75">
      <c r="A341" s="109">
        <f>IF(ISNUMBER(SEARCH(ZAKL_DATA!$B$29,B341)),MAX($A$1:A340)+1,0)</f>
        <v>340</v>
      </c>
      <c r="B341" s="108" t="s">
        <v>1176</v>
      </c>
      <c r="C341" s="138" t="s">
        <v>1710</v>
      </c>
      <c r="E341" t="str">
        <f>IFERROR(VLOOKUP(ROWS($E$2:E341),$A$2:$B$991,2,0),"")</f>
        <v>Činnosti agentur zprostředkujících práci na přechodnou dobu</v>
      </c>
      <c r="H341" s="139"/>
      <c r="I341" s="141"/>
    </row>
    <row r="342" spans="1:9" ht="12.75">
      <c r="A342" s="109">
        <f>IF(ISNUMBER(SEARCH(ZAKL_DATA!$B$29,B342)),MAX($A$1:A341)+1,0)</f>
        <v>341</v>
      </c>
      <c r="B342" s="108" t="s">
        <v>1177</v>
      </c>
      <c r="C342" s="138" t="s">
        <v>1711</v>
      </c>
      <c r="E342" t="str">
        <f>IFERROR(VLOOKUP(ROWS($E$2:E342),$A$2:$B$991,2,0),"")</f>
        <v>Ostatní poskytování lidských zdrojů</v>
      </c>
      <c r="H342" s="139"/>
      <c r="I342" s="141"/>
    </row>
    <row r="343" spans="1:9" ht="12.75">
      <c r="A343" s="109">
        <f>IF(ISNUMBER(SEARCH(ZAKL_DATA!$B$29,B343)),MAX($A$1:A342)+1,0)</f>
        <v>342</v>
      </c>
      <c r="B343" s="108" t="s">
        <v>1178</v>
      </c>
      <c r="C343" s="138" t="s">
        <v>1712</v>
      </c>
      <c r="E343" t="str">
        <f>IFERROR(VLOOKUP(ROWS($E$2:E343),$A$2:$B$991,2,0),"")</f>
        <v>Činnosti cestovních agentur a cestovních kanceláří</v>
      </c>
      <c r="H343" s="139"/>
      <c r="I343" s="141"/>
    </row>
    <row r="344" spans="1:9" ht="12.75">
      <c r="A344" s="109">
        <f>IF(ISNUMBER(SEARCH(ZAKL_DATA!$B$29,B344)),MAX($A$1:A343)+1,0)</f>
        <v>343</v>
      </c>
      <c r="B344" s="108" t="s">
        <v>1179</v>
      </c>
      <c r="C344" s="138" t="s">
        <v>1713</v>
      </c>
      <c r="E344" t="str">
        <f>IFERROR(VLOOKUP(ROWS($E$2:E344),$A$2:$B$991,2,0),"")</f>
        <v>Ostatní rezervační a související činnosti</v>
      </c>
      <c r="H344" s="139"/>
      <c r="I344" s="141"/>
    </row>
    <row r="345" spans="1:9" ht="12.75">
      <c r="A345" s="109">
        <f>IF(ISNUMBER(SEARCH(ZAKL_DATA!$B$29,B345)),MAX($A$1:A344)+1,0)</f>
        <v>344</v>
      </c>
      <c r="B345" s="108" t="s">
        <v>1180</v>
      </c>
      <c r="C345" s="138" t="s">
        <v>1714</v>
      </c>
      <c r="E345" t="str">
        <f>IFERROR(VLOOKUP(ROWS($E$2:E345),$A$2:$B$991,2,0),"")</f>
        <v>Činnosti soukromých bezpečnostních agentur</v>
      </c>
      <c r="H345" s="139"/>
      <c r="I345" s="141"/>
    </row>
    <row r="346" spans="1:9" ht="12.75">
      <c r="A346" s="109">
        <f>IF(ISNUMBER(SEARCH(ZAKL_DATA!$B$29,B346)),MAX($A$1:A345)+1,0)</f>
        <v>345</v>
      </c>
      <c r="B346" s="108" t="s">
        <v>1181</v>
      </c>
      <c r="C346" s="138" t="s">
        <v>1715</v>
      </c>
      <c r="E346" t="str">
        <f>IFERROR(VLOOKUP(ROWS($E$2:E346),$A$2:$B$991,2,0),"")</f>
        <v>Činnosti související s provozem bezpečnostních systémů</v>
      </c>
      <c r="H346" s="139"/>
      <c r="I346" s="141"/>
    </row>
    <row r="347" spans="1:9" ht="12.75">
      <c r="A347" s="109">
        <f>IF(ISNUMBER(SEARCH(ZAKL_DATA!$B$29,B347)),MAX($A$1:A346)+1,0)</f>
        <v>346</v>
      </c>
      <c r="B347" s="108" t="s">
        <v>1182</v>
      </c>
      <c r="C347" s="138" t="s">
        <v>1716</v>
      </c>
      <c r="E347" t="str">
        <f>IFERROR(VLOOKUP(ROWS($E$2:E347),$A$2:$B$991,2,0),"")</f>
        <v>Pátrací činnosti</v>
      </c>
      <c r="H347" s="139"/>
      <c r="I347" s="141"/>
    </row>
    <row r="348" spans="1:9" ht="12.75">
      <c r="A348" s="109">
        <f>IF(ISNUMBER(SEARCH(ZAKL_DATA!$B$29,B348)),MAX($A$1:A347)+1,0)</f>
        <v>347</v>
      </c>
      <c r="B348" s="108" t="s">
        <v>1183</v>
      </c>
      <c r="C348" s="138" t="s">
        <v>1717</v>
      </c>
      <c r="E348" t="str">
        <f>IFERROR(VLOOKUP(ROWS($E$2:E348),$A$2:$B$991,2,0),"")</f>
        <v>Kombinované pomocné činnosti</v>
      </c>
      <c r="H348" s="139"/>
      <c r="I348" s="141"/>
    </row>
    <row r="349" spans="1:9" ht="12.75">
      <c r="A349" s="109">
        <f>IF(ISNUMBER(SEARCH(ZAKL_DATA!$B$29,B349)),MAX($A$1:A348)+1,0)</f>
        <v>348</v>
      </c>
      <c r="B349" s="108" t="s">
        <v>1252</v>
      </c>
      <c r="C349" s="138" t="s">
        <v>1718</v>
      </c>
      <c r="E349" t="str">
        <f>IFERROR(VLOOKUP(ROWS($E$2:E349),$A$2:$B$991,2,0),"")</f>
        <v>Dobývání kamene pro výtv.nebo stav.účely,vápence,sádrovce,křídy,břidl.</v>
      </c>
      <c r="H349" s="139"/>
      <c r="I349" s="141"/>
    </row>
    <row r="350" spans="1:9" ht="12.75">
      <c r="A350" s="109">
        <f>IF(ISNUMBER(SEARCH(ZAKL_DATA!$B$29,B350)),MAX($A$1:A349)+1,0)</f>
        <v>349</v>
      </c>
      <c r="B350" s="108" t="s">
        <v>1184</v>
      </c>
      <c r="C350" s="138" t="s">
        <v>1719</v>
      </c>
      <c r="E350" t="str">
        <f>IFERROR(VLOOKUP(ROWS($E$2:E350),$A$2:$B$991,2,0),"")</f>
        <v>Úklidové činnosti</v>
      </c>
      <c r="H350" s="139"/>
      <c r="I350" s="141"/>
    </row>
    <row r="351" spans="1:9" ht="12.75">
      <c r="A351" s="109">
        <f>IF(ISNUMBER(SEARCH(ZAKL_DATA!$B$29,B351)),MAX($A$1:A350)+1,0)</f>
        <v>350</v>
      </c>
      <c r="B351" s="108" t="s">
        <v>1256</v>
      </c>
      <c r="C351" s="138" t="s">
        <v>1720</v>
      </c>
      <c r="E351" t="str">
        <f>IFERROR(VLOOKUP(ROWS($E$2:E351),$A$2:$B$991,2,0),"")</f>
        <v>Provoz pískoven a štěrkopískoven; těžba jílů a kaolinu</v>
      </c>
      <c r="H351" s="139"/>
      <c r="I351" s="141"/>
    </row>
    <row r="352" spans="1:9" ht="12.75">
      <c r="A352" s="109">
        <f>IF(ISNUMBER(SEARCH(ZAKL_DATA!$B$29,B352)),MAX($A$1:A351)+1,0)</f>
        <v>351</v>
      </c>
      <c r="B352" s="108" t="s">
        <v>1185</v>
      </c>
      <c r="C352" s="138" t="s">
        <v>1721</v>
      </c>
      <c r="E352" t="str">
        <f>IFERROR(VLOOKUP(ROWS($E$2:E352),$A$2:$B$991,2,0),"")</f>
        <v>Činnosti související s úpravou krajiny</v>
      </c>
      <c r="H352" s="139"/>
      <c r="I352" s="141"/>
    </row>
    <row r="353" spans="1:9" ht="12.75">
      <c r="A353" s="109">
        <f>IF(ISNUMBER(SEARCH(ZAKL_DATA!$B$29,B353)),MAX($A$1:A352)+1,0)</f>
        <v>352</v>
      </c>
      <c r="B353" s="108" t="s">
        <v>1186</v>
      </c>
      <c r="C353" s="138" t="s">
        <v>1722</v>
      </c>
      <c r="E353" t="str">
        <f>IFERROR(VLOOKUP(ROWS($E$2:E353),$A$2:$B$991,2,0),"")</f>
        <v>Administrativní a kancelářské činnosti</v>
      </c>
      <c r="H353" s="139"/>
      <c r="I353" s="141"/>
    </row>
    <row r="354" spans="1:9" ht="12.75">
      <c r="A354" s="109">
        <f>IF(ISNUMBER(SEARCH(ZAKL_DATA!$B$29,B354)),MAX($A$1:A353)+1,0)</f>
        <v>353</v>
      </c>
      <c r="B354" s="108" t="s">
        <v>1187</v>
      </c>
      <c r="C354" s="138" t="s">
        <v>1723</v>
      </c>
      <c r="E354" t="str">
        <f>IFERROR(VLOOKUP(ROWS($E$2:E354),$A$2:$B$991,2,0),"")</f>
        <v>Činnosti zprostředkovatelských středisek po telefonu</v>
      </c>
      <c r="H354" s="139"/>
      <c r="I354" s="141"/>
    </row>
    <row r="355" spans="1:9" ht="12.75">
      <c r="A355" s="109">
        <f>IF(ISNUMBER(SEARCH(ZAKL_DATA!$B$29,B355)),MAX($A$1:A354)+1,0)</f>
        <v>354</v>
      </c>
      <c r="B355" s="108" t="s">
        <v>1188</v>
      </c>
      <c r="C355" s="138" t="s">
        <v>1724</v>
      </c>
      <c r="E355" t="str">
        <f>IFERROR(VLOOKUP(ROWS($E$2:E355),$A$2:$B$991,2,0),"")</f>
        <v>Pořádání konferencí a hospodářských výstav</v>
      </c>
      <c r="H355" s="139"/>
      <c r="I355" s="141"/>
    </row>
    <row r="356" spans="1:9" ht="12.75">
      <c r="A356" s="109">
        <f>IF(ISNUMBER(SEARCH(ZAKL_DATA!$B$29,B356)),MAX($A$1:A355)+1,0)</f>
        <v>355</v>
      </c>
      <c r="B356" s="108" t="s">
        <v>1189</v>
      </c>
      <c r="C356" s="138" t="s">
        <v>1725</v>
      </c>
      <c r="E356" t="str">
        <f>IFERROR(VLOOKUP(ROWS($E$2:E356),$A$2:$B$991,2,0),"")</f>
        <v>Podpůrné činnosti pro podnikání j. n.</v>
      </c>
      <c r="H356" s="139"/>
      <c r="I356" s="141"/>
    </row>
    <row r="357" spans="1:9" ht="12.75">
      <c r="A357" s="109">
        <f>IF(ISNUMBER(SEARCH(ZAKL_DATA!$B$29,B357)),MAX($A$1:A356)+1,0)</f>
        <v>356</v>
      </c>
      <c r="B357" s="108" t="s">
        <v>1190</v>
      </c>
      <c r="C357" s="138" t="s">
        <v>1726</v>
      </c>
      <c r="E357" t="str">
        <f>IFERROR(VLOOKUP(ROWS($E$2:E357),$A$2:$B$991,2,0),"")</f>
        <v>Veřejná správa a hospodářská a sociální politika</v>
      </c>
      <c r="H357" s="139"/>
      <c r="I357" s="141"/>
    </row>
    <row r="358" spans="1:9" ht="12.75">
      <c r="A358" s="109">
        <f>IF(ISNUMBER(SEARCH(ZAKL_DATA!$B$29,B358)),MAX($A$1:A357)+1,0)</f>
        <v>357</v>
      </c>
      <c r="B358" s="108" t="s">
        <v>1191</v>
      </c>
      <c r="C358" s="138" t="s">
        <v>1727</v>
      </c>
      <c r="E358" t="str">
        <f>IFERROR(VLOOKUP(ROWS($E$2:E358),$A$2:$B$991,2,0),"")</f>
        <v>Činnosti pro společnost jako celek</v>
      </c>
      <c r="H358" s="139"/>
      <c r="I358" s="141"/>
    </row>
    <row r="359" spans="1:9" ht="12.75">
      <c r="A359" s="109">
        <f>IF(ISNUMBER(SEARCH(ZAKL_DATA!$B$29,B359)),MAX($A$1:A358)+1,0)</f>
        <v>358</v>
      </c>
      <c r="B359" s="108" t="s">
        <v>1192</v>
      </c>
      <c r="C359" s="138" t="s">
        <v>1728</v>
      </c>
      <c r="E359" t="str">
        <f>IFERROR(VLOOKUP(ROWS($E$2:E359),$A$2:$B$991,2,0),"")</f>
        <v>Činnosti v oblasti povinného sociálního zabezpečení</v>
      </c>
      <c r="H359" s="139"/>
      <c r="I359" s="141"/>
    </row>
    <row r="360" spans="1:9" ht="12.75">
      <c r="A360" s="109">
        <f>IF(ISNUMBER(SEARCH(ZAKL_DATA!$B$29,B360)),MAX($A$1:A359)+1,0)</f>
        <v>359</v>
      </c>
      <c r="B360" s="108" t="s">
        <v>1193</v>
      </c>
      <c r="C360" s="138" t="s">
        <v>1729</v>
      </c>
      <c r="E360" t="str">
        <f>IFERROR(VLOOKUP(ROWS($E$2:E360),$A$2:$B$991,2,0),"")</f>
        <v>Předškolní vzdělávání</v>
      </c>
      <c r="H360" s="139"/>
      <c r="I360" s="141"/>
    </row>
    <row r="361" spans="1:9" ht="12.75">
      <c r="A361" s="109">
        <f>IF(ISNUMBER(SEARCH(ZAKL_DATA!$B$29,B361)),MAX($A$1:A360)+1,0)</f>
        <v>360</v>
      </c>
      <c r="B361" s="108" t="s">
        <v>1194</v>
      </c>
      <c r="C361" s="138" t="s">
        <v>1730</v>
      </c>
      <c r="E361" t="str">
        <f>IFERROR(VLOOKUP(ROWS($E$2:E361),$A$2:$B$991,2,0),"")</f>
        <v>Primární vzdělávání</v>
      </c>
      <c r="H361" s="139"/>
      <c r="I361" s="141"/>
    </row>
    <row r="362" spans="1:9" ht="12.75">
      <c r="A362" s="109">
        <f>IF(ISNUMBER(SEARCH(ZAKL_DATA!$B$29,B362)),MAX($A$1:A361)+1,0)</f>
        <v>361</v>
      </c>
      <c r="B362" s="108" t="s">
        <v>1195</v>
      </c>
      <c r="C362" s="138" t="s">
        <v>1731</v>
      </c>
      <c r="E362" t="str">
        <f>IFERROR(VLOOKUP(ROWS($E$2:E362),$A$2:$B$991,2,0),"")</f>
        <v>Sekundární vzdělávání</v>
      </c>
      <c r="H362" s="139"/>
      <c r="I362" s="141"/>
    </row>
    <row r="363" spans="1:9" ht="12.75">
      <c r="A363" s="109">
        <f>IF(ISNUMBER(SEARCH(ZAKL_DATA!$B$29,B363)),MAX($A$1:A362)+1,0)</f>
        <v>362</v>
      </c>
      <c r="B363" s="108" t="s">
        <v>1196</v>
      </c>
      <c r="C363" s="138" t="s">
        <v>1732</v>
      </c>
      <c r="E363" t="str">
        <f>IFERROR(VLOOKUP(ROWS($E$2:E363),$A$2:$B$991,2,0),"")</f>
        <v>Postsekundární vzdělávání</v>
      </c>
      <c r="H363" s="139"/>
      <c r="I363" s="141"/>
    </row>
    <row r="364" spans="1:9" ht="12.75">
      <c r="A364" s="109">
        <f>IF(ISNUMBER(SEARCH(ZAKL_DATA!$B$29,B364)),MAX($A$1:A363)+1,0)</f>
        <v>363</v>
      </c>
      <c r="B364" s="108" t="s">
        <v>1197</v>
      </c>
      <c r="C364" s="138" t="s">
        <v>1733</v>
      </c>
      <c r="E364" t="str">
        <f>IFERROR(VLOOKUP(ROWS($E$2:E364),$A$2:$B$991,2,0),"")</f>
        <v>Ostatní vzdělávání</v>
      </c>
      <c r="H364" s="139"/>
      <c r="I364" s="141"/>
    </row>
    <row r="365" spans="1:9" ht="12.75">
      <c r="A365" s="109">
        <f>IF(ISNUMBER(SEARCH(ZAKL_DATA!$B$29,B365)),MAX($A$1:A364)+1,0)</f>
        <v>364</v>
      </c>
      <c r="B365" s="108" t="s">
        <v>1198</v>
      </c>
      <c r="C365" s="138" t="s">
        <v>1734</v>
      </c>
      <c r="E365" t="str">
        <f>IFERROR(VLOOKUP(ROWS($E$2:E365),$A$2:$B$991,2,0),"")</f>
        <v>Podpůrné činnosti ve vzdělávání</v>
      </c>
      <c r="H365" s="139"/>
      <c r="I365" s="141"/>
    </row>
    <row r="366" spans="1:9" ht="12.75">
      <c r="A366" s="109">
        <f>IF(ISNUMBER(SEARCH(ZAKL_DATA!$B$29,B366)),MAX($A$1:A365)+1,0)</f>
        <v>365</v>
      </c>
      <c r="B366" s="108" t="s">
        <v>1199</v>
      </c>
      <c r="C366" s="138" t="s">
        <v>1735</v>
      </c>
      <c r="E366" t="str">
        <f>IFERROR(VLOOKUP(ROWS($E$2:E366),$A$2:$B$991,2,0),"")</f>
        <v>Ústavní zdravotní péče</v>
      </c>
      <c r="H366" s="139"/>
      <c r="I366" s="141"/>
    </row>
    <row r="367" spans="1:9" ht="12.75">
      <c r="A367" s="109">
        <f>IF(ISNUMBER(SEARCH(ZAKL_DATA!$B$29,B367)),MAX($A$1:A366)+1,0)</f>
        <v>366</v>
      </c>
      <c r="B367" s="108" t="s">
        <v>1200</v>
      </c>
      <c r="C367" s="138" t="s">
        <v>1736</v>
      </c>
      <c r="E367" t="str">
        <f>IFERROR(VLOOKUP(ROWS($E$2:E367),$A$2:$B$991,2,0),"")</f>
        <v>Ambulantní a zubní zdravotní péče</v>
      </c>
      <c r="H367" s="139"/>
      <c r="I367" s="141"/>
    </row>
    <row r="368" spans="1:9" ht="12.75">
      <c r="A368" s="109">
        <f>IF(ISNUMBER(SEARCH(ZAKL_DATA!$B$29,B368)),MAX($A$1:A367)+1,0)</f>
        <v>367</v>
      </c>
      <c r="B368" s="108" t="s">
        <v>1201</v>
      </c>
      <c r="C368" s="138" t="s">
        <v>1737</v>
      </c>
      <c r="E368" t="str">
        <f>IFERROR(VLOOKUP(ROWS($E$2:E368),$A$2:$B$991,2,0),"")</f>
        <v>Ostatní činnosti související se zdravotní péčí</v>
      </c>
      <c r="H368" s="139"/>
      <c r="I368" s="141"/>
    </row>
    <row r="369" spans="1:9" ht="12.75">
      <c r="A369" s="109">
        <f>IF(ISNUMBER(SEARCH(ZAKL_DATA!$B$29,B369)),MAX($A$1:A368)+1,0)</f>
        <v>368</v>
      </c>
      <c r="B369" s="108" t="s">
        <v>1202</v>
      </c>
      <c r="C369" s="138" t="s">
        <v>1468</v>
      </c>
      <c r="E369" t="str">
        <f>IFERROR(VLOOKUP(ROWS($E$2:E369),$A$2:$B$991,2,0),"")</f>
        <v>Ústavní sociální péče</v>
      </c>
      <c r="H369" s="139"/>
      <c r="I369" s="141"/>
    </row>
    <row r="370" spans="1:9" ht="12.75">
      <c r="A370" s="109">
        <f>IF(ISNUMBER(SEARCH(ZAKL_DATA!$B$29,B370)),MAX($A$1:A369)+1,0)</f>
        <v>369</v>
      </c>
      <c r="B370" s="108" t="s">
        <v>1203</v>
      </c>
      <c r="C370" s="138" t="s">
        <v>1738</v>
      </c>
      <c r="E370" t="str">
        <f>IFERROR(VLOOKUP(ROWS($E$2:E370),$A$2:$B$991,2,0),"")</f>
        <v>Sociální péče ve zdravotnických zařízeních ústavní péče</v>
      </c>
      <c r="H370" s="139"/>
      <c r="I370" s="141"/>
    </row>
    <row r="371" spans="1:9" ht="12.75">
      <c r="A371" s="109">
        <f>IF(ISNUMBER(SEARCH(ZAKL_DATA!$B$29,B371)),MAX($A$1:A370)+1,0)</f>
        <v>370</v>
      </c>
      <c r="B371" s="108" t="s">
        <v>1204</v>
      </c>
      <c r="C371" s="138" t="s">
        <v>1739</v>
      </c>
      <c r="E371" t="str">
        <f>IFERROR(VLOOKUP(ROWS($E$2:E371),$A$2:$B$991,2,0),"")</f>
        <v>Soc.péče v zaříz.pro osoby s chron.duš.onemoc.a osoby závislé na návyk.l.</v>
      </c>
      <c r="H371" s="139"/>
      <c r="I371" s="141"/>
    </row>
    <row r="372" spans="1:9" ht="12.75">
      <c r="A372" s="109">
        <f>IF(ISNUMBER(SEARCH(ZAKL_DATA!$B$29,B372)),MAX($A$1:A371)+1,0)</f>
        <v>371</v>
      </c>
      <c r="B372" s="108" t="s">
        <v>1205</v>
      </c>
      <c r="C372" s="138" t="s">
        <v>1740</v>
      </c>
      <c r="E372" t="str">
        <f>IFERROR(VLOOKUP(ROWS($E$2:E372),$A$2:$B$991,2,0),"")</f>
        <v>Sociální péče v domovech pro seniory a osoby se zdravotním postižením</v>
      </c>
      <c r="H372" s="139"/>
      <c r="I372" s="141"/>
    </row>
    <row r="373" spans="1:9" ht="12.75">
      <c r="A373" s="109">
        <f>IF(ISNUMBER(SEARCH(ZAKL_DATA!$B$29,B373)),MAX($A$1:A372)+1,0)</f>
        <v>372</v>
      </c>
      <c r="B373" s="108" t="s">
        <v>1206</v>
      </c>
      <c r="C373" s="138" t="s">
        <v>1741</v>
      </c>
      <c r="E373" t="str">
        <f>IFERROR(VLOOKUP(ROWS($E$2:E373),$A$2:$B$991,2,0),"")</f>
        <v>Ostatní pobytové služby sociální péče</v>
      </c>
      <c r="H373" s="139"/>
      <c r="I373" s="141"/>
    </row>
    <row r="374" spans="1:9" ht="12.75">
      <c r="A374" s="109">
        <f>IF(ISNUMBER(SEARCH(ZAKL_DATA!$B$29,B374)),MAX($A$1:A373)+1,0)</f>
        <v>373</v>
      </c>
      <c r="B374" s="108" t="s">
        <v>1207</v>
      </c>
      <c r="C374" s="138" t="s">
        <v>1742</v>
      </c>
      <c r="E374" t="str">
        <f>IFERROR(VLOOKUP(ROWS($E$2:E374),$A$2:$B$991,2,0),"")</f>
        <v>Ambulantní nebo terénní soc.služby pro seniory a osoby se zdrav.postižením</v>
      </c>
      <c r="H374" s="139"/>
      <c r="I374" s="141"/>
    </row>
    <row r="375" spans="1:9" ht="12.75">
      <c r="A375" s="109">
        <f>IF(ISNUMBER(SEARCH(ZAKL_DATA!$B$29,B375)),MAX($A$1:A374)+1,0)</f>
        <v>374</v>
      </c>
      <c r="B375" s="108" t="s">
        <v>1208</v>
      </c>
      <c r="C375" s="138" t="s">
        <v>1743</v>
      </c>
      <c r="E375" t="str">
        <f>IFERROR(VLOOKUP(ROWS($E$2:E375),$A$2:$B$991,2,0),"")</f>
        <v>Ostatní ambulantní nebo terénní sociální služby</v>
      </c>
      <c r="H375" s="139"/>
      <c r="I375" s="141"/>
    </row>
    <row r="376" spans="1:9" ht="12.75">
      <c r="A376" s="109">
        <f>IF(ISNUMBER(SEARCH(ZAKL_DATA!$B$29,B376)),MAX($A$1:A375)+1,0)</f>
        <v>375</v>
      </c>
      <c r="B376" s="108" t="s">
        <v>1257</v>
      </c>
      <c r="C376" s="138" t="s">
        <v>1744</v>
      </c>
      <c r="E376" t="str">
        <f>IFERROR(VLOOKUP(ROWS($E$2:E376),$A$2:$B$991,2,0),"")</f>
        <v>Těžba chemických minerálů a minerálů pro výrobu hnojiv</v>
      </c>
      <c r="H376" s="139"/>
      <c r="I376" s="141"/>
    </row>
    <row r="377" spans="1:9" ht="12.75">
      <c r="A377" s="109">
        <f>IF(ISNUMBER(SEARCH(ZAKL_DATA!$B$29,B377)),MAX($A$1:A376)+1,0)</f>
        <v>376</v>
      </c>
      <c r="B377" s="108" t="s">
        <v>1258</v>
      </c>
      <c r="C377" s="138" t="s">
        <v>1745</v>
      </c>
      <c r="E377" t="str">
        <f>IFERROR(VLOOKUP(ROWS($E$2:E377),$A$2:$B$991,2,0),"")</f>
        <v>Těžba rašeliny</v>
      </c>
      <c r="H377" s="139"/>
      <c r="I377" s="141"/>
    </row>
    <row r="378" spans="1:9" ht="12.75">
      <c r="A378" s="109">
        <f>IF(ISNUMBER(SEARCH(ZAKL_DATA!$B$29,B378)),MAX($A$1:A377)+1,0)</f>
        <v>377</v>
      </c>
      <c r="B378" s="108" t="s">
        <v>1259</v>
      </c>
      <c r="C378" s="138" t="s">
        <v>1746</v>
      </c>
      <c r="E378" t="str">
        <f>IFERROR(VLOOKUP(ROWS($E$2:E378),$A$2:$B$991,2,0),"")</f>
        <v>Těžba soli</v>
      </c>
      <c r="H378" s="139"/>
      <c r="I378" s="141"/>
    </row>
    <row r="379" spans="1:9" ht="12.75">
      <c r="A379" s="109">
        <f>IF(ISNUMBER(SEARCH(ZAKL_DATA!$B$29,B379)),MAX($A$1:A378)+1,0)</f>
        <v>378</v>
      </c>
      <c r="B379" s="108" t="s">
        <v>1260</v>
      </c>
      <c r="C379" s="138" t="s">
        <v>1747</v>
      </c>
      <c r="E379" t="str">
        <f>IFERROR(VLOOKUP(ROWS($E$2:E379),$A$2:$B$991,2,0),"")</f>
        <v>Ostatní těžba a dobývání j. n.</v>
      </c>
      <c r="H379" s="139"/>
      <c r="I379" s="141"/>
    </row>
    <row r="380" spans="1:9" ht="12.75">
      <c r="A380" s="109">
        <f>IF(ISNUMBER(SEARCH(ZAKL_DATA!$B$29,B380)),MAX($A$1:A379)+1,0)</f>
        <v>379</v>
      </c>
      <c r="B380" s="108" t="s">
        <v>1209</v>
      </c>
      <c r="C380" s="138" t="s">
        <v>1748</v>
      </c>
      <c r="E380" t="str">
        <f>IFERROR(VLOOKUP(ROWS($E$2:E380),$A$2:$B$991,2,0),"")</f>
        <v>Sportovní činnosti</v>
      </c>
      <c r="H380" s="139"/>
      <c r="I380" s="141"/>
    </row>
    <row r="381" spans="1:9" ht="12.75">
      <c r="A381" s="109">
        <f>IF(ISNUMBER(SEARCH(ZAKL_DATA!$B$29,B381)),MAX($A$1:A380)+1,0)</f>
        <v>380</v>
      </c>
      <c r="B381" s="108" t="s">
        <v>1210</v>
      </c>
      <c r="C381" s="138" t="s">
        <v>1749</v>
      </c>
      <c r="E381" t="str">
        <f>IFERROR(VLOOKUP(ROWS($E$2:E381),$A$2:$B$991,2,0),"")</f>
        <v>Ostatní zábavní a rekreační činnosti</v>
      </c>
      <c r="H381" s="139"/>
      <c r="I381" s="141"/>
    </row>
    <row r="382" spans="1:9" ht="12.75">
      <c r="A382" s="109">
        <f>IF(ISNUMBER(SEARCH(ZAKL_DATA!$B$29,B382)),MAX($A$1:A381)+1,0)</f>
        <v>381</v>
      </c>
      <c r="B382" s="108" t="s">
        <v>1211</v>
      </c>
      <c r="C382" s="138" t="s">
        <v>1750</v>
      </c>
      <c r="E382" t="str">
        <f>IFERROR(VLOOKUP(ROWS($E$2:E382),$A$2:$B$991,2,0),"")</f>
        <v>Činnosti podnikatelských, zaměstnavatelských a profesních organizací</v>
      </c>
      <c r="H382" s="139"/>
      <c r="I382" s="141"/>
    </row>
    <row r="383" spans="1:9" ht="12.75">
      <c r="A383" s="109">
        <f>IF(ISNUMBER(SEARCH(ZAKL_DATA!$B$29,B383)),MAX($A$1:A382)+1,0)</f>
        <v>382</v>
      </c>
      <c r="B383" s="108" t="s">
        <v>1212</v>
      </c>
      <c r="C383" s="138" t="s">
        <v>1751</v>
      </c>
      <c r="E383" t="str">
        <f>IFERROR(VLOOKUP(ROWS($E$2:E383),$A$2:$B$991,2,0),"")</f>
        <v>Činnosti odborových svazů</v>
      </c>
      <c r="H383" s="139"/>
      <c r="I383" s="141"/>
    </row>
    <row r="384" spans="1:9" ht="12.75">
      <c r="A384" s="109">
        <f>IF(ISNUMBER(SEARCH(ZAKL_DATA!$B$29,B384)),MAX($A$1:A383)+1,0)</f>
        <v>383</v>
      </c>
      <c r="B384" s="108" t="s">
        <v>1213</v>
      </c>
      <c r="C384" s="138" t="s">
        <v>1752</v>
      </c>
      <c r="E384" t="str">
        <f>IFERROR(VLOOKUP(ROWS($E$2:E384),$A$2:$B$991,2,0),"")</f>
        <v>Činnosti ost.org.sdružujících osoby za účelem prosazování společných zájmů</v>
      </c>
      <c r="H384" s="139"/>
      <c r="I384" s="141"/>
    </row>
    <row r="385" spans="1:9" ht="12.75">
      <c r="A385" s="109">
        <f>IF(ISNUMBER(SEARCH(ZAKL_DATA!$B$29,B385)),MAX($A$1:A384)+1,0)</f>
        <v>384</v>
      </c>
      <c r="B385" s="108" t="s">
        <v>1214</v>
      </c>
      <c r="C385" s="138" t="s">
        <v>1753</v>
      </c>
      <c r="E385" t="str">
        <f>IFERROR(VLOOKUP(ROWS($E$2:E385),$A$2:$B$991,2,0),"")</f>
        <v>Opravy počítačů a komunikačních zařízení</v>
      </c>
      <c r="H385" s="139"/>
      <c r="I385" s="141"/>
    </row>
    <row r="386" spans="1:9" ht="12.75">
      <c r="A386" s="109">
        <f>IF(ISNUMBER(SEARCH(ZAKL_DATA!$B$29,B386)),MAX($A$1:A385)+1,0)</f>
        <v>385</v>
      </c>
      <c r="B386" s="108" t="s">
        <v>1215</v>
      </c>
      <c r="C386" s="138" t="s">
        <v>1754</v>
      </c>
      <c r="E386" t="str">
        <f>IFERROR(VLOOKUP(ROWS($E$2:E386),$A$2:$B$991,2,0),"")</f>
        <v>Opravy výrobků pro osobní potřebu a převážně pro domácnost</v>
      </c>
      <c r="H386" s="139"/>
      <c r="I386" s="141"/>
    </row>
    <row r="387" spans="1:9" ht="12.75">
      <c r="A387" s="109">
        <f>IF(ISNUMBER(SEARCH(ZAKL_DATA!$B$29,B387)),MAX($A$1:A386)+1,0)</f>
        <v>386</v>
      </c>
      <c r="B387" s="108" t="s">
        <v>1216</v>
      </c>
      <c r="C387" s="138" t="s">
        <v>1755</v>
      </c>
      <c r="E387" t="str">
        <f>IFERROR(VLOOKUP(ROWS($E$2:E387),$A$2:$B$991,2,0),"")</f>
        <v>Činnosti domác.produk.blíže neurčené výrobky pro vlastní potřebu</v>
      </c>
      <c r="H387" s="139"/>
      <c r="I387" s="141"/>
    </row>
    <row r="388" spans="1:9" ht="12.75">
      <c r="A388" s="109">
        <f>IF(ISNUMBER(SEARCH(ZAKL_DATA!$B$29,B388)),MAX($A$1:A387)+1,0)</f>
        <v>387</v>
      </c>
      <c r="B388" s="108" t="s">
        <v>1217</v>
      </c>
      <c r="C388" s="138" t="s">
        <v>1756</v>
      </c>
      <c r="E388" t="str">
        <f>IFERROR(VLOOKUP(ROWS($E$2:E388),$A$2:$B$991,2,0),"")</f>
        <v>Činnosti domácností poskyt.blíže neurčené služby pro vlastní potřebu</v>
      </c>
      <c r="H388" s="139"/>
      <c r="I388" s="141"/>
    </row>
    <row r="389" spans="1:9" ht="12.75">
      <c r="A389" s="109">
        <f>IF(ISNUMBER(SEARCH(ZAKL_DATA!$B$29,B389)),MAX($A$1:A388)+1,0)</f>
        <v>388</v>
      </c>
      <c r="B389" s="108" t="s">
        <v>1261</v>
      </c>
      <c r="C389" s="138" t="s">
        <v>1757</v>
      </c>
      <c r="E389" t="str">
        <f>IFERROR(VLOOKUP(ROWS($E$2:E389),$A$2:$B$991,2,0),"")</f>
        <v>Zpracování a konzervování masa, kromě drůbežího</v>
      </c>
      <c r="H389" s="139"/>
      <c r="I389" s="141"/>
    </row>
    <row r="390" spans="1:9" ht="12.75">
      <c r="A390" s="109">
        <f>IF(ISNUMBER(SEARCH(ZAKL_DATA!$B$29,B390)),MAX($A$1:A389)+1,0)</f>
        <v>389</v>
      </c>
      <c r="B390" s="108" t="s">
        <v>1262</v>
      </c>
      <c r="C390" s="138" t="s">
        <v>1758</v>
      </c>
      <c r="E390" t="str">
        <f>IFERROR(VLOOKUP(ROWS($E$2:E390),$A$2:$B$991,2,0),"")</f>
        <v>Zpracování a konzervování drůbežího masa</v>
      </c>
      <c r="H390" s="139"/>
      <c r="I390" s="141"/>
    </row>
    <row r="391" spans="1:9" ht="12.75">
      <c r="A391" s="109">
        <f>IF(ISNUMBER(SEARCH(ZAKL_DATA!$B$29,B391)),MAX($A$1:A390)+1,0)</f>
        <v>390</v>
      </c>
      <c r="B391" s="108" t="s">
        <v>1263</v>
      </c>
      <c r="C391" s="138" t="s">
        <v>1759</v>
      </c>
      <c r="E391" t="str">
        <f>IFERROR(VLOOKUP(ROWS($E$2:E391),$A$2:$B$991,2,0),"")</f>
        <v>Výroba masných výrobků a výrobků z drůbežího masa</v>
      </c>
      <c r="H391" s="139"/>
      <c r="I391" s="141"/>
    </row>
    <row r="392" spans="1:9" ht="12.75">
      <c r="A392" s="109">
        <f>IF(ISNUMBER(SEARCH(ZAKL_DATA!$B$29,B392)),MAX($A$1:A391)+1,0)</f>
        <v>391</v>
      </c>
      <c r="B392" s="108" t="s">
        <v>1264</v>
      </c>
      <c r="C392" s="138" t="s">
        <v>1760</v>
      </c>
      <c r="E392" t="str">
        <f>IFERROR(VLOOKUP(ROWS($E$2:E392),$A$2:$B$991,2,0),"")</f>
        <v>Zpracování a konzervování brambor</v>
      </c>
      <c r="H392" s="139"/>
      <c r="I392" s="141"/>
    </row>
    <row r="393" spans="1:9" ht="12.75">
      <c r="A393" s="109">
        <f>IF(ISNUMBER(SEARCH(ZAKL_DATA!$B$29,B393)),MAX($A$1:A392)+1,0)</f>
        <v>392</v>
      </c>
      <c r="B393" s="108" t="s">
        <v>1265</v>
      </c>
      <c r="C393" s="138" t="s">
        <v>1761</v>
      </c>
      <c r="E393" t="str">
        <f>IFERROR(VLOOKUP(ROWS($E$2:E393),$A$2:$B$991,2,0),"")</f>
        <v>Výroba ovocných a zeleninových šťáv</v>
      </c>
      <c r="H393" s="139"/>
      <c r="I393" s="141"/>
    </row>
    <row r="394" spans="1:9" ht="12.75">
      <c r="A394" s="109">
        <f>IF(ISNUMBER(SEARCH(ZAKL_DATA!$B$29,B394)),MAX($A$1:A393)+1,0)</f>
        <v>393</v>
      </c>
      <c r="B394" s="108" t="s">
        <v>1266</v>
      </c>
      <c r="C394" s="138" t="s">
        <v>1762</v>
      </c>
      <c r="E394" t="str">
        <f>IFERROR(VLOOKUP(ROWS($E$2:E394),$A$2:$B$991,2,0),"")</f>
        <v>Ostatní zpracování a konzervování ovoce a zeleniny</v>
      </c>
      <c r="H394" s="139"/>
      <c r="I394" s="141"/>
    </row>
    <row r="395" spans="1:9" ht="12.75">
      <c r="A395" s="109">
        <f>IF(ISNUMBER(SEARCH(ZAKL_DATA!$B$29,B395)),MAX($A$1:A394)+1,0)</f>
        <v>394</v>
      </c>
      <c r="B395" s="108" t="s">
        <v>1267</v>
      </c>
      <c r="C395" s="138" t="s">
        <v>1763</v>
      </c>
      <c r="E395" t="str">
        <f>IFERROR(VLOOKUP(ROWS($E$2:E395),$A$2:$B$991,2,0),"")</f>
        <v>Výroba olejů a tuků</v>
      </c>
      <c r="H395" s="139"/>
      <c r="I395" s="141"/>
    </row>
    <row r="396" spans="1:9" ht="12.75">
      <c r="A396" s="109">
        <f>IF(ISNUMBER(SEARCH(ZAKL_DATA!$B$29,B396)),MAX($A$1:A395)+1,0)</f>
        <v>395</v>
      </c>
      <c r="B396" s="108" t="s">
        <v>1268</v>
      </c>
      <c r="C396" s="138" t="s">
        <v>1764</v>
      </c>
      <c r="E396" t="str">
        <f>IFERROR(VLOOKUP(ROWS($E$2:E396),$A$2:$B$991,2,0),"")</f>
        <v>Výroba margarínu a podobných jedlých tuků</v>
      </c>
      <c r="H396" s="139"/>
      <c r="I396" s="141"/>
    </row>
    <row r="397" spans="1:9" ht="12.75">
      <c r="A397" s="109">
        <f>IF(ISNUMBER(SEARCH(ZAKL_DATA!$B$29,B397)),MAX($A$1:A396)+1,0)</f>
        <v>396</v>
      </c>
      <c r="B397" s="108" t="s">
        <v>1269</v>
      </c>
      <c r="C397" s="138" t="s">
        <v>1765</v>
      </c>
      <c r="E397" t="str">
        <f>IFERROR(VLOOKUP(ROWS($E$2:E397),$A$2:$B$991,2,0),"")</f>
        <v>Zpracování mléka, výroba mléčných výrobků a sýrů</v>
      </c>
      <c r="H397" s="139"/>
      <c r="I397" s="141"/>
    </row>
    <row r="398" spans="1:9" ht="12.75">
      <c r="A398" s="109">
        <f>IF(ISNUMBER(SEARCH(ZAKL_DATA!$B$29,B398)),MAX($A$1:A397)+1,0)</f>
        <v>397</v>
      </c>
      <c r="B398" s="108" t="s">
        <v>1270</v>
      </c>
      <c r="C398" s="138" t="s">
        <v>1766</v>
      </c>
      <c r="E398" t="str">
        <f>IFERROR(VLOOKUP(ROWS($E$2:E398),$A$2:$B$991,2,0),"")</f>
        <v>Výroba zmrzliny</v>
      </c>
      <c r="H398" s="139"/>
      <c r="I398" s="141"/>
    </row>
    <row r="399" spans="1:9" ht="12.75">
      <c r="A399" s="109">
        <f>IF(ISNUMBER(SEARCH(ZAKL_DATA!$B$29,B399)),MAX($A$1:A398)+1,0)</f>
        <v>398</v>
      </c>
      <c r="B399" s="108" t="s">
        <v>1271</v>
      </c>
      <c r="C399" s="138" t="s">
        <v>1767</v>
      </c>
      <c r="E399" t="str">
        <f>IFERROR(VLOOKUP(ROWS($E$2:E399),$A$2:$B$991,2,0),"")</f>
        <v>Výroba mlýnských výrobků</v>
      </c>
      <c r="H399" s="139"/>
      <c r="I399" s="141"/>
    </row>
    <row r="400" spans="1:9" ht="12.75">
      <c r="A400" s="109">
        <f>IF(ISNUMBER(SEARCH(ZAKL_DATA!$B$29,B400)),MAX($A$1:A399)+1,0)</f>
        <v>399</v>
      </c>
      <c r="B400" s="108" t="s">
        <v>1272</v>
      </c>
      <c r="C400" s="138" t="s">
        <v>1768</v>
      </c>
      <c r="E400" t="str">
        <f>IFERROR(VLOOKUP(ROWS($E$2:E400),$A$2:$B$991,2,0),"")</f>
        <v>Výroba škrobárenských výrobků</v>
      </c>
      <c r="H400" s="139"/>
      <c r="I400" s="141"/>
    </row>
    <row r="401" spans="1:9" ht="12.75">
      <c r="A401" s="109">
        <f>IF(ISNUMBER(SEARCH(ZAKL_DATA!$B$29,B401)),MAX($A$1:A400)+1,0)</f>
        <v>400</v>
      </c>
      <c r="B401" s="108" t="s">
        <v>1273</v>
      </c>
      <c r="C401" s="138" t="s">
        <v>1769</v>
      </c>
      <c r="E401" t="str">
        <f>IFERROR(VLOOKUP(ROWS($E$2:E401),$A$2:$B$991,2,0),"")</f>
        <v>Výroba pekařských a cukrářských výrobků, kromě trvanlivých</v>
      </c>
      <c r="H401" s="139"/>
      <c r="I401" s="141"/>
    </row>
    <row r="402" spans="1:9" ht="12.75">
      <c r="A402" s="109">
        <f>IF(ISNUMBER(SEARCH(ZAKL_DATA!$B$29,B402)),MAX($A$1:A401)+1,0)</f>
        <v>401</v>
      </c>
      <c r="B402" s="108" t="s">
        <v>1274</v>
      </c>
      <c r="C402" s="138" t="s">
        <v>1770</v>
      </c>
      <c r="E402" t="str">
        <f>IFERROR(VLOOKUP(ROWS($E$2:E402),$A$2:$B$991,2,0),"")</f>
        <v>Výroba sucharů a sušenek; výroba trvanlivých cukrářských výrobků</v>
      </c>
      <c r="H402" s="139"/>
      <c r="I402" s="141"/>
    </row>
    <row r="403" spans="1:9" ht="12.75">
      <c r="A403" s="109">
        <f>IF(ISNUMBER(SEARCH(ZAKL_DATA!$B$29,B403)),MAX($A$1:A402)+1,0)</f>
        <v>402</v>
      </c>
      <c r="B403" s="108" t="s">
        <v>1275</v>
      </c>
      <c r="C403" s="138" t="s">
        <v>1771</v>
      </c>
      <c r="E403" t="str">
        <f>IFERROR(VLOOKUP(ROWS($E$2:E403),$A$2:$B$991,2,0),"")</f>
        <v>Výroba makaronů, nudlí, kuskusu a podobných moučných výrobků</v>
      </c>
      <c r="H403" s="139"/>
      <c r="I403" s="141"/>
    </row>
    <row r="404" spans="1:9" ht="12.75">
      <c r="A404" s="109">
        <f>IF(ISNUMBER(SEARCH(ZAKL_DATA!$B$29,B404)),MAX($A$1:A403)+1,0)</f>
        <v>403</v>
      </c>
      <c r="B404" s="108" t="s">
        <v>1276</v>
      </c>
      <c r="C404" s="138" t="s">
        <v>1772</v>
      </c>
      <c r="E404" t="str">
        <f>IFERROR(VLOOKUP(ROWS($E$2:E404),$A$2:$B$991,2,0),"")</f>
        <v>Výroba cukru</v>
      </c>
      <c r="H404" s="139"/>
      <c r="I404" s="141"/>
    </row>
    <row r="405" spans="1:9" ht="12.75">
      <c r="A405" s="109">
        <f>IF(ISNUMBER(SEARCH(ZAKL_DATA!$B$29,B405)),MAX($A$1:A404)+1,0)</f>
        <v>404</v>
      </c>
      <c r="B405" s="108" t="s">
        <v>1277</v>
      </c>
      <c r="C405" s="138" t="s">
        <v>1773</v>
      </c>
      <c r="E405" t="str">
        <f>IFERROR(VLOOKUP(ROWS($E$2:E405),$A$2:$B$991,2,0),"")</f>
        <v>Výroba kakaa, čokolády a cukrovinek</v>
      </c>
      <c r="H405" s="139"/>
      <c r="I405" s="141"/>
    </row>
    <row r="406" spans="1:9" ht="12.75">
      <c r="A406" s="109">
        <f>IF(ISNUMBER(SEARCH(ZAKL_DATA!$B$29,B406)),MAX($A$1:A405)+1,0)</f>
        <v>405</v>
      </c>
      <c r="B406" s="108" t="s">
        <v>1278</v>
      </c>
      <c r="C406" s="138" t="s">
        <v>1774</v>
      </c>
      <c r="E406" t="str">
        <f>IFERROR(VLOOKUP(ROWS($E$2:E406),$A$2:$B$991,2,0),"")</f>
        <v>Zpracování čaje a kávy</v>
      </c>
      <c r="H406" s="139"/>
      <c r="I406" s="141"/>
    </row>
    <row r="407" spans="1:9" ht="12.75">
      <c r="A407" s="109">
        <f>IF(ISNUMBER(SEARCH(ZAKL_DATA!$B$29,B407)),MAX($A$1:A406)+1,0)</f>
        <v>406</v>
      </c>
      <c r="B407" s="108" t="s">
        <v>1279</v>
      </c>
      <c r="C407" s="138" t="s">
        <v>1775</v>
      </c>
      <c r="E407" t="str">
        <f>IFERROR(VLOOKUP(ROWS($E$2:E407),$A$2:$B$991,2,0),"")</f>
        <v>Výroba koření a aromatických výtažků</v>
      </c>
      <c r="H407" s="139"/>
      <c r="I407" s="141"/>
    </row>
    <row r="408" spans="1:9" ht="12.75">
      <c r="A408" s="109">
        <f>IF(ISNUMBER(SEARCH(ZAKL_DATA!$B$29,B408)),MAX($A$1:A407)+1,0)</f>
        <v>407</v>
      </c>
      <c r="B408" s="108" t="s">
        <v>1280</v>
      </c>
      <c r="C408" s="138" t="s">
        <v>1776</v>
      </c>
      <c r="E408" t="str">
        <f>IFERROR(VLOOKUP(ROWS($E$2:E408),$A$2:$B$991,2,0),"")</f>
        <v>Výroba hotových pokrmů</v>
      </c>
      <c r="H408" s="139"/>
      <c r="I408" s="141"/>
    </row>
    <row r="409" spans="1:9" ht="12.75">
      <c r="A409" s="109">
        <f>IF(ISNUMBER(SEARCH(ZAKL_DATA!$B$29,B409)),MAX($A$1:A408)+1,0)</f>
        <v>408</v>
      </c>
      <c r="B409" s="108" t="s">
        <v>1281</v>
      </c>
      <c r="C409" s="138" t="s">
        <v>1777</v>
      </c>
      <c r="E409" t="str">
        <f>IFERROR(VLOOKUP(ROWS($E$2:E409),$A$2:$B$991,2,0),"")</f>
        <v>Výroba homogenizovaných potravinářských přípravků a dietních potravin</v>
      </c>
      <c r="H409" s="139"/>
      <c r="I409" s="141"/>
    </row>
    <row r="410" spans="1:9" ht="12.75">
      <c r="A410" s="109">
        <f>IF(ISNUMBER(SEARCH(ZAKL_DATA!$B$29,B410)),MAX($A$1:A409)+1,0)</f>
        <v>409</v>
      </c>
      <c r="B410" s="108" t="s">
        <v>1282</v>
      </c>
      <c r="C410" s="138" t="s">
        <v>1778</v>
      </c>
      <c r="E410" t="str">
        <f>IFERROR(VLOOKUP(ROWS($E$2:E410),$A$2:$B$991,2,0),"")</f>
        <v>Výroba ostatních potravinářských výrobků j. n.</v>
      </c>
      <c r="H410" s="139"/>
      <c r="I410" s="141"/>
    </row>
    <row r="411" spans="1:9" ht="12.75">
      <c r="A411" s="109">
        <f>IF(ISNUMBER(SEARCH(ZAKL_DATA!$B$29,B411)),MAX($A$1:A410)+1,0)</f>
        <v>410</v>
      </c>
      <c r="B411" s="108" t="s">
        <v>1283</v>
      </c>
      <c r="C411" s="138" t="s">
        <v>1779</v>
      </c>
      <c r="E411" t="str">
        <f>IFERROR(VLOOKUP(ROWS($E$2:E411),$A$2:$B$991,2,0),"")</f>
        <v>Výroba průmyslových krmiv pro hospodářská zvířata</v>
      </c>
      <c r="H411" s="139"/>
      <c r="I411" s="141"/>
    </row>
    <row r="412" spans="1:9" ht="12.75">
      <c r="A412" s="109">
        <f>IF(ISNUMBER(SEARCH(ZAKL_DATA!$B$29,B412)),MAX($A$1:A411)+1,0)</f>
        <v>411</v>
      </c>
      <c r="B412" s="108" t="s">
        <v>1284</v>
      </c>
      <c r="C412" s="138" t="s">
        <v>1780</v>
      </c>
      <c r="E412" t="str">
        <f>IFERROR(VLOOKUP(ROWS($E$2:E412),$A$2:$B$991,2,0),"")</f>
        <v>Výroba průmyslových krmiv pro zvířata v zájmovém chovu</v>
      </c>
      <c r="H412" s="139"/>
      <c r="I412" s="141"/>
    </row>
    <row r="413" spans="1:9" ht="12.75">
      <c r="A413" s="109">
        <f>IF(ISNUMBER(SEARCH(ZAKL_DATA!$B$29,B413)),MAX($A$1:A412)+1,0)</f>
        <v>412</v>
      </c>
      <c r="B413" s="108" t="s">
        <v>1285</v>
      </c>
      <c r="C413" s="138" t="s">
        <v>1781</v>
      </c>
      <c r="E413" t="str">
        <f>IFERROR(VLOOKUP(ROWS($E$2:E413),$A$2:$B$991,2,0),"")</f>
        <v>Destilace, rektifikace a míchání lihovin</v>
      </c>
      <c r="H413" s="139"/>
      <c r="I413" s="141"/>
    </row>
    <row r="414" spans="1:9" ht="12.75">
      <c r="A414" s="109">
        <f>IF(ISNUMBER(SEARCH(ZAKL_DATA!$B$29,B414)),MAX($A$1:A413)+1,0)</f>
        <v>413</v>
      </c>
      <c r="B414" s="108" t="s">
        <v>1286</v>
      </c>
      <c r="C414" s="138" t="s">
        <v>1782</v>
      </c>
      <c r="E414" t="str">
        <f>IFERROR(VLOOKUP(ROWS($E$2:E414),$A$2:$B$991,2,0),"")</f>
        <v>Výroba vína z vinných hroznů</v>
      </c>
      <c r="H414" s="139"/>
      <c r="I414" s="141"/>
    </row>
    <row r="415" spans="1:9" ht="12.75">
      <c r="A415" s="109">
        <f>IF(ISNUMBER(SEARCH(ZAKL_DATA!$B$29,B415)),MAX($A$1:A414)+1,0)</f>
        <v>414</v>
      </c>
      <c r="B415" s="108" t="s">
        <v>1287</v>
      </c>
      <c r="C415" s="138" t="s">
        <v>1783</v>
      </c>
      <c r="E415" t="str">
        <f>IFERROR(VLOOKUP(ROWS($E$2:E415),$A$2:$B$991,2,0),"")</f>
        <v>Výroba jablečného vína a jiných ovocných vín</v>
      </c>
      <c r="H415" s="139"/>
      <c r="I415" s="141"/>
    </row>
    <row r="416" spans="1:9" ht="12.75">
      <c r="A416" s="109">
        <f>IF(ISNUMBER(SEARCH(ZAKL_DATA!$B$29,B416)),MAX($A$1:A415)+1,0)</f>
        <v>415</v>
      </c>
      <c r="B416" s="108" t="s">
        <v>1288</v>
      </c>
      <c r="C416" s="138" t="s">
        <v>1784</v>
      </c>
      <c r="E416" t="str">
        <f>IFERROR(VLOOKUP(ROWS($E$2:E416),$A$2:$B$991,2,0),"")</f>
        <v>Výroba ostatních nedestilovaných kvašených nápojů</v>
      </c>
      <c r="H416" s="139"/>
      <c r="I416" s="141"/>
    </row>
    <row r="417" spans="1:9" ht="12.75">
      <c r="A417" s="109">
        <f>IF(ISNUMBER(SEARCH(ZAKL_DATA!$B$29,B417)),MAX($A$1:A416)+1,0)</f>
        <v>416</v>
      </c>
      <c r="B417" s="108" t="s">
        <v>1289</v>
      </c>
      <c r="C417" s="138" t="s">
        <v>1785</v>
      </c>
      <c r="E417" t="str">
        <f>IFERROR(VLOOKUP(ROWS($E$2:E417),$A$2:$B$991,2,0),"")</f>
        <v>Výroba piva</v>
      </c>
      <c r="H417" s="139"/>
      <c r="I417" s="141"/>
    </row>
    <row r="418" spans="1:9" ht="12.75">
      <c r="A418" s="109">
        <f>IF(ISNUMBER(SEARCH(ZAKL_DATA!$B$29,B418)),MAX($A$1:A417)+1,0)</f>
        <v>417</v>
      </c>
      <c r="B418" s="108" t="s">
        <v>1290</v>
      </c>
      <c r="C418" s="138" t="s">
        <v>1786</v>
      </c>
      <c r="E418" t="str">
        <f>IFERROR(VLOOKUP(ROWS($E$2:E418),$A$2:$B$991,2,0),"")</f>
        <v>Výroba sladu</v>
      </c>
      <c r="H418" s="139"/>
      <c r="I418" s="141"/>
    </row>
    <row r="419" spans="1:9" ht="12.75">
      <c r="A419" s="109">
        <f>IF(ISNUMBER(SEARCH(ZAKL_DATA!$B$29,B419)),MAX($A$1:A418)+1,0)</f>
        <v>418</v>
      </c>
      <c r="B419" s="108" t="s">
        <v>1291</v>
      </c>
      <c r="C419" s="138" t="s">
        <v>1787</v>
      </c>
      <c r="E419" t="str">
        <f>IFERROR(VLOOKUP(ROWS($E$2:E419),$A$2:$B$991,2,0),"")</f>
        <v>Výroba nealkohol.nápojů;stáčení minerálních a ostatních vod do lahví</v>
      </c>
      <c r="H419" s="139"/>
      <c r="I419" s="141"/>
    </row>
    <row r="420" spans="1:9" ht="12.75">
      <c r="A420" s="109">
        <f>IF(ISNUMBER(SEARCH(ZAKL_DATA!$B$29,B420)),MAX($A$1:A419)+1,0)</f>
        <v>419</v>
      </c>
      <c r="B420" s="108" t="s">
        <v>1292</v>
      </c>
      <c r="C420" s="138" t="s">
        <v>1788</v>
      </c>
      <c r="E420" t="str">
        <f>IFERROR(VLOOKUP(ROWS($E$2:E420),$A$2:$B$991,2,0),"")</f>
        <v>Výroba pletených a háčkovaných materiálů</v>
      </c>
      <c r="H420" s="139"/>
      <c r="I420" s="141"/>
    </row>
    <row r="421" spans="1:9" ht="12.75">
      <c r="A421" s="109">
        <f>IF(ISNUMBER(SEARCH(ZAKL_DATA!$B$29,B421)),MAX($A$1:A420)+1,0)</f>
        <v>420</v>
      </c>
      <c r="B421" s="108" t="s">
        <v>1293</v>
      </c>
      <c r="C421" s="138" t="s">
        <v>1789</v>
      </c>
      <c r="E421" t="str">
        <f>IFERROR(VLOOKUP(ROWS($E$2:E421),$A$2:$B$991,2,0),"")</f>
        <v>Výroba konfekčních textilních výrobků, kromě oděvů</v>
      </c>
      <c r="H421" s="139"/>
      <c r="I421" s="141"/>
    </row>
    <row r="422" spans="1:9" ht="12.75">
      <c r="A422" s="109">
        <f>IF(ISNUMBER(SEARCH(ZAKL_DATA!$B$29,B422)),MAX($A$1:A421)+1,0)</f>
        <v>421</v>
      </c>
      <c r="B422" s="108" t="s">
        <v>1294</v>
      </c>
      <c r="C422" s="138" t="s">
        <v>1790</v>
      </c>
      <c r="E422" t="str">
        <f>IFERROR(VLOOKUP(ROWS($E$2:E422),$A$2:$B$991,2,0),"")</f>
        <v>Výroba koberců a kobercových předložek</v>
      </c>
      <c r="H422" s="139"/>
      <c r="I422" s="141"/>
    </row>
    <row r="423" spans="1:9" ht="12.75">
      <c r="A423" s="109">
        <f>IF(ISNUMBER(SEARCH(ZAKL_DATA!$B$29,B423)),MAX($A$1:A422)+1,0)</f>
        <v>422</v>
      </c>
      <c r="B423" s="108" t="s">
        <v>1295</v>
      </c>
      <c r="C423" s="138" t="s">
        <v>1791</v>
      </c>
      <c r="E423" t="str">
        <f>IFERROR(VLOOKUP(ROWS($E$2:E423),$A$2:$B$991,2,0),"")</f>
        <v>Výroba lan, provazů a síťovaných výrobků</v>
      </c>
      <c r="H423" s="139"/>
      <c r="I423" s="141"/>
    </row>
    <row r="424" spans="1:9" ht="12.75">
      <c r="A424" s="109">
        <f>IF(ISNUMBER(SEARCH(ZAKL_DATA!$B$29,B424)),MAX($A$1:A423)+1,0)</f>
        <v>423</v>
      </c>
      <c r="B424" s="108" t="s">
        <v>1296</v>
      </c>
      <c r="C424" s="138" t="s">
        <v>1792</v>
      </c>
      <c r="E424" t="str">
        <f>IFERROR(VLOOKUP(ROWS($E$2:E424),$A$2:$B$991,2,0),"")</f>
        <v>Výroba netkaných textilií a výrobků z nich, kromě oděvů</v>
      </c>
      <c r="H424" s="139"/>
      <c r="I424" s="141"/>
    </row>
    <row r="425" spans="1:9" ht="12.75">
      <c r="A425" s="109">
        <f>IF(ISNUMBER(SEARCH(ZAKL_DATA!$B$29,B425)),MAX($A$1:A424)+1,0)</f>
        <v>424</v>
      </c>
      <c r="B425" s="108" t="s">
        <v>1297</v>
      </c>
      <c r="C425" s="138" t="s">
        <v>1793</v>
      </c>
      <c r="E425" t="str">
        <f>IFERROR(VLOOKUP(ROWS($E$2:E425),$A$2:$B$991,2,0),"")</f>
        <v>Výroba ostatních technických a průmyslových textilií</v>
      </c>
      <c r="H425" s="139"/>
      <c r="I425" s="141"/>
    </row>
    <row r="426" spans="1:9" ht="12.75">
      <c r="A426" s="109">
        <f>IF(ISNUMBER(SEARCH(ZAKL_DATA!$B$29,B426)),MAX($A$1:A425)+1,0)</f>
        <v>425</v>
      </c>
      <c r="B426" s="108" t="s">
        <v>1298</v>
      </c>
      <c r="C426" s="138" t="s">
        <v>1794</v>
      </c>
      <c r="E426" t="str">
        <f>IFERROR(VLOOKUP(ROWS($E$2:E426),$A$2:$B$991,2,0),"")</f>
        <v>Výroba ostatních textilií j. n.</v>
      </c>
      <c r="H426" s="139"/>
      <c r="I426" s="141"/>
    </row>
    <row r="427" spans="1:9" ht="12.75">
      <c r="A427" s="109">
        <f>IF(ISNUMBER(SEARCH(ZAKL_DATA!$B$29,B427)),MAX($A$1:A426)+1,0)</f>
        <v>426</v>
      </c>
      <c r="B427" s="108" t="s">
        <v>1299</v>
      </c>
      <c r="C427" s="138" t="s">
        <v>1795</v>
      </c>
      <c r="E427" t="str">
        <f>IFERROR(VLOOKUP(ROWS($E$2:E427),$A$2:$B$991,2,0),"")</f>
        <v>Výroba kožených oděvů</v>
      </c>
      <c r="H427" s="139"/>
      <c r="I427" s="141"/>
    </row>
    <row r="428" spans="1:9" ht="12.75">
      <c r="A428" s="109">
        <f>IF(ISNUMBER(SEARCH(ZAKL_DATA!$B$29,B428)),MAX($A$1:A427)+1,0)</f>
        <v>427</v>
      </c>
      <c r="B428" s="108" t="s">
        <v>1300</v>
      </c>
      <c r="C428" s="138" t="s">
        <v>1796</v>
      </c>
      <c r="E428" t="str">
        <f>IFERROR(VLOOKUP(ROWS($E$2:E428),$A$2:$B$991,2,0),"")</f>
        <v>Výroba pracovních oděvů</v>
      </c>
      <c r="H428" s="139"/>
      <c r="I428" s="141"/>
    </row>
    <row r="429" spans="1:9" ht="12.75">
      <c r="A429" s="109">
        <f>IF(ISNUMBER(SEARCH(ZAKL_DATA!$B$29,B429)),MAX($A$1:A428)+1,0)</f>
        <v>428</v>
      </c>
      <c r="B429" s="108" t="s">
        <v>1301</v>
      </c>
      <c r="C429" s="138" t="s">
        <v>1797</v>
      </c>
      <c r="E429" t="str">
        <f>IFERROR(VLOOKUP(ROWS($E$2:E429),$A$2:$B$991,2,0),"")</f>
        <v>Výroba ostatních svrchních oděvů</v>
      </c>
      <c r="H429" s="139"/>
      <c r="I429" s="141"/>
    </row>
    <row r="430" spans="1:9" ht="12.75">
      <c r="A430" s="109">
        <f>IF(ISNUMBER(SEARCH(ZAKL_DATA!$B$29,B430)),MAX($A$1:A429)+1,0)</f>
        <v>429</v>
      </c>
      <c r="B430" s="108" t="s">
        <v>1302</v>
      </c>
      <c r="C430" s="138" t="s">
        <v>1798</v>
      </c>
      <c r="E430" t="str">
        <f>IFERROR(VLOOKUP(ROWS($E$2:E430),$A$2:$B$991,2,0),"")</f>
        <v>Výroba osobního prádla</v>
      </c>
      <c r="H430" s="139"/>
      <c r="I430" s="141"/>
    </row>
    <row r="431" spans="1:9" ht="12.75">
      <c r="A431" s="109">
        <f>IF(ISNUMBER(SEARCH(ZAKL_DATA!$B$29,B431)),MAX($A$1:A430)+1,0)</f>
        <v>430</v>
      </c>
      <c r="B431" s="108" t="s">
        <v>1303</v>
      </c>
      <c r="C431" s="138" t="s">
        <v>1799</v>
      </c>
      <c r="E431" t="str">
        <f>IFERROR(VLOOKUP(ROWS($E$2:E431),$A$2:$B$991,2,0),"")</f>
        <v>Výroba ostatních oděvů a oděvních doplňků</v>
      </c>
      <c r="H431" s="139"/>
      <c r="I431" s="141"/>
    </row>
    <row r="432" spans="1:9" ht="12.75">
      <c r="A432" s="109">
        <f>IF(ISNUMBER(SEARCH(ZAKL_DATA!$B$29,B432)),MAX($A$1:A431)+1,0)</f>
        <v>431</v>
      </c>
      <c r="B432" s="108" t="s">
        <v>1304</v>
      </c>
      <c r="C432" s="138" t="s">
        <v>1800</v>
      </c>
      <c r="E432" t="str">
        <f>IFERROR(VLOOKUP(ROWS($E$2:E432),$A$2:$B$991,2,0),"")</f>
        <v>Výroba pletených a háčkovaných punčochových výrobků</v>
      </c>
      <c r="H432" s="139"/>
      <c r="I432" s="141"/>
    </row>
    <row r="433" spans="1:9" ht="12.75">
      <c r="A433" s="109">
        <f>IF(ISNUMBER(SEARCH(ZAKL_DATA!$B$29,B433)),MAX($A$1:A432)+1,0)</f>
        <v>432</v>
      </c>
      <c r="B433" s="108" t="s">
        <v>1305</v>
      </c>
      <c r="C433" s="138" t="s">
        <v>1801</v>
      </c>
      <c r="E433" t="str">
        <f>IFERROR(VLOOKUP(ROWS($E$2:E433),$A$2:$B$991,2,0),"")</f>
        <v>Výroba ostatních pletených a háčkovaných oděvů</v>
      </c>
      <c r="H433" s="139"/>
      <c r="I433" s="141"/>
    </row>
    <row r="434" spans="1:9" ht="12.75">
      <c r="A434" s="109">
        <f>IF(ISNUMBER(SEARCH(ZAKL_DATA!$B$29,B434)),MAX($A$1:A433)+1,0)</f>
        <v>433</v>
      </c>
      <c r="B434" s="108" t="s">
        <v>350</v>
      </c>
      <c r="C434" s="138" t="s">
        <v>1802</v>
      </c>
      <c r="E434" t="str">
        <f>IFERROR(VLOOKUP(ROWS($E$2:E434),$A$2:$B$991,2,0),"")</f>
        <v>Chov drobných hospodářských zvířat</v>
      </c>
      <c r="H434" s="139"/>
      <c r="I434" s="141"/>
    </row>
    <row r="435" spans="1:9" ht="12.75">
      <c r="A435" s="109">
        <f>IF(ISNUMBER(SEARCH(ZAKL_DATA!$B$29,B435)),MAX($A$1:A434)+1,0)</f>
        <v>434</v>
      </c>
      <c r="B435" s="108" t="s">
        <v>351</v>
      </c>
      <c r="C435" s="138" t="s">
        <v>1803</v>
      </c>
      <c r="E435" t="str">
        <f>IFERROR(VLOOKUP(ROWS($E$2:E435),$A$2:$B$991,2,0),"")</f>
        <v>Chov kožešinových zvířat</v>
      </c>
      <c r="H435" s="139"/>
      <c r="I435" s="141"/>
    </row>
    <row r="436" spans="1:9" ht="12.75">
      <c r="A436" s="109">
        <f>IF(ISNUMBER(SEARCH(ZAKL_DATA!$B$29,B436)),MAX($A$1:A435)+1,0)</f>
        <v>435</v>
      </c>
      <c r="B436" s="108" t="s">
        <v>352</v>
      </c>
      <c r="C436" s="138" t="s">
        <v>1804</v>
      </c>
      <c r="E436" t="str">
        <f>IFERROR(VLOOKUP(ROWS($E$2:E436),$A$2:$B$991,2,0),"")</f>
        <v>Chov zvířat pro zájmový chov</v>
      </c>
      <c r="H436" s="139"/>
      <c r="I436" s="141"/>
    </row>
    <row r="437" spans="1:9" ht="12.75">
      <c r="A437" s="109">
        <f>IF(ISNUMBER(SEARCH(ZAKL_DATA!$B$29,B437)),MAX($A$1:A436)+1,0)</f>
        <v>436</v>
      </c>
      <c r="B437" s="108" t="s">
        <v>353</v>
      </c>
      <c r="C437" s="138" t="s">
        <v>1805</v>
      </c>
      <c r="E437" t="str">
        <f>IFERROR(VLOOKUP(ROWS($E$2:E437),$A$2:$B$991,2,0),"")</f>
        <v>Chov ostatních zvířat j. n.</v>
      </c>
      <c r="H437" s="139"/>
      <c r="I437" s="141"/>
    </row>
    <row r="438" spans="1:9" ht="12.75">
      <c r="A438" s="109">
        <f>IF(ISNUMBER(SEARCH(ZAKL_DATA!$B$29,B438)),MAX($A$1:A437)+1,0)</f>
        <v>437</v>
      </c>
      <c r="B438" s="108" t="s">
        <v>1306</v>
      </c>
      <c r="C438" s="138" t="s">
        <v>1806</v>
      </c>
      <c r="E438" t="str">
        <f>IFERROR(VLOOKUP(ROWS($E$2:E438),$A$2:$B$991,2,0),"")</f>
        <v>Činění a úprava usní (vyčiněných kůží); zpracování a barvení kožešin</v>
      </c>
      <c r="H438" s="139"/>
      <c r="I438" s="141"/>
    </row>
    <row r="439" spans="1:9" ht="12.75">
      <c r="A439" s="109">
        <f>IF(ISNUMBER(SEARCH(ZAKL_DATA!$B$29,B439)),MAX($A$1:A438)+1,0)</f>
        <v>438</v>
      </c>
      <c r="B439" s="108" t="s">
        <v>1307</v>
      </c>
      <c r="C439" s="138" t="s">
        <v>1807</v>
      </c>
      <c r="E439" t="str">
        <f>IFERROR(VLOOKUP(ROWS($E$2:E439),$A$2:$B$991,2,0),"")</f>
        <v>Výroba brašnářských, sedlářských a podobných výrobků</v>
      </c>
      <c r="H439" s="139"/>
      <c r="I439" s="141"/>
    </row>
    <row r="440" spans="1:9" ht="12.75">
      <c r="A440" s="109">
        <f>IF(ISNUMBER(SEARCH(ZAKL_DATA!$B$29,B440)),MAX($A$1:A439)+1,0)</f>
        <v>439</v>
      </c>
      <c r="B440" s="108" t="s">
        <v>1308</v>
      </c>
      <c r="C440" s="138" t="s">
        <v>1808</v>
      </c>
      <c r="E440" t="str">
        <f>IFERROR(VLOOKUP(ROWS($E$2:E440),$A$2:$B$991,2,0),"")</f>
        <v>Výroba dýh a desek na bázi dřeva</v>
      </c>
      <c r="H440" s="139"/>
      <c r="I440" s="141"/>
    </row>
    <row r="441" spans="1:9" ht="12.75">
      <c r="A441" s="109">
        <f>IF(ISNUMBER(SEARCH(ZAKL_DATA!$B$29,B441)),MAX($A$1:A440)+1,0)</f>
        <v>440</v>
      </c>
      <c r="B441" s="108" t="s">
        <v>1309</v>
      </c>
      <c r="C441" s="138" t="s">
        <v>1809</v>
      </c>
      <c r="E441" t="str">
        <f>IFERROR(VLOOKUP(ROWS($E$2:E441),$A$2:$B$991,2,0),"")</f>
        <v>Výroba sestavených parketových podlah</v>
      </c>
      <c r="H441" s="139"/>
      <c r="I441" s="141"/>
    </row>
    <row r="442" spans="1:9" ht="12.75">
      <c r="A442" s="109">
        <f>IF(ISNUMBER(SEARCH(ZAKL_DATA!$B$29,B442)),MAX($A$1:A441)+1,0)</f>
        <v>441</v>
      </c>
      <c r="B442" s="108" t="s">
        <v>1310</v>
      </c>
      <c r="C442" s="138" t="s">
        <v>1810</v>
      </c>
      <c r="E442" t="str">
        <f>IFERROR(VLOOKUP(ROWS($E$2:E442),$A$2:$B$991,2,0),"")</f>
        <v>Výroba ostatních výrobků stavebního truhlářství a tesařství</v>
      </c>
      <c r="H442" s="139"/>
      <c r="I442" s="141"/>
    </row>
    <row r="443" spans="1:9" ht="12.75">
      <c r="A443" s="109">
        <f>IF(ISNUMBER(SEARCH(ZAKL_DATA!$B$29,B443)),MAX($A$1:A442)+1,0)</f>
        <v>442</v>
      </c>
      <c r="B443" s="108" t="s">
        <v>1311</v>
      </c>
      <c r="C443" s="138" t="s">
        <v>1811</v>
      </c>
      <c r="E443" t="str">
        <f>IFERROR(VLOOKUP(ROWS($E$2:E443),$A$2:$B$991,2,0),"")</f>
        <v>Výroba dřevěných obalů</v>
      </c>
      <c r="H443" s="139"/>
      <c r="I443" s="141"/>
    </row>
    <row r="444" spans="1:9" ht="12.75">
      <c r="A444" s="109">
        <f>IF(ISNUMBER(SEARCH(ZAKL_DATA!$B$29,B444)),MAX($A$1:A443)+1,0)</f>
        <v>443</v>
      </c>
      <c r="B444" s="108" t="s">
        <v>1312</v>
      </c>
      <c r="C444" s="138" t="s">
        <v>1812</v>
      </c>
      <c r="E444" t="str">
        <f>IFERROR(VLOOKUP(ROWS($E$2:E444),$A$2:$B$991,2,0),"")</f>
        <v>Výroba ost.dřevěných,korkových,proutěných a slaměných výr.,kromě nábytku</v>
      </c>
      <c r="H444" s="139"/>
      <c r="I444" s="141"/>
    </row>
    <row r="445" spans="1:9" ht="12.75">
      <c r="A445" s="109">
        <f>IF(ISNUMBER(SEARCH(ZAKL_DATA!$B$29,B445)),MAX($A$1:A444)+1,0)</f>
        <v>444</v>
      </c>
      <c r="B445" s="108" t="s">
        <v>1313</v>
      </c>
      <c r="C445" s="138" t="s">
        <v>1813</v>
      </c>
      <c r="E445" t="str">
        <f>IFERROR(VLOOKUP(ROWS($E$2:E445),$A$2:$B$991,2,0),"")</f>
        <v>Výroba buničiny</v>
      </c>
      <c r="H445" s="139"/>
      <c r="I445" s="141"/>
    </row>
    <row r="446" spans="1:9" ht="12.75">
      <c r="A446" s="109">
        <f>IF(ISNUMBER(SEARCH(ZAKL_DATA!$B$29,B446)),MAX($A$1:A445)+1,0)</f>
        <v>445</v>
      </c>
      <c r="B446" s="108" t="s">
        <v>1314</v>
      </c>
      <c r="C446" s="138" t="s">
        <v>1814</v>
      </c>
      <c r="E446" t="str">
        <f>IFERROR(VLOOKUP(ROWS($E$2:E446),$A$2:$B$991,2,0),"")</f>
        <v>Výroba papíru a lepenky</v>
      </c>
      <c r="H446" s="139"/>
      <c r="I446" s="141"/>
    </row>
    <row r="447" spans="1:9" ht="12.75">
      <c r="A447" s="109">
        <f>IF(ISNUMBER(SEARCH(ZAKL_DATA!$B$29,B447)),MAX($A$1:A446)+1,0)</f>
        <v>446</v>
      </c>
      <c r="B447" s="108" t="s">
        <v>1315</v>
      </c>
      <c r="C447" s="138" t="s">
        <v>1815</v>
      </c>
      <c r="E447" t="str">
        <f>IFERROR(VLOOKUP(ROWS($E$2:E447),$A$2:$B$991,2,0),"")</f>
        <v>Výroba vlnitého papíru a lepenky, papírových a lepenkových obalů</v>
      </c>
      <c r="H447" s="139"/>
      <c r="I447" s="141"/>
    </row>
    <row r="448" spans="1:9" ht="12.75">
      <c r="A448" s="109">
        <f>IF(ISNUMBER(SEARCH(ZAKL_DATA!$B$29,B448)),MAX($A$1:A447)+1,0)</f>
        <v>447</v>
      </c>
      <c r="B448" s="108" t="s">
        <v>1316</v>
      </c>
      <c r="C448" s="138" t="s">
        <v>1816</v>
      </c>
      <c r="E448" t="str">
        <f>IFERROR(VLOOKUP(ROWS($E$2:E448),$A$2:$B$991,2,0),"")</f>
        <v>Výroba domácích potřeb, hygienických a toaletních výrobků z papíru</v>
      </c>
      <c r="H448" s="139"/>
      <c r="I448" s="141"/>
    </row>
    <row r="449" spans="1:9" ht="12.75">
      <c r="A449" s="109">
        <f>IF(ISNUMBER(SEARCH(ZAKL_DATA!$B$29,B449)),MAX($A$1:A448)+1,0)</f>
        <v>448</v>
      </c>
      <c r="B449" s="108" t="s">
        <v>1317</v>
      </c>
      <c r="C449" s="138" t="s">
        <v>1817</v>
      </c>
      <c r="E449" t="str">
        <f>IFERROR(VLOOKUP(ROWS($E$2:E449),$A$2:$B$991,2,0),"")</f>
        <v>Výroba kancelářských potřeb z papíru</v>
      </c>
      <c r="H449" s="139"/>
      <c r="I449" s="141"/>
    </row>
    <row r="450" spans="1:9" ht="12.75">
      <c r="A450" s="109">
        <f>IF(ISNUMBER(SEARCH(ZAKL_DATA!$B$29,B450)),MAX($A$1:A449)+1,0)</f>
        <v>449</v>
      </c>
      <c r="B450" s="108" t="s">
        <v>1318</v>
      </c>
      <c r="C450" s="138" t="s">
        <v>1818</v>
      </c>
      <c r="E450" t="str">
        <f>IFERROR(VLOOKUP(ROWS($E$2:E450),$A$2:$B$991,2,0),"")</f>
        <v>Výroba tapet</v>
      </c>
      <c r="H450" s="139"/>
      <c r="I450" s="141"/>
    </row>
    <row r="451" spans="1:9" ht="12.75">
      <c r="A451" s="109">
        <f>IF(ISNUMBER(SEARCH(ZAKL_DATA!$B$29,B451)),MAX($A$1:A450)+1,0)</f>
        <v>450</v>
      </c>
      <c r="B451" s="108" t="s">
        <v>1319</v>
      </c>
      <c r="C451" s="138" t="s">
        <v>1819</v>
      </c>
      <c r="E451" t="str">
        <f>IFERROR(VLOOKUP(ROWS($E$2:E451),$A$2:$B$991,2,0),"")</f>
        <v>Výroba ostatních výrobků z papíru a lepenky</v>
      </c>
      <c r="H451" s="139"/>
      <c r="I451" s="141"/>
    </row>
    <row r="452" spans="1:9" ht="12.75">
      <c r="A452" s="109">
        <f>IF(ISNUMBER(SEARCH(ZAKL_DATA!$B$29,B452)),MAX($A$1:A451)+1,0)</f>
        <v>451</v>
      </c>
      <c r="B452" s="108" t="s">
        <v>1320</v>
      </c>
      <c r="C452" s="138" t="s">
        <v>1820</v>
      </c>
      <c r="E452" t="str">
        <f>IFERROR(VLOOKUP(ROWS($E$2:E452),$A$2:$B$991,2,0),"")</f>
        <v>Tisk novin</v>
      </c>
      <c r="H452" s="139"/>
      <c r="I452" s="141"/>
    </row>
    <row r="453" spans="1:9" ht="12.75">
      <c r="A453" s="109">
        <f>IF(ISNUMBER(SEARCH(ZAKL_DATA!$B$29,B453)),MAX($A$1:A452)+1,0)</f>
        <v>452</v>
      </c>
      <c r="B453" s="108" t="s">
        <v>1321</v>
      </c>
      <c r="C453" s="138" t="s">
        <v>1821</v>
      </c>
      <c r="E453" t="str">
        <f>IFERROR(VLOOKUP(ROWS($E$2:E453),$A$2:$B$991,2,0),"")</f>
        <v>Tisk ostatní, kromě novin</v>
      </c>
      <c r="H453" s="139"/>
      <c r="I453" s="141"/>
    </row>
    <row r="454" spans="1:9" ht="12.75">
      <c r="A454" s="109">
        <f>IF(ISNUMBER(SEARCH(ZAKL_DATA!$B$29,B454)),MAX($A$1:A453)+1,0)</f>
        <v>453</v>
      </c>
      <c r="B454" s="108" t="s">
        <v>1322</v>
      </c>
      <c r="C454" s="138" t="s">
        <v>1822</v>
      </c>
      <c r="E454" t="str">
        <f>IFERROR(VLOOKUP(ROWS($E$2:E454),$A$2:$B$991,2,0),"")</f>
        <v>Příprava tisku a digitálních dat</v>
      </c>
      <c r="H454" s="139"/>
      <c r="I454" s="141"/>
    </row>
    <row r="455" spans="1:9" ht="12.75">
      <c r="A455" s="109">
        <f>IF(ISNUMBER(SEARCH(ZAKL_DATA!$B$29,B455)),MAX($A$1:A454)+1,0)</f>
        <v>454</v>
      </c>
      <c r="B455" s="108" t="s">
        <v>1323</v>
      </c>
      <c r="C455" s="138" t="s">
        <v>1823</v>
      </c>
      <c r="E455" t="str">
        <f>IFERROR(VLOOKUP(ROWS($E$2:E455),$A$2:$B$991,2,0),"")</f>
        <v>Vázání a související činnosti</v>
      </c>
      <c r="H455" s="139"/>
      <c r="I455" s="141"/>
    </row>
    <row r="456" spans="1:9" ht="12.75">
      <c r="A456" s="109">
        <f>IF(ISNUMBER(SEARCH(ZAKL_DATA!$B$29,B456)),MAX($A$1:A455)+1,0)</f>
        <v>455</v>
      </c>
      <c r="B456" s="108" t="s">
        <v>1324</v>
      </c>
      <c r="C456" s="138" t="s">
        <v>1824</v>
      </c>
      <c r="E456" t="str">
        <f>IFERROR(VLOOKUP(ROWS($E$2:E456),$A$2:$B$991,2,0),"")</f>
        <v>Výroba technických plynů</v>
      </c>
      <c r="H456" s="139"/>
      <c r="I456" s="141"/>
    </row>
    <row r="457" spans="1:9" ht="12.75">
      <c r="A457" s="109">
        <f>IF(ISNUMBER(SEARCH(ZAKL_DATA!$B$29,B457)),MAX($A$1:A456)+1,0)</f>
        <v>456</v>
      </c>
      <c r="B457" s="108" t="s">
        <v>1325</v>
      </c>
      <c r="C457" s="138" t="s">
        <v>1825</v>
      </c>
      <c r="E457" t="str">
        <f>IFERROR(VLOOKUP(ROWS($E$2:E457),$A$2:$B$991,2,0),"")</f>
        <v>Výroba barviv a pigmentů</v>
      </c>
      <c r="H457" s="139"/>
      <c r="I457" s="141"/>
    </row>
    <row r="458" spans="1:9" ht="12.75">
      <c r="A458" s="109">
        <f>IF(ISNUMBER(SEARCH(ZAKL_DATA!$B$29,B458)),MAX($A$1:A457)+1,0)</f>
        <v>457</v>
      </c>
      <c r="B458" s="108" t="s">
        <v>1326</v>
      </c>
      <c r="C458" s="138" t="s">
        <v>1826</v>
      </c>
      <c r="E458" t="str">
        <f>IFERROR(VLOOKUP(ROWS($E$2:E458),$A$2:$B$991,2,0),"")</f>
        <v>Výroba jiných základních anorganických chemických látek</v>
      </c>
      <c r="H458" s="139"/>
      <c r="I458" s="141"/>
    </row>
    <row r="459" spans="1:9" ht="12.75">
      <c r="A459" s="109">
        <f>IF(ISNUMBER(SEARCH(ZAKL_DATA!$B$29,B459)),MAX($A$1:A458)+1,0)</f>
        <v>458</v>
      </c>
      <c r="B459" s="108" t="s">
        <v>1327</v>
      </c>
      <c r="C459" s="138" t="s">
        <v>1827</v>
      </c>
      <c r="E459" t="str">
        <f>IFERROR(VLOOKUP(ROWS($E$2:E459),$A$2:$B$991,2,0),"")</f>
        <v>Výroba jiných základních organických chemických látek</v>
      </c>
      <c r="H459" s="139"/>
      <c r="I459" s="141"/>
    </row>
    <row r="460" spans="1:9" ht="12.75">
      <c r="A460" s="109">
        <f>IF(ISNUMBER(SEARCH(ZAKL_DATA!$B$29,B460)),MAX($A$1:A459)+1,0)</f>
        <v>459</v>
      </c>
      <c r="B460" s="108" t="s">
        <v>1328</v>
      </c>
      <c r="C460" s="138" t="s">
        <v>1828</v>
      </c>
      <c r="E460" t="str">
        <f>IFERROR(VLOOKUP(ROWS($E$2:E460),$A$2:$B$991,2,0),"")</f>
        <v>Výroba hnojiv a dusíkatých sloučenin</v>
      </c>
      <c r="H460" s="139"/>
      <c r="I460" s="141"/>
    </row>
    <row r="461" spans="1:9" ht="12.75">
      <c r="A461" s="109">
        <f>IF(ISNUMBER(SEARCH(ZAKL_DATA!$B$29,B461)),MAX($A$1:A460)+1,0)</f>
        <v>460</v>
      </c>
      <c r="B461" s="108" t="s">
        <v>1329</v>
      </c>
      <c r="C461" s="138" t="s">
        <v>1829</v>
      </c>
      <c r="E461" t="str">
        <f>IFERROR(VLOOKUP(ROWS($E$2:E461),$A$2:$B$991,2,0),"")</f>
        <v>Výroba plastů v primárních formách</v>
      </c>
      <c r="H461" s="139"/>
      <c r="I461" s="141"/>
    </row>
    <row r="462" spans="1:9" ht="12.75">
      <c r="A462" s="109">
        <f>IF(ISNUMBER(SEARCH(ZAKL_DATA!$B$29,B462)),MAX($A$1:A461)+1,0)</f>
        <v>461</v>
      </c>
      <c r="B462" s="108" t="s">
        <v>1330</v>
      </c>
      <c r="C462" s="138" t="s">
        <v>1830</v>
      </c>
      <c r="E462" t="str">
        <f>IFERROR(VLOOKUP(ROWS($E$2:E462),$A$2:$B$991,2,0),"")</f>
        <v>Výroba syntetického kaučuku v primárních formách</v>
      </c>
      <c r="H462" s="139"/>
      <c r="I462" s="141"/>
    </row>
    <row r="463" spans="1:9" ht="12.75">
      <c r="A463" s="109">
        <f>IF(ISNUMBER(SEARCH(ZAKL_DATA!$B$29,B463)),MAX($A$1:A462)+1,0)</f>
        <v>462</v>
      </c>
      <c r="B463" s="108" t="s">
        <v>1331</v>
      </c>
      <c r="C463" s="138" t="s">
        <v>1831</v>
      </c>
      <c r="E463" t="str">
        <f>IFERROR(VLOOKUP(ROWS($E$2:E463),$A$2:$B$991,2,0),"")</f>
        <v>Výroba mýdel a detergentů, čisticích a lešticích prostředků</v>
      </c>
      <c r="H463" s="139"/>
      <c r="I463" s="141"/>
    </row>
    <row r="464" spans="1:9" ht="12.75">
      <c r="A464" s="109">
        <f>IF(ISNUMBER(SEARCH(ZAKL_DATA!$B$29,B464)),MAX($A$1:A463)+1,0)</f>
        <v>463</v>
      </c>
      <c r="B464" s="108" t="s">
        <v>1332</v>
      </c>
      <c r="C464" s="138" t="s">
        <v>1832</v>
      </c>
      <c r="E464" t="str">
        <f>IFERROR(VLOOKUP(ROWS($E$2:E464),$A$2:$B$991,2,0),"")</f>
        <v>Výroba parfémů a toaletních přípravků</v>
      </c>
      <c r="H464" s="139"/>
      <c r="I464" s="141"/>
    </row>
    <row r="465" spans="1:9" ht="12.75">
      <c r="A465" s="109">
        <f>IF(ISNUMBER(SEARCH(ZAKL_DATA!$B$29,B465)),MAX($A$1:A464)+1,0)</f>
        <v>464</v>
      </c>
      <c r="B465" s="108" t="s">
        <v>1333</v>
      </c>
      <c r="C465" s="138" t="s">
        <v>1833</v>
      </c>
      <c r="E465" t="str">
        <f>IFERROR(VLOOKUP(ROWS($E$2:E465),$A$2:$B$991,2,0),"")</f>
        <v>Výroba výbušnin</v>
      </c>
      <c r="H465" s="139"/>
      <c r="I465" s="141"/>
    </row>
    <row r="466" spans="1:9" ht="12.75">
      <c r="A466" s="109">
        <f>IF(ISNUMBER(SEARCH(ZAKL_DATA!$B$29,B466)),MAX($A$1:A465)+1,0)</f>
        <v>465</v>
      </c>
      <c r="B466" s="108" t="s">
        <v>1334</v>
      </c>
      <c r="C466" s="138" t="s">
        <v>1834</v>
      </c>
      <c r="E466" t="str">
        <f>IFERROR(VLOOKUP(ROWS($E$2:E466),$A$2:$B$991,2,0),"")</f>
        <v>Výroba klihů</v>
      </c>
      <c r="H466" s="139"/>
      <c r="I466" s="141"/>
    </row>
    <row r="467" spans="1:9" ht="12.75">
      <c r="A467" s="109">
        <f>IF(ISNUMBER(SEARCH(ZAKL_DATA!$B$29,B467)),MAX($A$1:A466)+1,0)</f>
        <v>466</v>
      </c>
      <c r="B467" s="108" t="s">
        <v>1335</v>
      </c>
      <c r="C467" s="138" t="s">
        <v>1835</v>
      </c>
      <c r="E467" t="str">
        <f>IFERROR(VLOOKUP(ROWS($E$2:E467),$A$2:$B$991,2,0),"")</f>
        <v>Výroba vonných silic</v>
      </c>
      <c r="H467" s="139"/>
      <c r="I467" s="141"/>
    </row>
    <row r="468" spans="1:9" ht="12.75">
      <c r="A468" s="109">
        <f>IF(ISNUMBER(SEARCH(ZAKL_DATA!$B$29,B468)),MAX($A$1:A467)+1,0)</f>
        <v>467</v>
      </c>
      <c r="B468" s="108" t="s">
        <v>1336</v>
      </c>
      <c r="C468" s="138" t="s">
        <v>1836</v>
      </c>
      <c r="E468" t="str">
        <f>IFERROR(VLOOKUP(ROWS($E$2:E468),$A$2:$B$991,2,0),"")</f>
        <v>Výroba ostatních chemických výrobků j. n.</v>
      </c>
      <c r="H468" s="139"/>
      <c r="I468" s="141"/>
    </row>
    <row r="469" spans="1:9" ht="12.75">
      <c r="A469" s="109">
        <f>IF(ISNUMBER(SEARCH(ZAKL_DATA!$B$29,B469)),MAX($A$1:A468)+1,0)</f>
        <v>468</v>
      </c>
      <c r="B469" s="108" t="s">
        <v>1337</v>
      </c>
      <c r="C469" s="138" t="s">
        <v>1837</v>
      </c>
      <c r="E469" t="str">
        <f>IFERROR(VLOOKUP(ROWS($E$2:E469),$A$2:$B$991,2,0),"")</f>
        <v>Výroba pryžových plášťů a duší; protektorování pneumatik</v>
      </c>
      <c r="H469" s="139"/>
      <c r="I469" s="141"/>
    </row>
    <row r="470" spans="1:9" ht="12.75">
      <c r="A470" s="109">
        <f>IF(ISNUMBER(SEARCH(ZAKL_DATA!$B$29,B470)),MAX($A$1:A469)+1,0)</f>
        <v>469</v>
      </c>
      <c r="B470" s="108" t="s">
        <v>1338</v>
      </c>
      <c r="C470" s="138" t="s">
        <v>1838</v>
      </c>
      <c r="E470" t="str">
        <f>IFERROR(VLOOKUP(ROWS($E$2:E470),$A$2:$B$991,2,0),"")</f>
        <v>Výroba ostatních pryžových výrobků</v>
      </c>
      <c r="H470" s="139"/>
      <c r="I470" s="141"/>
    </row>
    <row r="471" spans="1:9" ht="12.75">
      <c r="A471" s="109">
        <f>IF(ISNUMBER(SEARCH(ZAKL_DATA!$B$29,B471)),MAX($A$1:A470)+1,0)</f>
        <v>470</v>
      </c>
      <c r="B471" s="108" t="s">
        <v>1339</v>
      </c>
      <c r="C471" s="138" t="s">
        <v>1839</v>
      </c>
      <c r="E471" t="str">
        <f>IFERROR(VLOOKUP(ROWS($E$2:E471),$A$2:$B$991,2,0),"")</f>
        <v>Výroba plastových desek, fólií, hadic, trubek a profilů</v>
      </c>
      <c r="H471" s="139"/>
      <c r="I471" s="141"/>
    </row>
    <row r="472" spans="1:9" ht="12.75">
      <c r="A472" s="109">
        <f>IF(ISNUMBER(SEARCH(ZAKL_DATA!$B$29,B472)),MAX($A$1:A471)+1,0)</f>
        <v>471</v>
      </c>
      <c r="B472" s="108" t="s">
        <v>1340</v>
      </c>
      <c r="C472" s="138" t="s">
        <v>1840</v>
      </c>
      <c r="E472" t="str">
        <f>IFERROR(VLOOKUP(ROWS($E$2:E472),$A$2:$B$991,2,0),"")</f>
        <v>Výroba plastových obalů</v>
      </c>
      <c r="H472" s="139"/>
      <c r="I472" s="141"/>
    </row>
    <row r="473" spans="1:9" ht="12.75">
      <c r="A473" s="109">
        <f>IF(ISNUMBER(SEARCH(ZAKL_DATA!$B$29,B473)),MAX($A$1:A472)+1,0)</f>
        <v>472</v>
      </c>
      <c r="B473" s="108" t="s">
        <v>1341</v>
      </c>
      <c r="C473" s="138" t="s">
        <v>1841</v>
      </c>
      <c r="E473" t="str">
        <f>IFERROR(VLOOKUP(ROWS($E$2:E473),$A$2:$B$991,2,0),"")</f>
        <v>Výroba plastových výrobků pro stavebnictví</v>
      </c>
      <c r="H473" s="139"/>
      <c r="I473" s="141"/>
    </row>
    <row r="474" spans="1:9" ht="12.75">
      <c r="A474" s="109">
        <f>IF(ISNUMBER(SEARCH(ZAKL_DATA!$B$29,B474)),MAX($A$1:A473)+1,0)</f>
        <v>473</v>
      </c>
      <c r="B474" s="108" t="s">
        <v>1342</v>
      </c>
      <c r="C474" s="138" t="s">
        <v>1842</v>
      </c>
      <c r="E474" t="str">
        <f>IFERROR(VLOOKUP(ROWS($E$2:E474),$A$2:$B$991,2,0),"")</f>
        <v>Výroba ostatních plastových výrobků</v>
      </c>
      <c r="H474" s="139"/>
      <c r="I474" s="141"/>
    </row>
    <row r="475" spans="1:9" ht="12.75">
      <c r="A475" s="109">
        <f>IF(ISNUMBER(SEARCH(ZAKL_DATA!$B$29,B475)),MAX($A$1:A474)+1,0)</f>
        <v>474</v>
      </c>
      <c r="B475" s="108" t="s">
        <v>1343</v>
      </c>
      <c r="C475" s="138" t="s">
        <v>1843</v>
      </c>
      <c r="E475" t="str">
        <f>IFERROR(VLOOKUP(ROWS($E$2:E475),$A$2:$B$991,2,0),"")</f>
        <v>Výroba plochého skla</v>
      </c>
      <c r="H475" s="139"/>
      <c r="I475" s="141"/>
    </row>
    <row r="476" spans="1:9" ht="12.75">
      <c r="A476" s="109">
        <f>IF(ISNUMBER(SEARCH(ZAKL_DATA!$B$29,B476)),MAX($A$1:A475)+1,0)</f>
        <v>475</v>
      </c>
      <c r="B476" s="108" t="s">
        <v>1344</v>
      </c>
      <c r="C476" s="138" t="s">
        <v>1844</v>
      </c>
      <c r="E476" t="str">
        <f>IFERROR(VLOOKUP(ROWS($E$2:E476),$A$2:$B$991,2,0),"")</f>
        <v>Tvarování a zpracování plochého skla</v>
      </c>
      <c r="H476" s="139"/>
      <c r="I476" s="141"/>
    </row>
    <row r="477" spans="1:9" ht="12.75">
      <c r="A477" s="109">
        <f>IF(ISNUMBER(SEARCH(ZAKL_DATA!$B$29,B477)),MAX($A$1:A476)+1,0)</f>
        <v>476</v>
      </c>
      <c r="B477" s="108" t="s">
        <v>1345</v>
      </c>
      <c r="C477" s="138" t="s">
        <v>1845</v>
      </c>
      <c r="E477" t="str">
        <f>IFERROR(VLOOKUP(ROWS($E$2:E477),$A$2:$B$991,2,0),"")</f>
        <v>Výroba dutého skla</v>
      </c>
      <c r="H477" s="139"/>
      <c r="I477" s="141"/>
    </row>
    <row r="478" spans="1:9" ht="12.75">
      <c r="A478" s="109">
        <f>IF(ISNUMBER(SEARCH(ZAKL_DATA!$B$29,B478)),MAX($A$1:A477)+1,0)</f>
        <v>477</v>
      </c>
      <c r="B478" s="108" t="s">
        <v>1346</v>
      </c>
      <c r="C478" s="138" t="s">
        <v>1846</v>
      </c>
      <c r="E478" t="str">
        <f>IFERROR(VLOOKUP(ROWS($E$2:E478),$A$2:$B$991,2,0),"")</f>
        <v>Výroba skleněných vláken</v>
      </c>
      <c r="H478" s="139"/>
      <c r="I478" s="141"/>
    </row>
    <row r="479" spans="1:9" ht="12.75">
      <c r="A479" s="109">
        <f>IF(ISNUMBER(SEARCH(ZAKL_DATA!$B$29,B479)),MAX($A$1:A478)+1,0)</f>
        <v>478</v>
      </c>
      <c r="B479" s="108" t="s">
        <v>1347</v>
      </c>
      <c r="C479" s="138" t="s">
        <v>1847</v>
      </c>
      <c r="E479" t="str">
        <f>IFERROR(VLOOKUP(ROWS($E$2:E479),$A$2:$B$991,2,0),"")</f>
        <v>Výroba a zpracování ostatního skla vč. technického</v>
      </c>
      <c r="H479" s="139"/>
      <c r="I479" s="141"/>
    </row>
    <row r="480" spans="1:9" ht="12.75">
      <c r="A480" s="109">
        <f>IF(ISNUMBER(SEARCH(ZAKL_DATA!$B$29,B480)),MAX($A$1:A479)+1,0)</f>
        <v>479</v>
      </c>
      <c r="B480" s="108" t="s">
        <v>1348</v>
      </c>
      <c r="C480" s="138" t="s">
        <v>1848</v>
      </c>
      <c r="E480" t="str">
        <f>IFERROR(VLOOKUP(ROWS($E$2:E480),$A$2:$B$991,2,0),"")</f>
        <v>Výroba keramických obkládaček a dlaždic</v>
      </c>
      <c r="H480" s="139"/>
      <c r="I480" s="141"/>
    </row>
    <row r="481" spans="1:9" ht="12.75">
      <c r="A481" s="109">
        <f>IF(ISNUMBER(SEARCH(ZAKL_DATA!$B$29,B481)),MAX($A$1:A480)+1,0)</f>
        <v>480</v>
      </c>
      <c r="B481" s="108" t="s">
        <v>1349</v>
      </c>
      <c r="C481" s="138" t="s">
        <v>1849</v>
      </c>
      <c r="E481" t="str">
        <f>IFERROR(VLOOKUP(ROWS($E$2:E481),$A$2:$B$991,2,0),"")</f>
        <v>Výroba pálených zdicích materiálů, tašek, dlaždic a podobných výrobků</v>
      </c>
      <c r="H481" s="139"/>
      <c r="I481" s="141"/>
    </row>
    <row r="482" spans="1:9" ht="12.75">
      <c r="A482" s="109">
        <f>IF(ISNUMBER(SEARCH(ZAKL_DATA!$B$29,B482)),MAX($A$1:A481)+1,0)</f>
        <v>481</v>
      </c>
      <c r="B482" s="108" t="s">
        <v>0</v>
      </c>
      <c r="C482" s="138" t="s">
        <v>1850</v>
      </c>
      <c r="E482" t="str">
        <f>IFERROR(VLOOKUP(ROWS($E$2:E482),$A$2:$B$991,2,0),"")</f>
        <v>Výroba keram.a porcelán.výrobků převážně pro domácnost a ozdob.předmětů</v>
      </c>
      <c r="H482" s="139"/>
      <c r="I482" s="141"/>
    </row>
    <row r="483" spans="1:9" ht="12.75">
      <c r="A483" s="109">
        <f>IF(ISNUMBER(SEARCH(ZAKL_DATA!$B$29,B483)),MAX($A$1:A482)+1,0)</f>
        <v>482</v>
      </c>
      <c r="B483" s="108" t="s">
        <v>1</v>
      </c>
      <c r="C483" s="138" t="s">
        <v>1851</v>
      </c>
      <c r="E483" t="str">
        <f>IFERROR(VLOOKUP(ROWS($E$2:E483),$A$2:$B$991,2,0),"")</f>
        <v>Výroba keramických sanitárních výrobků</v>
      </c>
      <c r="H483" s="139"/>
      <c r="I483" s="141"/>
    </row>
    <row r="484" spans="1:9" ht="12.75">
      <c r="A484" s="109">
        <f>IF(ISNUMBER(SEARCH(ZAKL_DATA!$B$29,B484)),MAX($A$1:A483)+1,0)</f>
        <v>483</v>
      </c>
      <c r="B484" s="108" t="s">
        <v>2</v>
      </c>
      <c r="C484" s="138" t="s">
        <v>1852</v>
      </c>
      <c r="E484" t="str">
        <f>IFERROR(VLOOKUP(ROWS($E$2:E484),$A$2:$B$991,2,0),"")</f>
        <v>Výroba keramických izolátorů a izolačního příslušenství</v>
      </c>
      <c r="H484" s="139"/>
      <c r="I484" s="141"/>
    </row>
    <row r="485" spans="1:9" ht="12.75">
      <c r="A485" s="109">
        <f>IF(ISNUMBER(SEARCH(ZAKL_DATA!$B$29,B485)),MAX($A$1:A484)+1,0)</f>
        <v>484</v>
      </c>
      <c r="B485" s="108" t="s">
        <v>3</v>
      </c>
      <c r="C485" s="138" t="s">
        <v>1853</v>
      </c>
      <c r="E485" t="str">
        <f>IFERROR(VLOOKUP(ROWS($E$2:E485),$A$2:$B$991,2,0),"")</f>
        <v>Výroba ostatních technických keramických výrobků</v>
      </c>
      <c r="H485" s="139"/>
      <c r="I485" s="141"/>
    </row>
    <row r="486" spans="1:9" ht="12.75">
      <c r="A486" s="109">
        <f>IF(ISNUMBER(SEARCH(ZAKL_DATA!$B$29,B486)),MAX($A$1:A485)+1,0)</f>
        <v>485</v>
      </c>
      <c r="B486" s="108" t="s">
        <v>4</v>
      </c>
      <c r="C486" s="138" t="s">
        <v>1854</v>
      </c>
      <c r="E486" t="str">
        <f>IFERROR(VLOOKUP(ROWS($E$2:E486),$A$2:$B$991,2,0),"")</f>
        <v>Výroba ostatních keramických výrobků</v>
      </c>
      <c r="H486" s="139"/>
      <c r="I486" s="141"/>
    </row>
    <row r="487" spans="1:9" ht="12.75">
      <c r="A487" s="109">
        <f>IF(ISNUMBER(SEARCH(ZAKL_DATA!$B$29,B487)),MAX($A$1:A486)+1,0)</f>
        <v>486</v>
      </c>
      <c r="B487" s="108" t="s">
        <v>5</v>
      </c>
      <c r="C487" s="138" t="s">
        <v>1855</v>
      </c>
      <c r="E487" t="str">
        <f>IFERROR(VLOOKUP(ROWS($E$2:E487),$A$2:$B$991,2,0),"")</f>
        <v>Výroba cementu</v>
      </c>
      <c r="H487" s="139"/>
      <c r="I487" s="141"/>
    </row>
    <row r="488" spans="1:9" ht="12.75">
      <c r="A488" s="109">
        <f>IF(ISNUMBER(SEARCH(ZAKL_DATA!$B$29,B488)),MAX($A$1:A487)+1,0)</f>
        <v>487</v>
      </c>
      <c r="B488" s="108" t="s">
        <v>6</v>
      </c>
      <c r="C488" s="138" t="s">
        <v>1856</v>
      </c>
      <c r="E488" t="str">
        <f>IFERROR(VLOOKUP(ROWS($E$2:E488),$A$2:$B$991,2,0),"")</f>
        <v>Výroba vápna a sádry</v>
      </c>
      <c r="H488" s="139"/>
      <c r="I488" s="141"/>
    </row>
    <row r="489" spans="1:9" ht="12.75">
      <c r="A489" s="109">
        <f>IF(ISNUMBER(SEARCH(ZAKL_DATA!$B$29,B489)),MAX($A$1:A488)+1,0)</f>
        <v>488</v>
      </c>
      <c r="B489" s="108" t="s">
        <v>7</v>
      </c>
      <c r="C489" s="138" t="s">
        <v>1857</v>
      </c>
      <c r="E489" t="str">
        <f>IFERROR(VLOOKUP(ROWS($E$2:E489),$A$2:$B$991,2,0),"")</f>
        <v>Výroba betonových výrobků pro stavební účely</v>
      </c>
      <c r="H489" s="139"/>
      <c r="I489" s="141"/>
    </row>
    <row r="490" spans="1:9" ht="12.75">
      <c r="A490" s="109">
        <f>IF(ISNUMBER(SEARCH(ZAKL_DATA!$B$29,B490)),MAX($A$1:A489)+1,0)</f>
        <v>489</v>
      </c>
      <c r="B490" s="108" t="s">
        <v>8</v>
      </c>
      <c r="C490" s="138" t="s">
        <v>1858</v>
      </c>
      <c r="E490" t="str">
        <f>IFERROR(VLOOKUP(ROWS($E$2:E490),$A$2:$B$991,2,0),"")</f>
        <v>Výroba sádrových výrobků pro stavební účely</v>
      </c>
      <c r="H490" s="139"/>
      <c r="I490" s="141"/>
    </row>
    <row r="491" spans="1:9" ht="12.75">
      <c r="A491" s="109">
        <f>IF(ISNUMBER(SEARCH(ZAKL_DATA!$B$29,B491)),MAX($A$1:A490)+1,0)</f>
        <v>490</v>
      </c>
      <c r="B491" s="108" t="s">
        <v>9</v>
      </c>
      <c r="C491" s="138" t="s">
        <v>1859</v>
      </c>
      <c r="E491" t="str">
        <f>IFERROR(VLOOKUP(ROWS($E$2:E491),$A$2:$B$991,2,0),"")</f>
        <v>Výroba betonu připraveného k lití</v>
      </c>
      <c r="H491" s="139"/>
      <c r="I491" s="141"/>
    </row>
    <row r="492" spans="1:9" ht="12.75">
      <c r="A492" s="109">
        <f>IF(ISNUMBER(SEARCH(ZAKL_DATA!$B$29,B492)),MAX($A$1:A491)+1,0)</f>
        <v>491</v>
      </c>
      <c r="B492" s="108" t="s">
        <v>10</v>
      </c>
      <c r="C492" s="138" t="s">
        <v>1860</v>
      </c>
      <c r="E492" t="str">
        <f>IFERROR(VLOOKUP(ROWS($E$2:E492),$A$2:$B$991,2,0),"")</f>
        <v>Výroba malt</v>
      </c>
      <c r="H492" s="139"/>
      <c r="I492" s="141"/>
    </row>
    <row r="493" spans="1:9" ht="12.75">
      <c r="A493" s="109">
        <f>IF(ISNUMBER(SEARCH(ZAKL_DATA!$B$29,B493)),MAX($A$1:A492)+1,0)</f>
        <v>492</v>
      </c>
      <c r="B493" s="108" t="s">
        <v>11</v>
      </c>
      <c r="C493" s="138" t="s">
        <v>1861</v>
      </c>
      <c r="E493" t="str">
        <f>IFERROR(VLOOKUP(ROWS($E$2:E493),$A$2:$B$991,2,0),"")</f>
        <v>Výroba vláknitých cementů</v>
      </c>
      <c r="H493" s="139"/>
      <c r="I493" s="141"/>
    </row>
    <row r="494" spans="1:9" ht="12.75">
      <c r="A494" s="109">
        <f>IF(ISNUMBER(SEARCH(ZAKL_DATA!$B$29,B494)),MAX($A$1:A493)+1,0)</f>
        <v>493</v>
      </c>
      <c r="B494" s="108" t="s">
        <v>12</v>
      </c>
      <c r="C494" s="138" t="s">
        <v>1862</v>
      </c>
      <c r="E494" t="str">
        <f>IFERROR(VLOOKUP(ROWS($E$2:E494),$A$2:$B$991,2,0),"")</f>
        <v>Výroba ostatních betonových, cementových a sádrových výrobků</v>
      </c>
      <c r="H494" s="139"/>
      <c r="I494" s="141"/>
    </row>
    <row r="495" spans="1:9" ht="12.75">
      <c r="A495" s="109">
        <f>IF(ISNUMBER(SEARCH(ZAKL_DATA!$B$29,B495)),MAX($A$1:A494)+1,0)</f>
        <v>494</v>
      </c>
      <c r="B495" s="108" t="s">
        <v>13</v>
      </c>
      <c r="C495" s="138" t="s">
        <v>1863</v>
      </c>
      <c r="E495" t="str">
        <f>IFERROR(VLOOKUP(ROWS($E$2:E495),$A$2:$B$991,2,0),"")</f>
        <v>Výroba brusiv</v>
      </c>
      <c r="H495" s="139"/>
      <c r="I495" s="141"/>
    </row>
    <row r="496" spans="1:9" ht="12.75">
      <c r="A496" s="109">
        <f>IF(ISNUMBER(SEARCH(ZAKL_DATA!$B$29,B496)),MAX($A$1:A495)+1,0)</f>
        <v>495</v>
      </c>
      <c r="B496" s="108" t="s">
        <v>14</v>
      </c>
      <c r="C496" s="138" t="s">
        <v>1864</v>
      </c>
      <c r="E496" t="str">
        <f>IFERROR(VLOOKUP(ROWS($E$2:E496),$A$2:$B$991,2,0),"")</f>
        <v>Výroba ostatních nekovových minerálních výrobků j.n.</v>
      </c>
      <c r="H496" s="139"/>
      <c r="I496" s="141"/>
    </row>
    <row r="497" spans="1:9" ht="12.75">
      <c r="A497" s="109">
        <f>IF(ISNUMBER(SEARCH(ZAKL_DATA!$B$29,B497)),MAX($A$1:A496)+1,0)</f>
        <v>496</v>
      </c>
      <c r="B497" s="108" t="s">
        <v>15</v>
      </c>
      <c r="C497" s="138" t="s">
        <v>1865</v>
      </c>
      <c r="E497" t="str">
        <f>IFERROR(VLOOKUP(ROWS($E$2:E497),$A$2:$B$991,2,0),"")</f>
        <v>Tažení tyčí za studena</v>
      </c>
      <c r="H497" s="139"/>
      <c r="I497" s="141"/>
    </row>
    <row r="498" spans="1:9" ht="12.75">
      <c r="A498" s="109">
        <f>IF(ISNUMBER(SEARCH(ZAKL_DATA!$B$29,B498)),MAX($A$1:A497)+1,0)</f>
        <v>497</v>
      </c>
      <c r="B498" s="108" t="s">
        <v>16</v>
      </c>
      <c r="C498" s="138" t="s">
        <v>1866</v>
      </c>
      <c r="E498" t="str">
        <f>IFERROR(VLOOKUP(ROWS($E$2:E498),$A$2:$B$991,2,0),"")</f>
        <v>Válcování ocelových úzkých pásů za studena</v>
      </c>
      <c r="H498" s="139"/>
      <c r="I498" s="141"/>
    </row>
    <row r="499" spans="1:9" ht="12.75">
      <c r="A499" s="109">
        <f>IF(ISNUMBER(SEARCH(ZAKL_DATA!$B$29,B499)),MAX($A$1:A498)+1,0)</f>
        <v>498</v>
      </c>
      <c r="B499" s="108" t="s">
        <v>17</v>
      </c>
      <c r="C499" s="138" t="s">
        <v>1867</v>
      </c>
      <c r="E499" t="str">
        <f>IFERROR(VLOOKUP(ROWS($E$2:E499),$A$2:$B$991,2,0),"")</f>
        <v>Tváření ocelových profilů za studena</v>
      </c>
      <c r="H499" s="139"/>
      <c r="I499" s="141"/>
    </row>
    <row r="500" spans="1:9" ht="12.75">
      <c r="A500" s="109">
        <f>IF(ISNUMBER(SEARCH(ZAKL_DATA!$B$29,B500)),MAX($A$1:A499)+1,0)</f>
        <v>499</v>
      </c>
      <c r="B500" s="108" t="s">
        <v>18</v>
      </c>
      <c r="C500" s="138" t="s">
        <v>1868</v>
      </c>
      <c r="E500" t="str">
        <f>IFERROR(VLOOKUP(ROWS($E$2:E500),$A$2:$B$991,2,0),"")</f>
        <v>Tažení ocelového drátu za studena</v>
      </c>
      <c r="H500" s="139"/>
      <c r="I500" s="141"/>
    </row>
    <row r="501" spans="1:9" ht="12.75">
      <c r="A501" s="109">
        <f>IF(ISNUMBER(SEARCH(ZAKL_DATA!$B$29,B501)),MAX($A$1:A500)+1,0)</f>
        <v>500</v>
      </c>
      <c r="B501" s="108" t="s">
        <v>19</v>
      </c>
      <c r="C501" s="138" t="s">
        <v>1869</v>
      </c>
      <c r="E501" t="str">
        <f>IFERROR(VLOOKUP(ROWS($E$2:E501),$A$2:$B$991,2,0),"")</f>
        <v>Výroba a hutní zpracování drahých kovů</v>
      </c>
      <c r="H501" s="139"/>
      <c r="I501" s="141"/>
    </row>
    <row r="502" spans="1:9" ht="12.75">
      <c r="A502" s="109">
        <f>IF(ISNUMBER(SEARCH(ZAKL_DATA!$B$29,B502)),MAX($A$1:A501)+1,0)</f>
        <v>501</v>
      </c>
      <c r="B502" s="108" t="s">
        <v>20</v>
      </c>
      <c r="C502" s="138" t="s">
        <v>1870</v>
      </c>
      <c r="E502" t="str">
        <f>IFERROR(VLOOKUP(ROWS($E$2:E502),$A$2:$B$991,2,0),"")</f>
        <v>Výroba a hutní zpracování hliníku</v>
      </c>
      <c r="H502" s="139"/>
      <c r="I502" s="141"/>
    </row>
    <row r="503" spans="1:9" ht="12.75">
      <c r="A503" s="109">
        <f>IF(ISNUMBER(SEARCH(ZAKL_DATA!$B$29,B503)),MAX($A$1:A502)+1,0)</f>
        <v>502</v>
      </c>
      <c r="B503" s="108" t="s">
        <v>21</v>
      </c>
      <c r="C503" s="138" t="s">
        <v>1871</v>
      </c>
      <c r="E503" t="str">
        <f>IFERROR(VLOOKUP(ROWS($E$2:E503),$A$2:$B$991,2,0),"")</f>
        <v>Výroba a hutní zpracování olova, zinku a cínu</v>
      </c>
      <c r="H503" s="139"/>
      <c r="I503" s="141"/>
    </row>
    <row r="504" spans="1:9" ht="12.75">
      <c r="A504" s="109">
        <f>IF(ISNUMBER(SEARCH(ZAKL_DATA!$B$29,B504)),MAX($A$1:A503)+1,0)</f>
        <v>503</v>
      </c>
      <c r="B504" s="108" t="s">
        <v>22</v>
      </c>
      <c r="C504" s="138" t="s">
        <v>1872</v>
      </c>
      <c r="E504" t="str">
        <f>IFERROR(VLOOKUP(ROWS($E$2:E504),$A$2:$B$991,2,0),"")</f>
        <v>Výroba a hutní zpracování mědi</v>
      </c>
      <c r="H504" s="139"/>
      <c r="I504" s="141"/>
    </row>
    <row r="505" spans="1:9" ht="12.75">
      <c r="A505" s="109">
        <f>IF(ISNUMBER(SEARCH(ZAKL_DATA!$B$29,B505)),MAX($A$1:A504)+1,0)</f>
        <v>504</v>
      </c>
      <c r="B505" s="108" t="s">
        <v>23</v>
      </c>
      <c r="C505" s="138" t="s">
        <v>1873</v>
      </c>
      <c r="E505" t="str">
        <f>IFERROR(VLOOKUP(ROWS($E$2:E505),$A$2:$B$991,2,0),"")</f>
        <v>Výroba a hutní zpracování ostatních neželezných kovů</v>
      </c>
      <c r="H505" s="139"/>
      <c r="I505" s="141"/>
    </row>
    <row r="506" spans="1:9" ht="12.75">
      <c r="A506" s="109">
        <f>IF(ISNUMBER(SEARCH(ZAKL_DATA!$B$29,B506)),MAX($A$1:A505)+1,0)</f>
        <v>505</v>
      </c>
      <c r="B506" s="108" t="s">
        <v>24</v>
      </c>
      <c r="C506" s="138" t="s">
        <v>1874</v>
      </c>
      <c r="E506" t="str">
        <f>IFERROR(VLOOKUP(ROWS($E$2:E506),$A$2:$B$991,2,0),"")</f>
        <v>Zpracování jaderného paliva</v>
      </c>
      <c r="H506" s="139"/>
      <c r="I506" s="141"/>
    </row>
    <row r="507" spans="1:9" ht="12.75">
      <c r="A507" s="109">
        <f>IF(ISNUMBER(SEARCH(ZAKL_DATA!$B$29,B507)),MAX($A$1:A506)+1,0)</f>
        <v>506</v>
      </c>
      <c r="B507" s="108" t="s">
        <v>25</v>
      </c>
      <c r="C507" s="138" t="s">
        <v>1875</v>
      </c>
      <c r="E507" t="str">
        <f>IFERROR(VLOOKUP(ROWS($E$2:E507),$A$2:$B$991,2,0),"")</f>
        <v>Výroba odlitků z litiny</v>
      </c>
      <c r="H507" s="139"/>
      <c r="I507" s="141"/>
    </row>
    <row r="508" spans="1:9" ht="12.75">
      <c r="A508" s="109">
        <f>IF(ISNUMBER(SEARCH(ZAKL_DATA!$B$29,B508)),MAX($A$1:A507)+1,0)</f>
        <v>507</v>
      </c>
      <c r="B508" s="108" t="s">
        <v>26</v>
      </c>
      <c r="C508" s="138" t="s">
        <v>1876</v>
      </c>
      <c r="E508" t="str">
        <f>IFERROR(VLOOKUP(ROWS($E$2:E508),$A$2:$B$991,2,0),"")</f>
        <v>Výroba odlitků z oceli</v>
      </c>
      <c r="H508" s="139"/>
      <c r="I508" s="141"/>
    </row>
    <row r="509" spans="1:9" ht="12.75">
      <c r="A509" s="109">
        <f>IF(ISNUMBER(SEARCH(ZAKL_DATA!$B$29,B509)),MAX($A$1:A508)+1,0)</f>
        <v>508</v>
      </c>
      <c r="B509" s="108" t="s">
        <v>27</v>
      </c>
      <c r="C509" s="138" t="s">
        <v>1877</v>
      </c>
      <c r="E509" t="str">
        <f>IFERROR(VLOOKUP(ROWS($E$2:E509),$A$2:$B$991,2,0),"")</f>
        <v>Výroba odlitků z lehkých neželezných kovů</v>
      </c>
      <c r="H509" s="139"/>
      <c r="I509" s="141"/>
    </row>
    <row r="510" spans="1:9" ht="12.75">
      <c r="A510" s="109">
        <f>IF(ISNUMBER(SEARCH(ZAKL_DATA!$B$29,B510)),MAX($A$1:A509)+1,0)</f>
        <v>509</v>
      </c>
      <c r="B510" s="108" t="s">
        <v>28</v>
      </c>
      <c r="C510" s="138" t="s">
        <v>1878</v>
      </c>
      <c r="E510" t="str">
        <f>IFERROR(VLOOKUP(ROWS($E$2:E510),$A$2:$B$991,2,0),"")</f>
        <v>Výroba odlitků z ostatních neželezných kovů</v>
      </c>
      <c r="H510" s="139"/>
      <c r="I510" s="141"/>
    </row>
    <row r="511" spans="1:9" ht="12.75">
      <c r="A511" s="109">
        <f>IF(ISNUMBER(SEARCH(ZAKL_DATA!$B$29,B511)),MAX($A$1:A510)+1,0)</f>
        <v>510</v>
      </c>
      <c r="B511" s="108" t="s">
        <v>29</v>
      </c>
      <c r="C511" s="138" t="s">
        <v>1879</v>
      </c>
      <c r="E511" t="str">
        <f>IFERROR(VLOOKUP(ROWS($E$2:E511),$A$2:$B$991,2,0),"")</f>
        <v>Výroba kovových konstrukcí a jejich dílů</v>
      </c>
      <c r="H511" s="139"/>
      <c r="I511" s="141"/>
    </row>
    <row r="512" spans="1:9" ht="12.75">
      <c r="A512" s="109">
        <f>IF(ISNUMBER(SEARCH(ZAKL_DATA!$B$29,B512)),MAX($A$1:A511)+1,0)</f>
        <v>511</v>
      </c>
      <c r="B512" s="108" t="s">
        <v>30</v>
      </c>
      <c r="C512" s="138" t="s">
        <v>1880</v>
      </c>
      <c r="E512" t="str">
        <f>IFERROR(VLOOKUP(ROWS($E$2:E512),$A$2:$B$991,2,0),"")</f>
        <v>Výroba kovových dveří a oken</v>
      </c>
      <c r="H512" s="139"/>
      <c r="I512" s="141"/>
    </row>
    <row r="513" spans="1:9" ht="12.75">
      <c r="A513" s="109">
        <f>IF(ISNUMBER(SEARCH(ZAKL_DATA!$B$29,B513)),MAX($A$1:A512)+1,0)</f>
        <v>512</v>
      </c>
      <c r="B513" s="108" t="s">
        <v>31</v>
      </c>
      <c r="C513" s="138" t="s">
        <v>1881</v>
      </c>
      <c r="E513" t="str">
        <f>IFERROR(VLOOKUP(ROWS($E$2:E513),$A$2:$B$991,2,0),"")</f>
        <v>Výroba radiátorů a kotlů k ústřednímu topení</v>
      </c>
      <c r="H513" s="139"/>
      <c r="I513" s="141"/>
    </row>
    <row r="514" spans="1:9" ht="12.75">
      <c r="A514" s="109">
        <f>IF(ISNUMBER(SEARCH(ZAKL_DATA!$B$29,B514)),MAX($A$1:A513)+1,0)</f>
        <v>513</v>
      </c>
      <c r="B514" s="108" t="s">
        <v>32</v>
      </c>
      <c r="C514" s="138" t="s">
        <v>1882</v>
      </c>
      <c r="E514" t="str">
        <f>IFERROR(VLOOKUP(ROWS($E$2:E514),$A$2:$B$991,2,0),"")</f>
        <v>Výroba kovových nádrží a zásobníků</v>
      </c>
      <c r="H514" s="139"/>
      <c r="I514" s="141"/>
    </row>
    <row r="515" spans="1:9" ht="12.75">
      <c r="A515" s="109">
        <f>IF(ISNUMBER(SEARCH(ZAKL_DATA!$B$29,B515)),MAX($A$1:A514)+1,0)</f>
        <v>514</v>
      </c>
      <c r="B515" s="108" t="s">
        <v>33</v>
      </c>
      <c r="C515" s="138" t="s">
        <v>1883</v>
      </c>
      <c r="E515" t="str">
        <f>IFERROR(VLOOKUP(ROWS($E$2:E515),$A$2:$B$991,2,0),"")</f>
        <v>Povrchová úprava a zušlechťování kovů</v>
      </c>
      <c r="H515" s="139"/>
      <c r="I515" s="141"/>
    </row>
    <row r="516" spans="1:9" ht="12.75">
      <c r="A516" s="109">
        <f>IF(ISNUMBER(SEARCH(ZAKL_DATA!$B$29,B516)),MAX($A$1:A515)+1,0)</f>
        <v>515</v>
      </c>
      <c r="B516" s="108" t="s">
        <v>34</v>
      </c>
      <c r="C516" s="138" t="s">
        <v>1884</v>
      </c>
      <c r="E516" t="str">
        <f>IFERROR(VLOOKUP(ROWS($E$2:E516),$A$2:$B$991,2,0),"")</f>
        <v>Obrábění</v>
      </c>
      <c r="H516" s="139"/>
      <c r="I516" s="141"/>
    </row>
    <row r="517" spans="1:9" ht="12.75">
      <c r="A517" s="109">
        <f>IF(ISNUMBER(SEARCH(ZAKL_DATA!$B$29,B517)),MAX($A$1:A516)+1,0)</f>
        <v>516</v>
      </c>
      <c r="B517" s="108" t="s">
        <v>35</v>
      </c>
      <c r="C517" s="138" t="s">
        <v>1885</v>
      </c>
      <c r="E517" t="str">
        <f>IFERROR(VLOOKUP(ROWS($E$2:E517),$A$2:$B$991,2,0),"")</f>
        <v>Výroba nožířských výrobků</v>
      </c>
      <c r="H517" s="139"/>
      <c r="I517" s="141"/>
    </row>
    <row r="518" spans="1:9" ht="12.75">
      <c r="A518" s="109">
        <f>IF(ISNUMBER(SEARCH(ZAKL_DATA!$B$29,B518)),MAX($A$1:A517)+1,0)</f>
        <v>517</v>
      </c>
      <c r="B518" s="108" t="s">
        <v>36</v>
      </c>
      <c r="C518" s="138" t="s">
        <v>1886</v>
      </c>
      <c r="E518" t="str">
        <f>IFERROR(VLOOKUP(ROWS($E$2:E518),$A$2:$B$991,2,0),"")</f>
        <v>Výroba zámků a kování</v>
      </c>
      <c r="H518" s="139"/>
      <c r="I518" s="141"/>
    </row>
    <row r="519" spans="1:9" ht="12.75">
      <c r="A519" s="109">
        <f>IF(ISNUMBER(SEARCH(ZAKL_DATA!$B$29,B519)),MAX($A$1:A518)+1,0)</f>
        <v>518</v>
      </c>
      <c r="B519" s="108" t="s">
        <v>37</v>
      </c>
      <c r="C519" s="138" t="s">
        <v>1887</v>
      </c>
      <c r="E519" t="str">
        <f>IFERROR(VLOOKUP(ROWS($E$2:E519),$A$2:$B$991,2,0),"")</f>
        <v>Výroba nástrojů a nářadí</v>
      </c>
      <c r="H519" s="139"/>
      <c r="I519" s="141"/>
    </row>
    <row r="520" spans="1:9" ht="12.75">
      <c r="A520" s="109">
        <f>IF(ISNUMBER(SEARCH(ZAKL_DATA!$B$29,B520)),MAX($A$1:A519)+1,0)</f>
        <v>519</v>
      </c>
      <c r="B520" s="108" t="s">
        <v>38</v>
      </c>
      <c r="C520" s="138" t="s">
        <v>1888</v>
      </c>
      <c r="E520" t="str">
        <f>IFERROR(VLOOKUP(ROWS($E$2:E520),$A$2:$B$991,2,0),"")</f>
        <v>Výroba ocelových sudů a podobných nádob</v>
      </c>
      <c r="H520" s="139"/>
      <c r="I520" s="141"/>
    </row>
    <row r="521" spans="1:9" ht="12.75">
      <c r="A521" s="109">
        <f>IF(ISNUMBER(SEARCH(ZAKL_DATA!$B$29,B521)),MAX($A$1:A520)+1,0)</f>
        <v>520</v>
      </c>
      <c r="B521" s="108" t="s">
        <v>39</v>
      </c>
      <c r="C521" s="138" t="s">
        <v>1889</v>
      </c>
      <c r="E521" t="str">
        <f>IFERROR(VLOOKUP(ROWS($E$2:E521),$A$2:$B$991,2,0),"")</f>
        <v>Výroba drobných kovových obalů</v>
      </c>
      <c r="H521" s="139"/>
      <c r="I521" s="141"/>
    </row>
    <row r="522" spans="1:9" ht="12.75">
      <c r="A522" s="109">
        <f>IF(ISNUMBER(SEARCH(ZAKL_DATA!$B$29,B522)),MAX($A$1:A521)+1,0)</f>
        <v>521</v>
      </c>
      <c r="B522" s="108" t="s">
        <v>40</v>
      </c>
      <c r="C522" s="138" t="s">
        <v>1890</v>
      </c>
      <c r="E522" t="str">
        <f>IFERROR(VLOOKUP(ROWS($E$2:E522),$A$2:$B$991,2,0),"")</f>
        <v>Výroba drátěných výrobků, řetězů a pružin</v>
      </c>
      <c r="H522" s="139"/>
      <c r="I522" s="141"/>
    </row>
    <row r="523" spans="1:9" ht="12.75">
      <c r="A523" s="109">
        <f>IF(ISNUMBER(SEARCH(ZAKL_DATA!$B$29,B523)),MAX($A$1:A522)+1,0)</f>
        <v>522</v>
      </c>
      <c r="B523" s="108" t="s">
        <v>41</v>
      </c>
      <c r="C523" s="138" t="s">
        <v>1891</v>
      </c>
      <c r="E523" t="str">
        <f>IFERROR(VLOOKUP(ROWS($E$2:E523),$A$2:$B$991,2,0),"")</f>
        <v>Výroba spojovacích materiálů a spojovacích výrobků se závity</v>
      </c>
      <c r="H523" s="139"/>
      <c r="I523" s="141"/>
    </row>
    <row r="524" spans="1:9" ht="12.75">
      <c r="A524" s="109">
        <f>IF(ISNUMBER(SEARCH(ZAKL_DATA!$B$29,B524)),MAX($A$1:A523)+1,0)</f>
        <v>523</v>
      </c>
      <c r="B524" s="108" t="s">
        <v>42</v>
      </c>
      <c r="C524" s="138" t="s">
        <v>1892</v>
      </c>
      <c r="E524" t="str">
        <f>IFERROR(VLOOKUP(ROWS($E$2:E524),$A$2:$B$991,2,0),"")</f>
        <v>Výroba ostatních kovodělných výrobků j. n.</v>
      </c>
      <c r="H524" s="139"/>
      <c r="I524" s="141"/>
    </row>
    <row r="525" spans="1:9" ht="12.75">
      <c r="A525" s="109">
        <f>IF(ISNUMBER(SEARCH(ZAKL_DATA!$B$29,B525)),MAX($A$1:A524)+1,0)</f>
        <v>524</v>
      </c>
      <c r="B525" s="108" t="s">
        <v>43</v>
      </c>
      <c r="C525" s="138" t="s">
        <v>1893</v>
      </c>
      <c r="E525" t="str">
        <f>IFERROR(VLOOKUP(ROWS($E$2:E525),$A$2:$B$991,2,0),"")</f>
        <v>Výroba elektronických součástek</v>
      </c>
      <c r="H525" s="139"/>
      <c r="I525" s="141"/>
    </row>
    <row r="526" spans="1:9" ht="12.75">
      <c r="A526" s="109">
        <f>IF(ISNUMBER(SEARCH(ZAKL_DATA!$B$29,B526)),MAX($A$1:A525)+1,0)</f>
        <v>525</v>
      </c>
      <c r="B526" s="108" t="s">
        <v>44</v>
      </c>
      <c r="C526" s="138" t="s">
        <v>1894</v>
      </c>
      <c r="E526" t="str">
        <f>IFERROR(VLOOKUP(ROWS($E$2:E526),$A$2:$B$991,2,0),"")</f>
        <v>Výroba osazených elektronických desek</v>
      </c>
      <c r="H526" s="139"/>
      <c r="I526" s="141"/>
    </row>
    <row r="527" spans="1:9" ht="12.75">
      <c r="A527" s="109">
        <f>IF(ISNUMBER(SEARCH(ZAKL_DATA!$B$29,B527)),MAX($A$1:A526)+1,0)</f>
        <v>526</v>
      </c>
      <c r="B527" s="108" t="s">
        <v>45</v>
      </c>
      <c r="C527" s="138" t="s">
        <v>1895</v>
      </c>
      <c r="E527" t="str">
        <f>IFERROR(VLOOKUP(ROWS($E$2:E527),$A$2:$B$991,2,0),"")</f>
        <v>Výroba měřicích, zkušebních a navigačních přístrojů</v>
      </c>
      <c r="H527" s="139"/>
      <c r="I527" s="141"/>
    </row>
    <row r="528" spans="1:9" ht="12.75">
      <c r="A528" s="109">
        <f>IF(ISNUMBER(SEARCH(ZAKL_DATA!$B$29,B528)),MAX($A$1:A527)+1,0)</f>
        <v>527</v>
      </c>
      <c r="B528" s="108" t="s">
        <v>46</v>
      </c>
      <c r="C528" s="138" t="s">
        <v>1896</v>
      </c>
      <c r="E528" t="str">
        <f>IFERROR(VLOOKUP(ROWS($E$2:E528),$A$2:$B$991,2,0),"")</f>
        <v>Výroba časoměrných přístrojů</v>
      </c>
      <c r="H528" s="139"/>
      <c r="I528" s="141"/>
    </row>
    <row r="529" spans="1:9" ht="12.75">
      <c r="A529" s="109">
        <f>IF(ISNUMBER(SEARCH(ZAKL_DATA!$B$29,B529)),MAX($A$1:A528)+1,0)</f>
        <v>528</v>
      </c>
      <c r="B529" s="108" t="s">
        <v>47</v>
      </c>
      <c r="C529" s="138" t="s">
        <v>1897</v>
      </c>
      <c r="E529" t="str">
        <f>IFERROR(VLOOKUP(ROWS($E$2:E529),$A$2:$B$991,2,0),"")</f>
        <v>Výroba elektrických motorů, generátorů a transformátorů</v>
      </c>
      <c r="H529" s="139"/>
      <c r="I529" s="141"/>
    </row>
    <row r="530" spans="1:9" ht="12.75">
      <c r="A530" s="109">
        <f>IF(ISNUMBER(SEARCH(ZAKL_DATA!$B$29,B530)),MAX($A$1:A529)+1,0)</f>
        <v>529</v>
      </c>
      <c r="B530" s="108" t="s">
        <v>48</v>
      </c>
      <c r="C530" s="138" t="s">
        <v>1898</v>
      </c>
      <c r="E530" t="str">
        <f>IFERROR(VLOOKUP(ROWS($E$2:E530),$A$2:$B$991,2,0),"")</f>
        <v>Výroba elektrických rozvodných a kontrolních zařízení</v>
      </c>
      <c r="H530" s="139"/>
      <c r="I530" s="141"/>
    </row>
    <row r="531" spans="1:9" ht="12.75">
      <c r="A531" s="109">
        <f>IF(ISNUMBER(SEARCH(ZAKL_DATA!$B$29,B531)),MAX($A$1:A530)+1,0)</f>
        <v>530</v>
      </c>
      <c r="B531" s="108" t="s">
        <v>49</v>
      </c>
      <c r="C531" s="138" t="s">
        <v>1899</v>
      </c>
      <c r="E531" t="str">
        <f>IFERROR(VLOOKUP(ROWS($E$2:E531),$A$2:$B$991,2,0),"")</f>
        <v>Výroba optických kabelů</v>
      </c>
      <c r="H531" s="139"/>
      <c r="I531" s="141"/>
    </row>
    <row r="532" spans="1:9" ht="12.75">
      <c r="A532" s="109">
        <f>IF(ISNUMBER(SEARCH(ZAKL_DATA!$B$29,B532)),MAX($A$1:A531)+1,0)</f>
        <v>531</v>
      </c>
      <c r="B532" s="108" t="s">
        <v>50</v>
      </c>
      <c r="C532" s="138" t="s">
        <v>1900</v>
      </c>
      <c r="E532" t="str">
        <f>IFERROR(VLOOKUP(ROWS($E$2:E532),$A$2:$B$991,2,0),"")</f>
        <v>Výroba elektrických vodičů a kabelů j. n.</v>
      </c>
      <c r="H532" s="139"/>
      <c r="I532" s="141"/>
    </row>
    <row r="533" spans="1:9" ht="12.75">
      <c r="A533" s="109">
        <f>IF(ISNUMBER(SEARCH(ZAKL_DATA!$B$29,B533)),MAX($A$1:A532)+1,0)</f>
        <v>532</v>
      </c>
      <c r="B533" s="108" t="s">
        <v>51</v>
      </c>
      <c r="C533" s="138" t="s">
        <v>1901</v>
      </c>
      <c r="E533" t="str">
        <f>IFERROR(VLOOKUP(ROWS($E$2:E533),$A$2:$B$991,2,0),"")</f>
        <v>Výroba elektroinstalačních zařízení</v>
      </c>
      <c r="H533" s="139"/>
      <c r="I533" s="141"/>
    </row>
    <row r="534" spans="1:9" ht="12.75">
      <c r="A534" s="109">
        <f>IF(ISNUMBER(SEARCH(ZAKL_DATA!$B$29,B534)),MAX($A$1:A533)+1,0)</f>
        <v>533</v>
      </c>
      <c r="B534" s="108" t="s">
        <v>52</v>
      </c>
      <c r="C534" s="138" t="s">
        <v>1902</v>
      </c>
      <c r="E534" t="str">
        <f>IFERROR(VLOOKUP(ROWS($E$2:E534),$A$2:$B$991,2,0),"")</f>
        <v>Výroba elektrických spotřebičů převážně pro domácnost</v>
      </c>
      <c r="H534" s="139"/>
      <c r="I534" s="141"/>
    </row>
    <row r="535" spans="1:9" ht="12.75">
      <c r="A535" s="109">
        <f>IF(ISNUMBER(SEARCH(ZAKL_DATA!$B$29,B535)),MAX($A$1:A534)+1,0)</f>
        <v>534</v>
      </c>
      <c r="B535" s="108" t="s">
        <v>53</v>
      </c>
      <c r="C535" s="138" t="s">
        <v>1903</v>
      </c>
      <c r="E535" t="str">
        <f>IFERROR(VLOOKUP(ROWS($E$2:E535),$A$2:$B$991,2,0),"")</f>
        <v>Výroba neelektrických spotřebičů převážně pro domácnost</v>
      </c>
      <c r="H535" s="139"/>
      <c r="I535" s="141"/>
    </row>
    <row r="536" spans="1:9" ht="12.75">
      <c r="A536" s="109">
        <f>IF(ISNUMBER(SEARCH(ZAKL_DATA!$B$29,B536)),MAX($A$1:A535)+1,0)</f>
        <v>535</v>
      </c>
      <c r="B536" s="108" t="s">
        <v>54</v>
      </c>
      <c r="C536" s="138" t="s">
        <v>1904</v>
      </c>
      <c r="E536" t="str">
        <f>IFERROR(VLOOKUP(ROWS($E$2:E536),$A$2:$B$991,2,0),"")</f>
        <v>Výroba motorů a turbín, kromě motorů pro letadla, automobily a motocykly</v>
      </c>
      <c r="H536" s="139"/>
      <c r="I536" s="141"/>
    </row>
    <row r="537" spans="1:9" ht="12.75">
      <c r="A537" s="109">
        <f>IF(ISNUMBER(SEARCH(ZAKL_DATA!$B$29,B537)),MAX($A$1:A536)+1,0)</f>
        <v>536</v>
      </c>
      <c r="B537" s="108" t="s">
        <v>55</v>
      </c>
      <c r="C537" s="138" t="s">
        <v>1905</v>
      </c>
      <c r="E537" t="str">
        <f>IFERROR(VLOOKUP(ROWS($E$2:E537),$A$2:$B$991,2,0),"")</f>
        <v>Výroba hydraulických a pneumatických zařízení</v>
      </c>
      <c r="H537" s="139"/>
      <c r="I537" s="141"/>
    </row>
    <row r="538" spans="1:9" ht="12.75">
      <c r="A538" s="109">
        <f>IF(ISNUMBER(SEARCH(ZAKL_DATA!$B$29,B538)),MAX($A$1:A537)+1,0)</f>
        <v>537</v>
      </c>
      <c r="B538" s="108" t="s">
        <v>56</v>
      </c>
      <c r="C538" s="138" t="s">
        <v>1906</v>
      </c>
      <c r="E538" t="str">
        <f>IFERROR(VLOOKUP(ROWS($E$2:E538),$A$2:$B$991,2,0),"")</f>
        <v>Výroba ostatních čerpadel a kompresorů</v>
      </c>
      <c r="H538" s="139"/>
      <c r="I538" s="141"/>
    </row>
    <row r="539" spans="1:9" ht="12.75">
      <c r="A539" s="109">
        <f>IF(ISNUMBER(SEARCH(ZAKL_DATA!$B$29,B539)),MAX($A$1:A538)+1,0)</f>
        <v>538</v>
      </c>
      <c r="B539" s="108" t="s">
        <v>57</v>
      </c>
      <c r="C539" s="138" t="s">
        <v>1907</v>
      </c>
      <c r="E539" t="str">
        <f>IFERROR(VLOOKUP(ROWS($E$2:E539),$A$2:$B$991,2,0),"")</f>
        <v>Výroba ostatních potrubních armatur</v>
      </c>
      <c r="H539" s="139"/>
      <c r="I539" s="141"/>
    </row>
    <row r="540" spans="1:9" ht="12.75">
      <c r="A540" s="109">
        <f>IF(ISNUMBER(SEARCH(ZAKL_DATA!$B$29,B540)),MAX($A$1:A539)+1,0)</f>
        <v>539</v>
      </c>
      <c r="B540" s="108" t="s">
        <v>58</v>
      </c>
      <c r="C540" s="138" t="s">
        <v>1908</v>
      </c>
      <c r="E540" t="str">
        <f>IFERROR(VLOOKUP(ROWS($E$2:E540),$A$2:$B$991,2,0),"")</f>
        <v>Výroba ložisek, ozubených kol, převodů a hnacích prvků</v>
      </c>
      <c r="H540" s="139"/>
      <c r="I540" s="141"/>
    </row>
    <row r="541" spans="1:9" ht="12.75">
      <c r="A541" s="109">
        <f>IF(ISNUMBER(SEARCH(ZAKL_DATA!$B$29,B541)),MAX($A$1:A540)+1,0)</f>
        <v>540</v>
      </c>
      <c r="B541" s="108" t="s">
        <v>59</v>
      </c>
      <c r="C541" s="138" t="s">
        <v>1909</v>
      </c>
      <c r="E541" t="str">
        <f>IFERROR(VLOOKUP(ROWS($E$2:E541),$A$2:$B$991,2,0),"")</f>
        <v>Výroba pecí a hořáků pro topeniště</v>
      </c>
      <c r="H541" s="139"/>
      <c r="I541" s="141"/>
    </row>
    <row r="542" spans="1:9" ht="12.75">
      <c r="A542" s="109">
        <f>IF(ISNUMBER(SEARCH(ZAKL_DATA!$B$29,B542)),MAX($A$1:A541)+1,0)</f>
        <v>541</v>
      </c>
      <c r="B542" s="108" t="s">
        <v>60</v>
      </c>
      <c r="C542" s="138" t="s">
        <v>1910</v>
      </c>
      <c r="E542" t="str">
        <f>IFERROR(VLOOKUP(ROWS($E$2:E542),$A$2:$B$991,2,0),"")</f>
        <v>Výroba zdvihacích a manipulačních zařízení</v>
      </c>
      <c r="H542" s="139"/>
      <c r="I542" s="141"/>
    </row>
    <row r="543" spans="1:9" ht="12.75">
      <c r="A543" s="109">
        <f>IF(ISNUMBER(SEARCH(ZAKL_DATA!$B$29,B543)),MAX($A$1:A542)+1,0)</f>
        <v>542</v>
      </c>
      <c r="B543" s="108" t="s">
        <v>61</v>
      </c>
      <c r="C543" s="138" t="s">
        <v>1911</v>
      </c>
      <c r="E543" t="str">
        <f>IFERROR(VLOOKUP(ROWS($E$2:E543),$A$2:$B$991,2,0),"")</f>
        <v>Výroba kancelářských strojů a zařízení,kromě počítačů a perif.zařízení</v>
      </c>
      <c r="H543" s="139"/>
      <c r="I543" s="141"/>
    </row>
    <row r="544" spans="1:9" ht="12.75">
      <c r="A544" s="109">
        <f>IF(ISNUMBER(SEARCH(ZAKL_DATA!$B$29,B544)),MAX($A$1:A543)+1,0)</f>
        <v>543</v>
      </c>
      <c r="B544" s="108" t="s">
        <v>62</v>
      </c>
      <c r="C544" s="138" t="s">
        <v>1912</v>
      </c>
      <c r="E544" t="str">
        <f>IFERROR(VLOOKUP(ROWS($E$2:E544),$A$2:$B$991,2,0),"")</f>
        <v>Výroba ručních mechanizovaných nástrojů</v>
      </c>
      <c r="H544" s="139"/>
      <c r="I544" s="141"/>
    </row>
    <row r="545" spans="1:9" ht="12.75">
      <c r="A545" s="109">
        <f>IF(ISNUMBER(SEARCH(ZAKL_DATA!$B$29,B545)),MAX($A$1:A544)+1,0)</f>
        <v>544</v>
      </c>
      <c r="B545" s="108" t="s">
        <v>63</v>
      </c>
      <c r="C545" s="138" t="s">
        <v>1913</v>
      </c>
      <c r="E545" t="str">
        <f>IFERROR(VLOOKUP(ROWS($E$2:E545),$A$2:$B$991,2,0),"")</f>
        <v>Výroba průmyslových chladicích a klimatizačních zařízení</v>
      </c>
      <c r="H545" s="139"/>
      <c r="I545" s="141"/>
    </row>
    <row r="546" spans="1:9" ht="12.75">
      <c r="A546" s="109">
        <f>IF(ISNUMBER(SEARCH(ZAKL_DATA!$B$29,B546)),MAX($A$1:A545)+1,0)</f>
        <v>545</v>
      </c>
      <c r="B546" s="108" t="s">
        <v>64</v>
      </c>
      <c r="C546" s="138" t="s">
        <v>1914</v>
      </c>
      <c r="E546" t="str">
        <f>IFERROR(VLOOKUP(ROWS($E$2:E546),$A$2:$B$991,2,0),"")</f>
        <v>Výroba ostatních strojů a zařízení pro všeobecné účely j. n.</v>
      </c>
      <c r="H546" s="139"/>
      <c r="I546" s="141"/>
    </row>
    <row r="547" spans="1:9" ht="12.75">
      <c r="A547" s="109">
        <f>IF(ISNUMBER(SEARCH(ZAKL_DATA!$B$29,B547)),MAX($A$1:A546)+1,0)</f>
        <v>546</v>
      </c>
      <c r="B547" s="108" t="s">
        <v>65</v>
      </c>
      <c r="C547" s="138" t="s">
        <v>1915</v>
      </c>
      <c r="E547" t="str">
        <f>IFERROR(VLOOKUP(ROWS($E$2:E547),$A$2:$B$991,2,0),"")</f>
        <v>Výroba kovoobráběcích strojů</v>
      </c>
      <c r="H547" s="139"/>
      <c r="I547" s="141"/>
    </row>
    <row r="548" spans="1:9" ht="12.75">
      <c r="A548" s="109">
        <f>IF(ISNUMBER(SEARCH(ZAKL_DATA!$B$29,B548)),MAX($A$1:A547)+1,0)</f>
        <v>547</v>
      </c>
      <c r="B548" s="108" t="s">
        <v>66</v>
      </c>
      <c r="C548" s="138" t="s">
        <v>1916</v>
      </c>
      <c r="E548" t="str">
        <f>IFERROR(VLOOKUP(ROWS($E$2:E548),$A$2:$B$991,2,0),"")</f>
        <v>Výroba ostatních obráběcích strojů</v>
      </c>
      <c r="H548" s="139"/>
      <c r="I548" s="141"/>
    </row>
    <row r="549" spans="1:9" ht="12.75">
      <c r="A549" s="109">
        <f>IF(ISNUMBER(SEARCH(ZAKL_DATA!$B$29,B549)),MAX($A$1:A548)+1,0)</f>
        <v>548</v>
      </c>
      <c r="B549" s="108" t="s">
        <v>67</v>
      </c>
      <c r="C549" s="138" t="s">
        <v>1917</v>
      </c>
      <c r="E549" t="str">
        <f>IFERROR(VLOOKUP(ROWS($E$2:E549),$A$2:$B$991,2,0),"")</f>
        <v>Výroba strojů pro metalurgii</v>
      </c>
      <c r="H549" s="139"/>
      <c r="I549" s="141"/>
    </row>
    <row r="550" spans="1:9" ht="12.75">
      <c r="A550" s="109">
        <f>IF(ISNUMBER(SEARCH(ZAKL_DATA!$B$29,B550)),MAX($A$1:A549)+1,0)</f>
        <v>549</v>
      </c>
      <c r="B550" s="108" t="s">
        <v>68</v>
      </c>
      <c r="C550" s="138" t="s">
        <v>1918</v>
      </c>
      <c r="E550" t="str">
        <f>IFERROR(VLOOKUP(ROWS($E$2:E550),$A$2:$B$991,2,0),"")</f>
        <v>Výroba strojů pro těžbu, dobývání a stavebnictví</v>
      </c>
      <c r="H550" s="139"/>
      <c r="I550" s="141"/>
    </row>
    <row r="551" spans="1:9" ht="12.75">
      <c r="A551" s="109">
        <f>IF(ISNUMBER(SEARCH(ZAKL_DATA!$B$29,B551)),MAX($A$1:A550)+1,0)</f>
        <v>550</v>
      </c>
      <c r="B551" s="108" t="s">
        <v>69</v>
      </c>
      <c r="C551" s="138" t="s">
        <v>1919</v>
      </c>
      <c r="E551" t="str">
        <f>IFERROR(VLOOKUP(ROWS($E$2:E551),$A$2:$B$991,2,0),"")</f>
        <v>Výroba strojů na výrobu potravin, nápojů a zpracování tabáku</v>
      </c>
      <c r="H551" s="139"/>
      <c r="I551" s="141"/>
    </row>
    <row r="552" spans="1:9" ht="12.75">
      <c r="A552" s="109">
        <f>IF(ISNUMBER(SEARCH(ZAKL_DATA!$B$29,B552)),MAX($A$1:A551)+1,0)</f>
        <v>551</v>
      </c>
      <c r="B552" s="108" t="s">
        <v>70</v>
      </c>
      <c r="C552" s="138" t="s">
        <v>1920</v>
      </c>
      <c r="E552" t="str">
        <f>IFERROR(VLOOKUP(ROWS($E$2:E552),$A$2:$B$991,2,0),"")</f>
        <v>Výroba strojů na výrobu textilu, oděvních výrobků a výrobků z usní</v>
      </c>
      <c r="H552" s="139"/>
      <c r="I552" s="141"/>
    </row>
    <row r="553" spans="1:9" ht="12.75">
      <c r="A553" s="109">
        <f>IF(ISNUMBER(SEARCH(ZAKL_DATA!$B$29,B553)),MAX($A$1:A552)+1,0)</f>
        <v>552</v>
      </c>
      <c r="B553" s="108" t="s">
        <v>71</v>
      </c>
      <c r="C553" s="138" t="s">
        <v>1921</v>
      </c>
      <c r="E553" t="str">
        <f>IFERROR(VLOOKUP(ROWS($E$2:E553),$A$2:$B$991,2,0),"")</f>
        <v>Výroba strojů a přístrojů na výrobu papíru a lepenky</v>
      </c>
      <c r="H553" s="139"/>
      <c r="I553" s="141"/>
    </row>
    <row r="554" spans="1:9" ht="12.75">
      <c r="A554" s="109">
        <f>IF(ISNUMBER(SEARCH(ZAKL_DATA!$B$29,B554)),MAX($A$1:A553)+1,0)</f>
        <v>553</v>
      </c>
      <c r="B554" s="108" t="s">
        <v>72</v>
      </c>
      <c r="C554" s="138" t="s">
        <v>1922</v>
      </c>
      <c r="E554" t="str">
        <f>IFERROR(VLOOKUP(ROWS($E$2:E554),$A$2:$B$991,2,0),"")</f>
        <v>Výroba strojů na výrobu plastů a pryže</v>
      </c>
      <c r="H554" s="139"/>
      <c r="I554" s="141"/>
    </row>
    <row r="555" spans="1:9" ht="12.75">
      <c r="A555" s="109">
        <f>IF(ISNUMBER(SEARCH(ZAKL_DATA!$B$29,B555)),MAX($A$1:A554)+1,0)</f>
        <v>554</v>
      </c>
      <c r="B555" s="108" t="s">
        <v>73</v>
      </c>
      <c r="C555" s="138" t="s">
        <v>1923</v>
      </c>
      <c r="E555" t="str">
        <f>IFERROR(VLOOKUP(ROWS($E$2:E555),$A$2:$B$991,2,0),"")</f>
        <v>Výroba ostatních strojů pro speciální účely j. n.</v>
      </c>
      <c r="H555" s="139"/>
      <c r="I555" s="141"/>
    </row>
    <row r="556" spans="1:9" ht="12.75">
      <c r="A556" s="109">
        <f>IF(ISNUMBER(SEARCH(ZAKL_DATA!$B$29,B556)),MAX($A$1:A555)+1,0)</f>
        <v>555</v>
      </c>
      <c r="B556" s="108" t="s">
        <v>74</v>
      </c>
      <c r="C556" s="138" t="s">
        <v>1924</v>
      </c>
      <c r="E556" t="str">
        <f>IFERROR(VLOOKUP(ROWS($E$2:E556),$A$2:$B$991,2,0),"")</f>
        <v>Výroba elektrického a elektronického zařízení pro motorová vozidla</v>
      </c>
      <c r="H556" s="139"/>
      <c r="I556" s="141"/>
    </row>
    <row r="557" spans="1:9" ht="12.75">
      <c r="A557" s="109">
        <f>IF(ISNUMBER(SEARCH(ZAKL_DATA!$B$29,B557)),MAX($A$1:A556)+1,0)</f>
        <v>556</v>
      </c>
      <c r="B557" s="108" t="s">
        <v>75</v>
      </c>
      <c r="C557" s="138" t="s">
        <v>1925</v>
      </c>
      <c r="E557" t="str">
        <f>IFERROR(VLOOKUP(ROWS($E$2:E557),$A$2:$B$991,2,0),"")</f>
        <v>Výroba ostatních dílů a příslušenství pro motorová vozidla</v>
      </c>
      <c r="H557" s="139"/>
      <c r="I557" s="141"/>
    </row>
    <row r="558" spans="1:9" ht="12.75">
      <c r="A558" s="109">
        <f>IF(ISNUMBER(SEARCH(ZAKL_DATA!$B$29,B558)),MAX($A$1:A557)+1,0)</f>
        <v>557</v>
      </c>
      <c r="B558" s="108" t="s">
        <v>76</v>
      </c>
      <c r="C558" s="138" t="s">
        <v>1926</v>
      </c>
      <c r="E558" t="str">
        <f>IFERROR(VLOOKUP(ROWS($E$2:E558),$A$2:$B$991,2,0),"")</f>
        <v>Stavba lodí a plavidel</v>
      </c>
      <c r="H558" s="139"/>
      <c r="I558" s="141"/>
    </row>
    <row r="559" spans="1:9" ht="12.75">
      <c r="A559" s="109">
        <f>IF(ISNUMBER(SEARCH(ZAKL_DATA!$B$29,B559)),MAX($A$1:A558)+1,0)</f>
        <v>558</v>
      </c>
      <c r="B559" s="108" t="s">
        <v>77</v>
      </c>
      <c r="C559" s="138" t="s">
        <v>1927</v>
      </c>
      <c r="E559" t="str">
        <f>IFERROR(VLOOKUP(ROWS($E$2:E559),$A$2:$B$991,2,0),"")</f>
        <v>Stavba rekreačních a sportovních člunů</v>
      </c>
      <c r="H559" s="139"/>
      <c r="I559" s="141"/>
    </row>
    <row r="560" spans="1:9" ht="12.75">
      <c r="A560" s="109">
        <f>IF(ISNUMBER(SEARCH(ZAKL_DATA!$B$29,B560)),MAX($A$1:A559)+1,0)</f>
        <v>559</v>
      </c>
      <c r="B560" s="108" t="s">
        <v>78</v>
      </c>
      <c r="C560" s="138" t="s">
        <v>1928</v>
      </c>
      <c r="E560" t="str">
        <f>IFERROR(VLOOKUP(ROWS($E$2:E560),$A$2:$B$991,2,0),"")</f>
        <v>Výroba motocyklů</v>
      </c>
      <c r="H560" s="139"/>
      <c r="I560" s="141"/>
    </row>
    <row r="561" spans="1:9" ht="12.75">
      <c r="A561" s="109">
        <f>IF(ISNUMBER(SEARCH(ZAKL_DATA!$B$29,B561)),MAX($A$1:A560)+1,0)</f>
        <v>560</v>
      </c>
      <c r="B561" s="108" t="s">
        <v>79</v>
      </c>
      <c r="C561" s="138" t="s">
        <v>1929</v>
      </c>
      <c r="E561" t="str">
        <f>IFERROR(VLOOKUP(ROWS($E$2:E561),$A$2:$B$991,2,0),"")</f>
        <v>Výroba jízdních kol a vozíků pro invalidy</v>
      </c>
      <c r="H561" s="139"/>
      <c r="I561" s="141"/>
    </row>
    <row r="562" spans="1:9" ht="12.75">
      <c r="A562" s="109">
        <f>IF(ISNUMBER(SEARCH(ZAKL_DATA!$B$29,B562)),MAX($A$1:A561)+1,0)</f>
        <v>561</v>
      </c>
      <c r="B562" s="108" t="s">
        <v>80</v>
      </c>
      <c r="C562" s="138" t="s">
        <v>1930</v>
      </c>
      <c r="E562" t="str">
        <f>IFERROR(VLOOKUP(ROWS($E$2:E562),$A$2:$B$991,2,0),"")</f>
        <v>Výroba ostatních dopravních prostředků a zařízení j. n.</v>
      </c>
      <c r="H562" s="139"/>
      <c r="I562" s="141"/>
    </row>
    <row r="563" spans="1:9" ht="12.75">
      <c r="A563" s="109">
        <f>IF(ISNUMBER(SEARCH(ZAKL_DATA!$B$29,B563)),MAX($A$1:A562)+1,0)</f>
        <v>562</v>
      </c>
      <c r="B563" s="108" t="s">
        <v>81</v>
      </c>
      <c r="C563" s="138" t="s">
        <v>1931</v>
      </c>
      <c r="E563" t="str">
        <f>IFERROR(VLOOKUP(ROWS($E$2:E563),$A$2:$B$991,2,0),"")</f>
        <v>Výroba kancelářského nábytku a zařízení obchodů</v>
      </c>
      <c r="H563" s="139"/>
      <c r="I563" s="141"/>
    </row>
    <row r="564" spans="1:9" ht="12.75">
      <c r="A564" s="109">
        <f>IF(ISNUMBER(SEARCH(ZAKL_DATA!$B$29,B564)),MAX($A$1:A563)+1,0)</f>
        <v>563</v>
      </c>
      <c r="B564" s="108" t="s">
        <v>82</v>
      </c>
      <c r="C564" s="138" t="s">
        <v>1932</v>
      </c>
      <c r="E564" t="str">
        <f>IFERROR(VLOOKUP(ROWS($E$2:E564),$A$2:$B$991,2,0),"")</f>
        <v>Výroba kuchyňského nábytku</v>
      </c>
      <c r="H564" s="139"/>
      <c r="I564" s="141"/>
    </row>
    <row r="565" spans="1:9" ht="12.75">
      <c r="A565" s="109">
        <f>IF(ISNUMBER(SEARCH(ZAKL_DATA!$B$29,B565)),MAX($A$1:A564)+1,0)</f>
        <v>564</v>
      </c>
      <c r="B565" s="108" t="s">
        <v>83</v>
      </c>
      <c r="C565" s="138" t="s">
        <v>1933</v>
      </c>
      <c r="E565" t="str">
        <f>IFERROR(VLOOKUP(ROWS($E$2:E565),$A$2:$B$991,2,0),"")</f>
        <v>Výroba matrací</v>
      </c>
      <c r="H565" s="139"/>
      <c r="I565" s="141"/>
    </row>
    <row r="566" spans="1:9" ht="12.75">
      <c r="A566" s="109">
        <f>IF(ISNUMBER(SEARCH(ZAKL_DATA!$B$29,B566)),MAX($A$1:A565)+1,0)</f>
        <v>565</v>
      </c>
      <c r="B566" s="108" t="s">
        <v>84</v>
      </c>
      <c r="C566" s="138" t="s">
        <v>1934</v>
      </c>
      <c r="E566" t="str">
        <f>IFERROR(VLOOKUP(ROWS($E$2:E566),$A$2:$B$991,2,0),"")</f>
        <v>Výroba ostatního nábytku</v>
      </c>
      <c r="H566" s="139"/>
      <c r="I566" s="141"/>
    </row>
    <row r="567" spans="1:9" ht="12.75">
      <c r="A567" s="109">
        <f>IF(ISNUMBER(SEARCH(ZAKL_DATA!$B$29,B567)),MAX($A$1:A566)+1,0)</f>
        <v>566</v>
      </c>
      <c r="B567" s="108" t="s">
        <v>85</v>
      </c>
      <c r="C567" s="138" t="s">
        <v>1935</v>
      </c>
      <c r="E567" t="str">
        <f>IFERROR(VLOOKUP(ROWS($E$2:E567),$A$2:$B$991,2,0),"")</f>
        <v>Ražení mincí</v>
      </c>
      <c r="H567" s="139"/>
      <c r="I567" s="141"/>
    </row>
    <row r="568" spans="1:9" ht="12.75">
      <c r="A568" s="109">
        <f>IF(ISNUMBER(SEARCH(ZAKL_DATA!$B$29,B568)),MAX($A$1:A567)+1,0)</f>
        <v>567</v>
      </c>
      <c r="B568" s="108" t="s">
        <v>86</v>
      </c>
      <c r="C568" s="138" t="s">
        <v>1936</v>
      </c>
      <c r="E568" t="str">
        <f>IFERROR(VLOOKUP(ROWS($E$2:E568),$A$2:$B$991,2,0),"")</f>
        <v>Výroba klenotů a příbuzných výrobků</v>
      </c>
      <c r="H568" s="139"/>
      <c r="I568" s="141"/>
    </row>
    <row r="569" spans="1:9" ht="12.75">
      <c r="A569" s="109">
        <f>IF(ISNUMBER(SEARCH(ZAKL_DATA!$B$29,B569)),MAX($A$1:A568)+1,0)</f>
        <v>568</v>
      </c>
      <c r="B569" s="108" t="s">
        <v>87</v>
      </c>
      <c r="C569" s="138" t="s">
        <v>1937</v>
      </c>
      <c r="E569" t="str">
        <f>IFERROR(VLOOKUP(ROWS($E$2:E569),$A$2:$B$991,2,0),"")</f>
        <v>Výroba bižuterie a příbuzných výrobků</v>
      </c>
      <c r="H569" s="139"/>
      <c r="I569" s="141"/>
    </row>
    <row r="570" spans="1:9" ht="12.75">
      <c r="A570" s="109">
        <f>IF(ISNUMBER(SEARCH(ZAKL_DATA!$B$29,B570)),MAX($A$1:A569)+1,0)</f>
        <v>569</v>
      </c>
      <c r="B570" s="108" t="s">
        <v>88</v>
      </c>
      <c r="C570" s="138" t="s">
        <v>1938</v>
      </c>
      <c r="E570" t="str">
        <f>IFERROR(VLOOKUP(ROWS($E$2:E570),$A$2:$B$991,2,0),"")</f>
        <v>Výroba košťat a kartáčnických výrobků</v>
      </c>
      <c r="H570" s="139"/>
      <c r="I570" s="141"/>
    </row>
    <row r="571" spans="1:9" ht="12.75">
      <c r="A571" s="109">
        <f>IF(ISNUMBER(SEARCH(ZAKL_DATA!$B$29,B571)),MAX($A$1:A570)+1,0)</f>
        <v>570</v>
      </c>
      <c r="B571" s="108" t="s">
        <v>89</v>
      </c>
      <c r="C571" s="138" t="s">
        <v>1939</v>
      </c>
      <c r="E571" t="str">
        <f>IFERROR(VLOOKUP(ROWS($E$2:E571),$A$2:$B$991,2,0),"")</f>
        <v>Ostatní zpracovatelský průmysl j. n.</v>
      </c>
      <c r="H571" s="139"/>
      <c r="I571" s="141"/>
    </row>
    <row r="572" spans="1:9" ht="12.75">
      <c r="A572" s="109">
        <f>IF(ISNUMBER(SEARCH(ZAKL_DATA!$B$29,B572)),MAX($A$1:A571)+1,0)</f>
        <v>571</v>
      </c>
      <c r="B572" s="108" t="s">
        <v>90</v>
      </c>
      <c r="C572" s="138" t="s">
        <v>1940</v>
      </c>
      <c r="E572" t="str">
        <f>IFERROR(VLOOKUP(ROWS($E$2:E572),$A$2:$B$991,2,0),"")</f>
        <v>Opravy kovodělných výrobků</v>
      </c>
      <c r="H572" s="139"/>
      <c r="I572" s="141"/>
    </row>
    <row r="573" spans="1:9" ht="12.75">
      <c r="A573" s="109">
        <f>IF(ISNUMBER(SEARCH(ZAKL_DATA!$B$29,B573)),MAX($A$1:A572)+1,0)</f>
        <v>572</v>
      </c>
      <c r="B573" s="108" t="s">
        <v>91</v>
      </c>
      <c r="C573" s="138" t="s">
        <v>1941</v>
      </c>
      <c r="E573" t="str">
        <f>IFERROR(VLOOKUP(ROWS($E$2:E573),$A$2:$B$991,2,0),"")</f>
        <v>Opravy strojů</v>
      </c>
      <c r="H573" s="139"/>
      <c r="I573" s="141"/>
    </row>
    <row r="574" spans="1:9" ht="12.75">
      <c r="A574" s="109">
        <f>IF(ISNUMBER(SEARCH(ZAKL_DATA!$B$29,B574)),MAX($A$1:A573)+1,0)</f>
        <v>573</v>
      </c>
      <c r="B574" s="108" t="s">
        <v>92</v>
      </c>
      <c r="C574" s="138" t="s">
        <v>1942</v>
      </c>
      <c r="E574" t="str">
        <f>IFERROR(VLOOKUP(ROWS($E$2:E574),$A$2:$B$991,2,0),"")</f>
        <v>Opravy elektronických a optických přístrojů a zařízení</v>
      </c>
      <c r="H574" s="139"/>
      <c r="I574" s="141"/>
    </row>
    <row r="575" spans="1:9" ht="12.75">
      <c r="A575" s="109">
        <f>IF(ISNUMBER(SEARCH(ZAKL_DATA!$B$29,B575)),MAX($A$1:A574)+1,0)</f>
        <v>574</v>
      </c>
      <c r="B575" s="108" t="s">
        <v>93</v>
      </c>
      <c r="C575" s="138" t="s">
        <v>1943</v>
      </c>
      <c r="E575" t="str">
        <f>IFERROR(VLOOKUP(ROWS($E$2:E575),$A$2:$B$991,2,0),"")</f>
        <v>Opravy elektrických zařízen</v>
      </c>
      <c r="H575" s="139"/>
      <c r="I575" s="141"/>
    </row>
    <row r="576" spans="1:9" ht="12.75">
      <c r="A576" s="109">
        <f>IF(ISNUMBER(SEARCH(ZAKL_DATA!$B$29,B576)),MAX($A$1:A575)+1,0)</f>
        <v>575</v>
      </c>
      <c r="B576" s="108" t="s">
        <v>94</v>
      </c>
      <c r="C576" s="138" t="s">
        <v>1944</v>
      </c>
      <c r="E576" t="str">
        <f>IFERROR(VLOOKUP(ROWS($E$2:E576),$A$2:$B$991,2,0),"")</f>
        <v>Opravy a údržba lodí a člunů</v>
      </c>
      <c r="H576" s="139"/>
      <c r="I576" s="141"/>
    </row>
    <row r="577" spans="1:9" ht="12.75">
      <c r="A577" s="109">
        <f>IF(ISNUMBER(SEARCH(ZAKL_DATA!$B$29,B577)),MAX($A$1:A576)+1,0)</f>
        <v>576</v>
      </c>
      <c r="B577" s="108" t="s">
        <v>95</v>
      </c>
      <c r="C577" s="138" t="s">
        <v>1945</v>
      </c>
      <c r="E577" t="str">
        <f>IFERROR(VLOOKUP(ROWS($E$2:E577),$A$2:$B$991,2,0),"")</f>
        <v>Opravy a údržba letadel a kosmických lodí</v>
      </c>
      <c r="H577" s="139"/>
      <c r="I577" s="141"/>
    </row>
    <row r="578" spans="1:9" ht="12.75">
      <c r="A578" s="109">
        <f>IF(ISNUMBER(SEARCH(ZAKL_DATA!$B$29,B578)),MAX($A$1:A577)+1,0)</f>
        <v>577</v>
      </c>
      <c r="B578" s="108" t="s">
        <v>96</v>
      </c>
      <c r="C578" s="138" t="s">
        <v>1946</v>
      </c>
      <c r="E578" t="str">
        <f>IFERROR(VLOOKUP(ROWS($E$2:E578),$A$2:$B$991,2,0),"")</f>
        <v>Opravy a údržba ostatních dopravních prostředků a zařízení j. n.</v>
      </c>
      <c r="H578" s="139"/>
      <c r="I578" s="141"/>
    </row>
    <row r="579" spans="1:9" ht="12.75">
      <c r="A579" s="109">
        <f>IF(ISNUMBER(SEARCH(ZAKL_DATA!$B$29,B579)),MAX($A$1:A578)+1,0)</f>
        <v>578</v>
      </c>
      <c r="B579" s="108" t="s">
        <v>97</v>
      </c>
      <c r="C579" s="138" t="s">
        <v>1947</v>
      </c>
      <c r="E579" t="str">
        <f>IFERROR(VLOOKUP(ROWS($E$2:E579),$A$2:$B$991,2,0),"")</f>
        <v>Opravy ostatních zařízení</v>
      </c>
      <c r="H579" s="139"/>
      <c r="I579" s="141"/>
    </row>
    <row r="580" spans="1:9" ht="12.75">
      <c r="A580" s="109">
        <f>IF(ISNUMBER(SEARCH(ZAKL_DATA!$B$29,B580)),MAX($A$1:A579)+1,0)</f>
        <v>579</v>
      </c>
      <c r="B580" s="108" t="s">
        <v>98</v>
      </c>
      <c r="C580" s="138" t="s">
        <v>1948</v>
      </c>
      <c r="E580" t="str">
        <f>IFERROR(VLOOKUP(ROWS($E$2:E580),$A$2:$B$991,2,0),"")</f>
        <v>Výroba elektřiny</v>
      </c>
      <c r="H580" s="139"/>
      <c r="I580" s="141"/>
    </row>
    <row r="581" spans="1:9" ht="12.75">
      <c r="A581" s="109">
        <f>IF(ISNUMBER(SEARCH(ZAKL_DATA!$B$29,B581)),MAX($A$1:A580)+1,0)</f>
        <v>580</v>
      </c>
      <c r="B581" s="108" t="s">
        <v>99</v>
      </c>
      <c r="C581" s="138" t="s">
        <v>1949</v>
      </c>
      <c r="E581" t="str">
        <f>IFERROR(VLOOKUP(ROWS($E$2:E581),$A$2:$B$991,2,0),"")</f>
        <v>Přenos elektřiny</v>
      </c>
      <c r="H581" s="139"/>
      <c r="I581" s="141"/>
    </row>
    <row r="582" spans="1:9" ht="12.75">
      <c r="A582" s="109">
        <f>IF(ISNUMBER(SEARCH(ZAKL_DATA!$B$29,B582)),MAX($A$1:A581)+1,0)</f>
        <v>581</v>
      </c>
      <c r="B582" s="108" t="s">
        <v>100</v>
      </c>
      <c r="C582" s="138" t="s">
        <v>1950</v>
      </c>
      <c r="E582" t="str">
        <f>IFERROR(VLOOKUP(ROWS($E$2:E582),$A$2:$B$991,2,0),"")</f>
        <v>Rozvod elektřiny</v>
      </c>
      <c r="H582" s="139"/>
      <c r="I582" s="141"/>
    </row>
    <row r="583" spans="1:9" ht="12.75">
      <c r="A583" s="109">
        <f>IF(ISNUMBER(SEARCH(ZAKL_DATA!$B$29,B583)),MAX($A$1:A582)+1,0)</f>
        <v>582</v>
      </c>
      <c r="B583" s="108" t="s">
        <v>101</v>
      </c>
      <c r="C583" s="138" t="s">
        <v>1951</v>
      </c>
      <c r="E583" t="str">
        <f>IFERROR(VLOOKUP(ROWS($E$2:E583),$A$2:$B$991,2,0),"")</f>
        <v>Obchod s elektřinou</v>
      </c>
      <c r="H583" s="139"/>
      <c r="I583" s="141"/>
    </row>
    <row r="584" spans="1:9" ht="12.75">
      <c r="A584" s="109">
        <f>IF(ISNUMBER(SEARCH(ZAKL_DATA!$B$29,B584)),MAX($A$1:A583)+1,0)</f>
        <v>583</v>
      </c>
      <c r="B584" s="108" t="s">
        <v>102</v>
      </c>
      <c r="C584" s="138" t="s">
        <v>1952</v>
      </c>
      <c r="E584" t="str">
        <f>IFERROR(VLOOKUP(ROWS($E$2:E584),$A$2:$B$991,2,0),"")</f>
        <v>Výroba plynu</v>
      </c>
      <c r="H584" s="139"/>
      <c r="I584" s="141"/>
    </row>
    <row r="585" spans="1:9" ht="12.75">
      <c r="A585" s="109">
        <f>IF(ISNUMBER(SEARCH(ZAKL_DATA!$B$29,B585)),MAX($A$1:A584)+1,0)</f>
        <v>584</v>
      </c>
      <c r="B585" s="108" t="s">
        <v>103</v>
      </c>
      <c r="C585" s="138" t="s">
        <v>1953</v>
      </c>
      <c r="E585" t="str">
        <f>IFERROR(VLOOKUP(ROWS($E$2:E585),$A$2:$B$991,2,0),"")</f>
        <v>Rozvod plynných paliv prostřednictvím sítí</v>
      </c>
      <c r="H585" s="139"/>
      <c r="I585" s="141"/>
    </row>
    <row r="586" spans="1:9" ht="12.75">
      <c r="A586" s="109">
        <f>IF(ISNUMBER(SEARCH(ZAKL_DATA!$B$29,B586)),MAX($A$1:A585)+1,0)</f>
        <v>585</v>
      </c>
      <c r="B586" s="108" t="s">
        <v>104</v>
      </c>
      <c r="C586" s="138" t="s">
        <v>1954</v>
      </c>
      <c r="E586" t="str">
        <f>IFERROR(VLOOKUP(ROWS($E$2:E586),$A$2:$B$991,2,0),"")</f>
        <v>Obchod s plynem prostřednictvím sítí</v>
      </c>
      <c r="H586" s="139"/>
      <c r="I586" s="141"/>
    </row>
    <row r="587" spans="1:9" ht="12.75">
      <c r="A587" s="109">
        <f>IF(ISNUMBER(SEARCH(ZAKL_DATA!$B$29,B587)),MAX($A$1:A586)+1,0)</f>
        <v>586</v>
      </c>
      <c r="B587" s="108" t="s">
        <v>105</v>
      </c>
      <c r="C587" s="138" t="s">
        <v>1955</v>
      </c>
      <c r="E587" t="str">
        <f>IFERROR(VLOOKUP(ROWS($E$2:E587),$A$2:$B$991,2,0),"")</f>
        <v>Shromažďování a sběr odpadů, kromě nebezpečných</v>
      </c>
      <c r="H587" s="139"/>
      <c r="I587" s="141"/>
    </row>
    <row r="588" spans="1:9" ht="12.75">
      <c r="A588" s="109">
        <f>IF(ISNUMBER(SEARCH(ZAKL_DATA!$B$29,B588)),MAX($A$1:A587)+1,0)</f>
        <v>587</v>
      </c>
      <c r="B588" s="108" t="s">
        <v>106</v>
      </c>
      <c r="C588" s="138" t="s">
        <v>1956</v>
      </c>
      <c r="E588" t="str">
        <f>IFERROR(VLOOKUP(ROWS($E$2:E588),$A$2:$B$991,2,0),"")</f>
        <v>Shromažďování a sběr nebezpečných odpadů</v>
      </c>
      <c r="H588" s="139"/>
      <c r="I588" s="141"/>
    </row>
    <row r="589" spans="1:9" ht="12.75">
      <c r="A589" s="109">
        <f>IF(ISNUMBER(SEARCH(ZAKL_DATA!$B$29,B589)),MAX($A$1:A588)+1,0)</f>
        <v>588</v>
      </c>
      <c r="B589" s="108" t="s">
        <v>107</v>
      </c>
      <c r="C589" s="138" t="s">
        <v>1957</v>
      </c>
      <c r="E589" t="str">
        <f>IFERROR(VLOOKUP(ROWS($E$2:E589),$A$2:$B$991,2,0),"")</f>
        <v>Odstraňování odpadů, kromě nebezpečných</v>
      </c>
      <c r="H589" s="139"/>
      <c r="I589" s="141"/>
    </row>
    <row r="590" spans="1:9" ht="12.75">
      <c r="A590" s="109">
        <f>IF(ISNUMBER(SEARCH(ZAKL_DATA!$B$29,B590)),MAX($A$1:A589)+1,0)</f>
        <v>589</v>
      </c>
      <c r="B590" s="108" t="s">
        <v>108</v>
      </c>
      <c r="C590" s="138" t="s">
        <v>1958</v>
      </c>
      <c r="E590" t="str">
        <f>IFERROR(VLOOKUP(ROWS($E$2:E590),$A$2:$B$991,2,0),"")</f>
        <v>Odstraňování nebezpečných odpadů</v>
      </c>
      <c r="H590" s="139"/>
      <c r="I590" s="141"/>
    </row>
    <row r="591" spans="1:9" ht="12.75">
      <c r="A591" s="109">
        <f>IF(ISNUMBER(SEARCH(ZAKL_DATA!$B$29,B591)),MAX($A$1:A590)+1,0)</f>
        <v>590</v>
      </c>
      <c r="B591" s="108" t="s">
        <v>109</v>
      </c>
      <c r="C591" s="138" t="s">
        <v>1959</v>
      </c>
      <c r="E591" t="str">
        <f>IFERROR(VLOOKUP(ROWS($E$2:E591),$A$2:$B$991,2,0),"")</f>
        <v>Demontáž vraků a vyřazených strojů a zařízení pro účely recyklace</v>
      </c>
      <c r="H591" s="139"/>
      <c r="I591" s="141"/>
    </row>
    <row r="592" spans="1:9" ht="12.75">
      <c r="A592" s="109">
        <f>IF(ISNUMBER(SEARCH(ZAKL_DATA!$B$29,B592)),MAX($A$1:A591)+1,0)</f>
        <v>591</v>
      </c>
      <c r="B592" s="108" t="s">
        <v>110</v>
      </c>
      <c r="C592" s="138" t="s">
        <v>1960</v>
      </c>
      <c r="E592" t="str">
        <f>IFERROR(VLOOKUP(ROWS($E$2:E592),$A$2:$B$991,2,0),"")</f>
        <v>Úprava odpadů k dalšímu využití,kromě demontáže vraků,strojů a zařízení</v>
      </c>
      <c r="H592" s="139"/>
      <c r="I592" s="141"/>
    </row>
    <row r="593" spans="1:9" ht="12.75">
      <c r="A593" s="109">
        <f>IF(ISNUMBER(SEARCH(ZAKL_DATA!$B$29,B593)),MAX($A$1:A592)+1,0)</f>
        <v>592</v>
      </c>
      <c r="B593" s="108" t="s">
        <v>111</v>
      </c>
      <c r="C593" s="138" t="s">
        <v>1613</v>
      </c>
      <c r="E593" t="str">
        <f>IFERROR(VLOOKUP(ROWS($E$2:E593),$A$2:$B$991,2,0),"")</f>
        <v>Výstavba bytových budov</v>
      </c>
      <c r="H593" s="139"/>
      <c r="I593" s="141"/>
    </row>
    <row r="594" spans="1:9" ht="12.75">
      <c r="A594" s="109">
        <f>IF(ISNUMBER(SEARCH(ZAKL_DATA!$B$29,B594)),MAX($A$1:A593)+1,0)</f>
        <v>593</v>
      </c>
      <c r="B594" s="108" t="s">
        <v>112</v>
      </c>
      <c r="C594" s="138" t="s">
        <v>1961</v>
      </c>
      <c r="E594" t="str">
        <f>IFERROR(VLOOKUP(ROWS($E$2:E594),$A$2:$B$991,2,0),"")</f>
        <v>Výstavba silnic a dálnic</v>
      </c>
      <c r="H594" s="139"/>
      <c r="I594" s="141"/>
    </row>
    <row r="595" spans="1:9" ht="12.75">
      <c r="A595" s="109">
        <f>IF(ISNUMBER(SEARCH(ZAKL_DATA!$B$29,B595)),MAX($A$1:A594)+1,0)</f>
        <v>594</v>
      </c>
      <c r="B595" s="108" t="s">
        <v>113</v>
      </c>
      <c r="C595" s="138" t="s">
        <v>1962</v>
      </c>
      <c r="E595" t="str">
        <f>IFERROR(VLOOKUP(ROWS($E$2:E595),$A$2:$B$991,2,0),"")</f>
        <v>Výstavba železnic a podzemních drah</v>
      </c>
      <c r="H595" s="139"/>
      <c r="I595" s="141"/>
    </row>
    <row r="596" spans="1:9" ht="12.75">
      <c r="A596" s="109">
        <f>IF(ISNUMBER(SEARCH(ZAKL_DATA!$B$29,B596)),MAX($A$1:A595)+1,0)</f>
        <v>595</v>
      </c>
      <c r="B596" s="108" t="s">
        <v>114</v>
      </c>
      <c r="C596" s="138" t="s">
        <v>1963</v>
      </c>
      <c r="E596" t="str">
        <f>IFERROR(VLOOKUP(ROWS($E$2:E596),$A$2:$B$991,2,0),"")</f>
        <v>Výstavba mostů a tunelů</v>
      </c>
      <c r="H596" s="139"/>
      <c r="I596" s="141"/>
    </row>
    <row r="597" spans="1:9" ht="12.75">
      <c r="A597" s="109">
        <f>IF(ISNUMBER(SEARCH(ZAKL_DATA!$B$29,B597)),MAX($A$1:A596)+1,0)</f>
        <v>596</v>
      </c>
      <c r="B597" s="108" t="s">
        <v>115</v>
      </c>
      <c r="C597" s="138" t="s">
        <v>1964</v>
      </c>
      <c r="E597" t="str">
        <f>IFERROR(VLOOKUP(ROWS($E$2:E597),$A$2:$B$991,2,0),"")</f>
        <v>Výstavba inženýrských sítí pro kapaliny a plyny</v>
      </c>
      <c r="H597" s="139"/>
      <c r="I597" s="141"/>
    </row>
    <row r="598" spans="1:9" ht="12.75">
      <c r="A598" s="109">
        <f>IF(ISNUMBER(SEARCH(ZAKL_DATA!$B$29,B598)),MAX($A$1:A597)+1,0)</f>
        <v>597</v>
      </c>
      <c r="B598" s="108" t="s">
        <v>116</v>
      </c>
      <c r="C598" s="138" t="s">
        <v>1965</v>
      </c>
      <c r="E598" t="str">
        <f>IFERROR(VLOOKUP(ROWS($E$2:E598),$A$2:$B$991,2,0),"")</f>
        <v>Výstavba inženýrských sítí pro elektřinu a telekomunikace</v>
      </c>
      <c r="H598" s="139"/>
      <c r="I598" s="141"/>
    </row>
    <row r="599" spans="1:9" ht="12.75">
      <c r="A599" s="109">
        <f>IF(ISNUMBER(SEARCH(ZAKL_DATA!$B$29,B599)),MAX($A$1:A598)+1,0)</f>
        <v>598</v>
      </c>
      <c r="B599" s="108" t="s">
        <v>117</v>
      </c>
      <c r="C599" s="138" t="s">
        <v>1966</v>
      </c>
      <c r="E599" t="str">
        <f>IFERROR(VLOOKUP(ROWS($E$2:E599),$A$2:$B$991,2,0),"")</f>
        <v>Výstavba vodních děl</v>
      </c>
      <c r="H599" s="139"/>
      <c r="I599" s="141"/>
    </row>
    <row r="600" spans="1:9" ht="12.75">
      <c r="A600" s="109">
        <f>IF(ISNUMBER(SEARCH(ZAKL_DATA!$B$29,B600)),MAX($A$1:A599)+1,0)</f>
        <v>599</v>
      </c>
      <c r="B600" s="108" t="s">
        <v>118</v>
      </c>
      <c r="C600" s="138" t="s">
        <v>1967</v>
      </c>
      <c r="E600" t="str">
        <f>IFERROR(VLOOKUP(ROWS($E$2:E600),$A$2:$B$991,2,0),"")</f>
        <v>Výstavba ostatních staveb j. n.</v>
      </c>
      <c r="H600" s="139"/>
      <c r="I600" s="141"/>
    </row>
    <row r="601" spans="1:9" ht="12.75">
      <c r="A601" s="109">
        <f>IF(ISNUMBER(SEARCH(ZAKL_DATA!$B$29,B601)),MAX($A$1:A600)+1,0)</f>
        <v>600</v>
      </c>
      <c r="B601" s="108" t="s">
        <v>119</v>
      </c>
      <c r="C601" s="138" t="s">
        <v>1968</v>
      </c>
      <c r="E601" t="str">
        <f>IFERROR(VLOOKUP(ROWS($E$2:E601),$A$2:$B$991,2,0),"")</f>
        <v>Demolice</v>
      </c>
      <c r="H601" s="139"/>
      <c r="I601" s="141"/>
    </row>
    <row r="602" spans="1:9" ht="12.75">
      <c r="A602" s="109">
        <f>IF(ISNUMBER(SEARCH(ZAKL_DATA!$B$29,B602)),MAX($A$1:A601)+1,0)</f>
        <v>601</v>
      </c>
      <c r="B602" s="108" t="s">
        <v>120</v>
      </c>
      <c r="C602" s="138" t="s">
        <v>1969</v>
      </c>
      <c r="E602" t="str">
        <f>IFERROR(VLOOKUP(ROWS($E$2:E602),$A$2:$B$991,2,0),"")</f>
        <v>Příprava staveniště</v>
      </c>
      <c r="H602" s="139"/>
      <c r="I602" s="141"/>
    </row>
    <row r="603" spans="1:9" ht="12.75">
      <c r="A603" s="109">
        <f>IF(ISNUMBER(SEARCH(ZAKL_DATA!$B$29,B603)),MAX($A$1:A602)+1,0)</f>
        <v>602</v>
      </c>
      <c r="B603" s="108" t="s">
        <v>121</v>
      </c>
      <c r="C603" s="138" t="s">
        <v>1970</v>
      </c>
      <c r="E603" t="str">
        <f>IFERROR(VLOOKUP(ROWS($E$2:E603),$A$2:$B$991,2,0),"")</f>
        <v>Průzkumné vrtné práce</v>
      </c>
      <c r="H603" s="139"/>
      <c r="I603" s="141"/>
    </row>
    <row r="604" spans="1:9" ht="12.75">
      <c r="A604" s="109">
        <f>IF(ISNUMBER(SEARCH(ZAKL_DATA!$B$29,B604)),MAX($A$1:A603)+1,0)</f>
        <v>603</v>
      </c>
      <c r="B604" s="108" t="s">
        <v>122</v>
      </c>
      <c r="C604" s="138" t="s">
        <v>1971</v>
      </c>
      <c r="E604" t="str">
        <f>IFERROR(VLOOKUP(ROWS($E$2:E604),$A$2:$B$991,2,0),"")</f>
        <v>Elektrické instalace</v>
      </c>
      <c r="H604" s="139"/>
      <c r="I604" s="141"/>
    </row>
    <row r="605" spans="1:9" ht="12.75">
      <c r="A605" s="109">
        <f>IF(ISNUMBER(SEARCH(ZAKL_DATA!$B$29,B605)),MAX($A$1:A604)+1,0)</f>
        <v>604</v>
      </c>
      <c r="B605" s="108" t="s">
        <v>123</v>
      </c>
      <c r="C605" s="138" t="s">
        <v>1972</v>
      </c>
      <c r="E605" t="str">
        <f>IFERROR(VLOOKUP(ROWS($E$2:E605),$A$2:$B$991,2,0),"")</f>
        <v>Instalace vody, odpadu, plynu, topení a klimatizace</v>
      </c>
      <c r="H605" s="139"/>
      <c r="I605" s="141"/>
    </row>
    <row r="606" spans="1:9" ht="12.75">
      <c r="A606" s="109">
        <f>IF(ISNUMBER(SEARCH(ZAKL_DATA!$B$29,B606)),MAX($A$1:A605)+1,0)</f>
        <v>605</v>
      </c>
      <c r="B606" s="108" t="s">
        <v>124</v>
      </c>
      <c r="C606" s="138" t="s">
        <v>1973</v>
      </c>
      <c r="E606" t="str">
        <f>IFERROR(VLOOKUP(ROWS($E$2:E606),$A$2:$B$991,2,0),"")</f>
        <v>Ostatní stavební instalace</v>
      </c>
      <c r="H606" s="139"/>
      <c r="I606" s="141"/>
    </row>
    <row r="607" spans="1:9" ht="12.75">
      <c r="A607" s="109">
        <f>IF(ISNUMBER(SEARCH(ZAKL_DATA!$B$29,B607)),MAX($A$1:A606)+1,0)</f>
        <v>606</v>
      </c>
      <c r="B607" s="108" t="s">
        <v>125</v>
      </c>
      <c r="C607" s="138" t="s">
        <v>1974</v>
      </c>
      <c r="E607" t="str">
        <f>IFERROR(VLOOKUP(ROWS($E$2:E607),$A$2:$B$991,2,0),"")</f>
        <v>Omítkářské práce</v>
      </c>
      <c r="H607" s="139"/>
      <c r="I607" s="141"/>
    </row>
    <row r="608" spans="1:9" ht="12.75">
      <c r="A608" s="109">
        <f>IF(ISNUMBER(SEARCH(ZAKL_DATA!$B$29,B608)),MAX($A$1:A607)+1,0)</f>
        <v>607</v>
      </c>
      <c r="B608" s="108" t="s">
        <v>126</v>
      </c>
      <c r="C608" s="138" t="s">
        <v>1975</v>
      </c>
      <c r="E608" t="str">
        <f>IFERROR(VLOOKUP(ROWS($E$2:E608),$A$2:$B$991,2,0),"")</f>
        <v>Truhlářské práce</v>
      </c>
      <c r="H608" s="139"/>
      <c r="I608" s="141"/>
    </row>
    <row r="609" spans="1:9" ht="12.75">
      <c r="A609" s="109">
        <f>IF(ISNUMBER(SEARCH(ZAKL_DATA!$B$29,B609)),MAX($A$1:A608)+1,0)</f>
        <v>608</v>
      </c>
      <c r="B609" s="108" t="s">
        <v>127</v>
      </c>
      <c r="C609" s="138" t="s">
        <v>1976</v>
      </c>
      <c r="E609" t="str">
        <f>IFERROR(VLOOKUP(ROWS($E$2:E609),$A$2:$B$991,2,0),"")</f>
        <v>Obkládání stěn a pokládání podlahových krytin</v>
      </c>
      <c r="H609" s="139"/>
      <c r="I609" s="141"/>
    </row>
    <row r="610" spans="1:9" ht="12.75">
      <c r="A610" s="109">
        <f>IF(ISNUMBER(SEARCH(ZAKL_DATA!$B$29,B610)),MAX($A$1:A609)+1,0)</f>
        <v>609</v>
      </c>
      <c r="B610" s="108" t="s">
        <v>128</v>
      </c>
      <c r="C610" s="138" t="s">
        <v>1977</v>
      </c>
      <c r="E610" t="str">
        <f>IFERROR(VLOOKUP(ROWS($E$2:E610),$A$2:$B$991,2,0),"")</f>
        <v>Sklenářské, malířské a natěračské práce</v>
      </c>
      <c r="H610" s="139"/>
      <c r="I610" s="141"/>
    </row>
    <row r="611" spans="1:9" ht="12.75">
      <c r="A611" s="109">
        <f>IF(ISNUMBER(SEARCH(ZAKL_DATA!$B$29,B611)),MAX($A$1:A610)+1,0)</f>
        <v>610</v>
      </c>
      <c r="B611" s="108" t="s">
        <v>129</v>
      </c>
      <c r="C611" s="138" t="s">
        <v>1978</v>
      </c>
      <c r="E611" t="str">
        <f>IFERROR(VLOOKUP(ROWS($E$2:E611),$A$2:$B$991,2,0),"")</f>
        <v>Ostatní kompletační a dokončovací práce</v>
      </c>
      <c r="H611" s="139"/>
      <c r="I611" s="141"/>
    </row>
    <row r="612" spans="1:9" ht="12.75">
      <c r="A612" s="109">
        <f>IF(ISNUMBER(SEARCH(ZAKL_DATA!$B$29,B612)),MAX($A$1:A611)+1,0)</f>
        <v>611</v>
      </c>
      <c r="B612" s="108" t="s">
        <v>130</v>
      </c>
      <c r="C612" s="138" t="s">
        <v>1979</v>
      </c>
      <c r="E612" t="str">
        <f>IFERROR(VLOOKUP(ROWS($E$2:E612),$A$2:$B$991,2,0),"")</f>
        <v>Pokrývačské práce</v>
      </c>
      <c r="H612" s="139"/>
      <c r="I612" s="141"/>
    </row>
    <row r="613" spans="1:9" ht="12.75">
      <c r="A613" s="109">
        <f>IF(ISNUMBER(SEARCH(ZAKL_DATA!$B$29,B613)),MAX($A$1:A612)+1,0)</f>
        <v>612</v>
      </c>
      <c r="B613" s="108" t="s">
        <v>131</v>
      </c>
      <c r="C613" s="138" t="s">
        <v>1980</v>
      </c>
      <c r="E613" t="str">
        <f>IFERROR(VLOOKUP(ROWS($E$2:E613),$A$2:$B$991,2,0),"")</f>
        <v>Ostatní specializované stavební činnosti j. n.</v>
      </c>
      <c r="H613" s="139"/>
      <c r="I613" s="141"/>
    </row>
    <row r="614" spans="1:9" ht="12.75">
      <c r="A614" s="109">
        <f>IF(ISNUMBER(SEARCH(ZAKL_DATA!$B$29,B614)),MAX($A$1:A613)+1,0)</f>
        <v>613</v>
      </c>
      <c r="B614" s="108" t="s">
        <v>132</v>
      </c>
      <c r="C614" s="138" t="s">
        <v>1981</v>
      </c>
      <c r="E614" t="str">
        <f>IFERROR(VLOOKUP(ROWS($E$2:E614),$A$2:$B$991,2,0),"")</f>
        <v>Obchod s automobily a jinými lehkými motorovými vozidly</v>
      </c>
      <c r="H614" s="139"/>
      <c r="I614" s="141"/>
    </row>
    <row r="615" spans="1:9" ht="12.75">
      <c r="A615" s="109">
        <f>IF(ISNUMBER(SEARCH(ZAKL_DATA!$B$29,B615)),MAX($A$1:A614)+1,0)</f>
        <v>614</v>
      </c>
      <c r="B615" s="108" t="s">
        <v>133</v>
      </c>
      <c r="C615" s="138" t="s">
        <v>1982</v>
      </c>
      <c r="E615" t="str">
        <f>IFERROR(VLOOKUP(ROWS($E$2:E615),$A$2:$B$991,2,0),"")</f>
        <v>Obchod s ostatními motorovými vozidly, kromě motocyklů</v>
      </c>
      <c r="H615" s="139"/>
      <c r="I615" s="141"/>
    </row>
    <row r="616" spans="1:9" ht="12.75">
      <c r="A616" s="109">
        <f>IF(ISNUMBER(SEARCH(ZAKL_DATA!$B$29,B616)),MAX($A$1:A615)+1,0)</f>
        <v>615</v>
      </c>
      <c r="B616" s="108" t="s">
        <v>134</v>
      </c>
      <c r="C616" s="138" t="s">
        <v>1983</v>
      </c>
      <c r="E616" t="str">
        <f>IFERROR(VLOOKUP(ROWS($E$2:E616),$A$2:$B$991,2,0),"")</f>
        <v>Velkoobchod s díly a příslušenstvím pro motorová vozidla,kromě motocyklů</v>
      </c>
      <c r="H616" s="139"/>
      <c r="I616" s="141"/>
    </row>
    <row r="617" spans="1:9" ht="12.75">
      <c r="A617" s="109">
        <f>IF(ISNUMBER(SEARCH(ZAKL_DATA!$B$29,B617)),MAX($A$1:A616)+1,0)</f>
        <v>616</v>
      </c>
      <c r="B617" s="108" t="s">
        <v>135</v>
      </c>
      <c r="C617" s="138" t="s">
        <v>1984</v>
      </c>
      <c r="E617" t="str">
        <f>IFERROR(VLOOKUP(ROWS($E$2:E617),$A$2:$B$991,2,0),"")</f>
        <v>Maloobchod s díly a příslušenstvím pro motorová vozidla,kromě motocyklů</v>
      </c>
      <c r="H617" s="139"/>
      <c r="I617" s="141"/>
    </row>
    <row r="618" spans="1:9" ht="12.75">
      <c r="A618" s="109">
        <f>IF(ISNUMBER(SEARCH(ZAKL_DATA!$B$29,B618)),MAX($A$1:A617)+1,0)</f>
        <v>617</v>
      </c>
      <c r="B618" s="108" t="s">
        <v>136</v>
      </c>
      <c r="C618" s="138" t="s">
        <v>1985</v>
      </c>
      <c r="E618" t="str">
        <f>IFERROR(VLOOKUP(ROWS($E$2:E618),$A$2:$B$991,2,0),"")</f>
        <v>Zprostř.velkoob.a velkoob.v zast.se zákl.zem.pr.,živými zv.,text.sur.a pol.</v>
      </c>
      <c r="H618" s="139"/>
      <c r="I618" s="141"/>
    </row>
    <row r="619" spans="1:9" ht="12.75">
      <c r="A619" s="109">
        <f>IF(ISNUMBER(SEARCH(ZAKL_DATA!$B$29,B619)),MAX($A$1:A618)+1,0)</f>
        <v>618</v>
      </c>
      <c r="B619" s="108" t="s">
        <v>137</v>
      </c>
      <c r="C619" s="138" t="s">
        <v>1986</v>
      </c>
      <c r="E619" t="str">
        <f>IFERROR(VLOOKUP(ROWS($E$2:E619),$A$2:$B$991,2,0),"")</f>
        <v>Zprostř.velkoob.a velkoob.v zast.s palivy,rudami,kovy a prům.chemikáliemi</v>
      </c>
      <c r="H619" s="139"/>
      <c r="I619" s="141"/>
    </row>
    <row r="620" spans="1:9" ht="12.75">
      <c r="A620" s="109">
        <f>IF(ISNUMBER(SEARCH(ZAKL_DATA!$B$29,B620)),MAX($A$1:A619)+1,0)</f>
        <v>619</v>
      </c>
      <c r="B620" s="108" t="s">
        <v>138</v>
      </c>
      <c r="C620" s="138" t="s">
        <v>1987</v>
      </c>
      <c r="E620" t="str">
        <f>IFERROR(VLOOKUP(ROWS($E$2:E620),$A$2:$B$991,2,0),"")</f>
        <v>Zprostř.velkoobchodu a velkoobchod v zast.se dřevem a staveb.materiály</v>
      </c>
      <c r="H620" s="139"/>
      <c r="I620" s="141"/>
    </row>
    <row r="621" spans="1:9" ht="12.75">
      <c r="A621" s="109">
        <f>IF(ISNUMBER(SEARCH(ZAKL_DATA!$B$29,B621)),MAX($A$1:A620)+1,0)</f>
        <v>620</v>
      </c>
      <c r="B621" s="108" t="s">
        <v>139</v>
      </c>
      <c r="C621" s="138" t="s">
        <v>1988</v>
      </c>
      <c r="E621" t="str">
        <f>IFERROR(VLOOKUP(ROWS($E$2:E621),$A$2:$B$991,2,0),"")</f>
        <v>Zprostř.velkoobchodu a velkoob.v zast.se stroji,prům.zař.,loděmi a letadly</v>
      </c>
      <c r="H621" s="139"/>
      <c r="I621" s="141"/>
    </row>
    <row r="622" spans="1:9" ht="12.75">
      <c r="A622" s="109">
        <f>IF(ISNUMBER(SEARCH(ZAKL_DATA!$B$29,B622)),MAX($A$1:A621)+1,0)</f>
        <v>621</v>
      </c>
      <c r="B622" s="108" t="s">
        <v>140</v>
      </c>
      <c r="C622" s="138" t="s">
        <v>1989</v>
      </c>
      <c r="E622" t="str">
        <f>IFERROR(VLOOKUP(ROWS($E$2:E622),$A$2:$B$991,2,0),"")</f>
        <v>Zprostř.velkoob.a velkoob.v zast.s náb.,želez.zbožím a potř.převáž.pro dom.</v>
      </c>
      <c r="H622" s="139"/>
      <c r="I622" s="141"/>
    </row>
    <row r="623" spans="1:9" ht="12.75">
      <c r="A623" s="109">
        <f>IF(ISNUMBER(SEARCH(ZAKL_DATA!$B$29,B623)),MAX($A$1:A622)+1,0)</f>
        <v>622</v>
      </c>
      <c r="B623" s="108" t="s">
        <v>141</v>
      </c>
      <c r="C623" s="138" t="s">
        <v>1990</v>
      </c>
      <c r="E623" t="str">
        <f>IFERROR(VLOOKUP(ROWS($E$2:E623),$A$2:$B$991,2,0),"")</f>
        <v>Zprostř.velkoob.a velkoob.v zast.s text.,oděvy,kožešinami,obuví a kož.výr.</v>
      </c>
      <c r="H623" s="139"/>
      <c r="I623" s="141"/>
    </row>
    <row r="624" spans="1:9" ht="12.75">
      <c r="A624" s="109">
        <f>IF(ISNUMBER(SEARCH(ZAKL_DATA!$B$29,B624)),MAX($A$1:A623)+1,0)</f>
        <v>623</v>
      </c>
      <c r="B624" s="108" t="s">
        <v>142</v>
      </c>
      <c r="C624" s="138" t="s">
        <v>1991</v>
      </c>
      <c r="E624" t="str">
        <f>IFERROR(VLOOKUP(ROWS($E$2:E624),$A$2:$B$991,2,0),"")</f>
        <v>Zprostř.velkoob.a velkoob.v zast.s potr.,nápoji,tabákem a tabák.výrobky</v>
      </c>
      <c r="H624" s="139"/>
      <c r="I624" s="141"/>
    </row>
    <row r="625" spans="1:9" ht="12.75">
      <c r="A625" s="109">
        <f>IF(ISNUMBER(SEARCH(ZAKL_DATA!$B$29,B625)),MAX($A$1:A624)+1,0)</f>
        <v>624</v>
      </c>
      <c r="B625" s="108" t="s">
        <v>143</v>
      </c>
      <c r="C625" s="138" t="s">
        <v>1992</v>
      </c>
      <c r="E625" t="str">
        <f>IFERROR(VLOOKUP(ROWS($E$2:E625),$A$2:$B$991,2,0),"")</f>
        <v>Zprostř.specializ.velkoob.a specializ.velkoob.v zast.s ost.výrobky</v>
      </c>
      <c r="H625" s="139"/>
      <c r="I625" s="141"/>
    </row>
    <row r="626" spans="1:9" ht="12.75">
      <c r="A626" s="109">
        <f>IF(ISNUMBER(SEARCH(ZAKL_DATA!$B$29,B626)),MAX($A$1:A625)+1,0)</f>
        <v>625</v>
      </c>
      <c r="B626" s="108" t="s">
        <v>144</v>
      </c>
      <c r="C626" s="138" t="s">
        <v>1993</v>
      </c>
      <c r="E626" t="str">
        <f>IFERROR(VLOOKUP(ROWS($E$2:E626),$A$2:$B$991,2,0),"")</f>
        <v>Zprostř.nespecializ.velkoobchodu a nespecializ.velkoobchod v zast.</v>
      </c>
      <c r="H626" s="139"/>
      <c r="I626" s="141"/>
    </row>
    <row r="627" spans="1:9" ht="12.75">
      <c r="A627" s="109">
        <f>IF(ISNUMBER(SEARCH(ZAKL_DATA!$B$29,B627)),MAX($A$1:A626)+1,0)</f>
        <v>626</v>
      </c>
      <c r="B627" s="108" t="s">
        <v>145</v>
      </c>
      <c r="C627" s="138" t="s">
        <v>1994</v>
      </c>
      <c r="E627" t="str">
        <f>IFERROR(VLOOKUP(ROWS($E$2:E627),$A$2:$B$991,2,0),"")</f>
        <v>Velkoobchod s obilím, surovým tabákem, osivy a krmivy</v>
      </c>
      <c r="H627" s="139"/>
      <c r="I627" s="141"/>
    </row>
    <row r="628" spans="1:9" ht="12.75">
      <c r="A628" s="109">
        <f>IF(ISNUMBER(SEARCH(ZAKL_DATA!$B$29,B628)),MAX($A$1:A627)+1,0)</f>
        <v>627</v>
      </c>
      <c r="B628" s="108" t="s">
        <v>146</v>
      </c>
      <c r="C628" s="138" t="s">
        <v>1995</v>
      </c>
      <c r="E628" t="str">
        <f>IFERROR(VLOOKUP(ROWS($E$2:E628),$A$2:$B$991,2,0),"")</f>
        <v>Velkoobchod s květinami a jinými rostlinami</v>
      </c>
      <c r="H628" s="139"/>
      <c r="I628" s="141"/>
    </row>
    <row r="629" spans="1:9" ht="12.75">
      <c r="A629" s="109">
        <f>IF(ISNUMBER(SEARCH(ZAKL_DATA!$B$29,B629)),MAX($A$1:A628)+1,0)</f>
        <v>628</v>
      </c>
      <c r="B629" s="108" t="s">
        <v>147</v>
      </c>
      <c r="C629" s="138" t="s">
        <v>1996</v>
      </c>
      <c r="E629" t="str">
        <f>IFERROR(VLOOKUP(ROWS($E$2:E629),$A$2:$B$991,2,0),"")</f>
        <v>Velkoobchod s živými zvířaty</v>
      </c>
      <c r="H629" s="139"/>
      <c r="I629" s="141"/>
    </row>
    <row r="630" spans="1:9" ht="12.75">
      <c r="A630" s="109">
        <f>IF(ISNUMBER(SEARCH(ZAKL_DATA!$B$29,B630)),MAX($A$1:A629)+1,0)</f>
        <v>629</v>
      </c>
      <c r="B630" s="108" t="s">
        <v>148</v>
      </c>
      <c r="C630" s="138" t="s">
        <v>1997</v>
      </c>
      <c r="E630" t="str">
        <f>IFERROR(VLOOKUP(ROWS($E$2:E630),$A$2:$B$991,2,0),"")</f>
        <v>Velkoobchod se surovými kůžemi, kožešinami a usněmi</v>
      </c>
      <c r="H630" s="139"/>
      <c r="I630" s="141"/>
    </row>
    <row r="631" spans="1:9" ht="12.75">
      <c r="A631" s="109">
        <f>IF(ISNUMBER(SEARCH(ZAKL_DATA!$B$29,B631)),MAX($A$1:A630)+1,0)</f>
        <v>630</v>
      </c>
      <c r="B631" s="108" t="s">
        <v>149</v>
      </c>
      <c r="C631" s="138" t="s">
        <v>1998</v>
      </c>
      <c r="E631" t="str">
        <f>IFERROR(VLOOKUP(ROWS($E$2:E631),$A$2:$B$991,2,0),"")</f>
        <v>Velkoobchod s ovocem a zeleninou</v>
      </c>
      <c r="H631" s="139"/>
      <c r="I631" s="141"/>
    </row>
    <row r="632" spans="1:9" ht="12.75">
      <c r="A632" s="109">
        <f>IF(ISNUMBER(SEARCH(ZAKL_DATA!$B$29,B632)),MAX($A$1:A631)+1,0)</f>
        <v>631</v>
      </c>
      <c r="B632" s="108" t="s">
        <v>150</v>
      </c>
      <c r="C632" s="138" t="s">
        <v>1999</v>
      </c>
      <c r="E632" t="str">
        <f>IFERROR(VLOOKUP(ROWS($E$2:E632),$A$2:$B$991,2,0),"")</f>
        <v>Velkoobchod s masem a masnými výrobky</v>
      </c>
      <c r="H632" s="139"/>
      <c r="I632" s="141"/>
    </row>
    <row r="633" spans="1:9" ht="12.75">
      <c r="A633" s="109">
        <f>IF(ISNUMBER(SEARCH(ZAKL_DATA!$B$29,B633)),MAX($A$1:A632)+1,0)</f>
        <v>632</v>
      </c>
      <c r="B633" s="108" t="s">
        <v>151</v>
      </c>
      <c r="C633" s="138" t="s">
        <v>2000</v>
      </c>
      <c r="E633" t="str">
        <f>IFERROR(VLOOKUP(ROWS($E$2:E633),$A$2:$B$991,2,0),"")</f>
        <v>Velkoobchod s mléčnými výrobky, vejci, jedlými oleji a tuky</v>
      </c>
      <c r="H633" s="139"/>
      <c r="I633" s="141"/>
    </row>
    <row r="634" spans="1:9" ht="12.75">
      <c r="A634" s="109">
        <f>IF(ISNUMBER(SEARCH(ZAKL_DATA!$B$29,B634)),MAX($A$1:A633)+1,0)</f>
        <v>633</v>
      </c>
      <c r="B634" s="108" t="s">
        <v>152</v>
      </c>
      <c r="C634" s="138" t="s">
        <v>2001</v>
      </c>
      <c r="E634" t="str">
        <f>IFERROR(VLOOKUP(ROWS($E$2:E634),$A$2:$B$991,2,0),"")</f>
        <v>Velkoobchod s nápoji</v>
      </c>
      <c r="H634" s="139"/>
      <c r="I634" s="141"/>
    </row>
    <row r="635" spans="1:9" ht="12.75">
      <c r="A635" s="109">
        <f>IF(ISNUMBER(SEARCH(ZAKL_DATA!$B$29,B635)),MAX($A$1:A634)+1,0)</f>
        <v>634</v>
      </c>
      <c r="B635" s="108" t="s">
        <v>153</v>
      </c>
      <c r="C635" s="138" t="s">
        <v>2002</v>
      </c>
      <c r="E635" t="str">
        <f>IFERROR(VLOOKUP(ROWS($E$2:E635),$A$2:$B$991,2,0),"")</f>
        <v>Velkoobchod s tabákovými výrobky</v>
      </c>
      <c r="H635" s="139"/>
      <c r="I635" s="141"/>
    </row>
    <row r="636" spans="1:9" ht="12.75">
      <c r="A636" s="109">
        <f>IF(ISNUMBER(SEARCH(ZAKL_DATA!$B$29,B636)),MAX($A$1:A635)+1,0)</f>
        <v>635</v>
      </c>
      <c r="B636" s="108" t="s">
        <v>154</v>
      </c>
      <c r="C636" s="138" t="s">
        <v>2003</v>
      </c>
      <c r="E636" t="str">
        <f>IFERROR(VLOOKUP(ROWS($E$2:E636),$A$2:$B$991,2,0),"")</f>
        <v>Velkoobchod s cukrem, čokoládou a cukrovinkami</v>
      </c>
      <c r="H636" s="139"/>
      <c r="I636" s="141"/>
    </row>
    <row r="637" spans="1:9" ht="12.75">
      <c r="A637" s="109">
        <f>IF(ISNUMBER(SEARCH(ZAKL_DATA!$B$29,B637)),MAX($A$1:A636)+1,0)</f>
        <v>636</v>
      </c>
      <c r="B637" s="108" t="s">
        <v>155</v>
      </c>
      <c r="C637" s="138" t="s">
        <v>2004</v>
      </c>
      <c r="E637" t="str">
        <f>IFERROR(VLOOKUP(ROWS($E$2:E637),$A$2:$B$991,2,0),"")</f>
        <v>Velkoobchod s kávou, čajem, kakaem a kořením</v>
      </c>
      <c r="H637" s="139"/>
      <c r="I637" s="141"/>
    </row>
    <row r="638" spans="1:9" ht="12.75">
      <c r="A638" s="109">
        <f>IF(ISNUMBER(SEARCH(ZAKL_DATA!$B$29,B638)),MAX($A$1:A637)+1,0)</f>
        <v>637</v>
      </c>
      <c r="B638" s="108" t="s">
        <v>156</v>
      </c>
      <c r="C638" s="138" t="s">
        <v>2005</v>
      </c>
      <c r="E638" t="str">
        <f>IFERROR(VLOOKUP(ROWS($E$2:E638),$A$2:$B$991,2,0),"")</f>
        <v>Specializ.velkoobchod s jinými potravinami,včetně ryb,korýšů a měkkýšů</v>
      </c>
      <c r="H638" s="139"/>
      <c r="I638" s="141"/>
    </row>
    <row r="639" spans="1:9" ht="12.75">
      <c r="A639" s="109">
        <f>IF(ISNUMBER(SEARCH(ZAKL_DATA!$B$29,B639)),MAX($A$1:A638)+1,0)</f>
        <v>638</v>
      </c>
      <c r="B639" s="108" t="s">
        <v>157</v>
      </c>
      <c r="C639" s="138" t="s">
        <v>2006</v>
      </c>
      <c r="E639" t="str">
        <f>IFERROR(VLOOKUP(ROWS($E$2:E639),$A$2:$B$991,2,0),"")</f>
        <v>Nespecializovaný velkoobchod s potravinami,nápoji a tabákovými výroby</v>
      </c>
      <c r="H639" s="139"/>
      <c r="I639" s="141"/>
    </row>
    <row r="640" spans="1:9" ht="12.75">
      <c r="A640" s="109">
        <f>IF(ISNUMBER(SEARCH(ZAKL_DATA!$B$29,B640)),MAX($A$1:A639)+1,0)</f>
        <v>639</v>
      </c>
      <c r="B640" s="108" t="s">
        <v>158</v>
      </c>
      <c r="C640" s="138" t="s">
        <v>2007</v>
      </c>
      <c r="E640" t="str">
        <f>IFERROR(VLOOKUP(ROWS($E$2:E640),$A$2:$B$991,2,0),"")</f>
        <v>Velkoobchod s textilem</v>
      </c>
      <c r="H640" s="139"/>
      <c r="I640" s="141"/>
    </row>
    <row r="641" spans="1:9" ht="12.75">
      <c r="A641" s="109">
        <f>IF(ISNUMBER(SEARCH(ZAKL_DATA!$B$29,B641)),MAX($A$1:A640)+1,0)</f>
        <v>640</v>
      </c>
      <c r="B641" s="108" t="s">
        <v>159</v>
      </c>
      <c r="C641" s="138" t="s">
        <v>2008</v>
      </c>
      <c r="E641" t="str">
        <f>IFERROR(VLOOKUP(ROWS($E$2:E641),$A$2:$B$991,2,0),"")</f>
        <v>Velkoobchod s oděvy a obuví</v>
      </c>
      <c r="H641" s="139"/>
      <c r="I641" s="141"/>
    </row>
    <row r="642" spans="1:9" ht="12.75">
      <c r="A642" s="109">
        <f>IF(ISNUMBER(SEARCH(ZAKL_DATA!$B$29,B642)),MAX($A$1:A641)+1,0)</f>
        <v>641</v>
      </c>
      <c r="B642" s="108" t="s">
        <v>160</v>
      </c>
      <c r="C642" s="138" t="s">
        <v>2009</v>
      </c>
      <c r="E642" t="str">
        <f>IFERROR(VLOOKUP(ROWS($E$2:E642),$A$2:$B$991,2,0),"")</f>
        <v>Velkoobchod s elektrospotřebiči a elektronikou</v>
      </c>
      <c r="H642" s="139"/>
      <c r="I642" s="141"/>
    </row>
    <row r="643" spans="1:9" ht="12.75">
      <c r="A643" s="109">
        <f>IF(ISNUMBER(SEARCH(ZAKL_DATA!$B$29,B643)),MAX($A$1:A642)+1,0)</f>
        <v>642</v>
      </c>
      <c r="B643" s="108" t="s">
        <v>161</v>
      </c>
      <c r="C643" s="138" t="s">
        <v>2010</v>
      </c>
      <c r="E643" t="str">
        <f>IFERROR(VLOOKUP(ROWS($E$2:E643),$A$2:$B$991,2,0),"")</f>
        <v>Velkoobchod s porcelán.,keram.a skleněnými výrobky a čisticími prostř.</v>
      </c>
      <c r="H643" s="139"/>
      <c r="I643" s="141"/>
    </row>
    <row r="644" spans="1:9" ht="12.75">
      <c r="A644" s="109">
        <f>IF(ISNUMBER(SEARCH(ZAKL_DATA!$B$29,B644)),MAX($A$1:A643)+1,0)</f>
        <v>643</v>
      </c>
      <c r="B644" s="108" t="s">
        <v>162</v>
      </c>
      <c r="C644" s="138" t="s">
        <v>2011</v>
      </c>
      <c r="E644" t="str">
        <f>IFERROR(VLOOKUP(ROWS($E$2:E644),$A$2:$B$991,2,0),"")</f>
        <v>Velkoobchod s kosmetickými výrobky</v>
      </c>
      <c r="H644" s="139"/>
      <c r="I644" s="141"/>
    </row>
    <row r="645" spans="1:9" ht="12.75">
      <c r="A645" s="109">
        <f>IF(ISNUMBER(SEARCH(ZAKL_DATA!$B$29,B645)),MAX($A$1:A644)+1,0)</f>
        <v>644</v>
      </c>
      <c r="B645" s="108" t="s">
        <v>163</v>
      </c>
      <c r="C645" s="138" t="s">
        <v>2012</v>
      </c>
      <c r="E645" t="str">
        <f>IFERROR(VLOOKUP(ROWS($E$2:E645),$A$2:$B$991,2,0),"")</f>
        <v>Velkoobchod s farmaceutickými výrobky</v>
      </c>
      <c r="H645" s="139"/>
      <c r="I645" s="141"/>
    </row>
    <row r="646" spans="1:9" ht="12.75">
      <c r="A646" s="109">
        <f>IF(ISNUMBER(SEARCH(ZAKL_DATA!$B$29,B646)),MAX($A$1:A645)+1,0)</f>
        <v>645</v>
      </c>
      <c r="B646" s="108" t="s">
        <v>164</v>
      </c>
      <c r="C646" s="138" t="s">
        <v>2013</v>
      </c>
      <c r="E646" t="str">
        <f>IFERROR(VLOOKUP(ROWS($E$2:E646),$A$2:$B$991,2,0),"")</f>
        <v>Velkoobchod s nábytkem, koberci a svítidly</v>
      </c>
      <c r="H646" s="139"/>
      <c r="I646" s="141"/>
    </row>
    <row r="647" spans="1:9" ht="12.75">
      <c r="A647" s="109">
        <f>IF(ISNUMBER(SEARCH(ZAKL_DATA!$B$29,B647)),MAX($A$1:A646)+1,0)</f>
        <v>646</v>
      </c>
      <c r="B647" s="108" t="s">
        <v>165</v>
      </c>
      <c r="C647" s="138" t="s">
        <v>2014</v>
      </c>
      <c r="E647" t="str">
        <f>IFERROR(VLOOKUP(ROWS($E$2:E647),$A$2:$B$991,2,0),"")</f>
        <v>Velkoobchod s hodinami, hodinkami a klenoty</v>
      </c>
      <c r="H647" s="139"/>
      <c r="I647" s="141"/>
    </row>
    <row r="648" spans="1:9" ht="12.75">
      <c r="A648" s="109">
        <f>IF(ISNUMBER(SEARCH(ZAKL_DATA!$B$29,B648)),MAX($A$1:A647)+1,0)</f>
        <v>647</v>
      </c>
      <c r="B648" s="108" t="s">
        <v>166</v>
      </c>
      <c r="C648" s="138" t="s">
        <v>2015</v>
      </c>
      <c r="E648" t="str">
        <f>IFERROR(VLOOKUP(ROWS($E$2:E648),$A$2:$B$991,2,0),"")</f>
        <v>Velkoobchod s ostatními výrobky převážně pro domácnost</v>
      </c>
      <c r="H648" s="139"/>
      <c r="I648" s="141"/>
    </row>
    <row r="649" spans="1:9" ht="12.75">
      <c r="A649" s="109">
        <f>IF(ISNUMBER(SEARCH(ZAKL_DATA!$B$29,B649)),MAX($A$1:A648)+1,0)</f>
        <v>648</v>
      </c>
      <c r="B649" s="108" t="s">
        <v>167</v>
      </c>
      <c r="C649" s="138" t="s">
        <v>2016</v>
      </c>
      <c r="E649" t="str">
        <f>IFERROR(VLOOKUP(ROWS($E$2:E649),$A$2:$B$991,2,0),"")</f>
        <v>Velkoobchod s počítači, počítačovým periferním zařízením a softwarem</v>
      </c>
      <c r="H649" s="139"/>
      <c r="I649" s="141"/>
    </row>
    <row r="650" spans="1:9" ht="12.75">
      <c r="A650" s="109">
        <f>IF(ISNUMBER(SEARCH(ZAKL_DATA!$B$29,B650)),MAX($A$1:A649)+1,0)</f>
        <v>649</v>
      </c>
      <c r="B650" s="108" t="s">
        <v>168</v>
      </c>
      <c r="C650" s="138" t="s">
        <v>2017</v>
      </c>
      <c r="E650" t="str">
        <f>IFERROR(VLOOKUP(ROWS($E$2:E650),$A$2:$B$991,2,0),"")</f>
        <v>Velkoobchod s elektronickým a telekomunikačním zařízením a jeho díly</v>
      </c>
      <c r="H650" s="139"/>
      <c r="I650" s="141"/>
    </row>
    <row r="651" spans="1:9" ht="12.75">
      <c r="A651" s="109">
        <f>IF(ISNUMBER(SEARCH(ZAKL_DATA!$B$29,B651)),MAX($A$1:A650)+1,0)</f>
        <v>650</v>
      </c>
      <c r="B651" s="108" t="s">
        <v>169</v>
      </c>
      <c r="C651" s="138" t="s">
        <v>2018</v>
      </c>
      <c r="E651" t="str">
        <f>IFERROR(VLOOKUP(ROWS($E$2:E651),$A$2:$B$991,2,0),"")</f>
        <v>Velkoobchod se zemědělskými stroji, strojním zařízením a příslušenstvím</v>
      </c>
      <c r="H651" s="139"/>
      <c r="I651" s="141"/>
    </row>
    <row r="652" spans="1:9" ht="12.75">
      <c r="A652" s="109">
        <f>IF(ISNUMBER(SEARCH(ZAKL_DATA!$B$29,B652)),MAX($A$1:A651)+1,0)</f>
        <v>651</v>
      </c>
      <c r="B652" s="108" t="s">
        <v>170</v>
      </c>
      <c r="C652" s="138" t="s">
        <v>2019</v>
      </c>
      <c r="E652" t="str">
        <f>IFERROR(VLOOKUP(ROWS($E$2:E652),$A$2:$B$991,2,0),"")</f>
        <v>Velkoobchod s obráběcími stroji</v>
      </c>
      <c r="H652" s="139"/>
      <c r="I652" s="141"/>
    </row>
    <row r="653" spans="1:9" ht="12.75">
      <c r="A653" s="109">
        <f>IF(ISNUMBER(SEARCH(ZAKL_DATA!$B$29,B653)),MAX($A$1:A652)+1,0)</f>
        <v>652</v>
      </c>
      <c r="B653" s="108" t="s">
        <v>171</v>
      </c>
      <c r="C653" s="138" t="s">
        <v>2020</v>
      </c>
      <c r="E653" t="str">
        <f>IFERROR(VLOOKUP(ROWS($E$2:E653),$A$2:$B$991,2,0),"")</f>
        <v>Velkoobchod s těžebními a stavebními stroji a zařízením</v>
      </c>
      <c r="H653" s="139"/>
      <c r="I653" s="141"/>
    </row>
    <row r="654" spans="1:9" ht="12.75">
      <c r="A654" s="109">
        <f>IF(ISNUMBER(SEARCH(ZAKL_DATA!$B$29,B654)),MAX($A$1:A653)+1,0)</f>
        <v>653</v>
      </c>
      <c r="B654" s="108" t="s">
        <v>172</v>
      </c>
      <c r="C654" s="138" t="s">
        <v>2021</v>
      </c>
      <c r="E654" t="str">
        <f>IFERROR(VLOOKUP(ROWS($E$2:E654),$A$2:$B$991,2,0),"")</f>
        <v>Velkoobchod se strojním zařízením pro text.průmysl,šicími a plet.stroji</v>
      </c>
      <c r="H654" s="139"/>
      <c r="I654" s="141"/>
    </row>
    <row r="655" spans="1:9" ht="12.75">
      <c r="A655" s="109">
        <f>IF(ISNUMBER(SEARCH(ZAKL_DATA!$B$29,B655)),MAX($A$1:A654)+1,0)</f>
        <v>654</v>
      </c>
      <c r="B655" s="108" t="s">
        <v>173</v>
      </c>
      <c r="C655" s="138" t="s">
        <v>2022</v>
      </c>
      <c r="E655" t="str">
        <f>IFERROR(VLOOKUP(ROWS($E$2:E655),$A$2:$B$991,2,0),"")</f>
        <v>Velkoobchod s kancelářským nábytkem</v>
      </c>
      <c r="H655" s="139"/>
      <c r="I655" s="141"/>
    </row>
    <row r="656" spans="1:9" ht="12.75">
      <c r="A656" s="109">
        <f>IF(ISNUMBER(SEARCH(ZAKL_DATA!$B$29,B656)),MAX($A$1:A655)+1,0)</f>
        <v>655</v>
      </c>
      <c r="B656" s="108" t="s">
        <v>174</v>
      </c>
      <c r="C656" s="138" t="s">
        <v>2023</v>
      </c>
      <c r="E656" t="str">
        <f>IFERROR(VLOOKUP(ROWS($E$2:E656),$A$2:$B$991,2,0),"")</f>
        <v>Velkoobchod s ostatními kancelářskými stroji a zařízením</v>
      </c>
      <c r="H656" s="139"/>
      <c r="I656" s="141"/>
    </row>
    <row r="657" spans="1:9" ht="12.75">
      <c r="A657" s="109">
        <f>IF(ISNUMBER(SEARCH(ZAKL_DATA!$B$29,B657)),MAX($A$1:A656)+1,0)</f>
        <v>656</v>
      </c>
      <c r="B657" s="108" t="s">
        <v>175</v>
      </c>
      <c r="C657" s="138" t="s">
        <v>2024</v>
      </c>
      <c r="E657" t="str">
        <f>IFERROR(VLOOKUP(ROWS($E$2:E657),$A$2:$B$991,2,0),"")</f>
        <v>Velkoobchod s ostatními stroji a zařízením</v>
      </c>
      <c r="H657" s="139"/>
      <c r="I657" s="141"/>
    </row>
    <row r="658" spans="1:9" ht="12.75">
      <c r="A658" s="109">
        <f>IF(ISNUMBER(SEARCH(ZAKL_DATA!$B$29,B658)),MAX($A$1:A657)+1,0)</f>
        <v>657</v>
      </c>
      <c r="B658" s="108" t="s">
        <v>176</v>
      </c>
      <c r="C658" s="138" t="s">
        <v>2025</v>
      </c>
      <c r="E658" t="str">
        <f>IFERROR(VLOOKUP(ROWS($E$2:E658),$A$2:$B$991,2,0),"")</f>
        <v>Velkoobchod s pevnými, kapalnými a plynnými palivy a příbuznými výrobky</v>
      </c>
      <c r="H658" s="139"/>
      <c r="I658" s="141"/>
    </row>
    <row r="659" spans="1:9" ht="12.75">
      <c r="A659" s="109">
        <f>IF(ISNUMBER(SEARCH(ZAKL_DATA!$B$29,B659)),MAX($A$1:A658)+1,0)</f>
        <v>658</v>
      </c>
      <c r="B659" s="108" t="s">
        <v>177</v>
      </c>
      <c r="C659" s="138" t="s">
        <v>2026</v>
      </c>
      <c r="E659" t="str">
        <f>IFERROR(VLOOKUP(ROWS($E$2:E659),$A$2:$B$991,2,0),"")</f>
        <v>Velkoobchod s rudami, kovy a hutními výrobky</v>
      </c>
      <c r="H659" s="139"/>
      <c r="I659" s="141"/>
    </row>
    <row r="660" spans="1:9" ht="12.75">
      <c r="A660" s="109">
        <f>IF(ISNUMBER(SEARCH(ZAKL_DATA!$B$29,B660)),MAX($A$1:A659)+1,0)</f>
        <v>659</v>
      </c>
      <c r="B660" s="108" t="s">
        <v>178</v>
      </c>
      <c r="C660" s="138" t="s">
        <v>2027</v>
      </c>
      <c r="E660" t="str">
        <f>IFERROR(VLOOKUP(ROWS($E$2:E660),$A$2:$B$991,2,0),"")</f>
        <v>Velkoobchod se dřevem, stavebními materiály a sanitárním vybavením</v>
      </c>
      <c r="H660" s="139"/>
      <c r="I660" s="141"/>
    </row>
    <row r="661" spans="1:9" ht="12.75">
      <c r="A661" s="109">
        <f>IF(ISNUMBER(SEARCH(ZAKL_DATA!$B$29,B661)),MAX($A$1:A660)+1,0)</f>
        <v>660</v>
      </c>
      <c r="B661" s="108" t="s">
        <v>179</v>
      </c>
      <c r="C661" s="138" t="s">
        <v>2028</v>
      </c>
      <c r="E661" t="str">
        <f>IFERROR(VLOOKUP(ROWS($E$2:E661),$A$2:$B$991,2,0),"")</f>
        <v>Velkoobchod s železářským zbožím,instalatér.a topenářskými potřebami</v>
      </c>
      <c r="H661" s="139"/>
      <c r="I661" s="141"/>
    </row>
    <row r="662" spans="1:9" ht="12.75">
      <c r="A662" s="109">
        <f>IF(ISNUMBER(SEARCH(ZAKL_DATA!$B$29,B662)),MAX($A$1:A661)+1,0)</f>
        <v>661</v>
      </c>
      <c r="B662" s="108" t="s">
        <v>180</v>
      </c>
      <c r="C662" s="138" t="s">
        <v>2029</v>
      </c>
      <c r="E662" t="str">
        <f>IFERROR(VLOOKUP(ROWS($E$2:E662),$A$2:$B$991,2,0),"")</f>
        <v>Velkoobchod s chemickými výrobky</v>
      </c>
      <c r="H662" s="139"/>
      <c r="I662" s="141"/>
    </row>
    <row r="663" spans="1:9" ht="12.75">
      <c r="A663" s="109">
        <f>IF(ISNUMBER(SEARCH(ZAKL_DATA!$B$29,B663)),MAX($A$1:A662)+1,0)</f>
        <v>662</v>
      </c>
      <c r="B663" s="108" t="s">
        <v>181</v>
      </c>
      <c r="C663" s="138" t="s">
        <v>2030</v>
      </c>
      <c r="E663" t="str">
        <f>IFERROR(VLOOKUP(ROWS($E$2:E663),$A$2:$B$991,2,0),"")</f>
        <v>Velkoobchod s ostatními meziprodukty</v>
      </c>
      <c r="H663" s="139"/>
      <c r="I663" s="141"/>
    </row>
    <row r="664" spans="1:9" ht="12.75">
      <c r="A664" s="109">
        <f>IF(ISNUMBER(SEARCH(ZAKL_DATA!$B$29,B664)),MAX($A$1:A663)+1,0)</f>
        <v>663</v>
      </c>
      <c r="B664" s="108" t="s">
        <v>182</v>
      </c>
      <c r="C664" s="138" t="s">
        <v>2031</v>
      </c>
      <c r="E664" t="str">
        <f>IFERROR(VLOOKUP(ROWS($E$2:E664),$A$2:$B$991,2,0),"")</f>
        <v>Velkoobchod s odpadem a šrotem</v>
      </c>
      <c r="H664" s="139"/>
      <c r="I664" s="141"/>
    </row>
    <row r="665" spans="1:9" ht="12.75">
      <c r="A665" s="109">
        <f>IF(ISNUMBER(SEARCH(ZAKL_DATA!$B$29,B665)),MAX($A$1:A664)+1,0)</f>
        <v>664</v>
      </c>
      <c r="B665" s="108" t="s">
        <v>183</v>
      </c>
      <c r="C665" s="138" t="s">
        <v>2032</v>
      </c>
      <c r="E665" t="str">
        <f>IFERROR(VLOOKUP(ROWS($E$2:E665),$A$2:$B$991,2,0),"")</f>
        <v>Maloobchod s převahou potravin,nápojů a tabák.výrobků v nespecializ.prod.</v>
      </c>
      <c r="H665" s="139"/>
      <c r="I665" s="141"/>
    </row>
    <row r="666" spans="1:9" ht="12.75">
      <c r="A666" s="109">
        <f>IF(ISNUMBER(SEARCH(ZAKL_DATA!$B$29,B666)),MAX($A$1:A665)+1,0)</f>
        <v>665</v>
      </c>
      <c r="B666" s="108" t="s">
        <v>184</v>
      </c>
      <c r="C666" s="138" t="s">
        <v>2033</v>
      </c>
      <c r="E666" t="str">
        <f>IFERROR(VLOOKUP(ROWS($E$2:E666),$A$2:$B$991,2,0),"")</f>
        <v>Ostatní maloobchod v nespecializovaných prodejnách</v>
      </c>
      <c r="H666" s="139"/>
      <c r="I666" s="141"/>
    </row>
    <row r="667" spans="1:9" ht="12.75">
      <c r="A667" s="109">
        <f>IF(ISNUMBER(SEARCH(ZAKL_DATA!$B$29,B667)),MAX($A$1:A666)+1,0)</f>
        <v>666</v>
      </c>
      <c r="B667" s="108" t="s">
        <v>185</v>
      </c>
      <c r="C667" s="138" t="s">
        <v>2034</v>
      </c>
      <c r="E667" t="str">
        <f>IFERROR(VLOOKUP(ROWS($E$2:E667),$A$2:$B$991,2,0),"")</f>
        <v>Maloobchod s ovocem a zeleninou</v>
      </c>
      <c r="H667" s="139"/>
      <c r="I667" s="141"/>
    </row>
    <row r="668" spans="1:9" ht="12.75">
      <c r="A668" s="109">
        <f>IF(ISNUMBER(SEARCH(ZAKL_DATA!$B$29,B668)),MAX($A$1:A667)+1,0)</f>
        <v>667</v>
      </c>
      <c r="B668" s="108" t="s">
        <v>186</v>
      </c>
      <c r="C668" s="138" t="s">
        <v>2035</v>
      </c>
      <c r="E668" t="str">
        <f>IFERROR(VLOOKUP(ROWS($E$2:E668),$A$2:$B$991,2,0),"")</f>
        <v>Maloobchod s masem a masnými výrobky</v>
      </c>
      <c r="H668" s="139"/>
      <c r="I668" s="141"/>
    </row>
    <row r="669" spans="1:9" ht="12.75">
      <c r="A669" s="109">
        <f>IF(ISNUMBER(SEARCH(ZAKL_DATA!$B$29,B669)),MAX($A$1:A668)+1,0)</f>
        <v>668</v>
      </c>
      <c r="B669" s="108" t="s">
        <v>187</v>
      </c>
      <c r="C669" s="138" t="s">
        <v>2036</v>
      </c>
      <c r="E669" t="str">
        <f>IFERROR(VLOOKUP(ROWS($E$2:E669),$A$2:$B$991,2,0),"")</f>
        <v>Maloobchod s rybami, korýši a měkkýši</v>
      </c>
      <c r="H669" s="139"/>
      <c r="I669" s="141"/>
    </row>
    <row r="670" spans="1:9" ht="12.75">
      <c r="A670" s="109">
        <f>IF(ISNUMBER(SEARCH(ZAKL_DATA!$B$29,B670)),MAX($A$1:A669)+1,0)</f>
        <v>669</v>
      </c>
      <c r="B670" s="108" t="s">
        <v>188</v>
      </c>
      <c r="C670" s="138" t="s">
        <v>2037</v>
      </c>
      <c r="E670" t="str">
        <f>IFERROR(VLOOKUP(ROWS($E$2:E670),$A$2:$B$991,2,0),"")</f>
        <v>Maloobchod s chlebem, pečivem, cukrářskými výrobky a cukrovinkami</v>
      </c>
      <c r="H670" s="139"/>
      <c r="I670" s="141"/>
    </row>
    <row r="671" spans="1:9" ht="12.75">
      <c r="A671" s="109">
        <f>IF(ISNUMBER(SEARCH(ZAKL_DATA!$B$29,B671)),MAX($A$1:A670)+1,0)</f>
        <v>670</v>
      </c>
      <c r="B671" s="108" t="s">
        <v>189</v>
      </c>
      <c r="C671" s="138" t="s">
        <v>2038</v>
      </c>
      <c r="E671" t="str">
        <f>IFERROR(VLOOKUP(ROWS($E$2:E671),$A$2:$B$991,2,0),"")</f>
        <v>Maloobchod s nápoji</v>
      </c>
      <c r="H671" s="139"/>
      <c r="I671" s="141"/>
    </row>
    <row r="672" spans="1:9" ht="12.75">
      <c r="A672" s="109">
        <f>IF(ISNUMBER(SEARCH(ZAKL_DATA!$B$29,B672)),MAX($A$1:A671)+1,0)</f>
        <v>671</v>
      </c>
      <c r="B672" s="108" t="s">
        <v>190</v>
      </c>
      <c r="C672" s="138" t="s">
        <v>2039</v>
      </c>
      <c r="E672" t="str">
        <f>IFERROR(VLOOKUP(ROWS($E$2:E672),$A$2:$B$991,2,0),"")</f>
        <v>Maloobchod s tabákovými výrobky</v>
      </c>
      <c r="H672" s="139"/>
      <c r="I672" s="141"/>
    </row>
    <row r="673" spans="1:9" ht="12.75">
      <c r="A673" s="109">
        <f>IF(ISNUMBER(SEARCH(ZAKL_DATA!$B$29,B673)),MAX($A$1:A672)+1,0)</f>
        <v>672</v>
      </c>
      <c r="B673" s="108" t="s">
        <v>191</v>
      </c>
      <c r="C673" s="138" t="s">
        <v>2040</v>
      </c>
      <c r="E673" t="str">
        <f>IFERROR(VLOOKUP(ROWS($E$2:E673),$A$2:$B$991,2,0),"")</f>
        <v>Ostatní maloobchod s potravinami ve specializovaných prodejnách</v>
      </c>
      <c r="H673" s="139"/>
      <c r="I673" s="141"/>
    </row>
    <row r="674" spans="1:9" ht="12.75">
      <c r="A674" s="109">
        <f>IF(ISNUMBER(SEARCH(ZAKL_DATA!$B$29,B674)),MAX($A$1:A673)+1,0)</f>
        <v>673</v>
      </c>
      <c r="B674" s="108" t="s">
        <v>192</v>
      </c>
      <c r="C674" s="138" t="s">
        <v>2041</v>
      </c>
      <c r="E674" t="str">
        <f>IFERROR(VLOOKUP(ROWS($E$2:E674),$A$2:$B$991,2,0),"")</f>
        <v>Maloobchod s počítači, počítačovým periferním zařízením a softwarem</v>
      </c>
      <c r="H674" s="139"/>
      <c r="I674" s="141"/>
    </row>
    <row r="675" spans="1:9" ht="12.75">
      <c r="A675" s="109">
        <f>IF(ISNUMBER(SEARCH(ZAKL_DATA!$B$29,B675)),MAX($A$1:A674)+1,0)</f>
        <v>674</v>
      </c>
      <c r="B675" s="108" t="s">
        <v>193</v>
      </c>
      <c r="C675" s="138" t="s">
        <v>2042</v>
      </c>
      <c r="E675" t="str">
        <f>IFERROR(VLOOKUP(ROWS($E$2:E675),$A$2:$B$991,2,0),"")</f>
        <v>Maloobchod s telekomunikačním zařízením</v>
      </c>
      <c r="H675" s="139"/>
      <c r="I675" s="141"/>
    </row>
    <row r="676" spans="1:9" ht="12.75">
      <c r="A676" s="109">
        <f>IF(ISNUMBER(SEARCH(ZAKL_DATA!$B$29,B676)),MAX($A$1:A675)+1,0)</f>
        <v>675</v>
      </c>
      <c r="B676" s="108" t="s">
        <v>194</v>
      </c>
      <c r="C676" s="138" t="s">
        <v>2043</v>
      </c>
      <c r="E676" t="str">
        <f>IFERROR(VLOOKUP(ROWS($E$2:E676),$A$2:$B$991,2,0),"")</f>
        <v>Maloobchod s audio- a videozařízením</v>
      </c>
      <c r="H676" s="139"/>
      <c r="I676" s="141"/>
    </row>
    <row r="677" spans="1:9" ht="12.75">
      <c r="A677" s="109">
        <f>IF(ISNUMBER(SEARCH(ZAKL_DATA!$B$29,B677)),MAX($A$1:A676)+1,0)</f>
        <v>676</v>
      </c>
      <c r="B677" s="108" t="s">
        <v>195</v>
      </c>
      <c r="C677" s="138" t="s">
        <v>2044</v>
      </c>
      <c r="E677" t="str">
        <f>IFERROR(VLOOKUP(ROWS($E$2:E677),$A$2:$B$991,2,0),"")</f>
        <v>Maloobchod s textilem</v>
      </c>
      <c r="H677" s="139"/>
      <c r="I677" s="141"/>
    </row>
    <row r="678" spans="1:9" ht="12.75">
      <c r="A678" s="109">
        <f>IF(ISNUMBER(SEARCH(ZAKL_DATA!$B$29,B678)),MAX($A$1:A677)+1,0)</f>
        <v>677</v>
      </c>
      <c r="B678" s="108" t="s">
        <v>196</v>
      </c>
      <c r="C678" s="138" t="s">
        <v>2045</v>
      </c>
      <c r="E678" t="str">
        <f>IFERROR(VLOOKUP(ROWS($E$2:E678),$A$2:$B$991,2,0),"")</f>
        <v>Maloobchod s železářským zbožím, barvami, sklem a potřebami pro kutily</v>
      </c>
      <c r="H678" s="139"/>
      <c r="I678" s="141"/>
    </row>
    <row r="679" spans="1:9" ht="12.75">
      <c r="A679" s="109">
        <f>IF(ISNUMBER(SEARCH(ZAKL_DATA!$B$29,B679)),MAX($A$1:A678)+1,0)</f>
        <v>678</v>
      </c>
      <c r="B679" s="108" t="s">
        <v>197</v>
      </c>
      <c r="C679" s="138" t="s">
        <v>2046</v>
      </c>
      <c r="E679" t="str">
        <f>IFERROR(VLOOKUP(ROWS($E$2:E679),$A$2:$B$991,2,0),"")</f>
        <v>Maloobchod s koberci, podlahovými krytinami a nástěnnými obklady</v>
      </c>
      <c r="H679" s="139"/>
      <c r="I679" s="141"/>
    </row>
    <row r="680" spans="1:9" ht="12.75">
      <c r="A680" s="109">
        <f>IF(ISNUMBER(SEARCH(ZAKL_DATA!$B$29,B680)),MAX($A$1:A679)+1,0)</f>
        <v>679</v>
      </c>
      <c r="B680" s="108" t="s">
        <v>198</v>
      </c>
      <c r="C680" s="138" t="s">
        <v>2047</v>
      </c>
      <c r="E680" t="str">
        <f>IFERROR(VLOOKUP(ROWS($E$2:E680),$A$2:$B$991,2,0),"")</f>
        <v>Maloobchod s elektrospotřebiči a elektronikou</v>
      </c>
      <c r="H680" s="139"/>
      <c r="I680" s="141"/>
    </row>
    <row r="681" spans="1:9" ht="12.75">
      <c r="A681" s="109">
        <f>IF(ISNUMBER(SEARCH(ZAKL_DATA!$B$29,B681)),MAX($A$1:A680)+1,0)</f>
        <v>680</v>
      </c>
      <c r="B681" s="108" t="s">
        <v>199</v>
      </c>
      <c r="C681" s="138" t="s">
        <v>2048</v>
      </c>
      <c r="E681" t="str">
        <f>IFERROR(VLOOKUP(ROWS($E$2:E681),$A$2:$B$991,2,0),"")</f>
        <v>Maloobchod s nábytkem,svítidly a ost.výr.přev.pro dom.ve specializ.prod.</v>
      </c>
      <c r="H681" s="139"/>
      <c r="I681" s="141"/>
    </row>
    <row r="682" spans="1:9" ht="12.75">
      <c r="A682" s="109">
        <f>IF(ISNUMBER(SEARCH(ZAKL_DATA!$B$29,B682)),MAX($A$1:A681)+1,0)</f>
        <v>681</v>
      </c>
      <c r="B682" s="108" t="s">
        <v>200</v>
      </c>
      <c r="C682" s="138" t="s">
        <v>2049</v>
      </c>
      <c r="E682" t="str">
        <f>IFERROR(VLOOKUP(ROWS($E$2:E682),$A$2:$B$991,2,0),"")</f>
        <v>Maloobchod s knihami</v>
      </c>
      <c r="H682" s="139"/>
      <c r="I682" s="141"/>
    </row>
    <row r="683" spans="1:9" ht="12.75">
      <c r="A683" s="109">
        <f>IF(ISNUMBER(SEARCH(ZAKL_DATA!$B$29,B683)),MAX($A$1:A682)+1,0)</f>
        <v>682</v>
      </c>
      <c r="B683" s="108" t="s">
        <v>201</v>
      </c>
      <c r="C683" s="138" t="s">
        <v>2050</v>
      </c>
      <c r="E683" t="str">
        <f>IFERROR(VLOOKUP(ROWS($E$2:E683),$A$2:$B$991,2,0),"")</f>
        <v>Maloobchod s novinami, časopisy a papírnickým zbožím</v>
      </c>
      <c r="H683" s="139"/>
      <c r="I683" s="141"/>
    </row>
    <row r="684" spans="1:9" ht="12.75">
      <c r="A684" s="109">
        <f>IF(ISNUMBER(SEARCH(ZAKL_DATA!$B$29,B684)),MAX($A$1:A683)+1,0)</f>
        <v>683</v>
      </c>
      <c r="B684" s="108" t="s">
        <v>202</v>
      </c>
      <c r="C684" s="138" t="s">
        <v>2051</v>
      </c>
      <c r="E684" t="str">
        <f>IFERROR(VLOOKUP(ROWS($E$2:E684),$A$2:$B$991,2,0),"")</f>
        <v>Maloobchod s audio- a videozáznamy</v>
      </c>
      <c r="H684" s="139"/>
      <c r="I684" s="141"/>
    </row>
    <row r="685" spans="1:9" ht="12.75">
      <c r="A685" s="109">
        <f>IF(ISNUMBER(SEARCH(ZAKL_DATA!$B$29,B685)),MAX($A$1:A684)+1,0)</f>
        <v>684</v>
      </c>
      <c r="B685" s="108" t="s">
        <v>203</v>
      </c>
      <c r="C685" s="138" t="s">
        <v>2052</v>
      </c>
      <c r="E685" t="str">
        <f>IFERROR(VLOOKUP(ROWS($E$2:E685),$A$2:$B$991,2,0),"")</f>
        <v>Maloobchod se sportovním vybavením</v>
      </c>
      <c r="H685" s="139"/>
      <c r="I685" s="141"/>
    </row>
    <row r="686" spans="1:9" ht="12.75">
      <c r="A686" s="109">
        <f>IF(ISNUMBER(SEARCH(ZAKL_DATA!$B$29,B686)),MAX($A$1:A685)+1,0)</f>
        <v>685</v>
      </c>
      <c r="B686" s="108" t="s">
        <v>204</v>
      </c>
      <c r="C686" s="138" t="s">
        <v>2053</v>
      </c>
      <c r="E686" t="str">
        <f>IFERROR(VLOOKUP(ROWS($E$2:E686),$A$2:$B$991,2,0),"")</f>
        <v>Maloobchod s hrami a hračkami</v>
      </c>
      <c r="H686" s="139"/>
      <c r="I686" s="141"/>
    </row>
    <row r="687" spans="1:9" ht="12.75">
      <c r="A687" s="109">
        <f>IF(ISNUMBER(SEARCH(ZAKL_DATA!$B$29,B687)),MAX($A$1:A686)+1,0)</f>
        <v>686</v>
      </c>
      <c r="B687" s="108" t="s">
        <v>205</v>
      </c>
      <c r="C687" s="138" t="s">
        <v>2054</v>
      </c>
      <c r="E687" t="str">
        <f>IFERROR(VLOOKUP(ROWS($E$2:E687),$A$2:$B$991,2,0),"")</f>
        <v>Maloobchod s oděvy</v>
      </c>
      <c r="H687" s="139"/>
      <c r="I687" s="141"/>
    </row>
    <row r="688" spans="1:9" ht="12.75">
      <c r="A688" s="109">
        <f>IF(ISNUMBER(SEARCH(ZAKL_DATA!$B$29,B688)),MAX($A$1:A687)+1,0)</f>
        <v>687</v>
      </c>
      <c r="B688" s="108" t="s">
        <v>206</v>
      </c>
      <c r="C688" s="138" t="s">
        <v>2055</v>
      </c>
      <c r="E688" t="str">
        <f>IFERROR(VLOOKUP(ROWS($E$2:E688),$A$2:$B$991,2,0),"")</f>
        <v>Maloobchod s obuví a koženými výrobky</v>
      </c>
      <c r="H688" s="139"/>
      <c r="I688" s="141"/>
    </row>
    <row r="689" spans="1:9" ht="12.75">
      <c r="A689" s="109">
        <f>IF(ISNUMBER(SEARCH(ZAKL_DATA!$B$29,B689)),MAX($A$1:A688)+1,0)</f>
        <v>688</v>
      </c>
      <c r="B689" s="108" t="s">
        <v>207</v>
      </c>
      <c r="C689" s="138" t="s">
        <v>2056</v>
      </c>
      <c r="E689" t="str">
        <f>IFERROR(VLOOKUP(ROWS($E$2:E689),$A$2:$B$991,2,0),"")</f>
        <v>Maloobchod s farmaceutickými přípravky</v>
      </c>
      <c r="H689" s="139"/>
      <c r="I689" s="141"/>
    </row>
    <row r="690" spans="1:9" ht="12.75">
      <c r="A690" s="109">
        <f>IF(ISNUMBER(SEARCH(ZAKL_DATA!$B$29,B690)),MAX($A$1:A689)+1,0)</f>
        <v>689</v>
      </c>
      <c r="B690" s="108" t="s">
        <v>208</v>
      </c>
      <c r="C690" s="138" t="s">
        <v>2057</v>
      </c>
      <c r="E690" t="str">
        <f>IFERROR(VLOOKUP(ROWS($E$2:E690),$A$2:$B$991,2,0),"")</f>
        <v>Maloobchod se zdravotnickými a ortopedickými výrobky</v>
      </c>
      <c r="H690" s="139"/>
      <c r="I690" s="141"/>
    </row>
    <row r="691" spans="1:9" ht="12.75">
      <c r="A691" s="109">
        <f>IF(ISNUMBER(SEARCH(ZAKL_DATA!$B$29,B691)),MAX($A$1:A690)+1,0)</f>
        <v>690</v>
      </c>
      <c r="B691" s="108" t="s">
        <v>209</v>
      </c>
      <c r="C691" s="138" t="s">
        <v>2058</v>
      </c>
      <c r="E691" t="str">
        <f>IFERROR(VLOOKUP(ROWS($E$2:E691),$A$2:$B$991,2,0),"")</f>
        <v>Maloobchod s kosmetickými a toaletními výrobky</v>
      </c>
      <c r="H691" s="139"/>
      <c r="I691" s="141"/>
    </row>
    <row r="692" spans="1:9" ht="12.75">
      <c r="A692" s="109">
        <f>IF(ISNUMBER(SEARCH(ZAKL_DATA!$B$29,B692)),MAX($A$1:A691)+1,0)</f>
        <v>691</v>
      </c>
      <c r="B692" s="108" t="s">
        <v>210</v>
      </c>
      <c r="C692" s="138" t="s">
        <v>2059</v>
      </c>
      <c r="E692" t="str">
        <f>IFERROR(VLOOKUP(ROWS($E$2:E692),$A$2:$B$991,2,0),"")</f>
        <v>Maloob.s květinami,rostl.,osivy,hnoj.,zvířaty pro záj.chov a krmivy pro ně</v>
      </c>
      <c r="H692" s="139"/>
      <c r="I692" s="141"/>
    </row>
    <row r="693" spans="1:9" ht="12.75">
      <c r="A693" s="109">
        <f>IF(ISNUMBER(SEARCH(ZAKL_DATA!$B$29,B693)),MAX($A$1:A692)+1,0)</f>
        <v>692</v>
      </c>
      <c r="B693" s="108" t="s">
        <v>211</v>
      </c>
      <c r="C693" s="138" t="s">
        <v>2060</v>
      </c>
      <c r="E693" t="str">
        <f>IFERROR(VLOOKUP(ROWS($E$2:E693),$A$2:$B$991,2,0),"")</f>
        <v>Maloobchod s hodinami, hodinkami a klenoty</v>
      </c>
      <c r="H693" s="139"/>
      <c r="I693" s="141"/>
    </row>
    <row r="694" spans="1:9" ht="12.75">
      <c r="A694" s="109">
        <f>IF(ISNUMBER(SEARCH(ZAKL_DATA!$B$29,B694)),MAX($A$1:A693)+1,0)</f>
        <v>693</v>
      </c>
      <c r="B694" s="108" t="s">
        <v>212</v>
      </c>
      <c r="C694" s="138" t="s">
        <v>2061</v>
      </c>
      <c r="E694" t="str">
        <f>IFERROR(VLOOKUP(ROWS($E$2:E694),$A$2:$B$991,2,0),"")</f>
        <v>Ostatní maloobchod s novým zbožím ve specializovaných prodejnách</v>
      </c>
      <c r="H694" s="139"/>
      <c r="I694" s="141"/>
    </row>
    <row r="695" spans="1:9" ht="12.75">
      <c r="A695" s="109">
        <f>IF(ISNUMBER(SEARCH(ZAKL_DATA!$B$29,B695)),MAX($A$1:A694)+1,0)</f>
        <v>694</v>
      </c>
      <c r="B695" s="108" t="s">
        <v>213</v>
      </c>
      <c r="C695" s="138" t="s">
        <v>2062</v>
      </c>
      <c r="E695" t="str">
        <f>IFERROR(VLOOKUP(ROWS($E$2:E695),$A$2:$B$991,2,0),"")</f>
        <v>Maloobchod s použitým zbožím v prodejnách</v>
      </c>
      <c r="H695" s="139"/>
      <c r="I695" s="141"/>
    </row>
    <row r="696" spans="1:9" ht="12.75">
      <c r="A696" s="109">
        <f>IF(ISNUMBER(SEARCH(ZAKL_DATA!$B$29,B696)),MAX($A$1:A695)+1,0)</f>
        <v>695</v>
      </c>
      <c r="B696" s="108" t="s">
        <v>214</v>
      </c>
      <c r="C696" s="138" t="s">
        <v>2063</v>
      </c>
      <c r="E696" t="str">
        <f>IFERROR(VLOOKUP(ROWS($E$2:E696),$A$2:$B$991,2,0),"")</f>
        <v>Maloobchod s potravinami,nápoji a tabák.výrobky ve stáncích a na trzích</v>
      </c>
      <c r="H696" s="139"/>
      <c r="I696" s="141"/>
    </row>
    <row r="697" spans="1:9" ht="12.75">
      <c r="A697" s="109">
        <f>IF(ISNUMBER(SEARCH(ZAKL_DATA!$B$29,B697)),MAX($A$1:A696)+1,0)</f>
        <v>696</v>
      </c>
      <c r="B697" s="108" t="s">
        <v>215</v>
      </c>
      <c r="C697" s="138" t="s">
        <v>2064</v>
      </c>
      <c r="E697" t="str">
        <f>IFERROR(VLOOKUP(ROWS($E$2:E697),$A$2:$B$991,2,0),"")</f>
        <v>Maloobchod s textilem, oděvy a obuví ve stáncích a na trzích</v>
      </c>
      <c r="H697" s="139"/>
      <c r="I697" s="141"/>
    </row>
    <row r="698" spans="1:9" ht="12.75">
      <c r="A698" s="109">
        <f>IF(ISNUMBER(SEARCH(ZAKL_DATA!$B$29,B698)),MAX($A$1:A697)+1,0)</f>
        <v>697</v>
      </c>
      <c r="B698" s="108" t="s">
        <v>216</v>
      </c>
      <c r="C698" s="138" t="s">
        <v>2065</v>
      </c>
      <c r="E698" t="str">
        <f>IFERROR(VLOOKUP(ROWS($E$2:E698),$A$2:$B$991,2,0),"")</f>
        <v>Maloobchod s ostatním zbožím ve stáncích a na trzích</v>
      </c>
      <c r="H698" s="139"/>
      <c r="I698" s="141"/>
    </row>
    <row r="699" spans="1:9" ht="12.75">
      <c r="A699" s="109">
        <f>IF(ISNUMBER(SEARCH(ZAKL_DATA!$B$29,B699)),MAX($A$1:A698)+1,0)</f>
        <v>698</v>
      </c>
      <c r="B699" s="108" t="s">
        <v>217</v>
      </c>
      <c r="C699" s="138" t="s">
        <v>2066</v>
      </c>
      <c r="E699" t="str">
        <f>IFERROR(VLOOKUP(ROWS($E$2:E699),$A$2:$B$991,2,0),"")</f>
        <v>Maloobchod prostřednictvím internetu nebo zásilkové služby</v>
      </c>
      <c r="H699" s="139"/>
      <c r="I699" s="141"/>
    </row>
    <row r="700" spans="1:9" ht="12.75">
      <c r="A700" s="109">
        <f>IF(ISNUMBER(SEARCH(ZAKL_DATA!$B$29,B700)),MAX($A$1:A699)+1,0)</f>
        <v>699</v>
      </c>
      <c r="B700" s="108" t="s">
        <v>218</v>
      </c>
      <c r="C700" s="138" t="s">
        <v>2067</v>
      </c>
      <c r="E700" t="str">
        <f>IFERROR(VLOOKUP(ROWS($E$2:E700),$A$2:$B$991,2,0),"")</f>
        <v>Ostatní maloobchod mimo prodejny, stánky a trhy</v>
      </c>
      <c r="H700" s="139"/>
      <c r="I700" s="141"/>
    </row>
    <row r="701" spans="1:9" ht="12.75">
      <c r="A701" s="109">
        <f>IF(ISNUMBER(SEARCH(ZAKL_DATA!$B$29,B701)),MAX($A$1:A700)+1,0)</f>
        <v>700</v>
      </c>
      <c r="B701" s="108" t="s">
        <v>219</v>
      </c>
      <c r="C701" s="138" t="s">
        <v>2068</v>
      </c>
      <c r="E701" t="str">
        <f>IFERROR(VLOOKUP(ROWS($E$2:E701),$A$2:$B$991,2,0),"")</f>
        <v>Městská a příměstská pozemní osobní doprava</v>
      </c>
      <c r="H701" s="139"/>
      <c r="I701" s="141"/>
    </row>
    <row r="702" spans="1:9" ht="12.75">
      <c r="A702" s="109">
        <f>IF(ISNUMBER(SEARCH(ZAKL_DATA!$B$29,B702)),MAX($A$1:A701)+1,0)</f>
        <v>701</v>
      </c>
      <c r="B702" s="108" t="s">
        <v>220</v>
      </c>
      <c r="C702" s="138" t="s">
        <v>2069</v>
      </c>
      <c r="E702" t="str">
        <f>IFERROR(VLOOKUP(ROWS($E$2:E702),$A$2:$B$991,2,0),"")</f>
        <v>Taxislužba a pronájem osobních vozů s řidičem</v>
      </c>
      <c r="H702" s="139"/>
      <c r="I702" s="141"/>
    </row>
    <row r="703" spans="1:9" ht="12.75">
      <c r="A703" s="109">
        <f>IF(ISNUMBER(SEARCH(ZAKL_DATA!$B$29,B703)),MAX($A$1:A702)+1,0)</f>
        <v>702</v>
      </c>
      <c r="B703" s="108" t="s">
        <v>221</v>
      </c>
      <c r="C703" s="138" t="s">
        <v>2070</v>
      </c>
      <c r="E703" t="str">
        <f>IFERROR(VLOOKUP(ROWS($E$2:E703),$A$2:$B$991,2,0),"")</f>
        <v>Ostatní pozemní osobní doprava j. n.</v>
      </c>
      <c r="H703" s="139"/>
      <c r="I703" s="141"/>
    </row>
    <row r="704" spans="1:9" ht="12.75">
      <c r="A704" s="109">
        <f>IF(ISNUMBER(SEARCH(ZAKL_DATA!$B$29,B704)),MAX($A$1:A703)+1,0)</f>
        <v>703</v>
      </c>
      <c r="B704" s="108" t="s">
        <v>222</v>
      </c>
      <c r="C704" s="138" t="s">
        <v>2071</v>
      </c>
      <c r="E704" t="str">
        <f>IFERROR(VLOOKUP(ROWS($E$2:E704),$A$2:$B$991,2,0),"")</f>
        <v>Silniční nákladní doprava</v>
      </c>
      <c r="H704" s="139"/>
      <c r="I704" s="141"/>
    </row>
    <row r="705" spans="1:9" ht="12.75">
      <c r="A705" s="109">
        <f>IF(ISNUMBER(SEARCH(ZAKL_DATA!$B$29,B705)),MAX($A$1:A704)+1,0)</f>
        <v>704</v>
      </c>
      <c r="B705" s="108" t="s">
        <v>223</v>
      </c>
      <c r="C705" s="138" t="s">
        <v>2072</v>
      </c>
      <c r="E705" t="str">
        <f>IFERROR(VLOOKUP(ROWS($E$2:E705),$A$2:$B$991,2,0),"")</f>
        <v>Stěhovací služby</v>
      </c>
      <c r="H705" s="139"/>
      <c r="I705" s="141"/>
    </row>
    <row r="706" spans="1:9" ht="12.75">
      <c r="A706" s="109">
        <f>IF(ISNUMBER(SEARCH(ZAKL_DATA!$B$29,B706)),MAX($A$1:A705)+1,0)</f>
        <v>705</v>
      </c>
      <c r="B706" s="108" t="s">
        <v>354</v>
      </c>
      <c r="C706" s="138" t="s">
        <v>2073</v>
      </c>
      <c r="E706" t="str">
        <f>IFERROR(VLOOKUP(ROWS($E$2:E706),$A$2:$B$991,2,0),"")</f>
        <v>Těžba černého uhlí</v>
      </c>
      <c r="H706" s="139"/>
      <c r="I706" s="141"/>
    </row>
    <row r="707" spans="1:9" ht="12.75">
      <c r="A707" s="109">
        <f>IF(ISNUMBER(SEARCH(ZAKL_DATA!$B$29,B707)),MAX($A$1:A706)+1,0)</f>
        <v>706</v>
      </c>
      <c r="B707" s="108" t="s">
        <v>355</v>
      </c>
      <c r="C707" s="138" t="s">
        <v>2074</v>
      </c>
      <c r="E707" t="str">
        <f>IFERROR(VLOOKUP(ROWS($E$2:E707),$A$2:$B$991,2,0),"")</f>
        <v>Úprava černého uhlí</v>
      </c>
      <c r="H707" s="139"/>
      <c r="I707" s="141"/>
    </row>
    <row r="708" spans="1:9" ht="12.75">
      <c r="A708" s="109">
        <f>IF(ISNUMBER(SEARCH(ZAKL_DATA!$B$29,B708)),MAX($A$1:A707)+1,0)</f>
        <v>707</v>
      </c>
      <c r="B708" s="108" t="s">
        <v>224</v>
      </c>
      <c r="C708" s="138" t="s">
        <v>2075</v>
      </c>
      <c r="E708" t="str">
        <f>IFERROR(VLOOKUP(ROWS($E$2:E708),$A$2:$B$991,2,0),"")</f>
        <v>Letecká nákladní doprava</v>
      </c>
      <c r="H708" s="139"/>
      <c r="I708" s="141"/>
    </row>
    <row r="709" spans="1:9" ht="12.75">
      <c r="A709" s="109">
        <f>IF(ISNUMBER(SEARCH(ZAKL_DATA!$B$29,B709)),MAX($A$1:A708)+1,0)</f>
        <v>708</v>
      </c>
      <c r="B709" s="108" t="s">
        <v>225</v>
      </c>
      <c r="C709" s="138" t="s">
        <v>2076</v>
      </c>
      <c r="E709" t="str">
        <f>IFERROR(VLOOKUP(ROWS($E$2:E709),$A$2:$B$991,2,0),"")</f>
        <v>Kosmická doprava</v>
      </c>
      <c r="H709" s="139"/>
      <c r="I709" s="141"/>
    </row>
    <row r="710" spans="1:9" ht="12.75">
      <c r="A710" s="109">
        <f>IF(ISNUMBER(SEARCH(ZAKL_DATA!$B$29,B710)),MAX($A$1:A709)+1,0)</f>
        <v>709</v>
      </c>
      <c r="B710" s="108" t="s">
        <v>356</v>
      </c>
      <c r="C710" s="138" t="s">
        <v>2077</v>
      </c>
      <c r="E710" t="str">
        <f>IFERROR(VLOOKUP(ROWS($E$2:E710),$A$2:$B$991,2,0),"")</f>
        <v>Těžba hnědého uhlí, kromě lignitu</v>
      </c>
      <c r="H710" s="139"/>
      <c r="I710" s="141"/>
    </row>
    <row r="711" spans="1:9" ht="12.75">
      <c r="A711" s="109">
        <f>IF(ISNUMBER(SEARCH(ZAKL_DATA!$B$29,B711)),MAX($A$1:A710)+1,0)</f>
        <v>710</v>
      </c>
      <c r="B711" s="108" t="s">
        <v>357</v>
      </c>
      <c r="C711" s="138" t="s">
        <v>2078</v>
      </c>
      <c r="E711" t="str">
        <f>IFERROR(VLOOKUP(ROWS($E$2:E711),$A$2:$B$991,2,0),"")</f>
        <v>Úprava hnědého uhlí, kromě lignitu</v>
      </c>
      <c r="H711" s="139"/>
      <c r="I711" s="141"/>
    </row>
    <row r="712" spans="1:9" ht="12.75">
      <c r="A712" s="109">
        <f>IF(ISNUMBER(SEARCH(ZAKL_DATA!$B$29,B712)),MAX($A$1:A711)+1,0)</f>
        <v>711</v>
      </c>
      <c r="B712" s="108" t="s">
        <v>358</v>
      </c>
      <c r="C712" s="138" t="s">
        <v>2079</v>
      </c>
      <c r="E712" t="str">
        <f>IFERROR(VLOOKUP(ROWS($E$2:E712),$A$2:$B$991,2,0),"")</f>
        <v>Těžba lignitu</v>
      </c>
      <c r="H712" s="139"/>
      <c r="I712" s="141"/>
    </row>
    <row r="713" spans="1:9" ht="12.75">
      <c r="A713" s="109">
        <f>IF(ISNUMBER(SEARCH(ZAKL_DATA!$B$29,B713)),MAX($A$1:A712)+1,0)</f>
        <v>712</v>
      </c>
      <c r="B713" s="108" t="s">
        <v>359</v>
      </c>
      <c r="C713" s="138" t="s">
        <v>2080</v>
      </c>
      <c r="E713" t="str">
        <f>IFERROR(VLOOKUP(ROWS($E$2:E713),$A$2:$B$991,2,0),"")</f>
        <v>Úprava lignitu</v>
      </c>
      <c r="H713" s="139"/>
      <c r="I713" s="141"/>
    </row>
    <row r="714" spans="1:9" ht="12.75">
      <c r="A714" s="109">
        <f>IF(ISNUMBER(SEARCH(ZAKL_DATA!$B$29,B714)),MAX($A$1:A713)+1,0)</f>
        <v>713</v>
      </c>
      <c r="B714" s="108" t="s">
        <v>226</v>
      </c>
      <c r="C714" s="138" t="s">
        <v>2081</v>
      </c>
      <c r="E714" t="str">
        <f>IFERROR(VLOOKUP(ROWS($E$2:E714),$A$2:$B$991,2,0),"")</f>
        <v>Činnosti související s pozemní dopravou</v>
      </c>
      <c r="H714" s="139"/>
      <c r="I714" s="141"/>
    </row>
    <row r="715" spans="1:9" ht="12.75">
      <c r="A715" s="109">
        <f>IF(ISNUMBER(SEARCH(ZAKL_DATA!$B$29,B715)),MAX($A$1:A714)+1,0)</f>
        <v>714</v>
      </c>
      <c r="B715" s="108" t="s">
        <v>227</v>
      </c>
      <c r="C715" s="138" t="s">
        <v>2082</v>
      </c>
      <c r="E715" t="str">
        <f>IFERROR(VLOOKUP(ROWS($E$2:E715),$A$2:$B$991,2,0),"")</f>
        <v>Činnosti související s vodní dopravou</v>
      </c>
      <c r="H715" s="139"/>
      <c r="I715" s="141"/>
    </row>
    <row r="716" spans="1:9" ht="12.75">
      <c r="A716" s="109">
        <f>IF(ISNUMBER(SEARCH(ZAKL_DATA!$B$29,B716)),MAX($A$1:A715)+1,0)</f>
        <v>715</v>
      </c>
      <c r="B716" s="108" t="s">
        <v>228</v>
      </c>
      <c r="C716" s="138" t="s">
        <v>2083</v>
      </c>
      <c r="E716" t="str">
        <f>IFERROR(VLOOKUP(ROWS($E$2:E716),$A$2:$B$991,2,0),"")</f>
        <v>Činnosti související s leteckou dopravou</v>
      </c>
      <c r="H716" s="139"/>
      <c r="I716" s="141"/>
    </row>
    <row r="717" spans="1:9" ht="12.75">
      <c r="A717" s="109">
        <f>IF(ISNUMBER(SEARCH(ZAKL_DATA!$B$29,B717)),MAX($A$1:A716)+1,0)</f>
        <v>716</v>
      </c>
      <c r="B717" s="108" t="s">
        <v>229</v>
      </c>
      <c r="C717" s="138" t="s">
        <v>2084</v>
      </c>
      <c r="E717" t="str">
        <f>IFERROR(VLOOKUP(ROWS($E$2:E717),$A$2:$B$991,2,0),"")</f>
        <v>Manipulace s nákladem</v>
      </c>
      <c r="H717" s="139"/>
      <c r="I717" s="141"/>
    </row>
    <row r="718" spans="1:9" ht="12.75">
      <c r="A718" s="109">
        <f>IF(ISNUMBER(SEARCH(ZAKL_DATA!$B$29,B718)),MAX($A$1:A717)+1,0)</f>
        <v>717</v>
      </c>
      <c r="B718" s="108" t="s">
        <v>230</v>
      </c>
      <c r="C718" s="138" t="s">
        <v>2085</v>
      </c>
      <c r="E718" t="str">
        <f>IFERROR(VLOOKUP(ROWS($E$2:E718),$A$2:$B$991,2,0),"")</f>
        <v>Ostatní vedlejší činnosti v dopravě</v>
      </c>
      <c r="H718" s="139"/>
      <c r="I718" s="141"/>
    </row>
    <row r="719" spans="1:9" ht="12.75">
      <c r="A719" s="109">
        <f>IF(ISNUMBER(SEARCH(ZAKL_DATA!$B$29,B719)),MAX($A$1:A718)+1,0)</f>
        <v>718</v>
      </c>
      <c r="B719" s="108" t="s">
        <v>231</v>
      </c>
      <c r="C719" s="138" t="s">
        <v>2086</v>
      </c>
      <c r="E719" t="str">
        <f>IFERROR(VLOOKUP(ROWS($E$2:E719),$A$2:$B$991,2,0),"")</f>
        <v>Poskytování cateringových služeb</v>
      </c>
      <c r="H719" s="139"/>
      <c r="I719" s="141"/>
    </row>
    <row r="720" spans="1:9" ht="12.75">
      <c r="A720" s="109">
        <f>IF(ISNUMBER(SEARCH(ZAKL_DATA!$B$29,B720)),MAX($A$1:A719)+1,0)</f>
        <v>719</v>
      </c>
      <c r="B720" s="108" t="s">
        <v>232</v>
      </c>
      <c r="C720" s="138" t="s">
        <v>2087</v>
      </c>
      <c r="E720" t="str">
        <f>IFERROR(VLOOKUP(ROWS($E$2:E720),$A$2:$B$991,2,0),"")</f>
        <v>Poskytování ostatních stravovacích služeb</v>
      </c>
      <c r="H720" s="139"/>
      <c r="I720" s="141"/>
    </row>
    <row r="721" spans="1:9" ht="12.75">
      <c r="A721" s="109">
        <f>IF(ISNUMBER(SEARCH(ZAKL_DATA!$B$29,B721)),MAX($A$1:A720)+1,0)</f>
        <v>720</v>
      </c>
      <c r="B721" s="108" t="s">
        <v>233</v>
      </c>
      <c r="C721" s="138" t="s">
        <v>2088</v>
      </c>
      <c r="E721" t="str">
        <f>IFERROR(VLOOKUP(ROWS($E$2:E721),$A$2:$B$991,2,0),"")</f>
        <v>Vydávání knih</v>
      </c>
      <c r="H721" s="139"/>
      <c r="I721" s="141"/>
    </row>
    <row r="722" spans="1:9" ht="12.75">
      <c r="A722" s="109">
        <f>IF(ISNUMBER(SEARCH(ZAKL_DATA!$B$29,B722)),MAX($A$1:A721)+1,0)</f>
        <v>721</v>
      </c>
      <c r="B722" s="108" t="s">
        <v>234</v>
      </c>
      <c r="C722" s="138" t="s">
        <v>2089</v>
      </c>
      <c r="E722" t="str">
        <f>IFERROR(VLOOKUP(ROWS($E$2:E722),$A$2:$B$991,2,0),"")</f>
        <v>Vydávání adresářů a jiných seznamů</v>
      </c>
      <c r="H722" s="139"/>
      <c r="I722" s="141"/>
    </row>
    <row r="723" spans="1:9" ht="12.75">
      <c r="A723" s="109">
        <f>IF(ISNUMBER(SEARCH(ZAKL_DATA!$B$29,B723)),MAX($A$1:A722)+1,0)</f>
        <v>722</v>
      </c>
      <c r="B723" s="108" t="s">
        <v>235</v>
      </c>
      <c r="C723" s="138" t="s">
        <v>2090</v>
      </c>
      <c r="E723" t="str">
        <f>IFERROR(VLOOKUP(ROWS($E$2:E723),$A$2:$B$991,2,0),"")</f>
        <v>Vydávání novin</v>
      </c>
      <c r="H723" s="139"/>
      <c r="I723" s="141"/>
    </row>
    <row r="724" spans="1:9" ht="12.75">
      <c r="A724" s="109">
        <f>IF(ISNUMBER(SEARCH(ZAKL_DATA!$B$29,B724)),MAX($A$1:A723)+1,0)</f>
        <v>723</v>
      </c>
      <c r="B724" s="108" t="s">
        <v>236</v>
      </c>
      <c r="C724" s="138" t="s">
        <v>2091</v>
      </c>
      <c r="E724" t="str">
        <f>IFERROR(VLOOKUP(ROWS($E$2:E724),$A$2:$B$991,2,0),"")</f>
        <v>Vydávání časopisů a ostatních periodických publikací</v>
      </c>
      <c r="H724" s="139"/>
      <c r="I724" s="141"/>
    </row>
    <row r="725" spans="1:9" ht="12.75">
      <c r="A725" s="109">
        <f>IF(ISNUMBER(SEARCH(ZAKL_DATA!$B$29,B725)),MAX($A$1:A724)+1,0)</f>
        <v>724</v>
      </c>
      <c r="B725" s="108" t="s">
        <v>237</v>
      </c>
      <c r="C725" s="138" t="s">
        <v>2092</v>
      </c>
      <c r="E725" t="str">
        <f>IFERROR(VLOOKUP(ROWS($E$2:E725),$A$2:$B$991,2,0),"")</f>
        <v>Ostatní vydavatelské činnosti</v>
      </c>
      <c r="H725" s="139"/>
      <c r="I725" s="141"/>
    </row>
    <row r="726" spans="1:9" ht="12.75">
      <c r="A726" s="109">
        <f>IF(ISNUMBER(SEARCH(ZAKL_DATA!$B$29,B726)),MAX($A$1:A725)+1,0)</f>
        <v>725</v>
      </c>
      <c r="B726" s="108" t="s">
        <v>238</v>
      </c>
      <c r="C726" s="138" t="s">
        <v>2093</v>
      </c>
      <c r="E726" t="str">
        <f>IFERROR(VLOOKUP(ROWS($E$2:E726),$A$2:$B$991,2,0),"")</f>
        <v>Vydávání počítačových her</v>
      </c>
      <c r="H726" s="139"/>
      <c r="I726" s="141"/>
    </row>
    <row r="727" spans="1:9" ht="12.75">
      <c r="A727" s="109">
        <f>IF(ISNUMBER(SEARCH(ZAKL_DATA!$B$29,B727)),MAX($A$1:A726)+1,0)</f>
        <v>726</v>
      </c>
      <c r="B727" s="108" t="s">
        <v>239</v>
      </c>
      <c r="C727" s="138" t="s">
        <v>2094</v>
      </c>
      <c r="E727" t="str">
        <f>IFERROR(VLOOKUP(ROWS($E$2:E727),$A$2:$B$991,2,0),"")</f>
        <v>Ostatní vydávání softwaru</v>
      </c>
      <c r="H727" s="139"/>
      <c r="I727" s="141"/>
    </row>
    <row r="728" spans="1:9" ht="12.75">
      <c r="A728" s="109">
        <f>IF(ISNUMBER(SEARCH(ZAKL_DATA!$B$29,B728)),MAX($A$1:A727)+1,0)</f>
        <v>727</v>
      </c>
      <c r="B728" s="108" t="s">
        <v>240</v>
      </c>
      <c r="C728" s="138" t="s">
        <v>2095</v>
      </c>
      <c r="E728" t="str">
        <f>IFERROR(VLOOKUP(ROWS($E$2:E728),$A$2:$B$991,2,0),"")</f>
        <v>Produkce filmů, videozáznamů a televizních programů</v>
      </c>
      <c r="H728" s="139"/>
      <c r="I728" s="141"/>
    </row>
    <row r="729" spans="1:9" ht="12.75">
      <c r="A729" s="109">
        <f>IF(ISNUMBER(SEARCH(ZAKL_DATA!$B$29,B729)),MAX($A$1:A728)+1,0)</f>
        <v>728</v>
      </c>
      <c r="B729" s="108" t="s">
        <v>241</v>
      </c>
      <c r="C729" s="138" t="s">
        <v>2096</v>
      </c>
      <c r="E729" t="str">
        <f>IFERROR(VLOOKUP(ROWS($E$2:E729),$A$2:$B$991,2,0),"")</f>
        <v>Postprodukce filmů, videozáznamů a televizních programů</v>
      </c>
      <c r="H729" s="139"/>
      <c r="I729" s="141"/>
    </row>
    <row r="730" spans="1:9" ht="12.75">
      <c r="A730" s="109">
        <f>IF(ISNUMBER(SEARCH(ZAKL_DATA!$B$29,B730)),MAX($A$1:A729)+1,0)</f>
        <v>729</v>
      </c>
      <c r="B730" s="108" t="s">
        <v>242</v>
      </c>
      <c r="C730" s="138" t="s">
        <v>2097</v>
      </c>
      <c r="E730" t="str">
        <f>IFERROR(VLOOKUP(ROWS($E$2:E730),$A$2:$B$991,2,0),"")</f>
        <v>Distribuce filmů, videozáznamů a televizních programů</v>
      </c>
      <c r="H730" s="139"/>
      <c r="I730" s="141"/>
    </row>
    <row r="731" spans="1:9" ht="12.75">
      <c r="A731" s="109">
        <f>IF(ISNUMBER(SEARCH(ZAKL_DATA!$B$29,B731)),MAX($A$1:A730)+1,0)</f>
        <v>730</v>
      </c>
      <c r="B731" s="108" t="s">
        <v>243</v>
      </c>
      <c r="C731" s="138" t="s">
        <v>2098</v>
      </c>
      <c r="E731" t="str">
        <f>IFERROR(VLOOKUP(ROWS($E$2:E731),$A$2:$B$991,2,0),"")</f>
        <v>Promítání filmů</v>
      </c>
      <c r="H731" s="139"/>
      <c r="I731" s="141"/>
    </row>
    <row r="732" spans="1:9" ht="12.75">
      <c r="A732" s="109">
        <f>IF(ISNUMBER(SEARCH(ZAKL_DATA!$B$29,B732)),MAX($A$1:A731)+1,0)</f>
        <v>731</v>
      </c>
      <c r="B732" s="108" t="s">
        <v>244</v>
      </c>
      <c r="C732" s="138" t="s">
        <v>2099</v>
      </c>
      <c r="E732" t="str">
        <f>IFERROR(VLOOKUP(ROWS($E$2:E732),$A$2:$B$991,2,0),"")</f>
        <v>Programování</v>
      </c>
      <c r="H732" s="139"/>
      <c r="I732" s="141"/>
    </row>
    <row r="733" spans="1:9" ht="12.75">
      <c r="A733" s="109">
        <f>IF(ISNUMBER(SEARCH(ZAKL_DATA!$B$29,B733)),MAX($A$1:A732)+1,0)</f>
        <v>732</v>
      </c>
      <c r="B733" s="108" t="s">
        <v>245</v>
      </c>
      <c r="C733" s="138" t="s">
        <v>2100</v>
      </c>
      <c r="E733" t="str">
        <f>IFERROR(VLOOKUP(ROWS($E$2:E733),$A$2:$B$991,2,0),"")</f>
        <v>Poradenství v oblasti informačních technologií</v>
      </c>
      <c r="H733" s="139"/>
      <c r="I733" s="141"/>
    </row>
    <row r="734" spans="1:9" ht="12.75">
      <c r="A734" s="109">
        <f>IF(ISNUMBER(SEARCH(ZAKL_DATA!$B$29,B734)),MAX($A$1:A733)+1,0)</f>
        <v>733</v>
      </c>
      <c r="B734" s="108" t="s">
        <v>246</v>
      </c>
      <c r="C734" s="138" t="s">
        <v>2101</v>
      </c>
      <c r="E734" t="str">
        <f>IFERROR(VLOOKUP(ROWS($E$2:E734),$A$2:$B$991,2,0),"")</f>
        <v>Správa počítačového vybavení</v>
      </c>
      <c r="H734" s="139"/>
      <c r="I734" s="141"/>
    </row>
    <row r="735" spans="1:9" ht="12.75">
      <c r="A735" s="109">
        <f>IF(ISNUMBER(SEARCH(ZAKL_DATA!$B$29,B735)),MAX($A$1:A734)+1,0)</f>
        <v>734</v>
      </c>
      <c r="B735" s="108" t="s">
        <v>247</v>
      </c>
      <c r="C735" s="138" t="s">
        <v>2102</v>
      </c>
      <c r="E735" t="str">
        <f>IFERROR(VLOOKUP(ROWS($E$2:E735),$A$2:$B$991,2,0),"")</f>
        <v>Ostatní činnosti v oblasti informačních technologií</v>
      </c>
      <c r="H735" s="139"/>
      <c r="I735" s="141"/>
    </row>
    <row r="736" spans="1:9" ht="12.75">
      <c r="A736" s="109">
        <f>IF(ISNUMBER(SEARCH(ZAKL_DATA!$B$29,B736)),MAX($A$1:A735)+1,0)</f>
        <v>735</v>
      </c>
      <c r="B736" s="108" t="s">
        <v>248</v>
      </c>
      <c r="C736" s="138" t="s">
        <v>2103</v>
      </c>
      <c r="E736" t="str">
        <f>IFERROR(VLOOKUP(ROWS($E$2:E736),$A$2:$B$991,2,0),"")</f>
        <v>Činnosti související se zpracováním dat a hostingem</v>
      </c>
      <c r="H736" s="139"/>
      <c r="I736" s="141"/>
    </row>
    <row r="737" spans="1:9" ht="12.75">
      <c r="A737" s="109">
        <f>IF(ISNUMBER(SEARCH(ZAKL_DATA!$B$29,B737)),MAX($A$1:A736)+1,0)</f>
        <v>736</v>
      </c>
      <c r="B737" s="108" t="s">
        <v>249</v>
      </c>
      <c r="C737" s="138" t="s">
        <v>2104</v>
      </c>
      <c r="E737" t="str">
        <f>IFERROR(VLOOKUP(ROWS($E$2:E737),$A$2:$B$991,2,0),"")</f>
        <v>Činnosti související s webovými portály</v>
      </c>
      <c r="H737" s="139"/>
      <c r="I737" s="141"/>
    </row>
    <row r="738" spans="1:9" ht="12.75">
      <c r="A738" s="109">
        <f>IF(ISNUMBER(SEARCH(ZAKL_DATA!$B$29,B738)),MAX($A$1:A737)+1,0)</f>
        <v>737</v>
      </c>
      <c r="B738" s="108" t="s">
        <v>250</v>
      </c>
      <c r="C738" s="138" t="s">
        <v>2105</v>
      </c>
      <c r="E738" t="str">
        <f>IFERROR(VLOOKUP(ROWS($E$2:E738),$A$2:$B$991,2,0),"")</f>
        <v>Činnosti zpravodajských tiskových kanceláří a agentur</v>
      </c>
      <c r="H738" s="139"/>
      <c r="I738" s="141"/>
    </row>
    <row r="739" spans="1:9" ht="12.75">
      <c r="A739" s="109">
        <f>IF(ISNUMBER(SEARCH(ZAKL_DATA!$B$29,B739)),MAX($A$1:A738)+1,0)</f>
        <v>738</v>
      </c>
      <c r="B739" s="108" t="s">
        <v>251</v>
      </c>
      <c r="C739" s="138" t="s">
        <v>2106</v>
      </c>
      <c r="E739" t="str">
        <f>IFERROR(VLOOKUP(ROWS($E$2:E739),$A$2:$B$991,2,0),"")</f>
        <v>Ostatní informační činnosti j. n.</v>
      </c>
      <c r="H739" s="139"/>
      <c r="I739" s="141"/>
    </row>
    <row r="740" spans="1:9" ht="12.75">
      <c r="A740" s="109">
        <f>IF(ISNUMBER(SEARCH(ZAKL_DATA!$B$29,B740)),MAX($A$1:A739)+1,0)</f>
        <v>739</v>
      </c>
      <c r="B740" s="108" t="s">
        <v>252</v>
      </c>
      <c r="C740" s="138" t="s">
        <v>2107</v>
      </c>
      <c r="E740" t="str">
        <f>IFERROR(VLOOKUP(ROWS($E$2:E740),$A$2:$B$991,2,0),"")</f>
        <v>Centrální bankovnictví</v>
      </c>
      <c r="H740" s="139"/>
      <c r="I740" s="141"/>
    </row>
    <row r="741" spans="1:9" ht="12.75">
      <c r="A741" s="109">
        <f>IF(ISNUMBER(SEARCH(ZAKL_DATA!$B$29,B741)),MAX($A$1:A740)+1,0)</f>
        <v>740</v>
      </c>
      <c r="B741" s="108" t="s">
        <v>253</v>
      </c>
      <c r="C741" s="138" t="s">
        <v>2108</v>
      </c>
      <c r="E741" t="str">
        <f>IFERROR(VLOOKUP(ROWS($E$2:E741),$A$2:$B$991,2,0),"")</f>
        <v>Ostatní peněžní zprostředkování</v>
      </c>
      <c r="H741" s="139"/>
      <c r="I741" s="141"/>
    </row>
    <row r="742" spans="1:9" ht="12.75">
      <c r="A742" s="109">
        <f>IF(ISNUMBER(SEARCH(ZAKL_DATA!$B$29,B742)),MAX($A$1:A741)+1,0)</f>
        <v>741</v>
      </c>
      <c r="B742" s="108" t="s">
        <v>254</v>
      </c>
      <c r="C742" s="138" t="s">
        <v>2109</v>
      </c>
      <c r="E742" t="str">
        <f>IFERROR(VLOOKUP(ROWS($E$2:E742),$A$2:$B$991,2,0),"")</f>
        <v>Finanční leasing</v>
      </c>
      <c r="H742" s="139"/>
      <c r="I742" s="141"/>
    </row>
    <row r="743" spans="1:9" ht="12.75">
      <c r="A743" s="109">
        <f>IF(ISNUMBER(SEARCH(ZAKL_DATA!$B$29,B743)),MAX($A$1:A742)+1,0)</f>
        <v>742</v>
      </c>
      <c r="B743" s="108" t="s">
        <v>255</v>
      </c>
      <c r="C743" s="138" t="s">
        <v>2110</v>
      </c>
      <c r="E743" t="str">
        <f>IFERROR(VLOOKUP(ROWS($E$2:E743),$A$2:$B$991,2,0),"")</f>
        <v>Ostatní poskytování úvěrů</v>
      </c>
      <c r="H743" s="139"/>
      <c r="I743" s="141"/>
    </row>
    <row r="744" spans="1:9" ht="12.75">
      <c r="A744" s="109">
        <f>IF(ISNUMBER(SEARCH(ZAKL_DATA!$B$29,B744)),MAX($A$1:A743)+1,0)</f>
        <v>743</v>
      </c>
      <c r="B744" s="108" t="s">
        <v>256</v>
      </c>
      <c r="C744" s="138" t="s">
        <v>2111</v>
      </c>
      <c r="E744" t="str">
        <f>IFERROR(VLOOKUP(ROWS($E$2:E744),$A$2:$B$991,2,0),"")</f>
        <v>Ostatní finanční zprostředkování j. n.</v>
      </c>
      <c r="H744" s="139"/>
      <c r="I744" s="141"/>
    </row>
    <row r="745" spans="1:9" ht="12.75">
      <c r="A745" s="109">
        <f>IF(ISNUMBER(SEARCH(ZAKL_DATA!$B$29,B745)),MAX($A$1:A744)+1,0)</f>
        <v>744</v>
      </c>
      <c r="B745" s="108" t="s">
        <v>257</v>
      </c>
      <c r="C745" s="138" t="s">
        <v>2112</v>
      </c>
      <c r="E745" t="str">
        <f>IFERROR(VLOOKUP(ROWS($E$2:E745),$A$2:$B$991,2,0),"")</f>
        <v>životní pojištění</v>
      </c>
      <c r="H745" s="139"/>
      <c r="I745" s="141"/>
    </row>
    <row r="746" spans="1:9" ht="12.75">
      <c r="A746" s="109">
        <f>IF(ISNUMBER(SEARCH(ZAKL_DATA!$B$29,B746)),MAX($A$1:A745)+1,0)</f>
        <v>745</v>
      </c>
      <c r="B746" s="108" t="s">
        <v>258</v>
      </c>
      <c r="C746" s="138" t="s">
        <v>2113</v>
      </c>
      <c r="E746" t="str">
        <f>IFERROR(VLOOKUP(ROWS($E$2:E746),$A$2:$B$991,2,0),"")</f>
        <v>Neživotní pojištění</v>
      </c>
      <c r="H746" s="139"/>
      <c r="I746" s="141"/>
    </row>
    <row r="747" spans="1:9" ht="12.75">
      <c r="A747" s="109">
        <f>IF(ISNUMBER(SEARCH(ZAKL_DATA!$B$29,B747)),MAX($A$1:A746)+1,0)</f>
        <v>746</v>
      </c>
      <c r="B747" s="108" t="s">
        <v>259</v>
      </c>
      <c r="C747" s="138" t="s">
        <v>2114</v>
      </c>
      <c r="E747" t="str">
        <f>IFERROR(VLOOKUP(ROWS($E$2:E747),$A$2:$B$991,2,0),"")</f>
        <v>Řízení a správa finančních trhů</v>
      </c>
      <c r="H747" s="139"/>
      <c r="I747" s="141"/>
    </row>
    <row r="748" spans="1:9" ht="12.75">
      <c r="A748" s="109">
        <f>IF(ISNUMBER(SEARCH(ZAKL_DATA!$B$29,B748)),MAX($A$1:A747)+1,0)</f>
        <v>747</v>
      </c>
      <c r="B748" s="108" t="s">
        <v>260</v>
      </c>
      <c r="C748" s="138" t="s">
        <v>2115</v>
      </c>
      <c r="E748" t="str">
        <f>IFERROR(VLOOKUP(ROWS($E$2:E748),$A$2:$B$991,2,0),"")</f>
        <v>Obchodování s cennými papíry a komoditami na burzách</v>
      </c>
      <c r="H748" s="139"/>
      <c r="I748" s="141"/>
    </row>
    <row r="749" spans="1:9" ht="12.75">
      <c r="A749" s="109">
        <f>IF(ISNUMBER(SEARCH(ZAKL_DATA!$B$29,B749)),MAX($A$1:A748)+1,0)</f>
        <v>748</v>
      </c>
      <c r="B749" s="108" t="s">
        <v>261</v>
      </c>
      <c r="C749" s="138" t="s">
        <v>2116</v>
      </c>
      <c r="E749" t="str">
        <f>IFERROR(VLOOKUP(ROWS($E$2:E749),$A$2:$B$991,2,0),"")</f>
        <v>Ostatní pomocné činnosti související s finančním zprostředkováním</v>
      </c>
      <c r="H749" s="139"/>
      <c r="I749" s="141"/>
    </row>
    <row r="750" spans="1:9" ht="12.75">
      <c r="A750" s="109">
        <f>IF(ISNUMBER(SEARCH(ZAKL_DATA!$B$29,B750)),MAX($A$1:A749)+1,0)</f>
        <v>749</v>
      </c>
      <c r="B750" s="108" t="s">
        <v>262</v>
      </c>
      <c r="C750" s="138" t="s">
        <v>2117</v>
      </c>
      <c r="E750" t="str">
        <f>IFERROR(VLOOKUP(ROWS($E$2:E750),$A$2:$B$991,2,0),"")</f>
        <v>Vyhodnocování rizik a škod</v>
      </c>
      <c r="H750" s="139"/>
      <c r="I750" s="141"/>
    </row>
    <row r="751" spans="1:9" ht="12.75">
      <c r="A751" s="109">
        <f>IF(ISNUMBER(SEARCH(ZAKL_DATA!$B$29,B751)),MAX($A$1:A750)+1,0)</f>
        <v>750</v>
      </c>
      <c r="B751" s="108" t="s">
        <v>263</v>
      </c>
      <c r="C751" s="138" t="s">
        <v>2118</v>
      </c>
      <c r="E751" t="str">
        <f>IFERROR(VLOOKUP(ROWS($E$2:E751),$A$2:$B$991,2,0),"")</f>
        <v>Činnosti zástupců pojišťovny a makléřů</v>
      </c>
      <c r="H751" s="139"/>
      <c r="I751" s="141"/>
    </row>
    <row r="752" spans="1:9" ht="12.75">
      <c r="A752" s="109">
        <f>IF(ISNUMBER(SEARCH(ZAKL_DATA!$B$29,B752)),MAX($A$1:A751)+1,0)</f>
        <v>751</v>
      </c>
      <c r="B752" s="108" t="s">
        <v>264</v>
      </c>
      <c r="C752" s="138" t="s">
        <v>2119</v>
      </c>
      <c r="E752" t="str">
        <f>IFERROR(VLOOKUP(ROWS($E$2:E752),$A$2:$B$991,2,0),"")</f>
        <v>Ostatní pomocné činnosti související s pojišťovnictvím a penz.fin.</v>
      </c>
      <c r="H752" s="139"/>
      <c r="I752" s="141"/>
    </row>
    <row r="753" spans="1:9" ht="12.75">
      <c r="A753" s="109">
        <f>IF(ISNUMBER(SEARCH(ZAKL_DATA!$B$29,B753)),MAX($A$1:A752)+1,0)</f>
        <v>752</v>
      </c>
      <c r="B753" s="108" t="s">
        <v>265</v>
      </c>
      <c r="C753" s="138" t="s">
        <v>2120</v>
      </c>
      <c r="E753" t="str">
        <f>IFERROR(VLOOKUP(ROWS($E$2:E753),$A$2:$B$991,2,0),"")</f>
        <v>Zprostředkovatelské činnosti realitních agentur</v>
      </c>
      <c r="H753" s="139"/>
      <c r="I753" s="141"/>
    </row>
    <row r="754" spans="1:9" ht="12.75">
      <c r="A754" s="109">
        <f>IF(ISNUMBER(SEARCH(ZAKL_DATA!$B$29,B754)),MAX($A$1:A753)+1,0)</f>
        <v>753</v>
      </c>
      <c r="B754" s="108" t="s">
        <v>266</v>
      </c>
      <c r="C754" s="138" t="s">
        <v>2121</v>
      </c>
      <c r="E754" t="str">
        <f>IFERROR(VLOOKUP(ROWS($E$2:E754),$A$2:$B$991,2,0),"")</f>
        <v>Správa nemovitostí na základě smlouvy</v>
      </c>
      <c r="H754" s="139"/>
      <c r="I754" s="141"/>
    </row>
    <row r="755" spans="1:9" ht="12.75">
      <c r="A755" s="109">
        <f>IF(ISNUMBER(SEARCH(ZAKL_DATA!$B$29,B755)),MAX($A$1:A754)+1,0)</f>
        <v>754</v>
      </c>
      <c r="B755" s="108" t="s">
        <v>267</v>
      </c>
      <c r="C755" s="138" t="s">
        <v>2122</v>
      </c>
      <c r="E755" t="str">
        <f>IFERROR(VLOOKUP(ROWS($E$2:E755),$A$2:$B$991,2,0),"")</f>
        <v>Poradenství v oblasti vztahů s veřejností a komunikace</v>
      </c>
      <c r="H755" s="139"/>
      <c r="I755" s="141"/>
    </row>
    <row r="756" spans="1:9" ht="12.75">
      <c r="A756" s="109">
        <f>IF(ISNUMBER(SEARCH(ZAKL_DATA!$B$29,B756)),MAX($A$1:A755)+1,0)</f>
        <v>755</v>
      </c>
      <c r="B756" s="108" t="s">
        <v>268</v>
      </c>
      <c r="C756" s="138" t="s">
        <v>2123</v>
      </c>
      <c r="E756" t="str">
        <f>IFERROR(VLOOKUP(ROWS($E$2:E756),$A$2:$B$991,2,0),"")</f>
        <v>Ostatní poradenství v oblasti podnikání a řízení</v>
      </c>
      <c r="H756" s="139"/>
      <c r="I756" s="141"/>
    </row>
    <row r="757" spans="1:9" ht="12.75">
      <c r="A757" s="109">
        <f>IF(ISNUMBER(SEARCH(ZAKL_DATA!$B$29,B757)),MAX($A$1:A756)+1,0)</f>
        <v>756</v>
      </c>
      <c r="B757" s="108" t="s">
        <v>360</v>
      </c>
      <c r="C757" s="138" t="s">
        <v>2124</v>
      </c>
      <c r="E757" t="str">
        <f>IFERROR(VLOOKUP(ROWS($E$2:E757),$A$2:$B$991,2,0),"")</f>
        <v>Těžba železných rud</v>
      </c>
      <c r="H757" s="139"/>
      <c r="I757" s="141"/>
    </row>
    <row r="758" spans="1:9" ht="12.75">
      <c r="A758" s="109">
        <f>IF(ISNUMBER(SEARCH(ZAKL_DATA!$B$29,B758)),MAX($A$1:A757)+1,0)</f>
        <v>757</v>
      </c>
      <c r="B758" s="108" t="s">
        <v>361</v>
      </c>
      <c r="C758" s="138" t="s">
        <v>2125</v>
      </c>
      <c r="E758" t="str">
        <f>IFERROR(VLOOKUP(ROWS($E$2:E758),$A$2:$B$991,2,0),"")</f>
        <v>Úprava železných rud</v>
      </c>
      <c r="H758" s="139"/>
      <c r="I758" s="141"/>
    </row>
    <row r="759" spans="1:9" ht="12.75">
      <c r="A759" s="109">
        <f>IF(ISNUMBER(SEARCH(ZAKL_DATA!$B$29,B759)),MAX($A$1:A758)+1,0)</f>
        <v>758</v>
      </c>
      <c r="B759" s="108" t="s">
        <v>269</v>
      </c>
      <c r="C759" s="138" t="s">
        <v>2126</v>
      </c>
      <c r="E759" t="str">
        <f>IFERROR(VLOOKUP(ROWS($E$2:E759),$A$2:$B$991,2,0),"")</f>
        <v>Architektonické činnosti</v>
      </c>
      <c r="H759" s="139"/>
      <c r="I759" s="141"/>
    </row>
    <row r="760" spans="1:9" ht="12.75">
      <c r="A760" s="109">
        <f>IF(ISNUMBER(SEARCH(ZAKL_DATA!$B$29,B760)),MAX($A$1:A759)+1,0)</f>
        <v>759</v>
      </c>
      <c r="B760" s="108" t="s">
        <v>270</v>
      </c>
      <c r="C760" s="138" t="s">
        <v>2127</v>
      </c>
      <c r="E760" t="str">
        <f>IFERROR(VLOOKUP(ROWS($E$2:E760),$A$2:$B$991,2,0),"")</f>
        <v>Inženýrské činnosti a související technické poradenství</v>
      </c>
      <c r="H760" s="139"/>
      <c r="I760" s="141"/>
    </row>
    <row r="761" spans="1:9" ht="12.75">
      <c r="A761" s="109">
        <f>IF(ISNUMBER(SEARCH(ZAKL_DATA!$B$29,B761)),MAX($A$1:A760)+1,0)</f>
        <v>760</v>
      </c>
      <c r="B761" s="108" t="s">
        <v>271</v>
      </c>
      <c r="C761" s="138" t="s">
        <v>2128</v>
      </c>
      <c r="E761" t="str">
        <f>IFERROR(VLOOKUP(ROWS($E$2:E761),$A$2:$B$991,2,0),"")</f>
        <v>Výzkum a vývoj v oblasti biotechnologie</v>
      </c>
      <c r="H761" s="139"/>
      <c r="I761" s="141"/>
    </row>
    <row r="762" spans="1:9" ht="12.75">
      <c r="A762" s="109">
        <f>IF(ISNUMBER(SEARCH(ZAKL_DATA!$B$29,B762)),MAX($A$1:A761)+1,0)</f>
        <v>761</v>
      </c>
      <c r="B762" s="108" t="s">
        <v>362</v>
      </c>
      <c r="C762" s="138" t="s">
        <v>2129</v>
      </c>
      <c r="E762" t="str">
        <f>IFERROR(VLOOKUP(ROWS($E$2:E762),$A$2:$B$991,2,0),"")</f>
        <v>Těžba uranových a thoriových rud</v>
      </c>
      <c r="H762" s="139"/>
      <c r="I762" s="141"/>
    </row>
    <row r="763" spans="1:9" ht="12.75">
      <c r="A763" s="109">
        <f>IF(ISNUMBER(SEARCH(ZAKL_DATA!$B$29,B763)),MAX($A$1:A762)+1,0)</f>
        <v>762</v>
      </c>
      <c r="B763" s="108" t="s">
        <v>363</v>
      </c>
      <c r="C763" s="138" t="s">
        <v>2130</v>
      </c>
      <c r="E763" t="str">
        <f>IFERROR(VLOOKUP(ROWS($E$2:E763),$A$2:$B$991,2,0),"")</f>
        <v>Úprava uranových a thoriových rud</v>
      </c>
      <c r="H763" s="139"/>
      <c r="I763" s="141"/>
    </row>
    <row r="764" spans="1:9" ht="12.75">
      <c r="A764" s="109">
        <f>IF(ISNUMBER(SEARCH(ZAKL_DATA!$B$29,B764)),MAX($A$1:A763)+1,0)</f>
        <v>763</v>
      </c>
      <c r="B764" s="108" t="s">
        <v>272</v>
      </c>
      <c r="C764" s="138" t="s">
        <v>2131</v>
      </c>
      <c r="E764" t="str">
        <f>IFERROR(VLOOKUP(ROWS($E$2:E764),$A$2:$B$991,2,0),"")</f>
        <v>Ostatní výzkum a vývoj voblasti přírodních atechnických věd</v>
      </c>
      <c r="H764" s="139"/>
      <c r="I764" s="141"/>
    </row>
    <row r="765" spans="1:9" ht="12.75">
      <c r="A765" s="109">
        <f>IF(ISNUMBER(SEARCH(ZAKL_DATA!$B$29,B765)),MAX($A$1:A764)+1,0)</f>
        <v>764</v>
      </c>
      <c r="B765" s="108" t="s">
        <v>364</v>
      </c>
      <c r="C765" s="138" t="s">
        <v>2132</v>
      </c>
      <c r="E765" t="str">
        <f>IFERROR(VLOOKUP(ROWS($E$2:E765),$A$2:$B$991,2,0),"")</f>
        <v>Těžba ostatních neželezných rud</v>
      </c>
      <c r="H765" s="139"/>
      <c r="I765" s="141"/>
    </row>
    <row r="766" spans="1:9" ht="12.75">
      <c r="A766" s="109">
        <f>IF(ISNUMBER(SEARCH(ZAKL_DATA!$B$29,B766)),MAX($A$1:A765)+1,0)</f>
        <v>765</v>
      </c>
      <c r="B766" s="108" t="s">
        <v>365</v>
      </c>
      <c r="C766" s="138" t="s">
        <v>2133</v>
      </c>
      <c r="E766" t="str">
        <f>IFERROR(VLOOKUP(ROWS($E$2:E766),$A$2:$B$991,2,0),"")</f>
        <v>Úprava ostatních neželezných rud</v>
      </c>
      <c r="H766" s="139"/>
      <c r="I766" s="141"/>
    </row>
    <row r="767" spans="1:9" ht="12.75">
      <c r="A767" s="109">
        <f>IF(ISNUMBER(SEARCH(ZAKL_DATA!$B$29,B767)),MAX($A$1:A766)+1,0)</f>
        <v>766</v>
      </c>
      <c r="B767" s="108" t="s">
        <v>273</v>
      </c>
      <c r="C767" s="138" t="s">
        <v>2134</v>
      </c>
      <c r="E767" t="str">
        <f>IFERROR(VLOOKUP(ROWS($E$2:E767),$A$2:$B$991,2,0),"")</f>
        <v>Činnosti reklamních agentur</v>
      </c>
      <c r="H767" s="139"/>
      <c r="I767" s="141"/>
    </row>
    <row r="768" spans="1:9" ht="12.75">
      <c r="A768" s="109">
        <f>IF(ISNUMBER(SEARCH(ZAKL_DATA!$B$29,B768)),MAX($A$1:A767)+1,0)</f>
        <v>767</v>
      </c>
      <c r="B768" s="108" t="s">
        <v>274</v>
      </c>
      <c r="C768" s="138" t="s">
        <v>2135</v>
      </c>
      <c r="E768" t="str">
        <f>IFERROR(VLOOKUP(ROWS($E$2:E768),$A$2:$B$991,2,0),"")</f>
        <v>Zastupování médií při prodeji reklamního času a prostoru</v>
      </c>
      <c r="H768" s="139"/>
      <c r="I768" s="141"/>
    </row>
    <row r="769" spans="1:9" ht="12.75">
      <c r="A769" s="109">
        <f>IF(ISNUMBER(SEARCH(ZAKL_DATA!$B$29,B769)),MAX($A$1:A768)+1,0)</f>
        <v>768</v>
      </c>
      <c r="B769" s="108" t="s">
        <v>275</v>
      </c>
      <c r="C769" s="138" t="s">
        <v>2136</v>
      </c>
      <c r="E769" t="str">
        <f>IFERROR(VLOOKUP(ROWS($E$2:E769),$A$2:$B$991,2,0),"")</f>
        <v>Pronájem a leasing automob.a jiných lehkých motor.vozidel,kromě motocyklů</v>
      </c>
      <c r="H769" s="139"/>
      <c r="I769" s="141"/>
    </row>
    <row r="770" spans="1:9" ht="12.75">
      <c r="A770" s="109">
        <f>IF(ISNUMBER(SEARCH(ZAKL_DATA!$B$29,B770)),MAX($A$1:A769)+1,0)</f>
        <v>769</v>
      </c>
      <c r="B770" s="108" t="s">
        <v>276</v>
      </c>
      <c r="C770" s="138" t="s">
        <v>2137</v>
      </c>
      <c r="E770" t="str">
        <f>IFERROR(VLOOKUP(ROWS($E$2:E770),$A$2:$B$991,2,0),"")</f>
        <v>Pronájem a leasing nákladních automobilů</v>
      </c>
      <c r="H770" s="139"/>
      <c r="I770" s="141"/>
    </row>
    <row r="771" spans="1:9" ht="12.75">
      <c r="A771" s="109">
        <f>IF(ISNUMBER(SEARCH(ZAKL_DATA!$B$29,B771)),MAX($A$1:A770)+1,0)</f>
        <v>770</v>
      </c>
      <c r="B771" s="108" t="s">
        <v>277</v>
      </c>
      <c r="C771" s="138" t="s">
        <v>2138</v>
      </c>
      <c r="E771" t="str">
        <f>IFERROR(VLOOKUP(ROWS($E$2:E771),$A$2:$B$991,2,0),"")</f>
        <v>Pronájem a leasing rekreačních a sportovních potřeb</v>
      </c>
      <c r="H771" s="139"/>
      <c r="I771" s="141"/>
    </row>
    <row r="772" spans="1:9" ht="12.75">
      <c r="A772" s="109">
        <f>IF(ISNUMBER(SEARCH(ZAKL_DATA!$B$29,B772)),MAX($A$1:A771)+1,0)</f>
        <v>771</v>
      </c>
      <c r="B772" s="108" t="s">
        <v>278</v>
      </c>
      <c r="C772" s="138" t="s">
        <v>2139</v>
      </c>
      <c r="E772" t="str">
        <f>IFERROR(VLOOKUP(ROWS($E$2:E772),$A$2:$B$991,2,0),"")</f>
        <v>Pronájem videokazet a disků</v>
      </c>
      <c r="H772" s="139"/>
      <c r="I772" s="141"/>
    </row>
    <row r="773" spans="1:9" ht="12.75">
      <c r="A773" s="109">
        <f>IF(ISNUMBER(SEARCH(ZAKL_DATA!$B$29,B773)),MAX($A$1:A772)+1,0)</f>
        <v>772</v>
      </c>
      <c r="B773" s="108" t="s">
        <v>279</v>
      </c>
      <c r="C773" s="138" t="s">
        <v>2140</v>
      </c>
      <c r="E773" t="str">
        <f>IFERROR(VLOOKUP(ROWS($E$2:E773),$A$2:$B$991,2,0),"")</f>
        <v>Pronájem a leasing ost.výrobků pro osob.potřebu a převážně pro domácnost</v>
      </c>
      <c r="H773" s="139"/>
      <c r="I773" s="141"/>
    </row>
    <row r="774" spans="1:9" ht="12.75">
      <c r="A774" s="109">
        <f>IF(ISNUMBER(SEARCH(ZAKL_DATA!$B$29,B774)),MAX($A$1:A773)+1,0)</f>
        <v>773</v>
      </c>
      <c r="B774" s="108" t="s">
        <v>280</v>
      </c>
      <c r="C774" s="138" t="s">
        <v>2141</v>
      </c>
      <c r="E774" t="str">
        <f>IFERROR(VLOOKUP(ROWS($E$2:E774),$A$2:$B$991,2,0),"")</f>
        <v>Pronájem a leasing zemědělských strojů a zařízení</v>
      </c>
      <c r="H774" s="139"/>
      <c r="I774" s="141"/>
    </row>
    <row r="775" spans="1:9" ht="12.75">
      <c r="A775" s="109">
        <f>IF(ISNUMBER(SEARCH(ZAKL_DATA!$B$29,B775)),MAX($A$1:A774)+1,0)</f>
        <v>774</v>
      </c>
      <c r="B775" s="108" t="s">
        <v>281</v>
      </c>
      <c r="C775" s="138" t="s">
        <v>2142</v>
      </c>
      <c r="E775" t="str">
        <f>IFERROR(VLOOKUP(ROWS($E$2:E775),$A$2:$B$991,2,0),"")</f>
        <v>Pronájem a leasing stavebních strojů a zařízení</v>
      </c>
      <c r="H775" s="139"/>
      <c r="I775" s="141"/>
    </row>
    <row r="776" spans="1:9" ht="12.75">
      <c r="A776" s="109">
        <f>IF(ISNUMBER(SEARCH(ZAKL_DATA!$B$29,B776)),MAX($A$1:A775)+1,0)</f>
        <v>775</v>
      </c>
      <c r="B776" s="108" t="s">
        <v>282</v>
      </c>
      <c r="C776" s="138" t="s">
        <v>2143</v>
      </c>
      <c r="E776" t="str">
        <f>IFERROR(VLOOKUP(ROWS($E$2:E776),$A$2:$B$991,2,0),"")</f>
        <v>Pronájem a leasing kancelářských strojů a zařízení, včetně počítačů</v>
      </c>
      <c r="H776" s="139"/>
      <c r="I776" s="141"/>
    </row>
    <row r="777" spans="1:9" ht="12.75">
      <c r="A777" s="109">
        <f>IF(ISNUMBER(SEARCH(ZAKL_DATA!$B$29,B777)),MAX($A$1:A776)+1,0)</f>
        <v>776</v>
      </c>
      <c r="B777" s="108" t="s">
        <v>283</v>
      </c>
      <c r="C777" s="138" t="s">
        <v>2144</v>
      </c>
      <c r="E777" t="str">
        <f>IFERROR(VLOOKUP(ROWS($E$2:E777),$A$2:$B$991,2,0),"")</f>
        <v>Pronájem a leasing vodních dopravních prostředků</v>
      </c>
      <c r="H777" s="139"/>
      <c r="I777" s="141"/>
    </row>
    <row r="778" spans="1:9" ht="12.75">
      <c r="A778" s="109">
        <f>IF(ISNUMBER(SEARCH(ZAKL_DATA!$B$29,B778)),MAX($A$1:A777)+1,0)</f>
        <v>777</v>
      </c>
      <c r="B778" s="108" t="s">
        <v>284</v>
      </c>
      <c r="C778" s="138" t="s">
        <v>2145</v>
      </c>
      <c r="E778" t="str">
        <f>IFERROR(VLOOKUP(ROWS($E$2:E778),$A$2:$B$991,2,0),"")</f>
        <v>Pronájem a leasing leteckých dopravních prostředků</v>
      </c>
      <c r="H778" s="139"/>
      <c r="I778" s="141"/>
    </row>
    <row r="779" spans="1:9" ht="12.75">
      <c r="A779" s="109">
        <f>IF(ISNUMBER(SEARCH(ZAKL_DATA!$B$29,B779)),MAX($A$1:A778)+1,0)</f>
        <v>778</v>
      </c>
      <c r="B779" s="108" t="s">
        <v>285</v>
      </c>
      <c r="C779" s="138" t="s">
        <v>2146</v>
      </c>
      <c r="E779" t="str">
        <f>IFERROR(VLOOKUP(ROWS($E$2:E779),$A$2:$B$991,2,0),"")</f>
        <v>Pronájem a leasing ostatních strojů, zařízení a výrobků j. n.</v>
      </c>
      <c r="H779" s="139"/>
      <c r="I779" s="141"/>
    </row>
    <row r="780" spans="1:9" ht="12.75">
      <c r="A780" s="109">
        <f>IF(ISNUMBER(SEARCH(ZAKL_DATA!$B$29,B780)),MAX($A$1:A779)+1,0)</f>
        <v>779</v>
      </c>
      <c r="B780" s="108" t="s">
        <v>286</v>
      </c>
      <c r="C780" s="138" t="s">
        <v>2147</v>
      </c>
      <c r="E780" t="str">
        <f>IFERROR(VLOOKUP(ROWS($E$2:E780),$A$2:$B$991,2,0),"")</f>
        <v>Činnosti cestovních agentur</v>
      </c>
      <c r="H780" s="139"/>
      <c r="I780" s="141"/>
    </row>
    <row r="781" spans="1:9" ht="12.75">
      <c r="A781" s="109">
        <f>IF(ISNUMBER(SEARCH(ZAKL_DATA!$B$29,B781)),MAX($A$1:A780)+1,0)</f>
        <v>780</v>
      </c>
      <c r="B781" s="108" t="s">
        <v>287</v>
      </c>
      <c r="C781" s="138" t="s">
        <v>2148</v>
      </c>
      <c r="E781" t="str">
        <f>IFERROR(VLOOKUP(ROWS($E$2:E781),$A$2:$B$991,2,0),"")</f>
        <v>Činnosti cestovních kanceláří</v>
      </c>
      <c r="H781" s="139"/>
      <c r="I781" s="141"/>
    </row>
    <row r="782" spans="1:9" ht="12.75">
      <c r="A782" s="109">
        <f>IF(ISNUMBER(SEARCH(ZAKL_DATA!$B$29,B782)),MAX($A$1:A781)+1,0)</f>
        <v>781</v>
      </c>
      <c r="B782" s="108" t="s">
        <v>288</v>
      </c>
      <c r="C782" s="138" t="s">
        <v>2149</v>
      </c>
      <c r="E782" t="str">
        <f>IFERROR(VLOOKUP(ROWS($E$2:E782),$A$2:$B$991,2,0),"")</f>
        <v>Všeobecný úklid budov</v>
      </c>
      <c r="H782" s="139"/>
      <c r="I782" s="141"/>
    </row>
    <row r="783" spans="1:9" ht="12.75">
      <c r="A783" s="109">
        <f>IF(ISNUMBER(SEARCH(ZAKL_DATA!$B$29,B783)),MAX($A$1:A782)+1,0)</f>
        <v>782</v>
      </c>
      <c r="B783" s="108" t="s">
        <v>289</v>
      </c>
      <c r="C783" s="138" t="s">
        <v>2150</v>
      </c>
      <c r="E783" t="str">
        <f>IFERROR(VLOOKUP(ROWS($E$2:E783),$A$2:$B$991,2,0),"")</f>
        <v>Specializované čištění a úklid budov a průmyslových zařízení</v>
      </c>
      <c r="H783" s="139"/>
      <c r="I783" s="141"/>
    </row>
    <row r="784" spans="1:9" ht="12.75">
      <c r="A784" s="109">
        <f>IF(ISNUMBER(SEARCH(ZAKL_DATA!$B$29,B784)),MAX($A$1:A783)+1,0)</f>
        <v>783</v>
      </c>
      <c r="B784" s="108" t="s">
        <v>290</v>
      </c>
      <c r="C784" s="138" t="s">
        <v>2151</v>
      </c>
      <c r="E784" t="str">
        <f>IFERROR(VLOOKUP(ROWS($E$2:E784),$A$2:$B$991,2,0),"")</f>
        <v>Ostatní úklidové činnosti</v>
      </c>
      <c r="H784" s="139"/>
      <c r="I784" s="141"/>
    </row>
    <row r="785" spans="1:9" ht="12.75">
      <c r="A785" s="109">
        <f>IF(ISNUMBER(SEARCH(ZAKL_DATA!$B$29,B785)),MAX($A$1:A784)+1,0)</f>
        <v>784</v>
      </c>
      <c r="B785" s="108" t="s">
        <v>291</v>
      </c>
      <c r="C785" s="138" t="s">
        <v>2152</v>
      </c>
      <c r="E785" t="str">
        <f>IFERROR(VLOOKUP(ROWS($E$2:E785),$A$2:$B$991,2,0),"")</f>
        <v>Univerzální administrativní činnosti</v>
      </c>
      <c r="H785" s="139"/>
      <c r="I785" s="141"/>
    </row>
    <row r="786" spans="1:9" ht="12.75">
      <c r="A786" s="109">
        <f>IF(ISNUMBER(SEARCH(ZAKL_DATA!$B$29,B786)),MAX($A$1:A785)+1,0)</f>
        <v>785</v>
      </c>
      <c r="B786" s="108" t="s">
        <v>292</v>
      </c>
      <c r="C786" s="138" t="s">
        <v>2153</v>
      </c>
      <c r="E786" t="str">
        <f>IFERROR(VLOOKUP(ROWS($E$2:E786),$A$2:$B$991,2,0),"")</f>
        <v>Kopírování,příprava dokumentů a ost.specializ.kancel.podpůrné činnosti</v>
      </c>
      <c r="H786" s="139"/>
      <c r="I786" s="141"/>
    </row>
    <row r="787" spans="1:9" ht="12.75">
      <c r="A787" s="109">
        <f>IF(ISNUMBER(SEARCH(ZAKL_DATA!$B$29,B787)),MAX($A$1:A786)+1,0)</f>
        <v>786</v>
      </c>
      <c r="B787" s="108" t="s">
        <v>293</v>
      </c>
      <c r="C787" s="138" t="s">
        <v>2154</v>
      </c>
      <c r="E787" t="str">
        <f>IFERROR(VLOOKUP(ROWS($E$2:E787),$A$2:$B$991,2,0),"")</f>
        <v>Inkasní činnosti, ověřování solventnosti zákazníka</v>
      </c>
      <c r="H787" s="139"/>
      <c r="I787" s="141"/>
    </row>
    <row r="788" spans="1:9" ht="12.75">
      <c r="A788" s="109">
        <f>IF(ISNUMBER(SEARCH(ZAKL_DATA!$B$29,B788)),MAX($A$1:A787)+1,0)</f>
        <v>787</v>
      </c>
      <c r="B788" s="108" t="s">
        <v>294</v>
      </c>
      <c r="C788" s="138" t="s">
        <v>2155</v>
      </c>
      <c r="E788" t="str">
        <f>IFERROR(VLOOKUP(ROWS($E$2:E788),$A$2:$B$991,2,0),"")</f>
        <v>Balicí činnosti</v>
      </c>
      <c r="H788" s="139"/>
      <c r="I788" s="141"/>
    </row>
    <row r="789" spans="1:9" ht="12.75">
      <c r="A789" s="109">
        <f>IF(ISNUMBER(SEARCH(ZAKL_DATA!$B$29,B789)),MAX($A$1:A788)+1,0)</f>
        <v>788</v>
      </c>
      <c r="B789" s="108" t="s">
        <v>295</v>
      </c>
      <c r="C789" s="138" t="s">
        <v>2156</v>
      </c>
      <c r="E789" t="str">
        <f>IFERROR(VLOOKUP(ROWS($E$2:E789),$A$2:$B$991,2,0),"")</f>
        <v>Ostatní podpůrné činnosti pro podnikání j. n.</v>
      </c>
      <c r="H789" s="139"/>
      <c r="I789" s="141"/>
    </row>
    <row r="790" spans="1:9" ht="12.75">
      <c r="A790" s="109">
        <f>IF(ISNUMBER(SEARCH(ZAKL_DATA!$B$29,B790)),MAX($A$1:A789)+1,0)</f>
        <v>789</v>
      </c>
      <c r="B790" s="108" t="s">
        <v>296</v>
      </c>
      <c r="C790" s="138" t="s">
        <v>2157</v>
      </c>
      <c r="E790" t="str">
        <f>IFERROR(VLOOKUP(ROWS($E$2:E790),$A$2:$B$991,2,0),"")</f>
        <v>Všeobecné činnosti veřejné správy</v>
      </c>
      <c r="H790" s="139"/>
      <c r="I790" s="141"/>
    </row>
    <row r="791" spans="1:9" ht="12.75">
      <c r="A791" s="109">
        <f>IF(ISNUMBER(SEARCH(ZAKL_DATA!$B$29,B791)),MAX($A$1:A790)+1,0)</f>
        <v>790</v>
      </c>
      <c r="B791" s="108" t="s">
        <v>297</v>
      </c>
      <c r="C791" s="138" t="s">
        <v>2158</v>
      </c>
      <c r="E791" t="str">
        <f>IFERROR(VLOOKUP(ROWS($E$2:E791),$A$2:$B$991,2,0),"")</f>
        <v>Regul.čin.souvis.s poskyt.zdr.péče,vzděl.,kulturou a soc.péčí,kromě soc.z.</v>
      </c>
      <c r="H791" s="139"/>
      <c r="I791" s="141"/>
    </row>
    <row r="792" spans="1:9" ht="12.75">
      <c r="A792" s="109">
        <f>IF(ISNUMBER(SEARCH(ZAKL_DATA!$B$29,B792)),MAX($A$1:A791)+1,0)</f>
        <v>791</v>
      </c>
      <c r="B792" s="108" t="s">
        <v>298</v>
      </c>
      <c r="C792" s="138" t="s">
        <v>2159</v>
      </c>
      <c r="E792" t="str">
        <f>IFERROR(VLOOKUP(ROWS($E$2:E792),$A$2:$B$991,2,0),"")</f>
        <v>Regulace a podpora podnikatelského prostředí</v>
      </c>
      <c r="H792" s="139"/>
      <c r="I792" s="141"/>
    </row>
    <row r="793" spans="1:9" ht="12.75">
      <c r="A793" s="109">
        <f>IF(ISNUMBER(SEARCH(ZAKL_DATA!$B$29,B793)),MAX($A$1:A792)+1,0)</f>
        <v>792</v>
      </c>
      <c r="B793" s="108" t="s">
        <v>299</v>
      </c>
      <c r="C793" s="138" t="s">
        <v>2160</v>
      </c>
      <c r="E793" t="str">
        <f>IFERROR(VLOOKUP(ROWS($E$2:E793),$A$2:$B$991,2,0),"")</f>
        <v>Činnosti v oblasti zahraničních věcí</v>
      </c>
      <c r="H793" s="139"/>
      <c r="I793" s="141"/>
    </row>
    <row r="794" spans="1:9" ht="12.75">
      <c r="A794" s="109">
        <f>IF(ISNUMBER(SEARCH(ZAKL_DATA!$B$29,B794)),MAX($A$1:A793)+1,0)</f>
        <v>793</v>
      </c>
      <c r="B794" s="108" t="s">
        <v>300</v>
      </c>
      <c r="C794" s="138" t="s">
        <v>2161</v>
      </c>
      <c r="E794" t="str">
        <f>IFERROR(VLOOKUP(ROWS($E$2:E794),$A$2:$B$991,2,0),"")</f>
        <v>Činnosti v oblasti obrany</v>
      </c>
      <c r="H794" s="139"/>
      <c r="I794" s="141"/>
    </row>
    <row r="795" spans="1:9" ht="12.75">
      <c r="A795" s="109">
        <f>IF(ISNUMBER(SEARCH(ZAKL_DATA!$B$29,B795)),MAX($A$1:A794)+1,0)</f>
        <v>794</v>
      </c>
      <c r="B795" s="108" t="s">
        <v>301</v>
      </c>
      <c r="C795" s="138" t="s">
        <v>2162</v>
      </c>
      <c r="E795" t="str">
        <f>IFERROR(VLOOKUP(ROWS($E$2:E795),$A$2:$B$991,2,0),"")</f>
        <v>Činnosti v oblasti spravedlnosti a soudnictví</v>
      </c>
      <c r="H795" s="139"/>
      <c r="I795" s="141"/>
    </row>
    <row r="796" spans="1:9" ht="12.75">
      <c r="A796" s="109">
        <f>IF(ISNUMBER(SEARCH(ZAKL_DATA!$B$29,B796)),MAX($A$1:A795)+1,0)</f>
        <v>795</v>
      </c>
      <c r="B796" s="108" t="s">
        <v>302</v>
      </c>
      <c r="C796" s="138" t="s">
        <v>2163</v>
      </c>
      <c r="E796" t="str">
        <f>IFERROR(VLOOKUP(ROWS($E$2:E796),$A$2:$B$991,2,0),"")</f>
        <v>Činnosti v oblasti veřejného pořádku a bezpečnosti</v>
      </c>
      <c r="H796" s="139"/>
      <c r="I796" s="141"/>
    </row>
    <row r="797" spans="1:9" ht="12.75">
      <c r="A797" s="109">
        <f>IF(ISNUMBER(SEARCH(ZAKL_DATA!$B$29,B797)),MAX($A$1:A796)+1,0)</f>
        <v>796</v>
      </c>
      <c r="B797" s="108" t="s">
        <v>303</v>
      </c>
      <c r="C797" s="138" t="s">
        <v>2164</v>
      </c>
      <c r="E797" t="str">
        <f>IFERROR(VLOOKUP(ROWS($E$2:E797),$A$2:$B$991,2,0),"")</f>
        <v>Činnosti v oblasti protipožární ochrany</v>
      </c>
      <c r="H797" s="139"/>
      <c r="I797" s="141"/>
    </row>
    <row r="798" spans="1:9" ht="12.75">
      <c r="A798" s="109">
        <f>IF(ISNUMBER(SEARCH(ZAKL_DATA!$B$29,B798)),MAX($A$1:A797)+1,0)</f>
        <v>797</v>
      </c>
      <c r="B798" s="108" t="s">
        <v>304</v>
      </c>
      <c r="C798" s="138" t="s">
        <v>2165</v>
      </c>
      <c r="E798" t="str">
        <f>IFERROR(VLOOKUP(ROWS($E$2:E798),$A$2:$B$991,2,0),"")</f>
        <v>Sekundární všeobecné vzdělávání</v>
      </c>
      <c r="H798" s="139"/>
      <c r="I798" s="141"/>
    </row>
    <row r="799" spans="1:9" ht="12.75">
      <c r="A799" s="109">
        <f>IF(ISNUMBER(SEARCH(ZAKL_DATA!$B$29,B799)),MAX($A$1:A798)+1,0)</f>
        <v>798</v>
      </c>
      <c r="B799" s="108" t="s">
        <v>305</v>
      </c>
      <c r="C799" s="138" t="s">
        <v>2166</v>
      </c>
      <c r="E799" t="str">
        <f>IFERROR(VLOOKUP(ROWS($E$2:E799),$A$2:$B$991,2,0),"")</f>
        <v>Sekundární odborné vzdělávání</v>
      </c>
      <c r="H799" s="139"/>
      <c r="I799" s="141"/>
    </row>
    <row r="800" spans="1:9" ht="12.75">
      <c r="A800" s="109">
        <f>IF(ISNUMBER(SEARCH(ZAKL_DATA!$B$29,B800)),MAX($A$1:A799)+1,0)</f>
        <v>799</v>
      </c>
      <c r="B800" s="108" t="s">
        <v>306</v>
      </c>
      <c r="C800" s="138" t="s">
        <v>2167</v>
      </c>
      <c r="E800" t="str">
        <f>IFERROR(VLOOKUP(ROWS($E$2:E800),$A$2:$B$991,2,0),"")</f>
        <v>Postsekundární nikoli terciární vzdělávání</v>
      </c>
      <c r="H800" s="139"/>
      <c r="I800" s="141"/>
    </row>
    <row r="801" spans="1:9" ht="12.75">
      <c r="A801" s="109">
        <f>IF(ISNUMBER(SEARCH(ZAKL_DATA!$B$29,B801)),MAX($A$1:A800)+1,0)</f>
        <v>800</v>
      </c>
      <c r="B801" s="108" t="s">
        <v>307</v>
      </c>
      <c r="C801" s="138" t="s">
        <v>2168</v>
      </c>
      <c r="E801" t="str">
        <f>IFERROR(VLOOKUP(ROWS($E$2:E801),$A$2:$B$991,2,0),"")</f>
        <v>Terciární vzdělávání</v>
      </c>
      <c r="H801" s="139"/>
      <c r="I801" s="141"/>
    </row>
    <row r="802" spans="1:9" ht="12.75">
      <c r="A802" s="109">
        <f>IF(ISNUMBER(SEARCH(ZAKL_DATA!$B$29,B802)),MAX($A$1:A801)+1,0)</f>
        <v>801</v>
      </c>
      <c r="B802" s="108" t="s">
        <v>308</v>
      </c>
      <c r="C802" s="138" t="s">
        <v>2169</v>
      </c>
      <c r="E802" t="str">
        <f>IFERROR(VLOOKUP(ROWS($E$2:E802),$A$2:$B$991,2,0),"")</f>
        <v>Sportovní a rekreační vzdělávání</v>
      </c>
      <c r="H802" s="139"/>
      <c r="I802" s="141"/>
    </row>
    <row r="803" spans="1:9" ht="12.75">
      <c r="A803" s="109">
        <f>IF(ISNUMBER(SEARCH(ZAKL_DATA!$B$29,B803)),MAX($A$1:A802)+1,0)</f>
        <v>802</v>
      </c>
      <c r="B803" s="108" t="s">
        <v>309</v>
      </c>
      <c r="C803" s="138" t="s">
        <v>2170</v>
      </c>
      <c r="E803" t="str">
        <f>IFERROR(VLOOKUP(ROWS($E$2:E803),$A$2:$B$991,2,0),"")</f>
        <v>Umělecké vzdělávání</v>
      </c>
      <c r="H803" s="139"/>
      <c r="I803" s="141"/>
    </row>
    <row r="804" spans="1:9" ht="12.75">
      <c r="A804" s="109">
        <f>IF(ISNUMBER(SEARCH(ZAKL_DATA!$B$29,B804)),MAX($A$1:A803)+1,0)</f>
        <v>803</v>
      </c>
      <c r="B804" s="108" t="s">
        <v>310</v>
      </c>
      <c r="C804" s="138" t="s">
        <v>2171</v>
      </c>
      <c r="E804" t="str">
        <f>IFERROR(VLOOKUP(ROWS($E$2:E804),$A$2:$B$991,2,0),"")</f>
        <v>Činnosti autoškol a jiných škol řízení</v>
      </c>
      <c r="H804" s="139"/>
      <c r="I804" s="141"/>
    </row>
    <row r="805" spans="1:9" ht="12.75">
      <c r="A805" s="109">
        <f>IF(ISNUMBER(SEARCH(ZAKL_DATA!$B$29,B805)),MAX($A$1:A804)+1,0)</f>
        <v>804</v>
      </c>
      <c r="B805" s="108" t="s">
        <v>311</v>
      </c>
      <c r="C805" s="138" t="s">
        <v>2172</v>
      </c>
      <c r="E805" t="str">
        <f>IFERROR(VLOOKUP(ROWS($E$2:E805),$A$2:$B$991,2,0),"")</f>
        <v>Ostatní vzdělávání j. n.</v>
      </c>
      <c r="H805" s="139"/>
      <c r="I805" s="141"/>
    </row>
    <row r="806" spans="1:9" ht="12.75">
      <c r="A806" s="109">
        <f>IF(ISNUMBER(SEARCH(ZAKL_DATA!$B$29,B806)),MAX($A$1:A805)+1,0)</f>
        <v>805</v>
      </c>
      <c r="B806" s="108" t="s">
        <v>312</v>
      </c>
      <c r="C806" s="138" t="s">
        <v>2173</v>
      </c>
      <c r="E806" t="str">
        <f>IFERROR(VLOOKUP(ROWS($E$2:E806),$A$2:$B$991,2,0),"")</f>
        <v>Všeobecná ambulantní zdravotní péče</v>
      </c>
      <c r="H806" s="139"/>
      <c r="I806" s="141"/>
    </row>
    <row r="807" spans="1:9" ht="12.75">
      <c r="A807" s="109">
        <f>IF(ISNUMBER(SEARCH(ZAKL_DATA!$B$29,B807)),MAX($A$1:A806)+1,0)</f>
        <v>806</v>
      </c>
      <c r="B807" s="108" t="s">
        <v>313</v>
      </c>
      <c r="C807" s="138" t="s">
        <v>2174</v>
      </c>
      <c r="E807" t="str">
        <f>IFERROR(VLOOKUP(ROWS($E$2:E807),$A$2:$B$991,2,0),"")</f>
        <v>Specializovaná ambulantní zdravotní péče</v>
      </c>
      <c r="H807" s="139"/>
      <c r="I807" s="141"/>
    </row>
    <row r="808" spans="1:9" ht="12.75">
      <c r="A808" s="109">
        <f>IF(ISNUMBER(SEARCH(ZAKL_DATA!$B$29,B808)),MAX($A$1:A807)+1,0)</f>
        <v>807</v>
      </c>
      <c r="B808" s="108" t="s">
        <v>314</v>
      </c>
      <c r="C808" s="138" t="s">
        <v>2175</v>
      </c>
      <c r="E808" t="str">
        <f>IFERROR(VLOOKUP(ROWS($E$2:E808),$A$2:$B$991,2,0),"")</f>
        <v>Zubní péče</v>
      </c>
      <c r="H808" s="139"/>
      <c r="I808" s="141"/>
    </row>
    <row r="809" spans="1:9" ht="12.75">
      <c r="A809" s="109">
        <f>IF(ISNUMBER(SEARCH(ZAKL_DATA!$B$29,B809)),MAX($A$1:A808)+1,0)</f>
        <v>808</v>
      </c>
      <c r="B809" s="108" t="s">
        <v>315</v>
      </c>
      <c r="C809" s="138" t="s">
        <v>2176</v>
      </c>
      <c r="E809" t="str">
        <f>IFERROR(VLOOKUP(ROWS($E$2:E809),$A$2:$B$991,2,0),"")</f>
        <v>Sociální služby poskytované dětem</v>
      </c>
      <c r="H809" s="139"/>
      <c r="I809" s="141"/>
    </row>
    <row r="810" spans="1:9" ht="12.75">
      <c r="A810" s="109">
        <f>IF(ISNUMBER(SEARCH(ZAKL_DATA!$B$29,B810)),MAX($A$1:A809)+1,0)</f>
        <v>809</v>
      </c>
      <c r="B810" s="108" t="s">
        <v>316</v>
      </c>
      <c r="C810" s="138" t="s">
        <v>2177</v>
      </c>
      <c r="E810" t="str">
        <f>IFERROR(VLOOKUP(ROWS($E$2:E810),$A$2:$B$991,2,0),"")</f>
        <v>Ostatní ambulantní nebo terénní sociální služby j. n.</v>
      </c>
      <c r="H810" s="139"/>
      <c r="I810" s="141"/>
    </row>
    <row r="811" spans="1:9" ht="12.75">
      <c r="A811" s="109">
        <f>IF(ISNUMBER(SEARCH(ZAKL_DATA!$B$29,B811)),MAX($A$1:A810)+1,0)</f>
        <v>810</v>
      </c>
      <c r="B811" s="108" t="s">
        <v>317</v>
      </c>
      <c r="C811" s="138" t="s">
        <v>2178</v>
      </c>
      <c r="E811" t="str">
        <f>IFERROR(VLOOKUP(ROWS($E$2:E811),$A$2:$B$991,2,0),"")</f>
        <v>Scénická umění</v>
      </c>
      <c r="H811" s="139"/>
      <c r="I811" s="141"/>
    </row>
    <row r="812" spans="1:9" ht="12.75">
      <c r="A812" s="109">
        <f>IF(ISNUMBER(SEARCH(ZAKL_DATA!$B$29,B812)),MAX($A$1:A811)+1,0)</f>
        <v>811</v>
      </c>
      <c r="B812" s="108" t="s">
        <v>318</v>
      </c>
      <c r="C812" s="138" t="s">
        <v>2179</v>
      </c>
      <c r="E812" t="str">
        <f>IFERROR(VLOOKUP(ROWS($E$2:E812),$A$2:$B$991,2,0),"")</f>
        <v>Podpůrné činnosti pro scénická umění</v>
      </c>
      <c r="H812" s="139"/>
      <c r="I812" s="141"/>
    </row>
    <row r="813" spans="1:9" ht="12.75">
      <c r="A813" s="109">
        <f>IF(ISNUMBER(SEARCH(ZAKL_DATA!$B$29,B813)),MAX($A$1:A812)+1,0)</f>
        <v>812</v>
      </c>
      <c r="B813" s="108" t="s">
        <v>319</v>
      </c>
      <c r="C813" s="138" t="s">
        <v>2180</v>
      </c>
      <c r="E813" t="str">
        <f>IFERROR(VLOOKUP(ROWS($E$2:E813),$A$2:$B$991,2,0),"")</f>
        <v>Umělecká tvorba</v>
      </c>
      <c r="H813" s="139"/>
      <c r="I813" s="141"/>
    </row>
    <row r="814" spans="1:9" ht="12.75">
      <c r="A814" s="109">
        <f>IF(ISNUMBER(SEARCH(ZAKL_DATA!$B$29,B814)),MAX($A$1:A813)+1,0)</f>
        <v>813</v>
      </c>
      <c r="B814" s="108" t="s">
        <v>320</v>
      </c>
      <c r="C814" s="138" t="s">
        <v>2181</v>
      </c>
      <c r="E814" t="str">
        <f>IFERROR(VLOOKUP(ROWS($E$2:E814),$A$2:$B$991,2,0),"")</f>
        <v>Provozování kulturních zařízení</v>
      </c>
      <c r="H814" s="139"/>
      <c r="I814" s="141"/>
    </row>
    <row r="815" spans="1:9" ht="12.75">
      <c r="A815" s="109">
        <f>IF(ISNUMBER(SEARCH(ZAKL_DATA!$B$29,B815)),MAX($A$1:A814)+1,0)</f>
        <v>814</v>
      </c>
      <c r="B815" s="108" t="s">
        <v>321</v>
      </c>
      <c r="C815" s="138" t="s">
        <v>2182</v>
      </c>
      <c r="E815" t="str">
        <f>IFERROR(VLOOKUP(ROWS($E$2:E815),$A$2:$B$991,2,0),"")</f>
        <v>Činnosti knihoven a archivů</v>
      </c>
      <c r="H815" s="139"/>
      <c r="I815" s="141"/>
    </row>
    <row r="816" spans="1:9" ht="12.75">
      <c r="A816" s="109">
        <f>IF(ISNUMBER(SEARCH(ZAKL_DATA!$B$29,B816)),MAX($A$1:A815)+1,0)</f>
        <v>815</v>
      </c>
      <c r="B816" s="108" t="s">
        <v>322</v>
      </c>
      <c r="C816" s="138" t="s">
        <v>2183</v>
      </c>
      <c r="E816" t="str">
        <f>IFERROR(VLOOKUP(ROWS($E$2:E816),$A$2:$B$991,2,0),"")</f>
        <v>Činnosti muzeí</v>
      </c>
      <c r="H816" s="139"/>
      <c r="I816" s="141"/>
    </row>
    <row r="817" spans="1:9" ht="12.75">
      <c r="A817" s="109">
        <f>IF(ISNUMBER(SEARCH(ZAKL_DATA!$B$29,B817)),MAX($A$1:A816)+1,0)</f>
        <v>816</v>
      </c>
      <c r="B817" s="108" t="s">
        <v>323</v>
      </c>
      <c r="C817" s="138" t="s">
        <v>2184</v>
      </c>
      <c r="E817" t="str">
        <f>IFERROR(VLOOKUP(ROWS($E$2:E817),$A$2:$B$991,2,0),"")</f>
        <v>Provozování kultur.památek,histor.staveb a obdobných turist.zajímavostí</v>
      </c>
      <c r="H817" s="139"/>
      <c r="I817" s="141"/>
    </row>
    <row r="818" spans="1:9" ht="12.75">
      <c r="A818" s="109">
        <f>IF(ISNUMBER(SEARCH(ZAKL_DATA!$B$29,B818)),MAX($A$1:A817)+1,0)</f>
        <v>817</v>
      </c>
      <c r="B818" s="108" t="s">
        <v>324</v>
      </c>
      <c r="C818" s="138" t="s">
        <v>2185</v>
      </c>
      <c r="E818" t="str">
        <f>IFERROR(VLOOKUP(ROWS($E$2:E818),$A$2:$B$991,2,0),"")</f>
        <v>Činnosti botanických a zoologických zahrad,přír.rezervací a národ.parků</v>
      </c>
      <c r="H818" s="139"/>
      <c r="I818" s="141"/>
    </row>
    <row r="819" spans="1:9" ht="12.75">
      <c r="A819" s="109">
        <f>IF(ISNUMBER(SEARCH(ZAKL_DATA!$B$29,B819)),MAX($A$1:A818)+1,0)</f>
        <v>818</v>
      </c>
      <c r="B819" s="108" t="s">
        <v>325</v>
      </c>
      <c r="C819" s="138" t="s">
        <v>2186</v>
      </c>
      <c r="E819" t="str">
        <f>IFERROR(VLOOKUP(ROWS($E$2:E819),$A$2:$B$991,2,0),"")</f>
        <v>Provozování sportovních zařízení</v>
      </c>
      <c r="H819" s="139"/>
      <c r="I819" s="141"/>
    </row>
    <row r="820" spans="1:9" ht="12.75">
      <c r="A820" s="109">
        <f>IF(ISNUMBER(SEARCH(ZAKL_DATA!$B$29,B820)),MAX($A$1:A819)+1,0)</f>
        <v>819</v>
      </c>
      <c r="B820" s="108" t="s">
        <v>326</v>
      </c>
      <c r="C820" s="138" t="s">
        <v>2187</v>
      </c>
      <c r="E820" t="str">
        <f>IFERROR(VLOOKUP(ROWS($E$2:E820),$A$2:$B$991,2,0),"")</f>
        <v>Činnosti sportovních klubů</v>
      </c>
      <c r="H820" s="139"/>
      <c r="I820" s="141"/>
    </row>
    <row r="821" spans="1:9" ht="12.75">
      <c r="A821" s="109">
        <f>IF(ISNUMBER(SEARCH(ZAKL_DATA!$B$29,B821)),MAX($A$1:A820)+1,0)</f>
        <v>820</v>
      </c>
      <c r="B821" s="108" t="s">
        <v>327</v>
      </c>
      <c r="C821" s="138" t="s">
        <v>2188</v>
      </c>
      <c r="E821" t="str">
        <f>IFERROR(VLOOKUP(ROWS($E$2:E821),$A$2:$B$991,2,0),"")</f>
        <v>Činnosti fitcenter</v>
      </c>
      <c r="H821" s="139"/>
      <c r="I821" s="141"/>
    </row>
    <row r="822" spans="1:9" ht="12.75">
      <c r="A822" s="109">
        <f>IF(ISNUMBER(SEARCH(ZAKL_DATA!$B$29,B822)),MAX($A$1:A821)+1,0)</f>
        <v>821</v>
      </c>
      <c r="B822" s="108" t="s">
        <v>328</v>
      </c>
      <c r="C822" s="138" t="s">
        <v>2189</v>
      </c>
      <c r="E822" t="str">
        <f>IFERROR(VLOOKUP(ROWS($E$2:E822),$A$2:$B$991,2,0),"")</f>
        <v>Ostatní sportovní činnosti</v>
      </c>
      <c r="H822" s="139"/>
      <c r="I822" s="141"/>
    </row>
    <row r="823" spans="1:9" ht="12.75">
      <c r="A823" s="109">
        <f>IF(ISNUMBER(SEARCH(ZAKL_DATA!$B$29,B823)),MAX($A$1:A822)+1,0)</f>
        <v>822</v>
      </c>
      <c r="B823" s="108" t="s">
        <v>329</v>
      </c>
      <c r="C823" s="138" t="s">
        <v>2190</v>
      </c>
      <c r="E823" t="str">
        <f>IFERROR(VLOOKUP(ROWS($E$2:E823),$A$2:$B$991,2,0),"")</f>
        <v>Činnosti lunaparků a zábavních parků</v>
      </c>
      <c r="H823" s="139"/>
      <c r="I823" s="141"/>
    </row>
    <row r="824" spans="1:9" ht="12.75">
      <c r="A824" s="109">
        <f>IF(ISNUMBER(SEARCH(ZAKL_DATA!$B$29,B824)),MAX($A$1:A823)+1,0)</f>
        <v>823</v>
      </c>
      <c r="B824" s="108" t="s">
        <v>330</v>
      </c>
      <c r="C824" s="138" t="s">
        <v>2191</v>
      </c>
      <c r="E824" t="str">
        <f>IFERROR(VLOOKUP(ROWS($E$2:E824),$A$2:$B$991,2,0),"")</f>
        <v>Ostatní zábavní a rekreační činnosti j. n.</v>
      </c>
      <c r="H824" s="139"/>
      <c r="I824" s="141"/>
    </row>
    <row r="825" spans="1:9" ht="12.75">
      <c r="A825" s="109">
        <f>IF(ISNUMBER(SEARCH(ZAKL_DATA!$B$29,B825)),MAX($A$1:A824)+1,0)</f>
        <v>824</v>
      </c>
      <c r="B825" s="108" t="s">
        <v>331</v>
      </c>
      <c r="C825" s="138" t="s">
        <v>2192</v>
      </c>
      <c r="E825" t="str">
        <f>IFERROR(VLOOKUP(ROWS($E$2:E825),$A$2:$B$991,2,0),"")</f>
        <v>Činnosti podnikatelských a zaměstnavatelských organizací</v>
      </c>
      <c r="H825" s="139"/>
      <c r="I825" s="141"/>
    </row>
    <row r="826" spans="1:9" ht="12.75">
      <c r="A826" s="109">
        <f>IF(ISNUMBER(SEARCH(ZAKL_DATA!$B$29,B826)),MAX($A$1:A825)+1,0)</f>
        <v>825</v>
      </c>
      <c r="B826" s="108" t="s">
        <v>332</v>
      </c>
      <c r="C826" s="138" t="s">
        <v>2193</v>
      </c>
      <c r="E826" t="str">
        <f>IFERROR(VLOOKUP(ROWS($E$2:E826),$A$2:$B$991,2,0),"")</f>
        <v>Činnosti profesních organizací</v>
      </c>
      <c r="H826" s="139"/>
      <c r="I826" s="141"/>
    </row>
    <row r="827" spans="1:9" ht="12.75">
      <c r="A827" s="109">
        <f>IF(ISNUMBER(SEARCH(ZAKL_DATA!$B$29,B827)),MAX($A$1:A826)+1,0)</f>
        <v>826</v>
      </c>
      <c r="B827" s="108" t="s">
        <v>333</v>
      </c>
      <c r="C827" s="138" t="s">
        <v>2194</v>
      </c>
      <c r="E827" t="str">
        <f>IFERROR(VLOOKUP(ROWS($E$2:E827),$A$2:$B$991,2,0),"")</f>
        <v>Činnosti náboženských organizací</v>
      </c>
      <c r="H827" s="139"/>
      <c r="I827" s="141"/>
    </row>
    <row r="828" spans="1:9" ht="12.75">
      <c r="A828" s="109">
        <f>IF(ISNUMBER(SEARCH(ZAKL_DATA!$B$29,B828)),MAX($A$1:A827)+1,0)</f>
        <v>827</v>
      </c>
      <c r="B828" s="108" t="s">
        <v>334</v>
      </c>
      <c r="C828" s="138" t="s">
        <v>2195</v>
      </c>
      <c r="E828" t="str">
        <f>IFERROR(VLOOKUP(ROWS($E$2:E828),$A$2:$B$991,2,0),"")</f>
        <v>Činnosti politických stran a organizací</v>
      </c>
      <c r="H828" s="139"/>
      <c r="I828" s="141"/>
    </row>
    <row r="829" spans="1:9" ht="12.75">
      <c r="A829" s="109">
        <f>IF(ISNUMBER(SEARCH(ZAKL_DATA!$B$29,B829)),MAX($A$1:A828)+1,0)</f>
        <v>828</v>
      </c>
      <c r="B829" s="108" t="s">
        <v>335</v>
      </c>
      <c r="C829" s="138" t="s">
        <v>2196</v>
      </c>
      <c r="E829" t="str">
        <f>IFERROR(VLOOKUP(ROWS($E$2:E829),$A$2:$B$991,2,0),"")</f>
        <v>Činnosti ost.org.sdružujících osoby za účelem prosazování spol.zájmů j.n.</v>
      </c>
      <c r="H829" s="139"/>
      <c r="I829" s="141"/>
    </row>
    <row r="830" spans="1:9" ht="12.75">
      <c r="A830" s="109">
        <f>IF(ISNUMBER(SEARCH(ZAKL_DATA!$B$29,B830)),MAX($A$1:A829)+1,0)</f>
        <v>829</v>
      </c>
      <c r="B830" s="108" t="s">
        <v>336</v>
      </c>
      <c r="C830" s="138" t="s">
        <v>2197</v>
      </c>
      <c r="E830" t="str">
        <f>IFERROR(VLOOKUP(ROWS($E$2:E830),$A$2:$B$991,2,0),"")</f>
        <v>Opravy počítačů a periferních zařízení</v>
      </c>
      <c r="H830" s="139"/>
      <c r="I830" s="141"/>
    </row>
    <row r="831" spans="1:9" ht="12.75">
      <c r="A831" s="109">
        <f>IF(ISNUMBER(SEARCH(ZAKL_DATA!$B$29,B831)),MAX($A$1:A830)+1,0)</f>
        <v>830</v>
      </c>
      <c r="B831" s="108" t="s">
        <v>337</v>
      </c>
      <c r="C831" s="138" t="s">
        <v>2198</v>
      </c>
      <c r="E831" t="str">
        <f>IFERROR(VLOOKUP(ROWS($E$2:E831),$A$2:$B$991,2,0),"")</f>
        <v>Opravy komunikačních zařízení</v>
      </c>
      <c r="H831" s="139"/>
      <c r="I831" s="141"/>
    </row>
    <row r="832" spans="1:9" ht="12.75">
      <c r="A832" s="109">
        <f>IF(ISNUMBER(SEARCH(ZAKL_DATA!$B$29,B832)),MAX($A$1:A831)+1,0)</f>
        <v>831</v>
      </c>
      <c r="B832" s="108" t="s">
        <v>338</v>
      </c>
      <c r="C832" s="138" t="s">
        <v>2199</v>
      </c>
      <c r="E832" t="str">
        <f>IFERROR(VLOOKUP(ROWS($E$2:E832),$A$2:$B$991,2,0),"")</f>
        <v>Opravy spotřební elektroniky</v>
      </c>
      <c r="H832" s="139"/>
      <c r="I832" s="141"/>
    </row>
    <row r="833" spans="1:9" ht="12.75">
      <c r="A833" s="109">
        <f>IF(ISNUMBER(SEARCH(ZAKL_DATA!$B$29,B833)),MAX($A$1:A832)+1,0)</f>
        <v>832</v>
      </c>
      <c r="B833" s="108" t="s">
        <v>339</v>
      </c>
      <c r="C833" s="138" t="s">
        <v>2200</v>
      </c>
      <c r="E833" t="str">
        <f>IFERROR(VLOOKUP(ROWS($E$2:E833),$A$2:$B$991,2,0),"")</f>
        <v>Opravy přístrojů a zařízení převážně pro domácnost, dům a zahradu</v>
      </c>
      <c r="H833" s="139"/>
      <c r="I833" s="141"/>
    </row>
    <row r="834" spans="1:9" ht="12.75">
      <c r="A834" s="109">
        <f>IF(ISNUMBER(SEARCH(ZAKL_DATA!$B$29,B834)),MAX($A$1:A833)+1,0)</f>
        <v>833</v>
      </c>
      <c r="B834" s="108" t="s">
        <v>340</v>
      </c>
      <c r="C834" s="138" t="s">
        <v>2201</v>
      </c>
      <c r="E834" t="str">
        <f>IFERROR(VLOOKUP(ROWS($E$2:E834),$A$2:$B$991,2,0),"")</f>
        <v>Opravy obuvi a kožených výrobků</v>
      </c>
      <c r="H834" s="139"/>
      <c r="I834" s="141"/>
    </row>
    <row r="835" spans="1:9" ht="12.75">
      <c r="A835" s="109">
        <f>IF(ISNUMBER(SEARCH(ZAKL_DATA!$B$29,B835)),MAX($A$1:A834)+1,0)</f>
        <v>834</v>
      </c>
      <c r="B835" s="108" t="s">
        <v>341</v>
      </c>
      <c r="C835" s="138" t="s">
        <v>2202</v>
      </c>
      <c r="E835" t="str">
        <f>IFERROR(VLOOKUP(ROWS($E$2:E835),$A$2:$B$991,2,0),"")</f>
        <v>Opravy nábytku a bytového zařízení</v>
      </c>
      <c r="H835" s="139"/>
      <c r="I835" s="141"/>
    </row>
    <row r="836" spans="1:9" ht="12.75">
      <c r="A836" s="109">
        <f>IF(ISNUMBER(SEARCH(ZAKL_DATA!$B$29,B836)),MAX($A$1:A835)+1,0)</f>
        <v>835</v>
      </c>
      <c r="B836" s="108" t="s">
        <v>342</v>
      </c>
      <c r="C836" s="138" t="s">
        <v>2203</v>
      </c>
      <c r="E836" t="str">
        <f>IFERROR(VLOOKUP(ROWS($E$2:E836),$A$2:$B$991,2,0),"")</f>
        <v>Opravy hodin, hodinek a klenotnických výrobků</v>
      </c>
      <c r="H836" s="139"/>
      <c r="I836" s="141"/>
    </row>
    <row r="837" spans="1:9" ht="12.75">
      <c r="A837" s="109">
        <f>IF(ISNUMBER(SEARCH(ZAKL_DATA!$B$29,B837)),MAX($A$1:A836)+1,0)</f>
        <v>836</v>
      </c>
      <c r="B837" s="108" t="s">
        <v>343</v>
      </c>
      <c r="C837" s="138" t="s">
        <v>2204</v>
      </c>
      <c r="E837" t="str">
        <f>IFERROR(VLOOKUP(ROWS($E$2:E837),$A$2:$B$991,2,0),"")</f>
        <v>Opravy ostatních výrobků pro osobní potřebu a převážně pro domácnost</v>
      </c>
      <c r="H837" s="139"/>
      <c r="I837" s="141"/>
    </row>
    <row r="838" spans="1:9" ht="12.75">
      <c r="A838" s="109">
        <f>IF(ISNUMBER(SEARCH(ZAKL_DATA!$B$29,B838)),MAX($A$1:A837)+1,0)</f>
        <v>837</v>
      </c>
      <c r="B838" s="108" t="s">
        <v>344</v>
      </c>
      <c r="C838" s="138" t="s">
        <v>2205</v>
      </c>
      <c r="E838" t="str">
        <f>IFERROR(VLOOKUP(ROWS($E$2:E838),$A$2:$B$991,2,0),"")</f>
        <v>Praní a chemické čištění textilních a kožešinových výrobků</v>
      </c>
      <c r="H838" s="139"/>
      <c r="I838" s="141"/>
    </row>
    <row r="839" spans="1:9" ht="12.75">
      <c r="A839" s="109">
        <f>IF(ISNUMBER(SEARCH(ZAKL_DATA!$B$29,B839)),MAX($A$1:A838)+1,0)</f>
        <v>838</v>
      </c>
      <c r="B839" s="108" t="s">
        <v>345</v>
      </c>
      <c r="C839" s="138" t="s">
        <v>2206</v>
      </c>
      <c r="E839" t="str">
        <f>IFERROR(VLOOKUP(ROWS($E$2:E839),$A$2:$B$991,2,0),"")</f>
        <v>Kadeřnické, kosmetické a podobné činnosti</v>
      </c>
      <c r="H839" s="139"/>
      <c r="I839" s="141"/>
    </row>
    <row r="840" spans="1:9" ht="12.75">
      <c r="A840" s="109">
        <f>IF(ISNUMBER(SEARCH(ZAKL_DATA!$B$29,B840)),MAX($A$1:A839)+1,0)</f>
        <v>839</v>
      </c>
      <c r="B840" s="108" t="s">
        <v>346</v>
      </c>
      <c r="C840" s="138" t="s">
        <v>2207</v>
      </c>
      <c r="E840" t="str">
        <f>IFERROR(VLOOKUP(ROWS($E$2:E840),$A$2:$B$991,2,0),"")</f>
        <v>Pohřební a související činnosti</v>
      </c>
      <c r="H840" s="139"/>
      <c r="I840" s="141"/>
    </row>
    <row r="841" spans="1:9" ht="12.75">
      <c r="A841" s="109">
        <f>IF(ISNUMBER(SEARCH(ZAKL_DATA!$B$29,B841)),MAX($A$1:A840)+1,0)</f>
        <v>840</v>
      </c>
      <c r="B841" s="108" t="s">
        <v>347</v>
      </c>
      <c r="C841" s="138" t="s">
        <v>2208</v>
      </c>
      <c r="E841" t="str">
        <f>IFERROR(VLOOKUP(ROWS($E$2:E841),$A$2:$B$991,2,0),"")</f>
        <v>Činnosti pro osobní a fyzickou pohodu</v>
      </c>
      <c r="H841" s="139"/>
      <c r="I841" s="141"/>
    </row>
    <row r="842" spans="1:9" ht="12.75">
      <c r="A842" s="109">
        <f>IF(ISNUMBER(SEARCH(ZAKL_DATA!$B$29,B842)),MAX($A$1:A841)+1,0)</f>
        <v>841</v>
      </c>
      <c r="B842" s="108" t="s">
        <v>348</v>
      </c>
      <c r="C842" s="138" t="s">
        <v>2209</v>
      </c>
      <c r="E842" t="str">
        <f>IFERROR(VLOOKUP(ROWS($E$2:E842),$A$2:$B$991,2,0),"")</f>
        <v>Poskytování ostatních osobních služeb j. n.</v>
      </c>
      <c r="H842" s="139"/>
      <c r="I842" s="141"/>
    </row>
    <row r="843" spans="1:9" ht="12.75">
      <c r="A843" s="109">
        <f>IF(ISNUMBER(SEARCH(ZAKL_DATA!$B$29,B843)),MAX($A$1:A842)+1,0)</f>
        <v>842</v>
      </c>
      <c r="B843" s="108" t="s">
        <v>349</v>
      </c>
      <c r="C843" s="138" t="s">
        <v>1755</v>
      </c>
      <c r="E843" t="str">
        <f>IFERROR(VLOOKUP(ROWS($E$2:E843),$A$2:$B$991,2,0),"")</f>
        <v>Činnosti domácností produk.blíže neurčené výrobky pro vlastní potřebu</v>
      </c>
      <c r="H843" s="139"/>
      <c r="I843" s="141"/>
    </row>
    <row r="844" spans="1:9" ht="12.75">
      <c r="A844" s="109">
        <f>IF(ISNUMBER(SEARCH(ZAKL_DATA!$B$29,B844)),MAX($A$1:A843)+1,0)</f>
        <v>843</v>
      </c>
      <c r="B844" s="108" t="s">
        <v>366</v>
      </c>
      <c r="C844" s="138" t="s">
        <v>2210</v>
      </c>
      <c r="E844" t="str">
        <f>IFERROR(VLOOKUP(ROWS($E$2:E844),$A$2:$B$991,2,0),"")</f>
        <v>Výroba obuvi s usňovým svrškem</v>
      </c>
      <c r="H844" s="139"/>
      <c r="I844" s="141"/>
    </row>
    <row r="845" spans="1:9" ht="12.75">
      <c r="A845" s="109">
        <f>IF(ISNUMBER(SEARCH(ZAKL_DATA!$B$29,B845)),MAX($A$1:A844)+1,0)</f>
        <v>844</v>
      </c>
      <c r="B845" s="108" t="s">
        <v>367</v>
      </c>
      <c r="C845" s="138" t="s">
        <v>2211</v>
      </c>
      <c r="E845" t="str">
        <f>IFERROR(VLOOKUP(ROWS($E$2:E845),$A$2:$B$991,2,0),"")</f>
        <v>Výroba obuvi z ostatních materiálů</v>
      </c>
      <c r="H845" s="139"/>
      <c r="I845" s="141"/>
    </row>
    <row r="846" spans="1:9" ht="12.75">
      <c r="A846" s="109">
        <f>IF(ISNUMBER(SEARCH(ZAKL_DATA!$B$29,B846)),MAX($A$1:A845)+1,0)</f>
        <v>845</v>
      </c>
      <c r="B846" s="108" t="s">
        <v>368</v>
      </c>
      <c r="C846" s="138" t="s">
        <v>2212</v>
      </c>
      <c r="E846" t="str">
        <f>IFERROR(VLOOKUP(ROWS($E$2:E846),$A$2:$B$991,2,0),"")</f>
        <v>Výroba chemických buničin</v>
      </c>
      <c r="H846" s="139"/>
      <c r="I846" s="141"/>
    </row>
    <row r="847" spans="1:9" ht="12.75">
      <c r="A847" s="109">
        <f>IF(ISNUMBER(SEARCH(ZAKL_DATA!$B$29,B847)),MAX($A$1:A846)+1,0)</f>
        <v>846</v>
      </c>
      <c r="B847" s="108" t="s">
        <v>369</v>
      </c>
      <c r="C847" s="138" t="s">
        <v>2213</v>
      </c>
      <c r="E847" t="str">
        <f>IFERROR(VLOOKUP(ROWS($E$2:E847),$A$2:$B$991,2,0),"")</f>
        <v>Výroba mechanických vláknin</v>
      </c>
      <c r="H847" s="139"/>
      <c r="I847" s="141"/>
    </row>
    <row r="848" spans="1:9" ht="12.75">
      <c r="A848" s="109">
        <f>IF(ISNUMBER(SEARCH(ZAKL_DATA!$B$29,B848)),MAX($A$1:A847)+1,0)</f>
        <v>847</v>
      </c>
      <c r="B848" s="108" t="s">
        <v>370</v>
      </c>
      <c r="C848" s="138" t="s">
        <v>2214</v>
      </c>
      <c r="E848" t="str">
        <f>IFERROR(VLOOKUP(ROWS($E$2:E848),$A$2:$B$991,2,0),"")</f>
        <v>Výroba ostatních papírenských vláknin</v>
      </c>
      <c r="H848" s="139"/>
      <c r="I848" s="141"/>
    </row>
    <row r="849" spans="1:9" ht="12.75">
      <c r="A849" s="109">
        <f>IF(ISNUMBER(SEARCH(ZAKL_DATA!$B$29,B849)),MAX($A$1:A848)+1,0)</f>
        <v>848</v>
      </c>
      <c r="B849" s="108" t="s">
        <v>371</v>
      </c>
      <c r="C849" s="138" t="s">
        <v>2215</v>
      </c>
      <c r="E849" t="str">
        <f>IFERROR(VLOOKUP(ROWS($E$2:E849),$A$2:$B$991,2,0),"")</f>
        <v>Výroba bioet.(biolihu)pro pohon motorů a pro výr.směsí a komp.paliv</v>
      </c>
      <c r="H849" s="139"/>
      <c r="I849" s="141"/>
    </row>
    <row r="850" spans="1:9" ht="12.75">
      <c r="A850" s="109">
        <f>IF(ISNUMBER(SEARCH(ZAKL_DATA!$B$29,B850)),MAX($A$1:A849)+1,0)</f>
        <v>849</v>
      </c>
      <c r="B850" s="108" t="s">
        <v>372</v>
      </c>
      <c r="C850" s="138" t="s">
        <v>2216</v>
      </c>
      <c r="E850" t="str">
        <f>IFERROR(VLOOKUP(ROWS($E$2:E850),$A$2:$B$991,2,0),"")</f>
        <v>Výroba ostatních základních organických chemických látek</v>
      </c>
      <c r="H850" s="139"/>
      <c r="I850" s="141"/>
    </row>
    <row r="851" spans="1:9" ht="12.75">
      <c r="A851" s="109">
        <f>IF(ISNUMBER(SEARCH(ZAKL_DATA!$B$29,B851)),MAX($A$1:A850)+1,0)</f>
        <v>850</v>
      </c>
      <c r="B851" s="108" t="s">
        <v>373</v>
      </c>
      <c r="C851" s="138" t="s">
        <v>2217</v>
      </c>
      <c r="E851" t="str">
        <f>IFERROR(VLOOKUP(ROWS($E$2:E851),$A$2:$B$991,2,0),"")</f>
        <v>Výr.metylesterů a etylesterů mast.kys.pro pohon motorů a pro výr.sm.p.</v>
      </c>
      <c r="H851" s="139"/>
      <c r="I851" s="141"/>
    </row>
    <row r="852" spans="1:9" ht="12.75">
      <c r="A852" s="109">
        <f>IF(ISNUMBER(SEARCH(ZAKL_DATA!$B$29,B852)),MAX($A$1:A851)+1,0)</f>
        <v>851</v>
      </c>
      <c r="B852" s="108" t="s">
        <v>374</v>
      </c>
      <c r="C852" s="138" t="s">
        <v>2218</v>
      </c>
      <c r="E852" t="str">
        <f>IFERROR(VLOOKUP(ROWS($E$2:E852),$A$2:$B$991,2,0),"")</f>
        <v>Výroba jiných chemických výrobků j. n.</v>
      </c>
      <c r="H852" s="139"/>
      <c r="I852" s="141"/>
    </row>
    <row r="853" spans="1:9" ht="12.75">
      <c r="A853" s="109">
        <f>IF(ISNUMBER(SEARCH(ZAKL_DATA!$B$29,B853)),MAX($A$1:A852)+1,0)</f>
        <v>852</v>
      </c>
      <c r="B853" s="108" t="s">
        <v>375</v>
      </c>
      <c r="C853" s="138" t="s">
        <v>2219</v>
      </c>
      <c r="E853" t="str">
        <f>IFERROR(VLOOKUP(ROWS($E$2:E853),$A$2:$B$991,2,0),"")</f>
        <v>Výroba surového železa, oceli a feroslitin</v>
      </c>
      <c r="H853" s="139"/>
      <c r="I853" s="141"/>
    </row>
    <row r="854" spans="1:9" ht="12.75">
      <c r="A854" s="109">
        <f>IF(ISNUMBER(SEARCH(ZAKL_DATA!$B$29,B854)),MAX($A$1:A853)+1,0)</f>
        <v>853</v>
      </c>
      <c r="B854" s="108" t="s">
        <v>376</v>
      </c>
      <c r="C854" s="138" t="s">
        <v>2220</v>
      </c>
      <c r="E854" t="str">
        <f>IFERROR(VLOOKUP(ROWS($E$2:E854),$A$2:$B$991,2,0),"")</f>
        <v>Výroba plochých výrobků (kromě pásky za studena)</v>
      </c>
      <c r="H854" s="139"/>
      <c r="I854" s="141"/>
    </row>
    <row r="855" spans="1:9" ht="12.75">
      <c r="A855" s="109">
        <f>IF(ISNUMBER(SEARCH(ZAKL_DATA!$B$29,B855)),MAX($A$1:A854)+1,0)</f>
        <v>854</v>
      </c>
      <c r="B855" s="108" t="s">
        <v>377</v>
      </c>
      <c r="C855" s="138" t="s">
        <v>2221</v>
      </c>
      <c r="E855" t="str">
        <f>IFERROR(VLOOKUP(ROWS($E$2:E855),$A$2:$B$991,2,0),"")</f>
        <v>Tváření výrobků za tepla</v>
      </c>
      <c r="H855" s="139"/>
      <c r="I855" s="141"/>
    </row>
    <row r="856" spans="1:9" ht="12.75">
      <c r="A856" s="109">
        <f>IF(ISNUMBER(SEARCH(ZAKL_DATA!$B$29,B856)),MAX($A$1:A855)+1,0)</f>
        <v>855</v>
      </c>
      <c r="B856" s="108" t="s">
        <v>378</v>
      </c>
      <c r="C856" s="138" t="s">
        <v>2222</v>
      </c>
      <c r="E856" t="str">
        <f>IFERROR(VLOOKUP(ROWS($E$2:E856),$A$2:$B$991,2,0),"")</f>
        <v>Výroba odlitků z litiny s lupínkovým grafitem</v>
      </c>
      <c r="H856" s="139"/>
      <c r="I856" s="141"/>
    </row>
    <row r="857" spans="1:9" ht="12.75">
      <c r="A857" s="109">
        <f>IF(ISNUMBER(SEARCH(ZAKL_DATA!$B$29,B857)),MAX($A$1:A856)+1,0)</f>
        <v>856</v>
      </c>
      <c r="B857" s="108" t="s">
        <v>379</v>
      </c>
      <c r="C857" s="138" t="s">
        <v>2223</v>
      </c>
      <c r="E857" t="str">
        <f>IFERROR(VLOOKUP(ROWS($E$2:E857),$A$2:$B$991,2,0),"")</f>
        <v>Výroba odlitků z litiny s kuličkovým grafitem</v>
      </c>
      <c r="H857" s="139"/>
      <c r="I857" s="141"/>
    </row>
    <row r="858" spans="1:9" ht="12.75">
      <c r="A858" s="109">
        <f>IF(ISNUMBER(SEARCH(ZAKL_DATA!$B$29,B858)),MAX($A$1:A857)+1,0)</f>
        <v>857</v>
      </c>
      <c r="B858" s="108" t="s">
        <v>380</v>
      </c>
      <c r="C858" s="138" t="s">
        <v>2224</v>
      </c>
      <c r="E858" t="str">
        <f>IFERROR(VLOOKUP(ROWS($E$2:E858),$A$2:$B$991,2,0),"")</f>
        <v>Výroba ostatních odlitků z litiny</v>
      </c>
      <c r="H858" s="139"/>
      <c r="I858" s="141"/>
    </row>
    <row r="859" spans="1:9" ht="12.75">
      <c r="A859" s="109">
        <f>IF(ISNUMBER(SEARCH(ZAKL_DATA!$B$29,B859)),MAX($A$1:A858)+1,0)</f>
        <v>858</v>
      </c>
      <c r="B859" s="108" t="s">
        <v>381</v>
      </c>
      <c r="C859" s="138" t="s">
        <v>2225</v>
      </c>
      <c r="E859" t="str">
        <f>IFERROR(VLOOKUP(ROWS($E$2:E859),$A$2:$B$991,2,0),"")</f>
        <v>Výroba odlitků z uhlíkatých ocelí</v>
      </c>
      <c r="H859" s="139"/>
      <c r="I859" s="141"/>
    </row>
    <row r="860" spans="1:9" ht="12.75">
      <c r="A860" s="109">
        <f>IF(ISNUMBER(SEARCH(ZAKL_DATA!$B$29,B860)),MAX($A$1:A859)+1,0)</f>
        <v>859</v>
      </c>
      <c r="B860" s="108" t="s">
        <v>382</v>
      </c>
      <c r="C860" s="138" t="s">
        <v>2226</v>
      </c>
      <c r="E860" t="str">
        <f>IFERROR(VLOOKUP(ROWS($E$2:E860),$A$2:$B$991,2,0),"")</f>
        <v>Výroba odlitků z legovaných ocelí</v>
      </c>
      <c r="H860" s="139"/>
      <c r="I860" s="141"/>
    </row>
    <row r="861" spans="1:9" ht="12.75">
      <c r="A861" s="109">
        <f>IF(ISNUMBER(SEARCH(ZAKL_DATA!$B$29,B861)),MAX($A$1:A860)+1,0)</f>
        <v>860</v>
      </c>
      <c r="B861" s="108" t="s">
        <v>383</v>
      </c>
      <c r="C861" s="138" t="s">
        <v>2227</v>
      </c>
      <c r="E861" t="str">
        <f>IFERROR(VLOOKUP(ROWS($E$2:E861),$A$2:$B$991,2,0),"")</f>
        <v>Opravy a údržba kolejových vozidel</v>
      </c>
      <c r="H861" s="139"/>
      <c r="I861" s="141"/>
    </row>
    <row r="862" spans="1:9" ht="12.75">
      <c r="A862" s="109">
        <f>IF(ISNUMBER(SEARCH(ZAKL_DATA!$B$29,B862)),MAX($A$1:A861)+1,0)</f>
        <v>861</v>
      </c>
      <c r="B862" s="108" t="s">
        <v>384</v>
      </c>
      <c r="C862" s="138" t="s">
        <v>2228</v>
      </c>
      <c r="E862" t="str">
        <f>IFERROR(VLOOKUP(ROWS($E$2:E862),$A$2:$B$991,2,0),"")</f>
        <v>Opravy a údržba ostat.dopr.prostředků a zařízení j.n.kromě kolej.vozidel</v>
      </c>
      <c r="H862" s="139"/>
      <c r="I862" s="141"/>
    </row>
    <row r="863" spans="1:9" ht="12.75">
      <c r="A863" s="109">
        <f>IF(ISNUMBER(SEARCH(ZAKL_DATA!$B$29,B863)),MAX($A$1:A862)+1,0)</f>
        <v>862</v>
      </c>
      <c r="B863" s="108" t="s">
        <v>385</v>
      </c>
      <c r="C863" s="138" t="s">
        <v>1608</v>
      </c>
      <c r="E863" t="str">
        <f>IFERROR(VLOOKUP(ROWS($E$2:E863),$A$2:$B$991,2,0),"")</f>
        <v>Výroba a rozvod tepla a klimatizovaného vzduchu,výroba ledu</v>
      </c>
      <c r="H863" s="139"/>
      <c r="I863" s="141"/>
    </row>
    <row r="864" spans="1:9" ht="12.75">
      <c r="A864" s="109">
        <f>IF(ISNUMBER(SEARCH(ZAKL_DATA!$B$29,B864)),MAX($A$1:A863)+1,0)</f>
        <v>863</v>
      </c>
      <c r="B864" s="108" t="s">
        <v>386</v>
      </c>
      <c r="C864" s="138" t="s">
        <v>2229</v>
      </c>
      <c r="E864" t="str">
        <f>IFERROR(VLOOKUP(ROWS($E$2:E864),$A$2:$B$991,2,0),"")</f>
        <v>Výroba tepla</v>
      </c>
      <c r="H864" s="139"/>
      <c r="I864" s="141"/>
    </row>
    <row r="865" spans="1:9" ht="12.75">
      <c r="A865" s="109">
        <f>IF(ISNUMBER(SEARCH(ZAKL_DATA!$B$29,B865)),MAX($A$1:A864)+1,0)</f>
        <v>864</v>
      </c>
      <c r="B865" s="108" t="s">
        <v>387</v>
      </c>
      <c r="C865" s="138" t="s">
        <v>2230</v>
      </c>
      <c r="E865" t="str">
        <f>IFERROR(VLOOKUP(ROWS($E$2:E865),$A$2:$B$991,2,0),"")</f>
        <v>Rozvod tepla</v>
      </c>
      <c r="H865" s="139"/>
      <c r="I865" s="141"/>
    </row>
    <row r="866" spans="1:9" ht="12.75">
      <c r="A866" s="109">
        <f>IF(ISNUMBER(SEARCH(ZAKL_DATA!$B$29,B866)),MAX($A$1:A865)+1,0)</f>
        <v>865</v>
      </c>
      <c r="B866" s="108" t="s">
        <v>388</v>
      </c>
      <c r="C866" s="138" t="s">
        <v>2231</v>
      </c>
      <c r="E866" t="str">
        <f>IFERROR(VLOOKUP(ROWS($E$2:E866),$A$2:$B$991,2,0),"")</f>
        <v>Výroba klimatizovaného vzduchu</v>
      </c>
      <c r="H866" s="139"/>
      <c r="I866" s="141"/>
    </row>
    <row r="867" spans="1:9" ht="12.75">
      <c r="A867" s="109">
        <f>IF(ISNUMBER(SEARCH(ZAKL_DATA!$B$29,B867)),MAX($A$1:A866)+1,0)</f>
        <v>866</v>
      </c>
      <c r="B867" s="108" t="s">
        <v>389</v>
      </c>
      <c r="C867" s="138" t="s">
        <v>2232</v>
      </c>
      <c r="E867" t="str">
        <f>IFERROR(VLOOKUP(ROWS($E$2:E867),$A$2:$B$991,2,0),"")</f>
        <v>Rozvod klimatizovaného vzduchu</v>
      </c>
      <c r="H867" s="139"/>
      <c r="I867" s="141"/>
    </row>
    <row r="868" spans="1:9" ht="12.75">
      <c r="A868" s="109">
        <f>IF(ISNUMBER(SEARCH(ZAKL_DATA!$B$29,B868)),MAX($A$1:A867)+1,0)</f>
        <v>867</v>
      </c>
      <c r="B868" s="108" t="s">
        <v>390</v>
      </c>
      <c r="C868" s="138" t="s">
        <v>2233</v>
      </c>
      <c r="E868" t="str">
        <f>IFERROR(VLOOKUP(ROWS($E$2:E868),$A$2:$B$991,2,0),"")</f>
        <v>Výroba chladicí vody</v>
      </c>
      <c r="H868" s="139"/>
      <c r="I868" s="141"/>
    </row>
    <row r="869" spans="1:9" ht="12.75">
      <c r="A869" s="109">
        <f>IF(ISNUMBER(SEARCH(ZAKL_DATA!$B$29,B869)),MAX($A$1:A868)+1,0)</f>
        <v>868</v>
      </c>
      <c r="B869" s="108" t="s">
        <v>391</v>
      </c>
      <c r="C869" s="138" t="s">
        <v>2234</v>
      </c>
      <c r="E869" t="str">
        <f>IFERROR(VLOOKUP(ROWS($E$2:E869),$A$2:$B$991,2,0),"")</f>
        <v>Rozvod chladicí vody</v>
      </c>
      <c r="H869" s="139"/>
      <c r="I869" s="141"/>
    </row>
    <row r="870" spans="1:9" ht="12.75">
      <c r="A870" s="109">
        <f>IF(ISNUMBER(SEARCH(ZAKL_DATA!$B$29,B870)),MAX($A$1:A869)+1,0)</f>
        <v>869</v>
      </c>
      <c r="B870" s="108" t="s">
        <v>392</v>
      </c>
      <c r="C870" s="138" t="s">
        <v>2235</v>
      </c>
      <c r="E870" t="str">
        <f>IFERROR(VLOOKUP(ROWS($E$2:E870),$A$2:$B$991,2,0),"")</f>
        <v>Výroba ledu</v>
      </c>
      <c r="H870" s="139"/>
      <c r="I870" s="141"/>
    </row>
    <row r="871" spans="1:9" ht="12.75">
      <c r="A871" s="109">
        <f>IF(ISNUMBER(SEARCH(ZAKL_DATA!$B$29,B871)),MAX($A$1:A870)+1,0)</f>
        <v>870</v>
      </c>
      <c r="B871" s="108" t="s">
        <v>393</v>
      </c>
      <c r="C871" s="138" t="s">
        <v>2236</v>
      </c>
      <c r="E871" t="str">
        <f>IFERROR(VLOOKUP(ROWS($E$2:E871),$A$2:$B$991,2,0),"")</f>
        <v>Výstavba nebytových budov</v>
      </c>
      <c r="H871" s="139"/>
      <c r="I871" s="141"/>
    </row>
    <row r="872" spans="1:9" ht="12.75">
      <c r="A872" s="109">
        <f>IF(ISNUMBER(SEARCH(ZAKL_DATA!$B$29,B872)),MAX($A$1:A871)+1,0)</f>
        <v>871</v>
      </c>
      <c r="B872" s="108" t="s">
        <v>394</v>
      </c>
      <c r="C872" s="138" t="s">
        <v>2237</v>
      </c>
      <c r="E872" t="str">
        <f>IFERROR(VLOOKUP(ROWS($E$2:E872),$A$2:$B$991,2,0),"")</f>
        <v>Výstavba inženýrských sítí pro kapaliny</v>
      </c>
      <c r="H872" s="139"/>
      <c r="I872" s="141"/>
    </row>
    <row r="873" spans="1:9" ht="12.75">
      <c r="A873" s="109">
        <f>IF(ISNUMBER(SEARCH(ZAKL_DATA!$B$29,B873)),MAX($A$1:A872)+1,0)</f>
        <v>872</v>
      </c>
      <c r="B873" s="108" t="s">
        <v>395</v>
      </c>
      <c r="C873" s="138" t="s">
        <v>2238</v>
      </c>
      <c r="E873" t="str">
        <f>IFERROR(VLOOKUP(ROWS($E$2:E873),$A$2:$B$991,2,0),"")</f>
        <v>Výstavba inženýrských sítí pro plyny</v>
      </c>
      <c r="H873" s="139"/>
      <c r="I873" s="141"/>
    </row>
    <row r="874" spans="1:9" ht="12.75">
      <c r="A874" s="109">
        <f>IF(ISNUMBER(SEARCH(ZAKL_DATA!$B$29,B874)),MAX($A$1:A873)+1,0)</f>
        <v>873</v>
      </c>
      <c r="B874" s="108" t="s">
        <v>396</v>
      </c>
      <c r="C874" s="138" t="s">
        <v>2239</v>
      </c>
      <c r="E874" t="str">
        <f>IFERROR(VLOOKUP(ROWS($E$2:E874),$A$2:$B$991,2,0),"")</f>
        <v>Sklenářské práce</v>
      </c>
      <c r="H874" s="139"/>
      <c r="I874" s="141"/>
    </row>
    <row r="875" spans="1:9" ht="12.75">
      <c r="A875" s="109">
        <f>IF(ISNUMBER(SEARCH(ZAKL_DATA!$B$29,B875)),MAX($A$1:A874)+1,0)</f>
        <v>874</v>
      </c>
      <c r="B875" s="108" t="s">
        <v>397</v>
      </c>
      <c r="C875" s="138" t="s">
        <v>2240</v>
      </c>
      <c r="E875" t="str">
        <f>IFERROR(VLOOKUP(ROWS($E$2:E875),$A$2:$B$991,2,0),"")</f>
        <v>Malířské a natěračské práce</v>
      </c>
      <c r="H875" s="139"/>
      <c r="I875" s="141"/>
    </row>
    <row r="876" spans="1:9" ht="12.75">
      <c r="A876" s="109">
        <f>IF(ISNUMBER(SEARCH(ZAKL_DATA!$B$29,B876)),MAX($A$1:A875)+1,0)</f>
        <v>875</v>
      </c>
      <c r="B876" s="108" t="s">
        <v>398</v>
      </c>
      <c r="C876" s="138" t="s">
        <v>2241</v>
      </c>
      <c r="E876" t="str">
        <f>IFERROR(VLOOKUP(ROWS($E$2:E876),$A$2:$B$991,2,0),"")</f>
        <v>Montáž a demontáž lešení a bednění</v>
      </c>
      <c r="H876" s="139"/>
      <c r="I876" s="141"/>
    </row>
    <row r="877" spans="1:9" ht="12.75">
      <c r="A877" s="109">
        <f>IF(ISNUMBER(SEARCH(ZAKL_DATA!$B$29,B877)),MAX($A$1:A876)+1,0)</f>
        <v>876</v>
      </c>
      <c r="B877" s="108" t="s">
        <v>399</v>
      </c>
      <c r="C877" s="138" t="s">
        <v>2242</v>
      </c>
      <c r="E877" t="str">
        <f>IFERROR(VLOOKUP(ROWS($E$2:E877),$A$2:$B$991,2,0),"")</f>
        <v>Jiné specializované stavební činnosti j. n.</v>
      </c>
      <c r="H877" s="139"/>
      <c r="I877" s="141"/>
    </row>
    <row r="878" spans="1:9" ht="12.75">
      <c r="A878" s="109">
        <f>IF(ISNUMBER(SEARCH(ZAKL_DATA!$B$29,B878)),MAX($A$1:A877)+1,0)</f>
        <v>877</v>
      </c>
      <c r="B878" s="108" t="s">
        <v>400</v>
      </c>
      <c r="C878" s="138" t="s">
        <v>2243</v>
      </c>
      <c r="E878" t="str">
        <f>IFERROR(VLOOKUP(ROWS($E$2:E878),$A$2:$B$991,2,0),"")</f>
        <v>Zprostředkování velkoobchodu a velkoobchod v zastoupení s papír.výrobky</v>
      </c>
      <c r="H878" s="139"/>
      <c r="I878" s="141"/>
    </row>
    <row r="879" spans="1:9" ht="12.75">
      <c r="A879" s="109">
        <f>IF(ISNUMBER(SEARCH(ZAKL_DATA!$B$29,B879)),MAX($A$1:A878)+1,0)</f>
        <v>878</v>
      </c>
      <c r="B879" s="108" t="s">
        <v>401</v>
      </c>
      <c r="C879" s="138" t="s">
        <v>2244</v>
      </c>
      <c r="E879" t="str">
        <f>IFERROR(VLOOKUP(ROWS($E$2:E879),$A$2:$B$991,2,0),"")</f>
        <v>Zprostř.specializ.velkoobchodu a velkoobchod v zast.s ost.výrobky j.n.</v>
      </c>
      <c r="H879" s="139"/>
      <c r="I879" s="141"/>
    </row>
    <row r="880" spans="1:9" ht="12.75">
      <c r="A880" s="109">
        <f>IF(ISNUMBER(SEARCH(ZAKL_DATA!$B$29,B880)),MAX($A$1:A879)+1,0)</f>
        <v>879</v>
      </c>
      <c r="B880" s="108" t="s">
        <v>402</v>
      </c>
      <c r="C880" s="138" t="s">
        <v>2245</v>
      </c>
      <c r="E880" t="str">
        <f>IFERROR(VLOOKUP(ROWS($E$2:E880),$A$2:$B$991,2,0),"")</f>
        <v>Velkoobchod s oděvy</v>
      </c>
      <c r="H880" s="139"/>
      <c r="I880" s="141"/>
    </row>
    <row r="881" spans="1:9" ht="12.75">
      <c r="A881" s="109">
        <f>IF(ISNUMBER(SEARCH(ZAKL_DATA!$B$29,B881)),MAX($A$1:A880)+1,0)</f>
        <v>880</v>
      </c>
      <c r="B881" s="108" t="s">
        <v>403</v>
      </c>
      <c r="C881" s="138" t="s">
        <v>2246</v>
      </c>
      <c r="E881" t="str">
        <f>IFERROR(VLOOKUP(ROWS($E$2:E881),$A$2:$B$991,2,0),"")</f>
        <v>Velkoobchod s obuví</v>
      </c>
      <c r="H881" s="139"/>
      <c r="I881" s="141"/>
    </row>
    <row r="882" spans="1:9" ht="12.75">
      <c r="A882" s="109">
        <f>IF(ISNUMBER(SEARCH(ZAKL_DATA!$B$29,B882)),MAX($A$1:A881)+1,0)</f>
        <v>881</v>
      </c>
      <c r="B882" s="108" t="s">
        <v>404</v>
      </c>
      <c r="C882" s="138" t="s">
        <v>2247</v>
      </c>
      <c r="E882" t="str">
        <f>IFERROR(VLOOKUP(ROWS($E$2:E882),$A$2:$B$991,2,0),"")</f>
        <v>Velkoobchod s porcelánovými, keramickými a skleněnými výrobky</v>
      </c>
      <c r="H882" s="139"/>
      <c r="I882" s="141"/>
    </row>
    <row r="883" spans="1:9" ht="12.75">
      <c r="A883" s="109">
        <f>IF(ISNUMBER(SEARCH(ZAKL_DATA!$B$29,B883)),MAX($A$1:A882)+1,0)</f>
        <v>882</v>
      </c>
      <c r="B883" s="108" t="s">
        <v>405</v>
      </c>
      <c r="C883" s="138" t="s">
        <v>2248</v>
      </c>
      <c r="E883" t="str">
        <f>IFERROR(VLOOKUP(ROWS($E$2:E883),$A$2:$B$991,2,0),"")</f>
        <v>Velkoobchod s pracími a čisticími prostředky</v>
      </c>
      <c r="H883" s="139"/>
      <c r="I883" s="141"/>
    </row>
    <row r="884" spans="1:9" ht="12.75">
      <c r="A884" s="109">
        <f>IF(ISNUMBER(SEARCH(ZAKL_DATA!$B$29,B884)),MAX($A$1:A883)+1,0)</f>
        <v>883</v>
      </c>
      <c r="B884" s="108" t="s">
        <v>406</v>
      </c>
      <c r="C884" s="138" t="s">
        <v>2249</v>
      </c>
      <c r="E884" t="str">
        <f>IFERROR(VLOOKUP(ROWS($E$2:E884),$A$2:$B$991,2,0),"")</f>
        <v>Velkoobchod s pevnými palivy a příbuznými výrobky</v>
      </c>
      <c r="H884" s="139"/>
      <c r="I884" s="141"/>
    </row>
    <row r="885" spans="1:9" ht="12.75">
      <c r="A885" s="109">
        <f>IF(ISNUMBER(SEARCH(ZAKL_DATA!$B$29,B885)),MAX($A$1:A884)+1,0)</f>
        <v>884</v>
      </c>
      <c r="B885" s="108" t="s">
        <v>407</v>
      </c>
      <c r="C885" s="138" t="s">
        <v>2250</v>
      </c>
      <c r="E885" t="str">
        <f>IFERROR(VLOOKUP(ROWS($E$2:E885),$A$2:$B$991,2,0),"")</f>
        <v>Velkoobchod s kapalnými palivy a příbuznými výrobky</v>
      </c>
      <c r="H885" s="139"/>
      <c r="I885" s="141"/>
    </row>
    <row r="886" spans="1:9" ht="12.75">
      <c r="A886" s="109">
        <f>IF(ISNUMBER(SEARCH(ZAKL_DATA!$B$29,B886)),MAX($A$1:A885)+1,0)</f>
        <v>885</v>
      </c>
      <c r="B886" s="108" t="s">
        <v>408</v>
      </c>
      <c r="C886" s="138" t="s">
        <v>2251</v>
      </c>
      <c r="E886" t="str">
        <f>IFERROR(VLOOKUP(ROWS($E$2:E886),$A$2:$B$991,2,0),"")</f>
        <v>Velkoobchod s plynnými palivy a příbuznými výrobky</v>
      </c>
      <c r="H886" s="139"/>
      <c r="I886" s="141"/>
    </row>
    <row r="887" spans="1:9" ht="12.75">
      <c r="A887" s="109">
        <f>IF(ISNUMBER(SEARCH(ZAKL_DATA!$B$29,B887)),MAX($A$1:A886)+1,0)</f>
        <v>886</v>
      </c>
      <c r="B887" s="108" t="s">
        <v>409</v>
      </c>
      <c r="C887" s="138" t="s">
        <v>2252</v>
      </c>
      <c r="E887" t="str">
        <f>IFERROR(VLOOKUP(ROWS($E$2:E887),$A$2:$B$991,2,0),"")</f>
        <v>Velkoobchod s papírenskými meziprodukty</v>
      </c>
      <c r="H887" s="139"/>
      <c r="I887" s="141"/>
    </row>
    <row r="888" spans="1:9" ht="12.75">
      <c r="A888" s="109">
        <f>IF(ISNUMBER(SEARCH(ZAKL_DATA!$B$29,B888)),MAX($A$1:A887)+1,0)</f>
        <v>887</v>
      </c>
      <c r="B888" s="108" t="s">
        <v>410</v>
      </c>
      <c r="C888" s="138" t="s">
        <v>2253</v>
      </c>
      <c r="E888" t="str">
        <f>IFERROR(VLOOKUP(ROWS($E$2:E888),$A$2:$B$991,2,0),"")</f>
        <v>Velkoobchod s ostatními meziprodukty j. n.</v>
      </c>
      <c r="H888" s="139"/>
      <c r="I888" s="141"/>
    </row>
    <row r="889" spans="1:9" ht="12.75">
      <c r="A889" s="109">
        <f>IF(ISNUMBER(SEARCH(ZAKL_DATA!$B$29,B889)),MAX($A$1:A888)+1,0)</f>
        <v>888</v>
      </c>
      <c r="B889" s="108" t="s">
        <v>411</v>
      </c>
      <c r="C889" s="138" t="s">
        <v>2254</v>
      </c>
      <c r="E889" t="str">
        <f>IFERROR(VLOOKUP(ROWS($E$2:E889),$A$2:$B$991,2,0),"")</f>
        <v>Maloobchod s fotografickým a optickým zařízením a potřebami</v>
      </c>
      <c r="H889" s="139"/>
      <c r="I889" s="141"/>
    </row>
    <row r="890" spans="1:9" ht="12.75">
      <c r="A890" s="109">
        <f>IF(ISNUMBER(SEARCH(ZAKL_DATA!$B$29,B890)),MAX($A$1:A889)+1,0)</f>
        <v>889</v>
      </c>
      <c r="B890" s="108" t="s">
        <v>412</v>
      </c>
      <c r="C890" s="138" t="s">
        <v>2255</v>
      </c>
      <c r="E890" t="str">
        <f>IFERROR(VLOOKUP(ROWS($E$2:E890),$A$2:$B$991,2,0),"")</f>
        <v>Maloobchod s pevnými palivy</v>
      </c>
      <c r="H890" s="139"/>
      <c r="I890" s="141"/>
    </row>
    <row r="891" spans="1:9" ht="12.75">
      <c r="A891" s="109">
        <f>IF(ISNUMBER(SEARCH(ZAKL_DATA!$B$29,B891)),MAX($A$1:A890)+1,0)</f>
        <v>890</v>
      </c>
      <c r="B891" s="108" t="s">
        <v>413</v>
      </c>
      <c r="C891" s="138" t="s">
        <v>2256</v>
      </c>
      <c r="E891" t="str">
        <f>IFERROR(VLOOKUP(ROWS($E$2:E891),$A$2:$B$991,2,0),"")</f>
        <v>Maloobchod s kapalnými palivy (kromě pohonných hmot)</v>
      </c>
      <c r="H891" s="139"/>
      <c r="I891" s="141"/>
    </row>
    <row r="892" spans="1:9" ht="12.75">
      <c r="A892" s="109">
        <f>IF(ISNUMBER(SEARCH(ZAKL_DATA!$B$29,B892)),MAX($A$1:A891)+1,0)</f>
        <v>891</v>
      </c>
      <c r="B892" s="108" t="s">
        <v>414</v>
      </c>
      <c r="C892" s="138" t="s">
        <v>2257</v>
      </c>
      <c r="E892" t="str">
        <f>IFERROR(VLOOKUP(ROWS($E$2:E892),$A$2:$B$991,2,0),"")</f>
        <v>Maloobchod s plynnými palivy (kromě pohonných hmot)</v>
      </c>
      <c r="H892" s="139"/>
      <c r="I892" s="141"/>
    </row>
    <row r="893" spans="1:9" ht="12.75">
      <c r="A893" s="109">
        <f>IF(ISNUMBER(SEARCH(ZAKL_DATA!$B$29,B893)),MAX($A$1:A892)+1,0)</f>
        <v>892</v>
      </c>
      <c r="B893" s="108" t="s">
        <v>415</v>
      </c>
      <c r="C893" s="138" t="s">
        <v>2258</v>
      </c>
      <c r="E893" t="str">
        <f>IFERROR(VLOOKUP(ROWS($E$2:E893),$A$2:$B$991,2,0),"")</f>
        <v>Ostatní maloobchod s novým zbožím ve specializovaných prodejnách j. n.</v>
      </c>
      <c r="H893" s="139"/>
      <c r="I893" s="141"/>
    </row>
    <row r="894" spans="1:9" ht="12.75">
      <c r="A894" s="109">
        <f>IF(ISNUMBER(SEARCH(ZAKL_DATA!$B$29,B894)),MAX($A$1:A893)+1,0)</f>
        <v>893</v>
      </c>
      <c r="B894" s="108" t="s">
        <v>416</v>
      </c>
      <c r="C894" s="138" t="s">
        <v>2259</v>
      </c>
      <c r="E894" t="str">
        <f>IFERROR(VLOOKUP(ROWS($E$2:E894),$A$2:$B$991,2,0),"")</f>
        <v>Maloobchod prostřednictvím internetu</v>
      </c>
      <c r="H894" s="139"/>
      <c r="I894" s="141"/>
    </row>
    <row r="895" spans="1:9" ht="12.75">
      <c r="A895" s="109">
        <f>IF(ISNUMBER(SEARCH(ZAKL_DATA!$B$29,B895)),MAX($A$1:A894)+1,0)</f>
        <v>894</v>
      </c>
      <c r="B895" s="108" t="s">
        <v>417</v>
      </c>
      <c r="C895" s="138" t="s">
        <v>2260</v>
      </c>
      <c r="E895" t="str">
        <f>IFERROR(VLOOKUP(ROWS($E$2:E895),$A$2:$B$991,2,0),"")</f>
        <v>Maloobchod prostřednictvím zásilkové služby(jiný než prostř.internetu)</v>
      </c>
      <c r="H895" s="139"/>
      <c r="I895" s="141"/>
    </row>
    <row r="896" spans="1:9" ht="12.75">
      <c r="A896" s="109">
        <f>IF(ISNUMBER(SEARCH(ZAKL_DATA!$B$29,B896)),MAX($A$1:A895)+1,0)</f>
        <v>895</v>
      </c>
      <c r="B896" s="108" t="s">
        <v>418</v>
      </c>
      <c r="C896" s="138" t="s">
        <v>2261</v>
      </c>
      <c r="E896" t="str">
        <f>IFERROR(VLOOKUP(ROWS($E$2:E896),$A$2:$B$991,2,0),"")</f>
        <v>Meziměstská pravidelná pozemní osobní doprava</v>
      </c>
      <c r="H896" s="139"/>
      <c r="I896" s="141"/>
    </row>
    <row r="897" spans="1:9" ht="12.75">
      <c r="A897" s="109">
        <f>IF(ISNUMBER(SEARCH(ZAKL_DATA!$B$29,B897)),MAX($A$1:A896)+1,0)</f>
        <v>896</v>
      </c>
      <c r="B897" s="108" t="s">
        <v>419</v>
      </c>
      <c r="C897" s="138" t="s">
        <v>2262</v>
      </c>
      <c r="E897" t="str">
        <f>IFERROR(VLOOKUP(ROWS($E$2:E897),$A$2:$B$991,2,0),"")</f>
        <v>Osobní doprava lanovkou nebo vlekem</v>
      </c>
      <c r="H897" s="139"/>
      <c r="I897" s="141"/>
    </row>
    <row r="898" spans="1:9" ht="12.75">
      <c r="A898" s="109">
        <f>IF(ISNUMBER(SEARCH(ZAKL_DATA!$B$29,B898)),MAX($A$1:A897)+1,0)</f>
        <v>897</v>
      </c>
      <c r="B898" s="108" t="s">
        <v>420</v>
      </c>
      <c r="C898" s="138" t="s">
        <v>2263</v>
      </c>
      <c r="E898" t="str">
        <f>IFERROR(VLOOKUP(ROWS($E$2:E898),$A$2:$B$991,2,0),"")</f>
        <v>Nepravidelná pozemní osobní doprava</v>
      </c>
      <c r="H898" s="139"/>
      <c r="I898" s="141"/>
    </row>
    <row r="899" spans="1:9" ht="12.75">
      <c r="A899" s="109">
        <f>IF(ISNUMBER(SEARCH(ZAKL_DATA!$B$29,B899)),MAX($A$1:A898)+1,0)</f>
        <v>898</v>
      </c>
      <c r="B899" s="108" t="s">
        <v>421</v>
      </c>
      <c r="C899" s="138" t="s">
        <v>2264</v>
      </c>
      <c r="E899" t="str">
        <f>IFERROR(VLOOKUP(ROWS($E$2:E899),$A$2:$B$991,2,0),"")</f>
        <v>Jiná pozemní osobní doprava j. n.</v>
      </c>
      <c r="H899" s="139"/>
      <c r="I899" s="141"/>
    </row>
    <row r="900" spans="1:9" ht="12.75">
      <c r="A900" s="109">
        <f>IF(ISNUMBER(SEARCH(ZAKL_DATA!$B$29,B900)),MAX($A$1:A899)+1,0)</f>
        <v>899</v>
      </c>
      <c r="B900" s="108" t="s">
        <v>422</v>
      </c>
      <c r="C900" s="138" t="s">
        <v>2265</v>
      </c>
      <c r="E900" t="str">
        <f>IFERROR(VLOOKUP(ROWS($E$2:E900),$A$2:$B$991,2,0),"")</f>
        <v>Potrubní doprava ropovodem</v>
      </c>
      <c r="H900" s="139"/>
      <c r="I900" s="141"/>
    </row>
    <row r="901" spans="1:9" ht="12.75">
      <c r="A901" s="109">
        <f>IF(ISNUMBER(SEARCH(ZAKL_DATA!$B$29,B901)),MAX($A$1:A900)+1,0)</f>
        <v>900</v>
      </c>
      <c r="B901" s="108" t="s">
        <v>423</v>
      </c>
      <c r="C901" s="138" t="s">
        <v>2266</v>
      </c>
      <c r="E901" t="str">
        <f>IFERROR(VLOOKUP(ROWS($E$2:E901),$A$2:$B$991,2,0),"")</f>
        <v>Potrubní doprava plynovodem</v>
      </c>
      <c r="H901" s="139"/>
      <c r="I901" s="141"/>
    </row>
    <row r="902" spans="1:9" ht="12.75">
      <c r="A902" s="109">
        <f>IF(ISNUMBER(SEARCH(ZAKL_DATA!$B$29,B902)),MAX($A$1:A901)+1,0)</f>
        <v>901</v>
      </c>
      <c r="B902" s="108" t="s">
        <v>424</v>
      </c>
      <c r="C902" s="138" t="s">
        <v>2267</v>
      </c>
      <c r="E902" t="str">
        <f>IFERROR(VLOOKUP(ROWS($E$2:E902),$A$2:$B$991,2,0),"")</f>
        <v>Potrubní doprava ostatní</v>
      </c>
      <c r="H902" s="139"/>
      <c r="I902" s="141"/>
    </row>
    <row r="903" spans="1:9" ht="12.75">
      <c r="A903" s="109">
        <f>IF(ISNUMBER(SEARCH(ZAKL_DATA!$B$29,B903)),MAX($A$1:A902)+1,0)</f>
        <v>902</v>
      </c>
      <c r="B903" s="108" t="s">
        <v>425</v>
      </c>
      <c r="C903" s="138" t="s">
        <v>2268</v>
      </c>
      <c r="E903" t="str">
        <f>IFERROR(VLOOKUP(ROWS($E$2:E903),$A$2:$B$991,2,0),"")</f>
        <v>Vnitrostátní pravidelná letecká osobní doprava</v>
      </c>
      <c r="H903" s="139"/>
      <c r="I903" s="141"/>
    </row>
    <row r="904" spans="1:9" ht="12.75">
      <c r="A904" s="109">
        <f>IF(ISNUMBER(SEARCH(ZAKL_DATA!$B$29,B904)),MAX($A$1:A903)+1,0)</f>
        <v>903</v>
      </c>
      <c r="B904" s="108" t="s">
        <v>426</v>
      </c>
      <c r="C904" s="138" t="s">
        <v>2269</v>
      </c>
      <c r="E904" t="str">
        <f>IFERROR(VLOOKUP(ROWS($E$2:E904),$A$2:$B$991,2,0),"")</f>
        <v>Vnitrostátní nepravidelná letecká osobní doprava</v>
      </c>
      <c r="H904" s="139"/>
      <c r="I904" s="141"/>
    </row>
    <row r="905" spans="1:9" ht="12.75">
      <c r="A905" s="109">
        <f>IF(ISNUMBER(SEARCH(ZAKL_DATA!$B$29,B905)),MAX($A$1:A904)+1,0)</f>
        <v>904</v>
      </c>
      <c r="B905" s="108" t="s">
        <v>427</v>
      </c>
      <c r="C905" s="138" t="s">
        <v>2270</v>
      </c>
      <c r="E905" t="str">
        <f>IFERROR(VLOOKUP(ROWS($E$2:E905),$A$2:$B$991,2,0),"")</f>
        <v>Mezinárodní pravidelná letecká osobní doprava</v>
      </c>
      <c r="H905" s="139"/>
      <c r="I905" s="141"/>
    </row>
    <row r="906" spans="1:9" ht="12.75">
      <c r="A906" s="109">
        <f>IF(ISNUMBER(SEARCH(ZAKL_DATA!$B$29,B906)),MAX($A$1:A905)+1,0)</f>
        <v>905</v>
      </c>
      <c r="B906" s="108" t="s">
        <v>428</v>
      </c>
      <c r="C906" s="138" t="s">
        <v>2271</v>
      </c>
      <c r="E906" t="str">
        <f>IFERROR(VLOOKUP(ROWS($E$2:E906),$A$2:$B$991,2,0),"")</f>
        <v>Mezinárodní nepravidelná letecká osobní doprava</v>
      </c>
      <c r="H906" s="139"/>
      <c r="I906" s="141"/>
    </row>
    <row r="907" spans="1:9" ht="12.75">
      <c r="A907" s="109">
        <f>IF(ISNUMBER(SEARCH(ZAKL_DATA!$B$29,B907)),MAX($A$1:A906)+1,0)</f>
        <v>906</v>
      </c>
      <c r="B907" s="108" t="s">
        <v>429</v>
      </c>
      <c r="C907" s="138" t="s">
        <v>2272</v>
      </c>
      <c r="E907" t="str">
        <f>IFERROR(VLOOKUP(ROWS($E$2:E907),$A$2:$B$991,2,0),"")</f>
        <v>Ostatní letecká osobní doprava</v>
      </c>
      <c r="H907" s="139"/>
      <c r="I907" s="141"/>
    </row>
    <row r="908" spans="1:9" ht="12.75">
      <c r="A908" s="109">
        <f>IF(ISNUMBER(SEARCH(ZAKL_DATA!$B$29,B908)),MAX($A$1:A907)+1,0)</f>
        <v>907</v>
      </c>
      <c r="B908" s="108" t="s">
        <v>430</v>
      </c>
      <c r="C908" s="138" t="s">
        <v>2273</v>
      </c>
      <c r="E908" t="str">
        <f>IFERROR(VLOOKUP(ROWS($E$2:E908),$A$2:$B$991,2,0),"")</f>
        <v>Hotely</v>
      </c>
      <c r="H908" s="139"/>
      <c r="I908" s="141"/>
    </row>
    <row r="909" spans="1:9" ht="12.75">
      <c r="A909" s="109">
        <f>IF(ISNUMBER(SEARCH(ZAKL_DATA!$B$29,B909)),MAX($A$1:A908)+1,0)</f>
        <v>908</v>
      </c>
      <c r="B909" s="108" t="s">
        <v>431</v>
      </c>
      <c r="C909" s="138" t="s">
        <v>2274</v>
      </c>
      <c r="E909" t="str">
        <f>IFERROR(VLOOKUP(ROWS($E$2:E909),$A$2:$B$991,2,0),"")</f>
        <v>Motely, botely</v>
      </c>
      <c r="H909" s="139"/>
      <c r="I909" s="141"/>
    </row>
    <row r="910" spans="1:9" ht="12.75">
      <c r="A910" s="109">
        <f>IF(ISNUMBER(SEARCH(ZAKL_DATA!$B$29,B910)),MAX($A$1:A909)+1,0)</f>
        <v>909</v>
      </c>
      <c r="B910" s="108" t="s">
        <v>432</v>
      </c>
      <c r="C910" s="138" t="s">
        <v>2275</v>
      </c>
      <c r="E910" t="str">
        <f>IFERROR(VLOOKUP(ROWS($E$2:E910),$A$2:$B$991,2,0),"")</f>
        <v>Ostatní podobná ubytovací zařízení</v>
      </c>
      <c r="H910" s="139"/>
      <c r="I910" s="141"/>
    </row>
    <row r="911" spans="1:9" ht="12.75">
      <c r="A911" s="109">
        <f>IF(ISNUMBER(SEARCH(ZAKL_DATA!$B$29,B911)),MAX($A$1:A910)+1,0)</f>
        <v>910</v>
      </c>
      <c r="B911" s="108" t="s">
        <v>433</v>
      </c>
      <c r="C911" s="138" t="s">
        <v>2276</v>
      </c>
      <c r="E911" t="str">
        <f>IFERROR(VLOOKUP(ROWS($E$2:E911),$A$2:$B$991,2,0),"")</f>
        <v>Ubytování v zařízených pronájmech</v>
      </c>
      <c r="H911" s="139"/>
      <c r="I911" s="141"/>
    </row>
    <row r="912" spans="1:9" ht="12.75">
      <c r="A912" s="109">
        <f>IF(ISNUMBER(SEARCH(ZAKL_DATA!$B$29,B912)),MAX($A$1:A911)+1,0)</f>
        <v>911</v>
      </c>
      <c r="B912" s="108" t="s">
        <v>434</v>
      </c>
      <c r="C912" s="138" t="s">
        <v>2277</v>
      </c>
      <c r="E912" t="str">
        <f>IFERROR(VLOOKUP(ROWS($E$2:E912),$A$2:$B$991,2,0),"")</f>
        <v>Ubytování ve vysokoškolských kolejích, domovech mládeže</v>
      </c>
      <c r="H912" s="139"/>
      <c r="I912" s="141"/>
    </row>
    <row r="913" spans="1:9" ht="12.75">
      <c r="A913" s="109">
        <f>IF(ISNUMBER(SEARCH(ZAKL_DATA!$B$29,B913)),MAX($A$1:A912)+1,0)</f>
        <v>912</v>
      </c>
      <c r="B913" s="108" t="s">
        <v>435</v>
      </c>
      <c r="C913" s="138" t="s">
        <v>2278</v>
      </c>
      <c r="E913" t="str">
        <f>IFERROR(VLOOKUP(ROWS($E$2:E913),$A$2:$B$991,2,0),"")</f>
        <v>Ostatní ubytování j. n.</v>
      </c>
      <c r="H913" s="139"/>
      <c r="I913" s="141"/>
    </row>
    <row r="914" spans="1:9" ht="12.75">
      <c r="A914" s="109">
        <f>IF(ISNUMBER(SEARCH(ZAKL_DATA!$B$29,B914)),MAX($A$1:A913)+1,0)</f>
        <v>913</v>
      </c>
      <c r="B914" s="108" t="s">
        <v>436</v>
      </c>
      <c r="C914" s="138" t="s">
        <v>2279</v>
      </c>
      <c r="E914" t="str">
        <f>IFERROR(VLOOKUP(ROWS($E$2:E914),$A$2:$B$991,2,0),"")</f>
        <v>Stravování v závodních kuchyních</v>
      </c>
      <c r="H914" s="139"/>
      <c r="I914" s="141"/>
    </row>
    <row r="915" spans="1:9" ht="12.75">
      <c r="A915" s="109">
        <f>IF(ISNUMBER(SEARCH(ZAKL_DATA!$B$29,B915)),MAX($A$1:A914)+1,0)</f>
        <v>914</v>
      </c>
      <c r="B915" s="108" t="s">
        <v>437</v>
      </c>
      <c r="C915" s="138" t="s">
        <v>2280</v>
      </c>
      <c r="E915" t="str">
        <f>IFERROR(VLOOKUP(ROWS($E$2:E915),$A$2:$B$991,2,0),"")</f>
        <v>Stravování ve školních zařízeních, menzách</v>
      </c>
      <c r="H915" s="139"/>
      <c r="I915" s="141"/>
    </row>
    <row r="916" spans="1:9" ht="12.75">
      <c r="A916" s="109">
        <f>IF(ISNUMBER(SEARCH(ZAKL_DATA!$B$29,B916)),MAX($A$1:A915)+1,0)</f>
        <v>915</v>
      </c>
      <c r="B916" s="108" t="s">
        <v>438</v>
      </c>
      <c r="C916" s="138" t="s">
        <v>2281</v>
      </c>
      <c r="E916" t="str">
        <f>IFERROR(VLOOKUP(ROWS($E$2:E916),$A$2:$B$991,2,0),"")</f>
        <v>Poskytování jiných stravovacích služeb j. n.</v>
      </c>
      <c r="H916" s="139"/>
      <c r="I916" s="141"/>
    </row>
    <row r="917" spans="1:9" ht="12.75">
      <c r="A917" s="109">
        <f>IF(ISNUMBER(SEARCH(ZAKL_DATA!$B$29,B917)),MAX($A$1:A916)+1,0)</f>
        <v>916</v>
      </c>
      <c r="B917" s="108" t="s">
        <v>439</v>
      </c>
      <c r="C917" s="138" t="s">
        <v>2282</v>
      </c>
      <c r="E917" t="str">
        <f>IFERROR(VLOOKUP(ROWS($E$2:E917),$A$2:$B$991,2,0),"")</f>
        <v>Poskytování hlasových služeb přes pevnou telekomunikační síť</v>
      </c>
      <c r="H917" s="139"/>
      <c r="I917" s="141"/>
    </row>
    <row r="918" spans="1:9" ht="12.75">
      <c r="A918" s="109">
        <f>IF(ISNUMBER(SEARCH(ZAKL_DATA!$B$29,B918)),MAX($A$1:A917)+1,0)</f>
        <v>917</v>
      </c>
      <c r="B918" s="108" t="s">
        <v>440</v>
      </c>
      <c r="C918" s="138" t="s">
        <v>2283</v>
      </c>
      <c r="E918" t="str">
        <f>IFERROR(VLOOKUP(ROWS($E$2:E918),$A$2:$B$991,2,0),"")</f>
        <v>Pronájem pevné telekomunikační sítě</v>
      </c>
      <c r="H918" s="139"/>
      <c r="I918" s="141"/>
    </row>
    <row r="919" spans="1:9" ht="12.75">
      <c r="A919" s="109">
        <f>IF(ISNUMBER(SEARCH(ZAKL_DATA!$B$29,B919)),MAX($A$1:A918)+1,0)</f>
        <v>918</v>
      </c>
      <c r="B919" s="108" t="s">
        <v>441</v>
      </c>
      <c r="C919" s="138" t="s">
        <v>2284</v>
      </c>
      <c r="E919" t="str">
        <f>IFERROR(VLOOKUP(ROWS($E$2:E919),$A$2:$B$991,2,0),"")</f>
        <v>Přenos dat přes pevnou telekomunikační síť</v>
      </c>
      <c r="H919" s="139"/>
      <c r="I919" s="141"/>
    </row>
    <row r="920" spans="1:9" ht="12.75">
      <c r="A920" s="109">
        <f>IF(ISNUMBER(SEARCH(ZAKL_DATA!$B$29,B920)),MAX($A$1:A919)+1,0)</f>
        <v>919</v>
      </c>
      <c r="B920" s="108" t="s">
        <v>442</v>
      </c>
      <c r="C920" s="138" t="s">
        <v>2285</v>
      </c>
      <c r="E920" t="str">
        <f>IFERROR(VLOOKUP(ROWS($E$2:E920),$A$2:$B$991,2,0),"")</f>
        <v>Poskytování přístupu k internetu přes pevnou telekomunikační síť</v>
      </c>
      <c r="H920" s="139"/>
      <c r="I920" s="141"/>
    </row>
    <row r="921" spans="1:9" ht="12.75">
      <c r="A921" s="109">
        <f>IF(ISNUMBER(SEARCH(ZAKL_DATA!$B$29,B921)),MAX($A$1:A920)+1,0)</f>
        <v>920</v>
      </c>
      <c r="B921" s="108" t="s">
        <v>443</v>
      </c>
      <c r="C921" s="138" t="s">
        <v>2286</v>
      </c>
      <c r="E921" t="str">
        <f>IFERROR(VLOOKUP(ROWS($E$2:E921),$A$2:$B$991,2,0),"")</f>
        <v>Ostatní činnosti související s pevnou telekomunikační sítí</v>
      </c>
      <c r="H921" s="139"/>
      <c r="I921" s="141"/>
    </row>
    <row r="922" spans="1:9" ht="12.75">
      <c r="A922" s="109">
        <f>IF(ISNUMBER(SEARCH(ZAKL_DATA!$B$29,B922)),MAX($A$1:A921)+1,0)</f>
        <v>921</v>
      </c>
      <c r="B922" s="108" t="s">
        <v>444</v>
      </c>
      <c r="C922" s="138" t="s">
        <v>2287</v>
      </c>
      <c r="E922" t="str">
        <f>IFERROR(VLOOKUP(ROWS($E$2:E922),$A$2:$B$991,2,0),"")</f>
        <v>Poskytování hlasových služeb přes bezdrátovou telekomunikační síť</v>
      </c>
      <c r="H922" s="139"/>
      <c r="I922" s="141"/>
    </row>
    <row r="923" spans="1:9" ht="12.75">
      <c r="A923" s="109">
        <f>IF(ISNUMBER(SEARCH(ZAKL_DATA!$B$29,B923)),MAX($A$1:A922)+1,0)</f>
        <v>922</v>
      </c>
      <c r="B923" s="108" t="s">
        <v>445</v>
      </c>
      <c r="C923" s="138" t="s">
        <v>2288</v>
      </c>
      <c r="E923" t="str">
        <f>IFERROR(VLOOKUP(ROWS($E$2:E923),$A$2:$B$991,2,0),"")</f>
        <v>Pronájem bezdrátové telekomunikační sítě</v>
      </c>
      <c r="H923" s="139"/>
      <c r="I923" s="141"/>
    </row>
    <row r="924" spans="1:9" ht="12.75">
      <c r="A924" s="109">
        <f>IF(ISNUMBER(SEARCH(ZAKL_DATA!$B$29,B924)),MAX($A$1:A923)+1,0)</f>
        <v>923</v>
      </c>
      <c r="B924" s="108" t="s">
        <v>446</v>
      </c>
      <c r="C924" s="138" t="s">
        <v>2289</v>
      </c>
      <c r="E924" t="str">
        <f>IFERROR(VLOOKUP(ROWS($E$2:E924),$A$2:$B$991,2,0),"")</f>
        <v>Přenos dat přes bezdrátovou telekomunikační síť</v>
      </c>
      <c r="H924" s="139"/>
      <c r="I924" s="141"/>
    </row>
    <row r="925" spans="1:9" ht="12.75">
      <c r="A925" s="109">
        <f>IF(ISNUMBER(SEARCH(ZAKL_DATA!$B$29,B925)),MAX($A$1:A924)+1,0)</f>
        <v>924</v>
      </c>
      <c r="B925" s="108" t="s">
        <v>447</v>
      </c>
      <c r="C925" s="138" t="s">
        <v>2290</v>
      </c>
      <c r="E925" t="str">
        <f>IFERROR(VLOOKUP(ROWS($E$2:E925),$A$2:$B$991,2,0),"")</f>
        <v>Poskytování přístupu k internetu přes bezdrátovou telekomunikační síť</v>
      </c>
      <c r="H925" s="139"/>
      <c r="I925" s="141"/>
    </row>
    <row r="926" spans="1:9" ht="12.75">
      <c r="A926" s="109">
        <f>IF(ISNUMBER(SEARCH(ZAKL_DATA!$B$29,B926)),MAX($A$1:A925)+1,0)</f>
        <v>925</v>
      </c>
      <c r="B926" s="108" t="s">
        <v>448</v>
      </c>
      <c r="C926" s="138" t="s">
        <v>2291</v>
      </c>
      <c r="E926" t="str">
        <f>IFERROR(VLOOKUP(ROWS($E$2:E926),$A$2:$B$991,2,0),"")</f>
        <v>Ostatní činnosti související s bezdrátovou telekomunikační sítí</v>
      </c>
      <c r="H926" s="139"/>
      <c r="I926" s="141"/>
    </row>
    <row r="927" spans="1:9" ht="12.75">
      <c r="A927" s="109">
        <f>IF(ISNUMBER(SEARCH(ZAKL_DATA!$B$29,B927)),MAX($A$1:A926)+1,0)</f>
        <v>926</v>
      </c>
      <c r="B927" s="108" t="s">
        <v>449</v>
      </c>
      <c r="C927" s="138" t="s">
        <v>2292</v>
      </c>
      <c r="E927" t="str">
        <f>IFERROR(VLOOKUP(ROWS($E$2:E927),$A$2:$B$991,2,0),"")</f>
        <v>Poskytování úvěrů společnostmi, které nepřijímají vklady</v>
      </c>
      <c r="H927" s="139"/>
      <c r="I927" s="141"/>
    </row>
    <row r="928" spans="1:9" ht="12.75">
      <c r="A928" s="109">
        <f>IF(ISNUMBER(SEARCH(ZAKL_DATA!$B$29,B928)),MAX($A$1:A927)+1,0)</f>
        <v>927</v>
      </c>
      <c r="B928" s="108" t="s">
        <v>450</v>
      </c>
      <c r="C928" s="138" t="s">
        <v>2293</v>
      </c>
      <c r="E928" t="str">
        <f>IFERROR(VLOOKUP(ROWS($E$2:E928),$A$2:$B$991,2,0),"")</f>
        <v>Poskytování obchodních úvěrů</v>
      </c>
      <c r="H928" s="139"/>
      <c r="I928" s="141"/>
    </row>
    <row r="929" spans="1:9" ht="12.75">
      <c r="A929" s="109">
        <f>IF(ISNUMBER(SEARCH(ZAKL_DATA!$B$29,B929)),MAX($A$1:A928)+1,0)</f>
        <v>928</v>
      </c>
      <c r="B929" s="108" t="s">
        <v>451</v>
      </c>
      <c r="C929" s="138" t="s">
        <v>2294</v>
      </c>
      <c r="E929" t="str">
        <f>IFERROR(VLOOKUP(ROWS($E$2:E929),$A$2:$B$991,2,0),"")</f>
        <v>Činnosti zastaváren</v>
      </c>
      <c r="H929" s="139"/>
      <c r="I929" s="141"/>
    </row>
    <row r="930" spans="1:9" ht="12.75">
      <c r="A930" s="109">
        <f>IF(ISNUMBER(SEARCH(ZAKL_DATA!$B$29,B930)),MAX($A$1:A929)+1,0)</f>
        <v>929</v>
      </c>
      <c r="B930" s="108" t="s">
        <v>452</v>
      </c>
      <c r="C930" s="138" t="s">
        <v>2295</v>
      </c>
      <c r="E930" t="str">
        <f>IFERROR(VLOOKUP(ROWS($E$2:E930),$A$2:$B$991,2,0),"")</f>
        <v>Ostatní poskytování úvěrů j. n.</v>
      </c>
      <c r="H930" s="139"/>
      <c r="I930" s="141"/>
    </row>
    <row r="931" spans="1:9" ht="12.75">
      <c r="A931" s="109">
        <f>IF(ISNUMBER(SEARCH(ZAKL_DATA!$B$29,B931)),MAX($A$1:A930)+1,0)</f>
        <v>930</v>
      </c>
      <c r="B931" s="108" t="s">
        <v>453</v>
      </c>
      <c r="C931" s="138" t="s">
        <v>2296</v>
      </c>
      <c r="E931" t="str">
        <f>IFERROR(VLOOKUP(ROWS($E$2:E931),$A$2:$B$991,2,0),"")</f>
        <v>Faktoringové činnosti</v>
      </c>
      <c r="H931" s="139"/>
      <c r="I931" s="141"/>
    </row>
    <row r="932" spans="1:9" ht="12.75">
      <c r="A932" s="109">
        <f>IF(ISNUMBER(SEARCH(ZAKL_DATA!$B$29,B932)),MAX($A$1:A931)+1,0)</f>
        <v>931</v>
      </c>
      <c r="B932" s="108" t="s">
        <v>454</v>
      </c>
      <c r="C932" s="138" t="s">
        <v>2297</v>
      </c>
      <c r="E932" t="str">
        <f>IFERROR(VLOOKUP(ROWS($E$2:E932),$A$2:$B$991,2,0),"")</f>
        <v>Obchodování s cennými papíry na vlastní účet</v>
      </c>
      <c r="H932" s="139"/>
      <c r="I932" s="141"/>
    </row>
    <row r="933" spans="1:9" ht="12.75">
      <c r="A933" s="109">
        <f>IF(ISNUMBER(SEARCH(ZAKL_DATA!$B$29,B933)),MAX($A$1:A932)+1,0)</f>
        <v>932</v>
      </c>
      <c r="B933" s="108" t="s">
        <v>455</v>
      </c>
      <c r="C933" s="138" t="s">
        <v>2298</v>
      </c>
      <c r="E933" t="str">
        <f>IFERROR(VLOOKUP(ROWS($E$2:E933),$A$2:$B$991,2,0),"")</f>
        <v>Jiné finanční zprostředkování j. n.</v>
      </c>
      <c r="H933" s="139"/>
      <c r="I933" s="141"/>
    </row>
    <row r="934" spans="1:9" ht="12.75">
      <c r="A934" s="109">
        <f>IF(ISNUMBER(SEARCH(ZAKL_DATA!$B$29,B934)),MAX($A$1:A933)+1,0)</f>
        <v>933</v>
      </c>
      <c r="B934" s="108" t="s">
        <v>456</v>
      </c>
      <c r="C934" s="138" t="s">
        <v>2299</v>
      </c>
      <c r="E934" t="str">
        <f>IFERROR(VLOOKUP(ROWS($E$2:E934),$A$2:$B$991,2,0),"")</f>
        <v>Pronájem vlastních nebo pronajatých nemovitostí s bytovými prostory</v>
      </c>
      <c r="H934" s="139"/>
      <c r="I934" s="141"/>
    </row>
    <row r="935" spans="1:9" ht="12.75">
      <c r="A935" s="109">
        <f>IF(ISNUMBER(SEARCH(ZAKL_DATA!$B$29,B935)),MAX($A$1:A934)+1,0)</f>
        <v>934</v>
      </c>
      <c r="B935" s="108" t="s">
        <v>457</v>
      </c>
      <c r="C935" s="138" t="s">
        <v>2300</v>
      </c>
      <c r="E935" t="str">
        <f>IFERROR(VLOOKUP(ROWS($E$2:E935),$A$2:$B$991,2,0),"")</f>
        <v>Pronájem vlastních nebo pronajatých nemovitostí s nebytovými prostory</v>
      </c>
      <c r="H935" s="139"/>
      <c r="I935" s="141"/>
    </row>
    <row r="936" spans="1:9" ht="12.75">
      <c r="A936" s="109">
        <f>IF(ISNUMBER(SEARCH(ZAKL_DATA!$B$29,B936)),MAX($A$1:A935)+1,0)</f>
        <v>935</v>
      </c>
      <c r="B936" s="108" t="s">
        <v>458</v>
      </c>
      <c r="C936" s="138" t="s">
        <v>2301</v>
      </c>
      <c r="E936" t="str">
        <f>IFERROR(VLOOKUP(ROWS($E$2:E936),$A$2:$B$991,2,0),"")</f>
        <v>Správa vlastních nebo pronajatých nemovitostí s bytovými prostory</v>
      </c>
      <c r="H936" s="139"/>
      <c r="I936" s="141"/>
    </row>
    <row r="937" spans="1:9" ht="12.75">
      <c r="A937" s="109">
        <f>IF(ISNUMBER(SEARCH(ZAKL_DATA!$B$29,B937)),MAX($A$1:A936)+1,0)</f>
        <v>936</v>
      </c>
      <c r="B937" s="108" t="s">
        <v>459</v>
      </c>
      <c r="C937" s="138" t="s">
        <v>2302</v>
      </c>
      <c r="E937" t="str">
        <f>IFERROR(VLOOKUP(ROWS($E$2:E937),$A$2:$B$991,2,0),"")</f>
        <v>Správa vlastních nebo pronajatých nemovitostí s nebytovými prostory</v>
      </c>
      <c r="H937" s="139"/>
      <c r="I937" s="141"/>
    </row>
    <row r="938" spans="1:9" ht="12.75">
      <c r="A938" s="109">
        <f>IF(ISNUMBER(SEARCH(ZAKL_DATA!$B$29,B938)),MAX($A$1:A937)+1,0)</f>
        <v>937</v>
      </c>
      <c r="B938" s="108" t="s">
        <v>460</v>
      </c>
      <c r="C938" s="138" t="s">
        <v>2303</v>
      </c>
      <c r="E938" t="str">
        <f>IFERROR(VLOOKUP(ROWS($E$2:E938),$A$2:$B$991,2,0),"")</f>
        <v>Geologický průzkum</v>
      </c>
      <c r="H938" s="139"/>
      <c r="I938" s="141"/>
    </row>
    <row r="939" spans="1:9" ht="12.75">
      <c r="A939" s="109">
        <f>IF(ISNUMBER(SEARCH(ZAKL_DATA!$B$29,B939)),MAX($A$1:A938)+1,0)</f>
        <v>938</v>
      </c>
      <c r="B939" s="108" t="s">
        <v>461</v>
      </c>
      <c r="C939" s="138" t="s">
        <v>2304</v>
      </c>
      <c r="E939" t="str">
        <f>IFERROR(VLOOKUP(ROWS($E$2:E939),$A$2:$B$991,2,0),"")</f>
        <v>Zeměměřické a kartografické činnosti</v>
      </c>
      <c r="H939" s="139"/>
      <c r="I939" s="141"/>
    </row>
    <row r="940" spans="1:9" ht="12.75">
      <c r="A940" s="109">
        <f>IF(ISNUMBER(SEARCH(ZAKL_DATA!$B$29,B940)),MAX($A$1:A939)+1,0)</f>
        <v>939</v>
      </c>
      <c r="B940" s="108" t="s">
        <v>462</v>
      </c>
      <c r="C940" s="138" t="s">
        <v>2305</v>
      </c>
      <c r="E940" t="str">
        <f>IFERROR(VLOOKUP(ROWS($E$2:E940),$A$2:$B$991,2,0),"")</f>
        <v>Hydrometeorologické a meteorologické činnosti</v>
      </c>
      <c r="H940" s="139"/>
      <c r="I940" s="141"/>
    </row>
    <row r="941" spans="1:9" ht="12.75">
      <c r="A941" s="109">
        <f>IF(ISNUMBER(SEARCH(ZAKL_DATA!$B$29,B941)),MAX($A$1:A940)+1,0)</f>
        <v>940</v>
      </c>
      <c r="B941" s="108" t="s">
        <v>463</v>
      </c>
      <c r="C941" s="138" t="s">
        <v>2306</v>
      </c>
      <c r="E941" t="str">
        <f>IFERROR(VLOOKUP(ROWS($E$2:E941),$A$2:$B$991,2,0),"")</f>
        <v>Ostatní inženýrské činnosti a související technické poradenství j. n.</v>
      </c>
      <c r="H941" s="139"/>
      <c r="I941" s="141"/>
    </row>
    <row r="942" spans="1:9" ht="12.75">
      <c r="A942" s="109">
        <f>IF(ISNUMBER(SEARCH(ZAKL_DATA!$B$29,B942)),MAX($A$1:A941)+1,0)</f>
        <v>941</v>
      </c>
      <c r="B942" s="108" t="s">
        <v>464</v>
      </c>
      <c r="C942" s="138" t="s">
        <v>2307</v>
      </c>
      <c r="E942" t="str">
        <f>IFERROR(VLOOKUP(ROWS($E$2:E942),$A$2:$B$991,2,0),"")</f>
        <v>Zkoušky a analýzy vyhrazených technických zařízení</v>
      </c>
      <c r="H942" s="139"/>
      <c r="I942" s="141"/>
    </row>
    <row r="943" spans="1:9" ht="12.75">
      <c r="A943" s="109">
        <f>IF(ISNUMBER(SEARCH(ZAKL_DATA!$B$29,B943)),MAX($A$1:A942)+1,0)</f>
        <v>942</v>
      </c>
      <c r="B943" s="108" t="s">
        <v>465</v>
      </c>
      <c r="C943" s="138" t="s">
        <v>2308</v>
      </c>
      <c r="E943" t="str">
        <f>IFERROR(VLOOKUP(ROWS($E$2:E943),$A$2:$B$991,2,0),"")</f>
        <v>Ostatní technické zkouky a analýzy</v>
      </c>
      <c r="H943" s="139"/>
      <c r="I943" s="141"/>
    </row>
    <row r="944" spans="1:9" ht="12.75">
      <c r="A944" s="109">
        <f>IF(ISNUMBER(SEARCH(ZAKL_DATA!$B$29,B944)),MAX($A$1:A943)+1,0)</f>
        <v>943</v>
      </c>
      <c r="B944" s="108" t="s">
        <v>466</v>
      </c>
      <c r="C944" s="138" t="s">
        <v>2131</v>
      </c>
      <c r="E944" t="str">
        <f>IFERROR(VLOOKUP(ROWS($E$2:E944),$A$2:$B$991,2,0),"")</f>
        <v>Ostatní výzkum a vývoj v oblasti přírodních a technických věd</v>
      </c>
      <c r="H944" s="139"/>
      <c r="I944" s="141"/>
    </row>
    <row r="945" spans="1:9" ht="12.75">
      <c r="A945" s="109">
        <f>IF(ISNUMBER(SEARCH(ZAKL_DATA!$B$29,B945)),MAX($A$1:A944)+1,0)</f>
        <v>944</v>
      </c>
      <c r="B945" s="108" t="s">
        <v>467</v>
      </c>
      <c r="C945" s="138" t="s">
        <v>2309</v>
      </c>
      <c r="E945" t="str">
        <f>IFERROR(VLOOKUP(ROWS($E$2:E945),$A$2:$B$991,2,0),"")</f>
        <v>Výzkum a vývoj v oblasti lékařských věd</v>
      </c>
      <c r="H945" s="139"/>
      <c r="I945" s="141"/>
    </row>
    <row r="946" spans="1:9" ht="12.75">
      <c r="A946" s="109">
        <f>IF(ISNUMBER(SEARCH(ZAKL_DATA!$B$29,B946)),MAX($A$1:A945)+1,0)</f>
        <v>945</v>
      </c>
      <c r="B946" s="108" t="s">
        <v>468</v>
      </c>
      <c r="C946" s="138" t="s">
        <v>2310</v>
      </c>
      <c r="E946" t="str">
        <f>IFERROR(VLOOKUP(ROWS($E$2:E946),$A$2:$B$991,2,0),"")</f>
        <v>Výzkum a vývoj v oblasti technických věd</v>
      </c>
      <c r="H946" s="139"/>
      <c r="I946" s="141"/>
    </row>
    <row r="947" spans="1:9" ht="12.75">
      <c r="A947" s="109">
        <f>IF(ISNUMBER(SEARCH(ZAKL_DATA!$B$29,B947)),MAX($A$1:A946)+1,0)</f>
        <v>946</v>
      </c>
      <c r="B947" s="108" t="s">
        <v>469</v>
      </c>
      <c r="C947" s="138" t="s">
        <v>2311</v>
      </c>
      <c r="E947" t="str">
        <f>IFERROR(VLOOKUP(ROWS($E$2:E947),$A$2:$B$991,2,0),"")</f>
        <v>Výzkum a vývoj v oblasti jiných přírodních věd</v>
      </c>
      <c r="H947" s="139"/>
      <c r="I947" s="141"/>
    </row>
    <row r="948" spans="1:9" ht="12.75">
      <c r="A948" s="109">
        <f>IF(ISNUMBER(SEARCH(ZAKL_DATA!$B$29,B948)),MAX($A$1:A947)+1,0)</f>
        <v>947</v>
      </c>
      <c r="B948" s="108" t="s">
        <v>470</v>
      </c>
      <c r="C948" s="138" t="s">
        <v>1704</v>
      </c>
      <c r="E948" t="str">
        <f>IFERROR(VLOOKUP(ROWS($E$2:E948),$A$2:$B$991,2,0),"")</f>
        <v>Ostatní profesní,vědecké a technické činnosti j.n.</v>
      </c>
      <c r="H948" s="139"/>
      <c r="I948" s="141"/>
    </row>
    <row r="949" spans="1:9" ht="12.75">
      <c r="A949" s="109">
        <f>IF(ISNUMBER(SEARCH(ZAKL_DATA!$B$29,B949)),MAX($A$1:A948)+1,0)</f>
        <v>948</v>
      </c>
      <c r="B949" s="108" t="s">
        <v>471</v>
      </c>
      <c r="C949" s="138" t="s">
        <v>2312</v>
      </c>
      <c r="E949" t="str">
        <f>IFERROR(VLOOKUP(ROWS($E$2:E949),$A$2:$B$991,2,0),"")</f>
        <v>Poradenství v oblasti bezpečnosti a ochrany zdraví při práci</v>
      </c>
      <c r="H949" s="139"/>
      <c r="I949" s="141"/>
    </row>
    <row r="950" spans="1:9" ht="12.75">
      <c r="A950" s="109">
        <f>IF(ISNUMBER(SEARCH(ZAKL_DATA!$B$29,B950)),MAX($A$1:A949)+1,0)</f>
        <v>949</v>
      </c>
      <c r="B950" s="108" t="s">
        <v>472</v>
      </c>
      <c r="C950" s="138" t="s">
        <v>2313</v>
      </c>
      <c r="E950" t="str">
        <f>IFERROR(VLOOKUP(ROWS($E$2:E950),$A$2:$B$991,2,0),"")</f>
        <v>Poradenství v oblasti požární ochrany</v>
      </c>
      <c r="H950" s="139"/>
      <c r="I950" s="141"/>
    </row>
    <row r="951" spans="1:9" ht="12.75">
      <c r="A951" s="109">
        <f>IF(ISNUMBER(SEARCH(ZAKL_DATA!$B$29,B951)),MAX($A$1:A950)+1,0)</f>
        <v>950</v>
      </c>
      <c r="B951" s="108" t="s">
        <v>473</v>
      </c>
      <c r="C951" s="138" t="s">
        <v>2314</v>
      </c>
      <c r="E951" t="str">
        <f>IFERROR(VLOOKUP(ROWS($E$2:E951),$A$2:$B$991,2,0),"")</f>
        <v>Jiné profesní, vědecké a technické činnosti j. n.</v>
      </c>
      <c r="H951" s="139"/>
      <c r="I951" s="141"/>
    </row>
    <row r="952" spans="1:9" ht="12.75">
      <c r="A952" s="109">
        <f>IF(ISNUMBER(SEARCH(ZAKL_DATA!$B$29,B952)),MAX($A$1:A951)+1,0)</f>
        <v>951</v>
      </c>
      <c r="B952" s="108" t="s">
        <v>474</v>
      </c>
      <c r="C952" s="138" t="s">
        <v>2315</v>
      </c>
      <c r="E952" t="str">
        <f>IFERROR(VLOOKUP(ROWS($E$2:E952),$A$2:$B$991,2,0),"")</f>
        <v>Průvodcovské činnosti</v>
      </c>
      <c r="H952" s="139"/>
      <c r="I952" s="141"/>
    </row>
    <row r="953" spans="1:9" ht="12.75">
      <c r="A953" s="109">
        <f>IF(ISNUMBER(SEARCH(ZAKL_DATA!$B$29,B953)),MAX($A$1:A952)+1,0)</f>
        <v>952</v>
      </c>
      <c r="B953" s="108" t="s">
        <v>475</v>
      </c>
      <c r="C953" s="138" t="s">
        <v>2316</v>
      </c>
      <c r="E953" t="str">
        <f>IFERROR(VLOOKUP(ROWS($E$2:E953),$A$2:$B$991,2,0),"")</f>
        <v>Ostatní rezervační a související činnosti j. n.</v>
      </c>
      <c r="H953" s="139"/>
      <c r="I953" s="141"/>
    </row>
    <row r="954" spans="1:9" ht="12.75">
      <c r="A954" s="109">
        <f>IF(ISNUMBER(SEARCH(ZAKL_DATA!$B$29,B954)),MAX($A$1:A953)+1,0)</f>
        <v>953</v>
      </c>
      <c r="B954" s="108" t="s">
        <v>476</v>
      </c>
      <c r="C954" s="138" t="s">
        <v>2317</v>
      </c>
      <c r="E954" t="str">
        <f>IFERROR(VLOOKUP(ROWS($E$2:E954),$A$2:$B$991,2,0),"")</f>
        <v>Pomoc cizím zemím při katastrof.nebo v nouz.sit.přímo nebo prostř.mez.org.</v>
      </c>
      <c r="H954" s="139"/>
      <c r="I954" s="141"/>
    </row>
    <row r="955" spans="1:9" ht="12.75">
      <c r="A955" s="109">
        <f>IF(ISNUMBER(SEARCH(ZAKL_DATA!$B$29,B955)),MAX($A$1:A954)+1,0)</f>
        <v>954</v>
      </c>
      <c r="B955" s="108" t="s">
        <v>477</v>
      </c>
      <c r="C955" s="138" t="s">
        <v>2318</v>
      </c>
      <c r="E955" t="str">
        <f>IFERROR(VLOOKUP(ROWS($E$2:E955),$A$2:$B$991,2,0),"")</f>
        <v>Rozvíjení vzájemného přátelství a porozumění mezi národy</v>
      </c>
      <c r="H955" s="139"/>
      <c r="I955" s="141"/>
    </row>
    <row r="956" spans="1:9" ht="12.75">
      <c r="A956" s="109">
        <f>IF(ISNUMBER(SEARCH(ZAKL_DATA!$B$29,B956)),MAX($A$1:A955)+1,0)</f>
        <v>955</v>
      </c>
      <c r="B956" s="108" t="s">
        <v>478</v>
      </c>
      <c r="C956" s="138" t="s">
        <v>2319</v>
      </c>
      <c r="E956" t="str">
        <f>IFERROR(VLOOKUP(ROWS($E$2:E956),$A$2:$B$991,2,0),"")</f>
        <v>Ostatní činnosti v oblasti zahraničních věcí</v>
      </c>
      <c r="H956" s="139"/>
      <c r="I956" s="141"/>
    </row>
    <row r="957" spans="1:9" ht="12.75">
      <c r="A957" s="109">
        <f>IF(ISNUMBER(SEARCH(ZAKL_DATA!$B$29,B957)),MAX($A$1:A956)+1,0)</f>
        <v>956</v>
      </c>
      <c r="B957" s="108" t="s">
        <v>479</v>
      </c>
      <c r="C957" s="138" t="s">
        <v>2320</v>
      </c>
      <c r="E957" t="str">
        <f>IFERROR(VLOOKUP(ROWS($E$2:E957),$A$2:$B$991,2,0),"")</f>
        <v>Základní vzdělávání na druhém stupni základních škol</v>
      </c>
      <c r="H957" s="139"/>
      <c r="I957" s="141"/>
    </row>
    <row r="958" spans="1:9" ht="12.75">
      <c r="A958" s="109">
        <f>IF(ISNUMBER(SEARCH(ZAKL_DATA!$B$29,B958)),MAX($A$1:A957)+1,0)</f>
        <v>957</v>
      </c>
      <c r="B958" s="108" t="s">
        <v>480</v>
      </c>
      <c r="C958" s="138" t="s">
        <v>2321</v>
      </c>
      <c r="E958" t="str">
        <f>IFERROR(VLOOKUP(ROWS($E$2:E958),$A$2:$B$991,2,0),"")</f>
        <v>Střední všeobecné vzdělávání</v>
      </c>
      <c r="H958" s="139"/>
      <c r="I958" s="141"/>
    </row>
    <row r="959" spans="1:9" ht="12.75">
      <c r="A959" s="109">
        <f>IF(ISNUMBER(SEARCH(ZAKL_DATA!$B$29,B959)),MAX($A$1:A958)+1,0)</f>
        <v>958</v>
      </c>
      <c r="B959" s="108" t="s">
        <v>481</v>
      </c>
      <c r="C959" s="138" t="s">
        <v>2322</v>
      </c>
      <c r="E959" t="str">
        <f>IFERROR(VLOOKUP(ROWS($E$2:E959),$A$2:$B$991,2,0),"")</f>
        <v>Střední odborné vzdělávání na učilištích</v>
      </c>
      <c r="H959" s="139"/>
      <c r="I959" s="141"/>
    </row>
    <row r="960" spans="1:9" ht="12.75">
      <c r="A960" s="109">
        <f>IF(ISNUMBER(SEARCH(ZAKL_DATA!$B$29,B960)),MAX($A$1:A959)+1,0)</f>
        <v>959</v>
      </c>
      <c r="B960" s="108" t="s">
        <v>482</v>
      </c>
      <c r="C960" s="138" t="s">
        <v>2323</v>
      </c>
      <c r="E960" t="str">
        <f>IFERROR(VLOOKUP(ROWS($E$2:E960),$A$2:$B$991,2,0),"")</f>
        <v>Střední odborné vzdělávání na středních odborných školách</v>
      </c>
      <c r="H960" s="139"/>
      <c r="I960" s="141"/>
    </row>
    <row r="961" spans="1:9" ht="12.75">
      <c r="A961" s="109">
        <f>IF(ISNUMBER(SEARCH(ZAKL_DATA!$B$29,B961)),MAX($A$1:A960)+1,0)</f>
        <v>960</v>
      </c>
      <c r="B961" s="108" t="s">
        <v>483</v>
      </c>
      <c r="C961" s="138" t="s">
        <v>2324</v>
      </c>
      <c r="E961" t="str">
        <f>IFERROR(VLOOKUP(ROWS($E$2:E961),$A$2:$B$991,2,0),"")</f>
        <v>Činnosti autoškol</v>
      </c>
      <c r="H961" s="139"/>
      <c r="I961" s="141"/>
    </row>
    <row r="962" spans="1:9" ht="12.75">
      <c r="A962" s="109">
        <f>IF(ISNUMBER(SEARCH(ZAKL_DATA!$B$29,B962)),MAX($A$1:A961)+1,0)</f>
        <v>961</v>
      </c>
      <c r="B962" s="108" t="s">
        <v>484</v>
      </c>
      <c r="C962" s="138" t="s">
        <v>2325</v>
      </c>
      <c r="E962" t="str">
        <f>IFERROR(VLOOKUP(ROWS($E$2:E962),$A$2:$B$991,2,0),"")</f>
        <v>Činnosti leteckých škol</v>
      </c>
      <c r="H962" s="139"/>
      <c r="I962" s="141"/>
    </row>
    <row r="963" spans="1:9" ht="12.75">
      <c r="A963" s="109">
        <f>IF(ISNUMBER(SEARCH(ZAKL_DATA!$B$29,B963)),MAX($A$1:A962)+1,0)</f>
        <v>962</v>
      </c>
      <c r="B963" s="108" t="s">
        <v>485</v>
      </c>
      <c r="C963" s="138" t="s">
        <v>2326</v>
      </c>
      <c r="E963" t="str">
        <f>IFERROR(VLOOKUP(ROWS($E$2:E963),$A$2:$B$991,2,0),"")</f>
        <v>Činnosti ostatních škol řízení</v>
      </c>
      <c r="H963" s="139"/>
      <c r="I963" s="141"/>
    </row>
    <row r="964" spans="1:9" ht="12.75">
      <c r="A964" s="109">
        <f>IF(ISNUMBER(SEARCH(ZAKL_DATA!$B$29,B964)),MAX($A$1:A963)+1,0)</f>
        <v>963</v>
      </c>
      <c r="B964" s="108" t="s">
        <v>486</v>
      </c>
      <c r="C964" s="138" t="s">
        <v>2327</v>
      </c>
      <c r="E964" t="str">
        <f>IFERROR(VLOOKUP(ROWS($E$2:E964),$A$2:$B$991,2,0),"")</f>
        <v>Vzdělávání v jazykových školách</v>
      </c>
      <c r="H964" s="139"/>
      <c r="I964" s="141"/>
    </row>
    <row r="965" spans="1:9" ht="12.75">
      <c r="A965" s="109">
        <f>IF(ISNUMBER(SEARCH(ZAKL_DATA!$B$29,B965)),MAX($A$1:A964)+1,0)</f>
        <v>964</v>
      </c>
      <c r="B965" s="108" t="s">
        <v>487</v>
      </c>
      <c r="C965" s="138" t="s">
        <v>2328</v>
      </c>
      <c r="E965" t="str">
        <f>IFERROR(VLOOKUP(ROWS($E$2:E965),$A$2:$B$991,2,0),"")</f>
        <v>Environmentální vzdělávání</v>
      </c>
      <c r="H965" s="139"/>
      <c r="I965" s="141"/>
    </row>
    <row r="966" spans="1:9" ht="12.75">
      <c r="A966" s="109">
        <f>IF(ISNUMBER(SEARCH(ZAKL_DATA!$B$29,B966)),MAX($A$1:A965)+1,0)</f>
        <v>965</v>
      </c>
      <c r="B966" s="108" t="s">
        <v>488</v>
      </c>
      <c r="C966" s="138" t="s">
        <v>2329</v>
      </c>
      <c r="E966" t="str">
        <f>IFERROR(VLOOKUP(ROWS($E$2:E966),$A$2:$B$991,2,0),"")</f>
        <v>Inovační vzdělávání</v>
      </c>
      <c r="H966" s="139"/>
      <c r="I966" s="141"/>
    </row>
    <row r="967" spans="1:9" ht="12.75">
      <c r="A967" s="109">
        <f>IF(ISNUMBER(SEARCH(ZAKL_DATA!$B$29,B967)),MAX($A$1:A966)+1,0)</f>
        <v>966</v>
      </c>
      <c r="B967" s="108" t="s">
        <v>489</v>
      </c>
      <c r="C967" s="138" t="s">
        <v>2330</v>
      </c>
      <c r="E967" t="str">
        <f>IFERROR(VLOOKUP(ROWS($E$2:E967),$A$2:$B$991,2,0),"")</f>
        <v>Jiné vzdělávání j. n.</v>
      </c>
      <c r="H967" s="139"/>
      <c r="I967" s="141"/>
    </row>
    <row r="968" spans="1:9" ht="12.75">
      <c r="A968" s="109">
        <f>IF(ISNUMBER(SEARCH(ZAKL_DATA!$B$29,B968)),MAX($A$1:A967)+1,0)</f>
        <v>967</v>
      </c>
      <c r="B968" s="108" t="s">
        <v>490</v>
      </c>
      <c r="C968" s="138" t="s">
        <v>2331</v>
      </c>
      <c r="E968" t="str">
        <f>IFERROR(VLOOKUP(ROWS($E$2:E968),$A$2:$B$991,2,0),"")</f>
        <v>Činnosti související s ochranou veřejného zdraví</v>
      </c>
      <c r="H968" s="139"/>
      <c r="I968" s="141"/>
    </row>
    <row r="969" spans="1:9" ht="12.75">
      <c r="A969" s="109">
        <f>IF(ISNUMBER(SEARCH(ZAKL_DATA!$B$29,B969)),MAX($A$1:A968)+1,0)</f>
        <v>968</v>
      </c>
      <c r="B969" s="108" t="s">
        <v>491</v>
      </c>
      <c r="C969" s="138" t="s">
        <v>2332</v>
      </c>
      <c r="E969" t="str">
        <f>IFERROR(VLOOKUP(ROWS($E$2:E969),$A$2:$B$991,2,0),"")</f>
        <v>Ostatní činnosti související se zdravotní péčí j. n.</v>
      </c>
      <c r="H969" s="139"/>
      <c r="I969" s="141"/>
    </row>
    <row r="970" spans="1:9" ht="12.75">
      <c r="A970" s="109">
        <f>IF(ISNUMBER(SEARCH(ZAKL_DATA!$B$29,B970)),MAX($A$1:A969)+1,0)</f>
        <v>969</v>
      </c>
      <c r="B970" s="108" t="s">
        <v>492</v>
      </c>
      <c r="C970" s="138" t="s">
        <v>2333</v>
      </c>
      <c r="E970" t="str">
        <f>IFERROR(VLOOKUP(ROWS($E$2:E970),$A$2:$B$991,2,0),"")</f>
        <v>Sociální péče v zařízeních pro osoby s chronickým duševním onemocněním</v>
      </c>
      <c r="H970" s="139"/>
      <c r="I970" s="141"/>
    </row>
    <row r="971" spans="1:9" ht="12.75">
      <c r="A971" s="109">
        <f>IF(ISNUMBER(SEARCH(ZAKL_DATA!$B$29,B971)),MAX($A$1:A970)+1,0)</f>
        <v>970</v>
      </c>
      <c r="B971" s="108" t="s">
        <v>493</v>
      </c>
      <c r="C971" s="138" t="s">
        <v>2334</v>
      </c>
      <c r="E971" t="str">
        <f>IFERROR(VLOOKUP(ROWS($E$2:E971),$A$2:$B$991,2,0),"")</f>
        <v>Sociální péče v zařízeních pro osoby závislé na návykových látkách</v>
      </c>
      <c r="H971" s="139"/>
      <c r="I971" s="141"/>
    </row>
    <row r="972" spans="1:9" ht="12.75">
      <c r="A972" s="109">
        <f>IF(ISNUMBER(SEARCH(ZAKL_DATA!$B$29,B972)),MAX($A$1:A971)+1,0)</f>
        <v>971</v>
      </c>
      <c r="B972" s="108" t="s">
        <v>494</v>
      </c>
      <c r="C972" s="138" t="s">
        <v>2335</v>
      </c>
      <c r="E972" t="str">
        <f>IFERROR(VLOOKUP(ROWS($E$2:E972),$A$2:$B$991,2,0),"")</f>
        <v>Sociální péče v domovech pro seniory</v>
      </c>
      <c r="H972" s="139"/>
      <c r="I972" s="141"/>
    </row>
    <row r="973" spans="1:9" ht="12.75">
      <c r="A973" s="109">
        <f>IF(ISNUMBER(SEARCH(ZAKL_DATA!$B$29,B973)),MAX($A$1:A972)+1,0)</f>
        <v>972</v>
      </c>
      <c r="B973" s="108" t="s">
        <v>495</v>
      </c>
      <c r="C973" s="138" t="s">
        <v>2336</v>
      </c>
      <c r="E973" t="str">
        <f>IFERROR(VLOOKUP(ROWS($E$2:E973),$A$2:$B$991,2,0),"")</f>
        <v>Sociální péče v domovech pro osoby se zdravotním postižením</v>
      </c>
      <c r="H973" s="139"/>
      <c r="I973" s="141"/>
    </row>
    <row r="974" spans="1:9" ht="12.75">
      <c r="A974" s="109">
        <f>IF(ISNUMBER(SEARCH(ZAKL_DATA!$B$29,B974)),MAX($A$1:A973)+1,0)</f>
        <v>973</v>
      </c>
      <c r="B974" s="108" t="s">
        <v>496</v>
      </c>
      <c r="C974" s="138" t="s">
        <v>1742</v>
      </c>
      <c r="E974" t="str">
        <f>IFERROR(VLOOKUP(ROWS($E$2:E974),$A$2:$B$991,2,0),"")</f>
        <v>Mimoústavní sociální péče o seniory a zdravotně postižené osoby</v>
      </c>
      <c r="H974" s="139"/>
      <c r="I974" s="141"/>
    </row>
    <row r="975" spans="1:9" ht="12.75">
      <c r="A975" s="109">
        <f>IF(ISNUMBER(SEARCH(ZAKL_DATA!$B$29,B975)),MAX($A$1:A974)+1,0)</f>
        <v>974</v>
      </c>
      <c r="B975" s="108" t="s">
        <v>497</v>
      </c>
      <c r="C975" s="138" t="s">
        <v>2337</v>
      </c>
      <c r="E975" t="str">
        <f>IFERROR(VLOOKUP(ROWS($E$2:E975),$A$2:$B$991,2,0),"")</f>
        <v>Ambulantní nebo terénní sociální služby pro seniory</v>
      </c>
      <c r="H975" s="139"/>
      <c r="I975" s="141"/>
    </row>
    <row r="976" spans="1:9" ht="12.75">
      <c r="A976" s="109">
        <f>IF(ISNUMBER(SEARCH(ZAKL_DATA!$B$29,B976)),MAX($A$1:A975)+1,0)</f>
        <v>975</v>
      </c>
      <c r="B976" s="108" t="s">
        <v>498</v>
      </c>
      <c r="C976" s="138" t="s">
        <v>2338</v>
      </c>
      <c r="E976" t="str">
        <f>IFERROR(VLOOKUP(ROWS($E$2:E976),$A$2:$B$991,2,0),"")</f>
        <v>Ambulantní nebo terénní sociální služby pro osoby se zdrav.postižením</v>
      </c>
      <c r="H976" s="139"/>
      <c r="I976" s="141"/>
    </row>
    <row r="977" spans="1:9" ht="12.75">
      <c r="A977" s="109">
        <f>IF(ISNUMBER(SEARCH(ZAKL_DATA!$B$29,B977)),MAX($A$1:A976)+1,0)</f>
        <v>976</v>
      </c>
      <c r="B977" s="108" t="s">
        <v>499</v>
      </c>
      <c r="C977" s="138" t="s">
        <v>2339</v>
      </c>
      <c r="E977" t="str">
        <f>IFERROR(VLOOKUP(ROWS($E$2:E977),$A$2:$B$991,2,0),"")</f>
        <v>Sociální služby pro uprchlíky, oběti katastrof</v>
      </c>
      <c r="H977" s="139"/>
      <c r="I977" s="141"/>
    </row>
    <row r="978" spans="1:9" ht="12.75">
      <c r="A978" s="109">
        <f>IF(ISNUMBER(SEARCH(ZAKL_DATA!$B$29,B978)),MAX($A$1:A977)+1,0)</f>
        <v>977</v>
      </c>
      <c r="B978" s="108" t="s">
        <v>500</v>
      </c>
      <c r="C978" s="138" t="s">
        <v>2340</v>
      </c>
      <c r="E978" t="str">
        <f>IFERROR(VLOOKUP(ROWS($E$2:E978),$A$2:$B$991,2,0),"")</f>
        <v>Sociální prevence</v>
      </c>
      <c r="H978" s="139"/>
      <c r="I978" s="141"/>
    </row>
    <row r="979" spans="1:9" ht="12.75">
      <c r="A979" s="109">
        <f>IF(ISNUMBER(SEARCH(ZAKL_DATA!$B$29,B979)),MAX($A$1:A978)+1,0)</f>
        <v>978</v>
      </c>
      <c r="B979" s="108" t="s">
        <v>501</v>
      </c>
      <c r="C979" s="138" t="s">
        <v>2341</v>
      </c>
      <c r="E979" t="str">
        <f>IFERROR(VLOOKUP(ROWS($E$2:E979),$A$2:$B$991,2,0),"")</f>
        <v>Sociální rehabilitace</v>
      </c>
      <c r="H979" s="139"/>
      <c r="I979" s="141"/>
    </row>
    <row r="980" spans="1:9" ht="12.75">
      <c r="A980" s="109">
        <f>IF(ISNUMBER(SEARCH(ZAKL_DATA!$B$29,B980)),MAX($A$1:A979)+1,0)</f>
        <v>979</v>
      </c>
      <c r="B980" s="108" t="s">
        <v>502</v>
      </c>
      <c r="C980" s="138" t="s">
        <v>2342</v>
      </c>
      <c r="E980" t="str">
        <f>IFERROR(VLOOKUP(ROWS($E$2:E980),$A$2:$B$991,2,0),"")</f>
        <v>Jiné ambulantní nebo terénní sociální služby j. n.</v>
      </c>
      <c r="H980" s="139"/>
      <c r="I980" s="141"/>
    </row>
    <row r="981" spans="1:9" ht="12.75">
      <c r="A981" s="109">
        <f>IF(ISNUMBER(SEARCH(ZAKL_DATA!$B$29,B981)),MAX($A$1:A980)+1,0)</f>
        <v>980</v>
      </c>
      <c r="B981" s="108" t="s">
        <v>503</v>
      </c>
      <c r="C981" s="138" t="s">
        <v>2185</v>
      </c>
      <c r="E981" t="str">
        <f>IFERROR(VLOOKUP(ROWS($E$2:E981),$A$2:$B$991,2,0),"")</f>
        <v>Činnosti botanických a zoologických zahrad,přírod.rezervací a národ.parků</v>
      </c>
      <c r="H981" s="139"/>
      <c r="I981" s="141"/>
    </row>
    <row r="982" spans="1:9" ht="12.75">
      <c r="A982" s="109">
        <f>IF(ISNUMBER(SEARCH(ZAKL_DATA!$B$29,B982)),MAX($A$1:A981)+1,0)</f>
        <v>981</v>
      </c>
      <c r="B982" s="108" t="s">
        <v>504</v>
      </c>
      <c r="C982" s="138" t="s">
        <v>2343</v>
      </c>
      <c r="E982" t="str">
        <f>IFERROR(VLOOKUP(ROWS($E$2:E982),$A$2:$B$991,2,0),"")</f>
        <v>Činnosti botanických a zoologických zahrad</v>
      </c>
      <c r="H982" s="139"/>
      <c r="I982" s="141"/>
    </row>
    <row r="983" spans="1:9" ht="12.75">
      <c r="A983" s="109">
        <f>IF(ISNUMBER(SEARCH(ZAKL_DATA!$B$29,B983)),MAX($A$1:A982)+1,0)</f>
        <v>982</v>
      </c>
      <c r="B983" s="108" t="s">
        <v>505</v>
      </c>
      <c r="C983" s="138" t="s">
        <v>2344</v>
      </c>
      <c r="E983" t="str">
        <f>IFERROR(VLOOKUP(ROWS($E$2:E983),$A$2:$B$991,2,0),"")</f>
        <v>Činnosti přírodních rezervací a národních parků</v>
      </c>
      <c r="H983" s="139"/>
      <c r="I983" s="141"/>
    </row>
    <row r="984" spans="1:9" ht="12.75">
      <c r="A984" s="109">
        <f>IF(ISNUMBER(SEARCH(ZAKL_DATA!$B$29,B984)),MAX($A$1:A983)+1,0)</f>
        <v>983</v>
      </c>
      <c r="B984" s="108" t="s">
        <v>506</v>
      </c>
      <c r="C984" s="138" t="s">
        <v>2345</v>
      </c>
      <c r="E984" t="str">
        <f>IFERROR(VLOOKUP(ROWS($E$2:E984),$A$2:$B$991,2,0),"")</f>
        <v>Činnosti organizací dětí a mládeže</v>
      </c>
      <c r="H984" s="139"/>
      <c r="I984" s="141"/>
    </row>
    <row r="985" spans="1:9" ht="12.75">
      <c r="A985" s="109">
        <f>IF(ISNUMBER(SEARCH(ZAKL_DATA!$B$29,B985)),MAX($A$1:A984)+1,0)</f>
        <v>984</v>
      </c>
      <c r="B985" s="108" t="s">
        <v>507</v>
      </c>
      <c r="C985" s="138" t="s">
        <v>2346</v>
      </c>
      <c r="E985" t="str">
        <f>IFERROR(VLOOKUP(ROWS($E$2:E985),$A$2:$B$991,2,0),"")</f>
        <v>Činnosti organizací na podporu kulturní činnosti</v>
      </c>
      <c r="H985" s="139"/>
      <c r="I985" s="141"/>
    </row>
    <row r="986" spans="1:9" ht="12.75">
      <c r="A986" s="109">
        <f>IF(ISNUMBER(SEARCH(ZAKL_DATA!$B$29,B986)),MAX($A$1:A985)+1,0)</f>
        <v>985</v>
      </c>
      <c r="B986" s="108" t="s">
        <v>508</v>
      </c>
      <c r="C986" s="138" t="s">
        <v>2347</v>
      </c>
      <c r="E986" t="str">
        <f>IFERROR(VLOOKUP(ROWS($E$2:E986),$A$2:$B$991,2,0),"")</f>
        <v>Činnosti organizací na podporu rekreační a zájmové činnosti</v>
      </c>
      <c r="H986" s="139"/>
      <c r="I986" s="141"/>
    </row>
    <row r="987" spans="1:9" ht="12.75">
      <c r="A987" s="109">
        <f>IF(ISNUMBER(SEARCH(ZAKL_DATA!$B$29,B987)),MAX($A$1:A986)+1,0)</f>
        <v>986</v>
      </c>
      <c r="B987" s="108" t="s">
        <v>509</v>
      </c>
      <c r="C987" s="138" t="s">
        <v>2348</v>
      </c>
      <c r="E987" t="str">
        <f>IFERROR(VLOOKUP(ROWS($E$2:E987),$A$2:$B$991,2,0),"")</f>
        <v>Činnosti spotřebitelských organizací</v>
      </c>
      <c r="H987" s="139"/>
      <c r="I987" s="141"/>
    </row>
    <row r="988" spans="1:9" ht="12.75">
      <c r="A988" s="109">
        <f>IF(ISNUMBER(SEARCH(ZAKL_DATA!$B$29,B988)),MAX($A$1:A987)+1,0)</f>
        <v>987</v>
      </c>
      <c r="B988" s="108" t="s">
        <v>510</v>
      </c>
      <c r="C988" s="138" t="s">
        <v>2349</v>
      </c>
      <c r="E988" t="str">
        <f>IFERROR(VLOOKUP(ROWS($E$2:E988),$A$2:$B$991,2,0),"")</f>
        <v>Činnosti environmentálních a ekologických hnutí</v>
      </c>
      <c r="H988" s="139"/>
      <c r="I988" s="141"/>
    </row>
    <row r="989" spans="1:9" ht="12.75">
      <c r="A989" s="109">
        <f>IF(ISNUMBER(SEARCH(ZAKL_DATA!$B$29,B989)),MAX($A$1:A988)+1,0)</f>
        <v>988</v>
      </c>
      <c r="B989" s="108" t="s">
        <v>511</v>
      </c>
      <c r="C989" s="138" t="s">
        <v>2350</v>
      </c>
      <c r="E989" t="str">
        <f>IFERROR(VLOOKUP(ROWS($E$2:E989),$A$2:$B$991,2,0),"")</f>
        <v>Čin.org.na ochranu a zlepšení postavení etnických,menšin.a jiných spec.sk.</v>
      </c>
      <c r="H989" s="139"/>
      <c r="I989" s="141"/>
    </row>
    <row r="990" spans="1:9" ht="12.75">
      <c r="A990" s="109">
        <f>IF(ISNUMBER(SEARCH(ZAKL_DATA!$B$29,B990)),MAX($A$1:A989)+1,0)</f>
        <v>989</v>
      </c>
      <c r="B990" s="108" t="s">
        <v>512</v>
      </c>
      <c r="C990" s="138" t="s">
        <v>2351</v>
      </c>
      <c r="E990" t="str">
        <f>IFERROR(VLOOKUP(ROWS($E$2:E990),$A$2:$B$991,2,0),"")</f>
        <v>Činnosti občanských iniciativ, protestních hnutí</v>
      </c>
      <c r="H990" s="139"/>
      <c r="I990" s="141"/>
    </row>
    <row r="991" spans="1:9" ht="12.75">
      <c r="A991" s="119">
        <f>IF(ISNUMBER(SEARCH(ZAKL_DATA!$B$29,B991)),MAX($A$1:A990)+1,0)</f>
        <v>990</v>
      </c>
      <c r="B991" s="108" t="s">
        <v>513</v>
      </c>
      <c r="C991" s="138" t="s">
        <v>2352</v>
      </c>
      <c r="E991" t="str">
        <f>IFERROR(VLOOKUP(ROWS($E$2:E991),$A$2:$B$991,2,0),"")</f>
        <v>Činnosti ostatních organizací j. n.</v>
      </c>
      <c r="H991" s="139"/>
      <c r="I991" s="141"/>
    </row>
    <row r="992" spans="3:9" ht="15">
      <c r="C992"/>
      <c r="E992" t="str">
        <f>IFERROR(VLOOKUP(ROWS($E$2:E992),$A$2:$B$991,2,0),"")</f>
        <v/>
      </c>
      <c r="I992" s="140"/>
    </row>
    <row r="993" spans="3:5" ht="12.75">
      <c r="C993"/>
      <c r="E993" t="str">
        <f>IFERROR(VLOOKUP(ROWS($E$2:E993),$A$2:$B$991,2,0),"")</f>
        <v/>
      </c>
    </row>
    <row r="994" spans="3:5" ht="12.75">
      <c r="C994"/>
      <c r="E994" t="str">
        <f>IFERROR(VLOOKUP(ROWS($E$2:E994),$A$2:$B$991,2,0),"")</f>
        <v/>
      </c>
    </row>
    <row r="995" spans="3:5" ht="12.75">
      <c r="C995"/>
      <c r="E995" t="str">
        <f>IFERROR(VLOOKUP(ROWS($E$2:E995),$A$2:$B$991,2,0),"")</f>
        <v/>
      </c>
    </row>
    <row r="996" spans="3:5" ht="12.75">
      <c r="C996"/>
      <c r="E996" t="str">
        <f>IFERROR(VLOOKUP(ROWS($E$2:E996),$A$2:$B$991,2,0),"")</f>
        <v/>
      </c>
    </row>
    <row r="997" spans="3:5" ht="12.75">
      <c r="C997"/>
      <c r="E997" t="str">
        <f>IFERROR(VLOOKUP(ROWS($E$2:E997),$A$2:$B$991,2,0),"")</f>
        <v/>
      </c>
    </row>
    <row r="998" spans="3:5" ht="12.75">
      <c r="C998"/>
      <c r="E998" t="str">
        <f>IFERROR(VLOOKUP(ROWS($E$2:E998),$A$2:$B$991,2,0),"")</f>
        <v/>
      </c>
    </row>
    <row r="999" spans="3:5" ht="12.75">
      <c r="C999"/>
      <c r="E999" t="str">
        <f>IFERROR(VLOOKUP(ROWS($E$2:E999),$A$2:$B$991,2,0),"")</f>
        <v/>
      </c>
    </row>
    <row r="1000" spans="3:5" ht="12.75">
      <c r="C1000"/>
      <c r="E1000" t="str">
        <f>IFERROR(VLOOKUP(ROWS($E$2:E1000),$A$2:$B$991,2,0),"")</f>
        <v/>
      </c>
    </row>
    <row r="1001" spans="3:5" ht="12.75">
      <c r="C1001"/>
      <c r="E1001" t="str">
        <f>IFERROR(VLOOKUP(ROWS($E$2:E1001),$A$2:$B$991,2,0),"")</f>
        <v/>
      </c>
    </row>
    <row r="1002" spans="3:5" ht="12.75">
      <c r="C1002"/>
      <c r="E1002" t="str">
        <f>IFERROR(VLOOKUP(ROWS($E$2:E1002),$A$2:$B$991,2,0),"")</f>
        <v/>
      </c>
    </row>
    <row r="1003" spans="3:5" ht="12.75">
      <c r="C1003"/>
      <c r="E1003" t="str">
        <f>IFERROR(VLOOKUP(ROWS($E$2:E1003),$A$2:$B$991,2,0),"")</f>
        <v/>
      </c>
    </row>
    <row r="1004" spans="3:5" ht="12.75">
      <c r="C1004"/>
      <c r="E1004" t="str">
        <f>IFERROR(VLOOKUP(ROWS($E$2:E1004),$A$2:$B$991,2,0),"")</f>
        <v/>
      </c>
    </row>
    <row r="1005" spans="3:5" ht="12.75">
      <c r="C1005"/>
      <c r="E1005" t="str">
        <f>IFERROR(VLOOKUP(ROWS($E$2:E1005),$A$2:$B$991,2,0),"")</f>
        <v/>
      </c>
    </row>
    <row r="1006" spans="3:5" ht="12.75">
      <c r="C1006"/>
      <c r="E1006" t="str">
        <f>IFERROR(VLOOKUP(ROWS($E$2:E1006),$A$2:$B$991,2,0),"")</f>
        <v/>
      </c>
    </row>
    <row r="1007" spans="3:5" ht="12.75">
      <c r="C1007"/>
      <c r="E1007" t="str">
        <f>IFERROR(VLOOKUP(ROWS($E$2:E1007),$A$2:$B$991,2,0),"")</f>
        <v/>
      </c>
    </row>
    <row r="1008" spans="3:5" ht="12.75">
      <c r="C1008"/>
      <c r="E1008" t="str">
        <f>IFERROR(VLOOKUP(ROWS($E$2:E1008),$A$2:$B$991,2,0),"")</f>
        <v/>
      </c>
    </row>
    <row r="1009" spans="3:5" ht="12.75">
      <c r="C1009"/>
      <c r="E1009" t="str">
        <f>IFERROR(VLOOKUP(ROWS($E$2:E1009),$A$2:$B$991,2,0),"")</f>
        <v/>
      </c>
    </row>
    <row r="1010" spans="3:5" ht="12.75">
      <c r="C1010"/>
      <c r="E1010" t="str">
        <f>IFERROR(VLOOKUP(ROWS($E$2:E1010),$A$2:$B$991,2,0),"")</f>
        <v/>
      </c>
    </row>
    <row r="1011" spans="3:5" ht="12.75">
      <c r="C1011"/>
      <c r="E1011" t="str">
        <f>IFERROR(VLOOKUP(ROWS($E$2:E1011),$A$2:$B$991,2,0),"")</f>
        <v/>
      </c>
    </row>
    <row r="1012" spans="3:5" ht="12.75">
      <c r="C1012"/>
      <c r="E1012" t="str">
        <f>IFERROR(VLOOKUP(ROWS($E$2:E1012),$A$2:$B$991,2,0),"")</f>
        <v/>
      </c>
    </row>
    <row r="1013" spans="3:5" ht="12.75">
      <c r="C1013"/>
      <c r="E1013" t="str">
        <f>IFERROR(VLOOKUP(ROWS($E$2:E1013),$A$2:$B$991,2,0),"")</f>
        <v/>
      </c>
    </row>
    <row r="1014" spans="3:5" ht="12.75">
      <c r="C1014"/>
      <c r="E1014" t="str">
        <f>IFERROR(VLOOKUP(ROWS($E$2:E1014),$A$2:$B$991,2,0),"")</f>
        <v/>
      </c>
    </row>
    <row r="1015" spans="3:5" ht="12.75">
      <c r="C1015"/>
      <c r="E1015" t="str">
        <f>IFERROR(VLOOKUP(ROWS($E$2:E1015),$A$2:$B$991,2,0),"")</f>
        <v/>
      </c>
    </row>
    <row r="1016" spans="3:5" ht="12.75">
      <c r="C1016"/>
      <c r="E1016" t="str">
        <f>IFERROR(VLOOKUP(ROWS($E$2:E1016),$A$2:$B$991,2,0),"")</f>
        <v/>
      </c>
    </row>
    <row r="1017" spans="3:5" ht="12.75">
      <c r="C1017"/>
      <c r="E1017" t="str">
        <f>IFERROR(VLOOKUP(ROWS($E$2:E1017),$A$2:$B$991,2,0),"")</f>
        <v/>
      </c>
    </row>
    <row r="1018" spans="3:5" ht="12.75">
      <c r="C1018"/>
      <c r="E1018" t="str">
        <f>IFERROR(VLOOKUP(ROWS($E$2:E1018),$A$2:$B$991,2,0),"")</f>
        <v/>
      </c>
    </row>
    <row r="1019" spans="3:5" ht="12.75">
      <c r="C1019"/>
      <c r="E1019" t="str">
        <f>IFERROR(VLOOKUP(ROWS($E$2:E1019),$A$2:$B$991,2,0),"")</f>
        <v/>
      </c>
    </row>
    <row r="1020" spans="3:5" ht="12.75">
      <c r="C1020"/>
      <c r="E1020" t="str">
        <f>IFERROR(VLOOKUP(ROWS($E$2:E1020),$A$2:$B$991,2,0),"")</f>
        <v/>
      </c>
    </row>
    <row r="1021" spans="3:5" ht="12.75">
      <c r="C1021"/>
      <c r="E1021" t="str">
        <f>IFERROR(VLOOKUP(ROWS($E$2:E1021),$A$2:$B$991,2,0),"")</f>
        <v/>
      </c>
    </row>
    <row r="1022" spans="3:5" ht="12.75">
      <c r="C1022"/>
      <c r="E1022" t="str">
        <f>IFERROR(VLOOKUP(ROWS($E$2:E1022),$A$2:$B$991,2,0),"")</f>
        <v/>
      </c>
    </row>
    <row r="1023" spans="3:5" ht="12.75">
      <c r="C1023"/>
      <c r="E1023" t="str">
        <f>IFERROR(VLOOKUP(ROWS($E$2:E1023),$A$2:$B$991,2,0),"")</f>
        <v/>
      </c>
    </row>
    <row r="1024" spans="3:5" ht="12.75">
      <c r="C1024"/>
      <c r="E1024" t="str">
        <f>IFERROR(VLOOKUP(ROWS($E$2:E1024),$A$2:$B$991,2,0),"")</f>
        <v/>
      </c>
    </row>
    <row r="1025" spans="3:5" ht="12.75">
      <c r="C1025"/>
      <c r="E1025" t="str">
        <f>IFERROR(VLOOKUP(ROWS($E$2:E1025),$A$2:$B$991,2,0),"")</f>
        <v/>
      </c>
    </row>
    <row r="1026" spans="3:5" ht="12.75">
      <c r="C1026"/>
      <c r="E1026" t="str">
        <f>IFERROR(VLOOKUP(ROWS($E$2:E1026),$A$2:$B$991,2,0),"")</f>
        <v/>
      </c>
    </row>
    <row r="1027" spans="3:5" ht="12.75">
      <c r="C1027"/>
      <c r="E1027" t="str">
        <f>IFERROR(VLOOKUP(ROWS($E$2:E1027),$A$2:$B$991,2,0),"")</f>
        <v/>
      </c>
    </row>
    <row r="1028" spans="3:5" ht="12.75">
      <c r="C1028"/>
      <c r="E1028" t="str">
        <f>IFERROR(VLOOKUP(ROWS($E$2:E1028),$A$2:$B$991,2,0),"")</f>
        <v/>
      </c>
    </row>
    <row r="1029" spans="3:5" ht="12.75">
      <c r="C1029"/>
      <c r="E1029" t="str">
        <f>IFERROR(VLOOKUP(ROWS($E$2:E1029),$A$2:$B$991,2,0),"")</f>
        <v/>
      </c>
    </row>
    <row r="1030" spans="3:5" ht="12.75">
      <c r="C1030"/>
      <c r="E1030" t="str">
        <f>IFERROR(VLOOKUP(ROWS($E$2:E1030),$A$2:$B$991,2,0),"")</f>
        <v/>
      </c>
    </row>
    <row r="1031" spans="3:5" ht="12.75">
      <c r="C1031"/>
      <c r="E1031" t="str">
        <f>IFERROR(VLOOKUP(ROWS($E$2:E1031),$A$2:$B$991,2,0),"")</f>
        <v/>
      </c>
    </row>
    <row r="1032" spans="3:5" ht="12.75">
      <c r="C1032"/>
      <c r="E1032" t="str">
        <f>IFERROR(VLOOKUP(ROWS($E$2:E1032),$A$2:$B$991,2,0),"")</f>
        <v/>
      </c>
    </row>
    <row r="1033" spans="3:5" ht="12.75">
      <c r="C1033"/>
      <c r="E1033" t="str">
        <f>IFERROR(VLOOKUP(ROWS($E$2:E1033),$A$2:$B$991,2,0),"")</f>
        <v/>
      </c>
    </row>
    <row r="1034" spans="3:5" ht="12.75">
      <c r="C1034"/>
      <c r="E1034" t="str">
        <f>IFERROR(VLOOKUP(ROWS($E$2:E1034),$A$2:$B$991,2,0),"")</f>
        <v/>
      </c>
    </row>
    <row r="1035" spans="3:5" ht="12.75">
      <c r="C1035"/>
      <c r="E1035" t="str">
        <f>IFERROR(VLOOKUP(ROWS($E$2:E1035),$A$2:$B$991,2,0),"")</f>
        <v/>
      </c>
    </row>
    <row r="1036" spans="3:5" ht="12.75">
      <c r="C1036"/>
      <c r="E1036" t="str">
        <f>IFERROR(VLOOKUP(ROWS($E$2:E1036),$A$2:$B$991,2,0),"")</f>
        <v/>
      </c>
    </row>
    <row r="1037" spans="3:5" ht="12.75">
      <c r="C1037"/>
      <c r="E1037" t="str">
        <f>IFERROR(VLOOKUP(ROWS($E$2:E1037),$A$2:$B$991,2,0),"")</f>
        <v/>
      </c>
    </row>
    <row r="1038" spans="3:5" ht="12.75">
      <c r="C1038"/>
      <c r="E1038" t="str">
        <f>IFERROR(VLOOKUP(ROWS($E$2:E1038),$A$2:$B$991,2,0),"")</f>
        <v/>
      </c>
    </row>
    <row r="1039" spans="3:5" ht="12.75">
      <c r="C1039"/>
      <c r="E1039" t="str">
        <f>IFERROR(VLOOKUP(ROWS($E$2:E1039),$A$2:$B$991,2,0),"")</f>
        <v/>
      </c>
    </row>
    <row r="1040" spans="3:5" ht="12.75">
      <c r="C1040"/>
      <c r="E1040" t="str">
        <f>IFERROR(VLOOKUP(ROWS($E$2:E1040),$A$2:$B$991,2,0),"")</f>
        <v/>
      </c>
    </row>
    <row r="1041" spans="3:5" ht="12.75">
      <c r="C1041"/>
      <c r="E1041" t="str">
        <f>IFERROR(VLOOKUP(ROWS($E$2:E1041),$A$2:$B$991,2,0),"")</f>
        <v/>
      </c>
    </row>
    <row r="1042" spans="3:5" ht="12.75">
      <c r="C1042"/>
      <c r="E1042" t="str">
        <f>IFERROR(VLOOKUP(ROWS($E$2:E1042),$A$2:$B$991,2,0),"")</f>
        <v/>
      </c>
    </row>
    <row r="1043" spans="3:5" ht="12.75">
      <c r="C1043"/>
      <c r="E1043" t="str">
        <f>IFERROR(VLOOKUP(ROWS($E$2:E1043),$A$2:$B$991,2,0),"")</f>
        <v/>
      </c>
    </row>
    <row r="1044" spans="3:5" ht="12.75">
      <c r="C1044"/>
      <c r="E1044" t="str">
        <f>IFERROR(VLOOKUP(ROWS($E$2:E1044),$A$2:$B$991,2,0),"")</f>
        <v/>
      </c>
    </row>
    <row r="1045" spans="3:5" ht="12.75">
      <c r="C1045"/>
      <c r="E1045" t="str">
        <f>IFERROR(VLOOKUP(ROWS($E$2:E1045),$A$2:$B$991,2,0),"")</f>
        <v/>
      </c>
    </row>
    <row r="1046" spans="3:5" ht="12.75">
      <c r="C1046"/>
      <c r="E1046" t="str">
        <f>IFERROR(VLOOKUP(ROWS($E$2:E1046),$A$2:$B$991,2,0),"")</f>
        <v/>
      </c>
    </row>
    <row r="1047" spans="3:5" ht="12.75">
      <c r="C1047"/>
      <c r="E1047" t="str">
        <f>IFERROR(VLOOKUP(ROWS($E$2:E1047),$A$2:$B$991,2,0),"")</f>
        <v/>
      </c>
    </row>
    <row r="1048" spans="3:5" ht="12.75">
      <c r="C1048"/>
      <c r="E1048" t="str">
        <f>IFERROR(VLOOKUP(ROWS($E$2:E1048),$A$2:$B$991,2,0),"")</f>
        <v/>
      </c>
    </row>
    <row r="1049" spans="3:5" ht="12.75">
      <c r="C1049"/>
      <c r="E1049" t="str">
        <f>IFERROR(VLOOKUP(ROWS($E$2:E1049),$A$2:$B$991,2,0),"")</f>
        <v/>
      </c>
    </row>
    <row r="1050" spans="3:5" ht="12.75">
      <c r="C1050"/>
      <c r="E1050" t="str">
        <f>IFERROR(VLOOKUP(ROWS($E$2:E1050),$A$2:$B$991,2,0),"")</f>
        <v/>
      </c>
    </row>
    <row r="1051" spans="3:5" ht="12.75">
      <c r="C1051"/>
      <c r="E1051" t="str">
        <f>IFERROR(VLOOKUP(ROWS($E$2:E1051),$A$2:$B$991,2,0),"")</f>
        <v/>
      </c>
    </row>
    <row r="1052" spans="3:5" ht="12.75">
      <c r="C1052"/>
      <c r="E1052" t="str">
        <f>IFERROR(VLOOKUP(ROWS($E$2:E1052),$A$2:$B$991,2,0),"")</f>
        <v/>
      </c>
    </row>
    <row r="1053" spans="3:5" ht="12.75">
      <c r="C1053"/>
      <c r="E1053" t="str">
        <f>IFERROR(VLOOKUP(ROWS($E$2:E1053),$A$2:$B$991,2,0),"")</f>
        <v/>
      </c>
    </row>
    <row r="1054" spans="3:5" ht="12.75">
      <c r="C1054"/>
      <c r="E1054" t="str">
        <f>IFERROR(VLOOKUP(ROWS($E$2:E1054),$A$2:$B$991,2,0),"")</f>
        <v/>
      </c>
    </row>
    <row r="1055" spans="3:5" ht="12.75">
      <c r="C1055"/>
      <c r="E1055" t="str">
        <f>IFERROR(VLOOKUP(ROWS($E$2:E1055),$A$2:$B$991,2,0),"")</f>
        <v/>
      </c>
    </row>
    <row r="1056" spans="3:5" ht="12.75">
      <c r="C1056"/>
      <c r="E1056" t="str">
        <f>IFERROR(VLOOKUP(ROWS($E$2:E1056),$A$2:$B$991,2,0),"")</f>
        <v/>
      </c>
    </row>
    <row r="1057" spans="3:5" ht="12.75">
      <c r="C1057"/>
      <c r="E1057" t="str">
        <f>IFERROR(VLOOKUP(ROWS($E$2:E1057),$A$2:$B$991,2,0),"")</f>
        <v/>
      </c>
    </row>
    <row r="1058" spans="3:5" ht="12.75">
      <c r="C1058"/>
      <c r="E1058" t="str">
        <f>IFERROR(VLOOKUP(ROWS($E$2:E1058),$A$2:$B$991,2,0),"")</f>
        <v/>
      </c>
    </row>
    <row r="1059" spans="3:5" ht="12.75">
      <c r="C1059"/>
      <c r="E1059" t="str">
        <f>IFERROR(VLOOKUP(ROWS($E$2:E1059),$A$2:$B$991,2,0),"")</f>
        <v/>
      </c>
    </row>
    <row r="1060" spans="3:5" ht="12.75">
      <c r="C1060"/>
      <c r="E1060" t="str">
        <f>IFERROR(VLOOKUP(ROWS($E$2:E1060),$A$2:$B$991,2,0),"")</f>
        <v/>
      </c>
    </row>
    <row r="1061" spans="3:5" ht="12.75">
      <c r="C1061"/>
      <c r="E1061" t="str">
        <f>IFERROR(VLOOKUP(ROWS($E$2:E1061),$A$2:$B$991,2,0),"")</f>
        <v/>
      </c>
    </row>
    <row r="1062" spans="3:5" ht="12.75">
      <c r="C1062"/>
      <c r="E1062" t="str">
        <f>IFERROR(VLOOKUP(ROWS($E$2:E1062),$A$2:$B$991,2,0),"")</f>
        <v/>
      </c>
    </row>
    <row r="1063" spans="3:5" ht="12.75">
      <c r="C1063"/>
      <c r="E1063" t="str">
        <f>IFERROR(VLOOKUP(ROWS($E$2:E1063),$A$2:$B$991,2,0),"")</f>
        <v/>
      </c>
    </row>
    <row r="1064" spans="3:5" ht="12.75">
      <c r="C1064"/>
      <c r="E1064" t="str">
        <f>IFERROR(VLOOKUP(ROWS($E$2:E1064),$A$2:$B$991,2,0),"")</f>
        <v/>
      </c>
    </row>
    <row r="1065" spans="3:5" ht="12.75">
      <c r="C1065"/>
      <c r="E1065" t="str">
        <f>IFERROR(VLOOKUP(ROWS($E$2:E1065),$A$2:$B$991,2,0),"")</f>
        <v/>
      </c>
    </row>
    <row r="1066" spans="3:5" ht="12.75">
      <c r="C1066"/>
      <c r="E1066" t="str">
        <f>IFERROR(VLOOKUP(ROWS($E$2:E1066),$A$2:$B$991,2,0),"")</f>
        <v/>
      </c>
    </row>
    <row r="1067" spans="3:5" ht="12.75">
      <c r="C1067"/>
      <c r="E1067" t="str">
        <f>IFERROR(VLOOKUP(ROWS($E$2:E1067),$A$2:$B$991,2,0),"")</f>
        <v/>
      </c>
    </row>
    <row r="1068" spans="3:5" ht="12.75">
      <c r="C1068"/>
      <c r="E1068" t="str">
        <f>IFERROR(VLOOKUP(ROWS($E$2:E1068),$A$2:$B$991,2,0),"")</f>
        <v/>
      </c>
    </row>
    <row r="1069" spans="3:5" ht="12.75">
      <c r="C1069"/>
      <c r="E1069" t="str">
        <f>IFERROR(VLOOKUP(ROWS($E$2:E1069),$A$2:$B$991,2,0),"")</f>
        <v/>
      </c>
    </row>
    <row r="1070" spans="3:5" ht="12.75">
      <c r="C1070"/>
      <c r="E1070" t="str">
        <f>IFERROR(VLOOKUP(ROWS($E$2:E1070),$A$2:$B$991,2,0),"")</f>
        <v/>
      </c>
    </row>
    <row r="1071" spans="3:5" ht="12.75">
      <c r="C1071"/>
      <c r="E1071" t="str">
        <f>IFERROR(VLOOKUP(ROWS($E$2:E1071),$A$2:$B$991,2,0),"")</f>
        <v/>
      </c>
    </row>
    <row r="1072" spans="3:5" ht="12.75">
      <c r="C1072"/>
      <c r="E1072" t="str">
        <f>IFERROR(VLOOKUP(ROWS($E$2:E1072),$A$2:$B$991,2,0),"")</f>
        <v/>
      </c>
    </row>
    <row r="1073" spans="3:5" ht="12.75">
      <c r="C1073"/>
      <c r="E1073" t="str">
        <f>IFERROR(VLOOKUP(ROWS($E$2:E1073),$A$2:$B$991,2,0),"")</f>
        <v/>
      </c>
    </row>
    <row r="1074" spans="3:5" ht="12.75">
      <c r="C1074"/>
      <c r="E1074" t="str">
        <f>IFERROR(VLOOKUP(ROWS($E$2:E1074),$A$2:$B$991,2,0),"")</f>
        <v/>
      </c>
    </row>
    <row r="1075" spans="3:5" ht="12.75">
      <c r="C1075"/>
      <c r="E1075" t="str">
        <f>IFERROR(VLOOKUP(ROWS($E$2:E1075),$A$2:$B$991,2,0),"")</f>
        <v/>
      </c>
    </row>
    <row r="1076" spans="3:5" ht="12.75">
      <c r="C1076"/>
      <c r="E1076" t="str">
        <f>IFERROR(VLOOKUP(ROWS($E$2:E1076),$A$2:$B$991,2,0),"")</f>
        <v/>
      </c>
    </row>
    <row r="1077" spans="3:5" ht="12.75">
      <c r="C1077"/>
      <c r="E1077" t="str">
        <f>IFERROR(VLOOKUP(ROWS($E$2:E1077),$A$2:$B$991,2,0),"")</f>
        <v/>
      </c>
    </row>
    <row r="1078" spans="3:5" ht="12.75">
      <c r="C1078"/>
      <c r="E1078" t="str">
        <f>IFERROR(VLOOKUP(ROWS($E$2:E1078),$A$2:$B$991,2,0),"")</f>
        <v/>
      </c>
    </row>
    <row r="1079" spans="3:5" ht="12.75">
      <c r="C1079"/>
      <c r="E1079" t="str">
        <f>IFERROR(VLOOKUP(ROWS($E$2:E1079),$A$2:$B$991,2,0),"")</f>
        <v/>
      </c>
    </row>
    <row r="1080" spans="3:5" ht="12.75">
      <c r="C1080"/>
      <c r="E1080" t="str">
        <f>IFERROR(VLOOKUP(ROWS($E$2:E1080),$A$2:$B$991,2,0),"")</f>
        <v/>
      </c>
    </row>
    <row r="1081" spans="3:5" ht="12.75">
      <c r="C1081"/>
      <c r="E1081" t="str">
        <f>IFERROR(VLOOKUP(ROWS($E$2:E1081),$A$2:$B$991,2,0),"")</f>
        <v/>
      </c>
    </row>
    <row r="1082" spans="3:5" ht="12.75">
      <c r="C1082"/>
      <c r="E1082" t="str">
        <f>IFERROR(VLOOKUP(ROWS($E$2:E1082),$A$2:$B$991,2,0),"")</f>
        <v/>
      </c>
    </row>
    <row r="1083" spans="3:5" ht="12.75">
      <c r="C1083"/>
      <c r="E1083" t="str">
        <f>IFERROR(VLOOKUP(ROWS($E$2:E1083),$A$2:$B$991,2,0),"")</f>
        <v/>
      </c>
    </row>
    <row r="1084" spans="3:5" ht="12.75">
      <c r="C1084"/>
      <c r="E1084" t="str">
        <f>IFERROR(VLOOKUP(ROWS($E$2:E1084),$A$2:$B$991,2,0),"")</f>
        <v/>
      </c>
    </row>
    <row r="1085" spans="3:5" ht="12.75">
      <c r="C1085"/>
      <c r="E1085" t="str">
        <f>IFERROR(VLOOKUP(ROWS($E$2:E1085),$A$2:$B$991,2,0),"")</f>
        <v/>
      </c>
    </row>
    <row r="1086" spans="3:5" ht="12.75">
      <c r="C1086"/>
      <c r="E1086" t="str">
        <f>IFERROR(VLOOKUP(ROWS($E$2:E1086),$A$2:$B$991,2,0),"")</f>
        <v/>
      </c>
    </row>
    <row r="1087" spans="3:5" ht="12.75">
      <c r="C1087"/>
      <c r="E1087" t="str">
        <f>IFERROR(VLOOKUP(ROWS($E$2:E1087),$A$2:$B$991,2,0),"")</f>
        <v/>
      </c>
    </row>
    <row r="1088" spans="3:5" ht="12.75">
      <c r="C1088"/>
      <c r="E1088" t="str">
        <f>IFERROR(VLOOKUP(ROWS($E$2:E1088),$A$2:$B$991,2,0),"")</f>
        <v/>
      </c>
    </row>
    <row r="1089" spans="3:5" ht="12.75">
      <c r="C1089"/>
      <c r="E1089" t="str">
        <f>IFERROR(VLOOKUP(ROWS($E$2:E1089),$A$2:$B$991,2,0),"")</f>
        <v/>
      </c>
    </row>
    <row r="1090" spans="3:5" ht="12.75">
      <c r="C1090"/>
      <c r="E1090" t="str">
        <f>IFERROR(VLOOKUP(ROWS($E$2:E1090),$A$2:$B$991,2,0),"")</f>
        <v/>
      </c>
    </row>
    <row r="1091" spans="3:5" ht="12.75">
      <c r="C1091"/>
      <c r="E1091" t="str">
        <f>IFERROR(VLOOKUP(ROWS($E$2:E1091),$A$2:$B$991,2,0),"")</f>
        <v/>
      </c>
    </row>
    <row r="1092" spans="3:5" ht="12.75">
      <c r="C1092"/>
      <c r="E1092" t="str">
        <f>IFERROR(VLOOKUP(ROWS($E$2:E1092),$A$2:$B$991,2,0),"")</f>
        <v/>
      </c>
    </row>
    <row r="1093" spans="3:5" ht="12.75">
      <c r="C1093"/>
      <c r="E1093" t="str">
        <f>IFERROR(VLOOKUP(ROWS($E$2:E1093),$A$2:$B$991,2,0),"")</f>
        <v/>
      </c>
    </row>
    <row r="1094" spans="3:5" ht="12.75">
      <c r="C1094"/>
      <c r="E1094" t="str">
        <f>IFERROR(VLOOKUP(ROWS($E$2:E1094),$A$2:$B$991,2,0),"")</f>
        <v/>
      </c>
    </row>
    <row r="1095" spans="3:5" ht="12.75">
      <c r="C1095"/>
      <c r="E1095" t="str">
        <f>IFERROR(VLOOKUP(ROWS($E$2:E1095),$A$2:$B$991,2,0),"")</f>
        <v/>
      </c>
    </row>
    <row r="1096" spans="3:5" ht="12.75">
      <c r="C1096"/>
      <c r="E1096" t="str">
        <f>IFERROR(VLOOKUP(ROWS($E$2:E1096),$A$2:$B$991,2,0),"")</f>
        <v/>
      </c>
    </row>
    <row r="1097" spans="3:5" ht="12.75">
      <c r="C1097"/>
      <c r="E1097" t="str">
        <f>IFERROR(VLOOKUP(ROWS($E$2:E1097),$A$2:$B$991,2,0),"")</f>
        <v/>
      </c>
    </row>
    <row r="1098" spans="3:5" ht="12.75">
      <c r="C1098"/>
      <c r="E1098" t="str">
        <f>IFERROR(VLOOKUP(ROWS($E$2:E1098),$A$2:$B$991,2,0),"")</f>
        <v/>
      </c>
    </row>
    <row r="1099" spans="3:5" ht="12.75">
      <c r="C1099"/>
      <c r="E1099" t="str">
        <f>IFERROR(VLOOKUP(ROWS($E$2:E1099),$A$2:$B$991,2,0),"")</f>
        <v/>
      </c>
    </row>
    <row r="1100" spans="3:5" ht="12.75">
      <c r="C1100"/>
      <c r="E1100" t="str">
        <f>IFERROR(VLOOKUP(ROWS($E$2:E1100),$A$2:$B$991,2,0),"")</f>
        <v/>
      </c>
    </row>
    <row r="1101" spans="3:5" ht="12.75">
      <c r="C1101"/>
      <c r="E1101" t="str">
        <f>IFERROR(VLOOKUP(ROWS($E$2:E1101),$A$2:$B$991,2,0),"")</f>
        <v/>
      </c>
    </row>
    <row r="1102" spans="3:5" ht="12.75">
      <c r="C1102"/>
      <c r="E1102" t="str">
        <f>IFERROR(VLOOKUP(ROWS($E$2:E1102),$A$2:$B$991,2,0),"")</f>
        <v/>
      </c>
    </row>
    <row r="1103" spans="3:5" ht="12.75">
      <c r="C1103"/>
      <c r="E1103" t="str">
        <f>IFERROR(VLOOKUP(ROWS($E$2:E1103),$A$2:$B$991,2,0),"")</f>
        <v/>
      </c>
    </row>
    <row r="1104" spans="3:5" ht="12.75">
      <c r="C1104"/>
      <c r="E1104" t="str">
        <f>IFERROR(VLOOKUP(ROWS($E$2:E1104),$A$2:$B$991,2,0),"")</f>
        <v/>
      </c>
    </row>
    <row r="1105" spans="3:5" ht="12.75">
      <c r="C1105"/>
      <c r="E1105" t="str">
        <f>IFERROR(VLOOKUP(ROWS($E$2:E1105),$A$2:$B$991,2,0),"")</f>
        <v/>
      </c>
    </row>
    <row r="1106" spans="3:5" ht="12.75">
      <c r="C1106"/>
      <c r="E1106" t="str">
        <f>IFERROR(VLOOKUP(ROWS($E$2:E1106),$A$2:$B$991,2,0),"")</f>
        <v/>
      </c>
    </row>
    <row r="1107" spans="3:5" ht="12.75">
      <c r="C1107"/>
      <c r="E1107" t="str">
        <f>IFERROR(VLOOKUP(ROWS($E$2:E1107),$A$2:$B$991,2,0),"")</f>
        <v/>
      </c>
    </row>
    <row r="1108" spans="3:5" ht="12.75">
      <c r="C1108"/>
      <c r="E1108" t="str">
        <f>IFERROR(VLOOKUP(ROWS($E$2:E1108),$A$2:$B$991,2,0),"")</f>
        <v/>
      </c>
    </row>
    <row r="1109" spans="3:5" ht="12.75">
      <c r="C1109"/>
      <c r="E1109" t="str">
        <f>IFERROR(VLOOKUP(ROWS($E$2:E1109),$A$2:$B$991,2,0),"")</f>
        <v/>
      </c>
    </row>
    <row r="1110" spans="3:5" ht="12.75">
      <c r="C1110"/>
      <c r="E1110" t="str">
        <f>IFERROR(VLOOKUP(ROWS($E$2:E1110),$A$2:$B$991,2,0),"")</f>
        <v/>
      </c>
    </row>
    <row r="1111" spans="3:5" ht="12.75">
      <c r="C1111"/>
      <c r="E1111" t="str">
        <f>IFERROR(VLOOKUP(ROWS($E$2:E1111),$A$2:$B$991,2,0),"")</f>
        <v/>
      </c>
    </row>
    <row r="1112" spans="3:5" ht="12.75">
      <c r="C1112"/>
      <c r="E1112" t="str">
        <f>IFERROR(VLOOKUP(ROWS($E$2:E1112),$A$2:$B$991,2,0),"")</f>
        <v/>
      </c>
    </row>
    <row r="1113" spans="3:5" ht="12.75">
      <c r="C1113"/>
      <c r="E1113" t="str">
        <f>IFERROR(VLOOKUP(ROWS($E$2:E1113),$A$2:$B$991,2,0),"")</f>
        <v/>
      </c>
    </row>
    <row r="1114" spans="3:5" ht="12.75">
      <c r="C1114"/>
      <c r="E1114" t="str">
        <f>IFERROR(VLOOKUP(ROWS($E$2:E1114),$A$2:$B$991,2,0),"")</f>
        <v/>
      </c>
    </row>
    <row r="1115" spans="3:5" ht="12.75">
      <c r="C1115"/>
      <c r="E1115" t="str">
        <f>IFERROR(VLOOKUP(ROWS($E$2:E1115),$A$2:$B$991,2,0),"")</f>
        <v/>
      </c>
    </row>
    <row r="1116" spans="3:5" ht="12.75">
      <c r="C1116"/>
      <c r="E1116" t="str">
        <f>IFERROR(VLOOKUP(ROWS($E$2:E1116),$A$2:$B$991,2,0),"")</f>
        <v/>
      </c>
    </row>
    <row r="1117" spans="3:5" ht="12.75">
      <c r="C1117"/>
      <c r="E1117" t="str">
        <f>IFERROR(VLOOKUP(ROWS($E$2:E1117),$A$2:$B$991,2,0),"")</f>
        <v/>
      </c>
    </row>
    <row r="1118" spans="3:5" ht="12.75">
      <c r="C1118"/>
      <c r="E1118" t="str">
        <f>IFERROR(VLOOKUP(ROWS($E$2:E1118),$A$2:$B$991,2,0),"")</f>
        <v/>
      </c>
    </row>
    <row r="1119" spans="3:5" ht="12.75">
      <c r="C1119"/>
      <c r="E1119" t="str">
        <f>IFERROR(VLOOKUP(ROWS($E$2:E1119),$A$2:$B$991,2,0),"")</f>
        <v/>
      </c>
    </row>
    <row r="1120" spans="3:5" ht="12.75">
      <c r="C1120"/>
      <c r="E1120" t="str">
        <f>IFERROR(VLOOKUP(ROWS($E$2:E1120),$A$2:$B$991,2,0),"")</f>
        <v/>
      </c>
    </row>
    <row r="1121" spans="3:5" ht="12.75">
      <c r="C1121"/>
      <c r="E1121" t="str">
        <f>IFERROR(VLOOKUP(ROWS($E$2:E1121),$A$2:$B$991,2,0),"")</f>
        <v/>
      </c>
    </row>
    <row r="1122" spans="3:5" ht="12.75">
      <c r="C1122"/>
      <c r="E1122" t="str">
        <f>IFERROR(VLOOKUP(ROWS($E$2:E1122),$A$2:$B$991,2,0),"")</f>
        <v/>
      </c>
    </row>
    <row r="1123" spans="3:5" ht="12.75">
      <c r="C1123"/>
      <c r="E1123" t="str">
        <f>IFERROR(VLOOKUP(ROWS($E$2:E1123),$A$2:$B$991,2,0),"")</f>
        <v/>
      </c>
    </row>
    <row r="1124" spans="3:5" ht="12.75">
      <c r="C1124"/>
      <c r="E1124" t="str">
        <f>IFERROR(VLOOKUP(ROWS($E$2:E1124),$A$2:$B$991,2,0),"")</f>
        <v/>
      </c>
    </row>
    <row r="1125" spans="3:5" ht="12.75">
      <c r="C1125"/>
      <c r="E1125" t="str">
        <f>IFERROR(VLOOKUP(ROWS($E$2:E1125),$A$2:$B$991,2,0),"")</f>
        <v/>
      </c>
    </row>
    <row r="1126" spans="3:5" ht="12.75">
      <c r="C1126"/>
      <c r="E1126" t="str">
        <f>IFERROR(VLOOKUP(ROWS($E$2:E1126),$A$2:$B$991,2,0),"")</f>
        <v/>
      </c>
    </row>
    <row r="1127" spans="3:5" ht="12.75">
      <c r="C1127"/>
      <c r="E1127" t="str">
        <f>IFERROR(VLOOKUP(ROWS($E$2:E1127),$A$2:$B$991,2,0),"")</f>
        <v/>
      </c>
    </row>
    <row r="1128" spans="3:5" ht="12.75">
      <c r="C1128"/>
      <c r="E1128" t="str">
        <f>IFERROR(VLOOKUP(ROWS($E$2:E1128),$A$2:$B$991,2,0),"")</f>
        <v/>
      </c>
    </row>
    <row r="1129" spans="3:5" ht="12.75">
      <c r="C1129"/>
      <c r="E1129" t="str">
        <f>IFERROR(VLOOKUP(ROWS($E$2:E1129),$A$2:$B$991,2,0),"")</f>
        <v/>
      </c>
    </row>
    <row r="1130" spans="3:5" ht="12.75">
      <c r="C1130"/>
      <c r="E1130" t="str">
        <f>IFERROR(VLOOKUP(ROWS($E$2:E1130),$A$2:$B$991,2,0),"")</f>
        <v/>
      </c>
    </row>
    <row r="1131" spans="3:5" ht="12.75">
      <c r="C1131"/>
      <c r="E1131" t="str">
        <f>IFERROR(VLOOKUP(ROWS($E$2:E1131),$A$2:$B$991,2,0),"")</f>
        <v/>
      </c>
    </row>
    <row r="1132" spans="3:5" ht="12.75">
      <c r="C1132"/>
      <c r="E1132" t="str">
        <f>IFERROR(VLOOKUP(ROWS($E$2:E1132),$A$2:$B$991,2,0),"")</f>
        <v/>
      </c>
    </row>
    <row r="1133" spans="3:5" ht="12.75">
      <c r="C1133"/>
      <c r="E1133" t="str">
        <f>IFERROR(VLOOKUP(ROWS($E$2:E1133),$A$2:$B$991,2,0),"")</f>
        <v/>
      </c>
    </row>
    <row r="1134" spans="3:5" ht="12.75">
      <c r="C1134"/>
      <c r="E1134" t="str">
        <f>IFERROR(VLOOKUP(ROWS($E$2:E1134),$A$2:$B$991,2,0),"")</f>
        <v/>
      </c>
    </row>
    <row r="1135" spans="3:5" ht="12.75">
      <c r="C1135"/>
      <c r="E1135" t="str">
        <f>IFERROR(VLOOKUP(ROWS($E$2:E1135),$A$2:$B$991,2,0),"")</f>
        <v/>
      </c>
    </row>
    <row r="1136" spans="3:5" ht="12.75">
      <c r="C1136"/>
      <c r="E1136" t="str">
        <f>IFERROR(VLOOKUP(ROWS($E$2:E1136),$A$2:$B$991,2,0),"")</f>
        <v/>
      </c>
    </row>
    <row r="1137" spans="3:5" ht="12.75">
      <c r="C1137"/>
      <c r="E1137" t="str">
        <f>IFERROR(VLOOKUP(ROWS($E$2:E1137),$A$2:$B$991,2,0),"")</f>
        <v/>
      </c>
    </row>
    <row r="1138" spans="3:5" ht="12.75">
      <c r="C1138"/>
      <c r="E1138" t="str">
        <f>IFERROR(VLOOKUP(ROWS($E$2:E1138),$A$2:$B$991,2,0),"")</f>
        <v/>
      </c>
    </row>
    <row r="1139" spans="3:5" ht="12.75">
      <c r="C1139"/>
      <c r="E1139" t="str">
        <f>IFERROR(VLOOKUP(ROWS($E$2:E1139),$A$2:$B$991,2,0),"")</f>
        <v/>
      </c>
    </row>
    <row r="1140" spans="3:5" ht="12.75">
      <c r="C1140"/>
      <c r="E1140" t="str">
        <f>IFERROR(VLOOKUP(ROWS($E$2:E1140),$A$2:$B$991,2,0),"")</f>
        <v/>
      </c>
    </row>
    <row r="1141" spans="3:5" ht="12.75">
      <c r="C1141"/>
      <c r="E1141" t="str">
        <f>IFERROR(VLOOKUP(ROWS($E$2:E1141),$A$2:$B$991,2,0),"")</f>
        <v/>
      </c>
    </row>
    <row r="1142" spans="3:5" ht="12.75">
      <c r="C1142"/>
      <c r="E1142" t="str">
        <f>IFERROR(VLOOKUP(ROWS($E$2:E1142),$A$2:$B$991,2,0),"")</f>
        <v/>
      </c>
    </row>
    <row r="1143" spans="3:5" ht="12.75">
      <c r="C1143"/>
      <c r="E1143" t="str">
        <f>IFERROR(VLOOKUP(ROWS($E$2:E1143),$A$2:$B$991,2,0),"")</f>
        <v/>
      </c>
    </row>
    <row r="1144" spans="3:5" ht="12.75">
      <c r="C1144"/>
      <c r="E1144" t="str">
        <f>IFERROR(VLOOKUP(ROWS($E$2:E1144),$A$2:$B$991,2,0),"")</f>
        <v/>
      </c>
    </row>
    <row r="1145" spans="3:5" ht="12.75">
      <c r="C1145"/>
      <c r="E1145" t="str">
        <f>IFERROR(VLOOKUP(ROWS($E$2:E1145),$A$2:$B$991,2,0),"")</f>
        <v/>
      </c>
    </row>
    <row r="1146" spans="3:5" ht="12.75">
      <c r="C1146"/>
      <c r="E1146" t="str">
        <f>IFERROR(VLOOKUP(ROWS($E$2:E1146),$A$2:$B$991,2,0),"")</f>
        <v/>
      </c>
    </row>
    <row r="1147" spans="3:5" ht="12.75">
      <c r="C1147"/>
      <c r="E1147" t="str">
        <f>IFERROR(VLOOKUP(ROWS($E$2:E1147),$A$2:$B$991,2,0),"")</f>
        <v/>
      </c>
    </row>
    <row r="1148" spans="3:5" ht="12.75">
      <c r="C1148"/>
      <c r="E1148" t="str">
        <f>IFERROR(VLOOKUP(ROWS($E$2:E1148),$A$2:$B$991,2,0),"")</f>
        <v/>
      </c>
    </row>
    <row r="1149" spans="3:5" ht="12.75">
      <c r="C1149"/>
      <c r="E1149" t="str">
        <f>IFERROR(VLOOKUP(ROWS($E$2:E1149),$A$2:$B$991,2,0),"")</f>
        <v/>
      </c>
    </row>
    <row r="1150" spans="3:5" ht="12.75">
      <c r="C1150"/>
      <c r="E1150" t="str">
        <f>IFERROR(VLOOKUP(ROWS($E$2:E1150),$A$2:$B$991,2,0),"")</f>
        <v/>
      </c>
    </row>
    <row r="1151" spans="3:5" ht="12.75">
      <c r="C1151"/>
      <c r="E1151" t="str">
        <f>IFERROR(VLOOKUP(ROWS($E$2:E1151),$A$2:$B$991,2,0),"")</f>
        <v/>
      </c>
    </row>
    <row r="1152" spans="3:5" ht="12.75">
      <c r="C1152"/>
      <c r="E1152" t="str">
        <f>IFERROR(VLOOKUP(ROWS($E$2:E1152),$A$2:$B$991,2,0),"")</f>
        <v/>
      </c>
    </row>
    <row r="1153" spans="3:5" ht="12.75">
      <c r="C1153"/>
      <c r="E1153" t="str">
        <f>IFERROR(VLOOKUP(ROWS($E$2:E1153),$A$2:$B$991,2,0),"")</f>
        <v/>
      </c>
    </row>
    <row r="1154" spans="3:5" ht="12.75">
      <c r="C1154"/>
      <c r="E1154" t="str">
        <f>IFERROR(VLOOKUP(ROWS($E$2:E1154),$A$2:$B$991,2,0),"")</f>
        <v/>
      </c>
    </row>
    <row r="1155" spans="3:5" ht="12.75">
      <c r="C1155"/>
      <c r="E1155" t="str">
        <f>IFERROR(VLOOKUP(ROWS($E$2:E1155),$A$2:$B$991,2,0),"")</f>
        <v/>
      </c>
    </row>
    <row r="1156" spans="3:5" ht="12.75">
      <c r="C1156"/>
      <c r="E1156" t="str">
        <f>IFERROR(VLOOKUP(ROWS($E$2:E1156),$A$2:$B$991,2,0),"")</f>
        <v/>
      </c>
    </row>
    <row r="1157" spans="3:5" ht="12.75">
      <c r="C1157"/>
      <c r="E1157" t="str">
        <f>IFERROR(VLOOKUP(ROWS($E$2:E1157),$A$2:$B$991,2,0),"")</f>
        <v/>
      </c>
    </row>
    <row r="1158" spans="3:5" ht="12.75">
      <c r="C1158"/>
      <c r="E1158" t="str">
        <f>IFERROR(VLOOKUP(ROWS($E$2:E1158),$A$2:$B$991,2,0),"")</f>
        <v/>
      </c>
    </row>
    <row r="1159" spans="3:5" ht="12.75">
      <c r="C1159"/>
      <c r="E1159" t="str">
        <f>IFERROR(VLOOKUP(ROWS($E$2:E1159),$A$2:$B$991,2,0),"")</f>
        <v/>
      </c>
    </row>
    <row r="1160" spans="3:5" ht="12.75">
      <c r="C1160"/>
      <c r="E1160" t="str">
        <f>IFERROR(VLOOKUP(ROWS($E$2:E1160),$A$2:$B$991,2,0),"")</f>
        <v/>
      </c>
    </row>
    <row r="1161" spans="3:5" ht="12.75">
      <c r="C1161"/>
      <c r="E1161" t="str">
        <f>IFERROR(VLOOKUP(ROWS($E$2:E1161),$A$2:$B$991,2,0),"")</f>
        <v/>
      </c>
    </row>
    <row r="1162" spans="3:5" ht="12.75">
      <c r="C1162"/>
      <c r="E1162" t="str">
        <f>IFERROR(VLOOKUP(ROWS($E$2:E1162),$A$2:$B$991,2,0),"")</f>
        <v/>
      </c>
    </row>
    <row r="1163" spans="3:5" ht="12.75">
      <c r="C1163"/>
      <c r="E1163" t="str">
        <f>IFERROR(VLOOKUP(ROWS($E$2:E1163),$A$2:$B$991,2,0),"")</f>
        <v/>
      </c>
    </row>
    <row r="1164" spans="3:5" ht="12.75">
      <c r="C1164"/>
      <c r="E1164" t="str">
        <f>IFERROR(VLOOKUP(ROWS($E$2:E1164),$A$2:$B$991,2,0),"")</f>
        <v/>
      </c>
    </row>
    <row r="1165" spans="3:5" ht="12.75">
      <c r="C1165"/>
      <c r="E1165" t="str">
        <f>IFERROR(VLOOKUP(ROWS($E$2:E1165),$A$2:$B$991,2,0),"")</f>
        <v/>
      </c>
    </row>
    <row r="1166" spans="3:5" ht="12.75">
      <c r="C1166"/>
      <c r="E1166" t="str">
        <f>IFERROR(VLOOKUP(ROWS($E$2:E1166),$A$2:$B$991,2,0),"")</f>
        <v/>
      </c>
    </row>
    <row r="1167" spans="3:5" ht="12.75">
      <c r="C1167"/>
      <c r="E1167" t="str">
        <f>IFERROR(VLOOKUP(ROWS($E$2:E1167),$A$2:$B$991,2,0),"")</f>
        <v/>
      </c>
    </row>
    <row r="1168" spans="3:5" ht="12.75">
      <c r="C1168"/>
      <c r="E1168" t="str">
        <f>IFERROR(VLOOKUP(ROWS($E$2:E1168),$A$2:$B$991,2,0),"")</f>
        <v/>
      </c>
    </row>
    <row r="1169" spans="3:5" ht="12.75">
      <c r="C1169"/>
      <c r="E1169" t="str">
        <f>IFERROR(VLOOKUP(ROWS($E$2:E1169),$A$2:$B$991,2,0),"")</f>
        <v/>
      </c>
    </row>
    <row r="1170" spans="3:5" ht="12.75">
      <c r="C1170"/>
      <c r="E1170" t="str">
        <f>IFERROR(VLOOKUP(ROWS($E$2:E1170),$A$2:$B$991,2,0),"")</f>
        <v/>
      </c>
    </row>
    <row r="1171" spans="3:5" ht="12.75">
      <c r="C1171"/>
      <c r="E1171" t="str">
        <f>IFERROR(VLOOKUP(ROWS($E$2:E1171),$A$2:$B$991,2,0),"")</f>
        <v/>
      </c>
    </row>
    <row r="1172" spans="3:5" ht="12.75">
      <c r="C1172"/>
      <c r="E1172" t="str">
        <f>IFERROR(VLOOKUP(ROWS($E$2:E1172),$A$2:$B$991,2,0),"")</f>
        <v/>
      </c>
    </row>
    <row r="1173" spans="3:5" ht="12.75">
      <c r="C1173"/>
      <c r="E1173" t="str">
        <f>IFERROR(VLOOKUP(ROWS($E$2:E1173),$A$2:$B$991,2,0),"")</f>
        <v/>
      </c>
    </row>
    <row r="1174" spans="3:5" ht="12.75">
      <c r="C1174"/>
      <c r="E1174" t="str">
        <f>IFERROR(VLOOKUP(ROWS($E$2:E1174),$A$2:$B$991,2,0),"")</f>
        <v/>
      </c>
    </row>
    <row r="1175" spans="3:5" ht="12.75">
      <c r="C1175"/>
      <c r="E1175" t="str">
        <f>IFERROR(VLOOKUP(ROWS($E$2:E1175),$A$2:$B$991,2,0),"")</f>
        <v/>
      </c>
    </row>
    <row r="1176" spans="3:5" ht="12.75">
      <c r="C1176"/>
      <c r="E1176" t="str">
        <f>IFERROR(VLOOKUP(ROWS($E$2:E1176),$A$2:$B$991,2,0),"")</f>
        <v/>
      </c>
    </row>
    <row r="1177" spans="3:5" ht="12.75">
      <c r="C1177"/>
      <c r="E1177" t="str">
        <f>IFERROR(VLOOKUP(ROWS($E$2:E1177),$A$2:$B$991,2,0),"")</f>
        <v/>
      </c>
    </row>
    <row r="1178" spans="3:5" ht="12.75">
      <c r="C1178"/>
      <c r="E1178" t="str">
        <f>IFERROR(VLOOKUP(ROWS($E$2:E1178),$A$2:$B$991,2,0),"")</f>
        <v/>
      </c>
    </row>
    <row r="1179" spans="3:5" ht="12.75">
      <c r="C1179"/>
      <c r="E1179" t="str">
        <f>IFERROR(VLOOKUP(ROWS($E$2:E1179),$A$2:$B$991,2,0),"")</f>
        <v/>
      </c>
    </row>
    <row r="1180" spans="3:5" ht="12.75">
      <c r="C1180"/>
      <c r="E1180" t="str">
        <f>IFERROR(VLOOKUP(ROWS($E$2:E1180),$A$2:$B$991,2,0),"")</f>
        <v/>
      </c>
    </row>
    <row r="1181" spans="3:5" ht="12.75">
      <c r="C1181"/>
      <c r="E1181" t="str">
        <f>IFERROR(VLOOKUP(ROWS($E$2:E1181),$A$2:$B$991,2,0),"")</f>
        <v/>
      </c>
    </row>
    <row r="1182" spans="3:5" ht="12.75">
      <c r="C1182"/>
      <c r="E1182" t="str">
        <f>IFERROR(VLOOKUP(ROWS($E$2:E1182),$A$2:$B$991,2,0),"")</f>
        <v/>
      </c>
    </row>
    <row r="1183" spans="3:5" ht="12.75">
      <c r="C1183"/>
      <c r="E1183" t="str">
        <f>IFERROR(VLOOKUP(ROWS($E$2:E1183),$A$2:$B$991,2,0),"")</f>
        <v/>
      </c>
    </row>
    <row r="1184" spans="3:5" ht="12.75">
      <c r="C1184"/>
      <c r="E1184" t="str">
        <f>IFERROR(VLOOKUP(ROWS($E$2:E1184),$A$2:$B$991,2,0),"")</f>
        <v/>
      </c>
    </row>
    <row r="1185" spans="3:5" ht="12.75">
      <c r="C1185"/>
      <c r="E1185" t="str">
        <f>IFERROR(VLOOKUP(ROWS($E$2:E1185),$A$2:$B$991,2,0),"")</f>
        <v/>
      </c>
    </row>
    <row r="1186" spans="3:5" ht="12.75">
      <c r="C1186"/>
      <c r="E1186" t="str">
        <f>IFERROR(VLOOKUP(ROWS($E$2:E1186),$A$2:$B$991,2,0),"")</f>
        <v/>
      </c>
    </row>
    <row r="1187" spans="3:5" ht="12.75">
      <c r="C1187"/>
      <c r="E1187" t="str">
        <f>IFERROR(VLOOKUP(ROWS($E$2:E1187),$A$2:$B$991,2,0),"")</f>
        <v/>
      </c>
    </row>
    <row r="1188" spans="3:5" ht="12.75">
      <c r="C1188"/>
      <c r="E1188" t="str">
        <f>IFERROR(VLOOKUP(ROWS($E$2:E1188),$A$2:$B$991,2,0),"")</f>
        <v/>
      </c>
    </row>
    <row r="1189" spans="3:5" ht="12.75">
      <c r="C1189"/>
      <c r="E1189" t="str">
        <f>IFERROR(VLOOKUP(ROWS($E$2:E1189),$A$2:$B$991,2,0),"")</f>
        <v/>
      </c>
    </row>
    <row r="1190" spans="3:5" ht="12.75">
      <c r="C1190"/>
      <c r="E1190" t="str">
        <f>IFERROR(VLOOKUP(ROWS($E$2:E1190),$A$2:$B$991,2,0),"")</f>
        <v/>
      </c>
    </row>
    <row r="1191" spans="3:5" ht="12.75">
      <c r="C1191"/>
      <c r="E1191" t="str">
        <f>IFERROR(VLOOKUP(ROWS($E$2:E1191),$A$2:$B$991,2,0),"")</f>
        <v/>
      </c>
    </row>
    <row r="1192" spans="3:5" ht="12.75">
      <c r="C1192"/>
      <c r="E1192" t="str">
        <f>IFERROR(VLOOKUP(ROWS($E$2:E1192),$A$2:$B$991,2,0),"")</f>
        <v/>
      </c>
    </row>
    <row r="1193" spans="3:5" ht="12.75">
      <c r="C1193"/>
      <c r="E1193" t="str">
        <f>IFERROR(VLOOKUP(ROWS($E$2:E1193),$A$2:$B$991,2,0),"")</f>
        <v/>
      </c>
    </row>
    <row r="1194" spans="3:5" ht="12.75">
      <c r="C1194"/>
      <c r="E1194" t="str">
        <f>IFERROR(VLOOKUP(ROWS($E$2:E1194),$A$2:$B$991,2,0),"")</f>
        <v/>
      </c>
    </row>
    <row r="1195" spans="3:5" ht="12.75">
      <c r="C1195"/>
      <c r="E1195" t="str">
        <f>IFERROR(VLOOKUP(ROWS($E$2:E1195),$A$2:$B$991,2,0),"")</f>
        <v/>
      </c>
    </row>
    <row r="1196" spans="3:5" ht="12.75">
      <c r="C1196"/>
      <c r="E1196" t="str">
        <f>IFERROR(VLOOKUP(ROWS($E$2:E1196),$A$2:$B$991,2,0),"")</f>
        <v/>
      </c>
    </row>
    <row r="1197" spans="3:5" ht="12.75">
      <c r="C1197"/>
      <c r="E1197" t="str">
        <f>IFERROR(VLOOKUP(ROWS($E$2:E1197),$A$2:$B$991,2,0),"")</f>
        <v/>
      </c>
    </row>
    <row r="1198" spans="3:5" ht="12.75">
      <c r="C1198"/>
      <c r="E1198" t="str">
        <f>IFERROR(VLOOKUP(ROWS($E$2:E1198),$A$2:$B$991,2,0),"")</f>
        <v/>
      </c>
    </row>
    <row r="1199" spans="3:5" ht="12.75">
      <c r="C1199"/>
      <c r="E1199" t="str">
        <f>IFERROR(VLOOKUP(ROWS($E$2:E1199),$A$2:$B$991,2,0),"")</f>
        <v/>
      </c>
    </row>
    <row r="1200" spans="3:5" ht="12.75">
      <c r="C1200"/>
      <c r="E1200" t="str">
        <f>IFERROR(VLOOKUP(ROWS($E$2:E1200),$A$2:$B$991,2,0),"")</f>
        <v/>
      </c>
    </row>
    <row r="1201" spans="3:5" ht="12.75">
      <c r="C1201"/>
      <c r="E1201" t="str">
        <f>IFERROR(VLOOKUP(ROWS($E$2:E1201),$A$2:$B$991,2,0),"")</f>
        <v/>
      </c>
    </row>
    <row r="1202" spans="3:5" ht="12.75">
      <c r="C1202"/>
      <c r="E1202" t="str">
        <f>IFERROR(VLOOKUP(ROWS($E$2:E1202),$A$2:$B$991,2,0),"")</f>
        <v/>
      </c>
    </row>
    <row r="1203" spans="3:5" ht="12.75">
      <c r="C1203"/>
      <c r="E1203" t="str">
        <f>IFERROR(VLOOKUP(ROWS($E$2:E1203),$A$2:$B$991,2,0),"")</f>
        <v/>
      </c>
    </row>
    <row r="1204" spans="3:5" ht="12.75">
      <c r="C1204"/>
      <c r="E1204" t="str">
        <f>IFERROR(VLOOKUP(ROWS($E$2:E1204),$A$2:$B$991,2,0),"")</f>
        <v/>
      </c>
    </row>
    <row r="1205" spans="3:5" ht="12.75">
      <c r="C1205"/>
      <c r="E1205" t="str">
        <f>IFERROR(VLOOKUP(ROWS($E$2:E1205),$A$2:$B$991,2,0),"")</f>
        <v/>
      </c>
    </row>
    <row r="1206" spans="3:5" ht="12.75">
      <c r="C1206"/>
      <c r="E1206" t="str">
        <f>IFERROR(VLOOKUP(ROWS($E$2:E1206),$A$2:$B$991,2,0),"")</f>
        <v/>
      </c>
    </row>
    <row r="1207" spans="3:5" ht="12.75">
      <c r="C1207"/>
      <c r="E1207" t="str">
        <f>IFERROR(VLOOKUP(ROWS($E$2:E1207),$A$2:$B$991,2,0),"")</f>
        <v/>
      </c>
    </row>
    <row r="1208" spans="3:5" ht="12.75">
      <c r="C1208"/>
      <c r="E1208" t="str">
        <f>IFERROR(VLOOKUP(ROWS($E$2:E1208),$A$2:$B$991,2,0),"")</f>
        <v/>
      </c>
    </row>
    <row r="1209" spans="3:5" ht="12.75">
      <c r="C1209"/>
      <c r="E1209" t="str">
        <f>IFERROR(VLOOKUP(ROWS($E$2:E1209),$A$2:$B$991,2,0),"")</f>
        <v/>
      </c>
    </row>
    <row r="1210" spans="3:5" ht="12.75">
      <c r="C1210"/>
      <c r="E1210" t="str">
        <f>IFERROR(VLOOKUP(ROWS($E$2:E1210),$A$2:$B$991,2,0),"")</f>
        <v/>
      </c>
    </row>
    <row r="1211" spans="3:5" ht="12.75">
      <c r="C1211"/>
      <c r="E1211" t="str">
        <f>IFERROR(VLOOKUP(ROWS($E$2:E1211),$A$2:$B$991,2,0),"")</f>
        <v/>
      </c>
    </row>
    <row r="1212" spans="3:5" ht="12.75">
      <c r="C1212"/>
      <c r="E1212" t="str">
        <f>IFERROR(VLOOKUP(ROWS($E$2:E1212),$A$2:$B$991,2,0),"")</f>
        <v/>
      </c>
    </row>
    <row r="1213" spans="3:5" ht="12.75">
      <c r="C1213"/>
      <c r="E1213" t="str">
        <f>IFERROR(VLOOKUP(ROWS($E$2:E1213),$A$2:$B$991,2,0),"")</f>
        <v/>
      </c>
    </row>
    <row r="1214" spans="3:5" ht="12.75">
      <c r="C1214"/>
      <c r="E1214" t="str">
        <f>IFERROR(VLOOKUP(ROWS($E$2:E1214),$A$2:$B$991,2,0),"")</f>
        <v/>
      </c>
    </row>
    <row r="1215" spans="3:5" ht="12.75">
      <c r="C1215"/>
      <c r="E1215" t="str">
        <f>IFERROR(VLOOKUP(ROWS($E$2:E1215),$A$2:$B$991,2,0),"")</f>
        <v/>
      </c>
    </row>
    <row r="1216" spans="3:5" ht="12.75">
      <c r="C1216"/>
      <c r="E1216" t="str">
        <f>IFERROR(VLOOKUP(ROWS($E$2:E1216),$A$2:$B$991,2,0),"")</f>
        <v/>
      </c>
    </row>
    <row r="1217" spans="3:5" ht="12.75">
      <c r="C1217"/>
      <c r="E1217" t="str">
        <f>IFERROR(VLOOKUP(ROWS($E$2:E1217),$A$2:$B$991,2,0),"")</f>
        <v/>
      </c>
    </row>
    <row r="1218" spans="3:5" ht="12.75">
      <c r="C1218"/>
      <c r="E1218" t="str">
        <f>IFERROR(VLOOKUP(ROWS($E$2:E1218),$A$2:$B$991,2,0),"")</f>
        <v/>
      </c>
    </row>
    <row r="1219" spans="3:5" ht="12.75">
      <c r="C1219"/>
      <c r="E1219" t="str">
        <f>IFERROR(VLOOKUP(ROWS($E$2:E1219),$A$2:$B$991,2,0),"")</f>
        <v/>
      </c>
    </row>
    <row r="1220" spans="3:5" ht="12.75">
      <c r="C1220"/>
      <c r="E1220" t="str">
        <f>IFERROR(VLOOKUP(ROWS($E$2:E1220),$A$2:$B$991,2,0),"")</f>
        <v/>
      </c>
    </row>
    <row r="1221" spans="3:5" ht="12.75">
      <c r="C1221"/>
      <c r="E1221" t="str">
        <f>IFERROR(VLOOKUP(ROWS($E$2:E1221),$A$2:$B$991,2,0),"")</f>
        <v/>
      </c>
    </row>
    <row r="1222" spans="3:5" ht="12.75">
      <c r="C1222"/>
      <c r="E1222" t="str">
        <f>IFERROR(VLOOKUP(ROWS($E$2:E1222),$A$2:$B$991,2,0),"")</f>
        <v/>
      </c>
    </row>
    <row r="1223" spans="3:5" ht="12.75">
      <c r="C1223"/>
      <c r="E1223" t="str">
        <f>IFERROR(VLOOKUP(ROWS($E$2:E1223),$A$2:$B$991,2,0),"")</f>
        <v/>
      </c>
    </row>
    <row r="1224" spans="3:5" ht="12.75">
      <c r="C1224"/>
      <c r="E1224" t="str">
        <f>IFERROR(VLOOKUP(ROWS($E$2:E1224),$A$2:$B$991,2,0),"")</f>
        <v/>
      </c>
    </row>
    <row r="1225" spans="3:5" ht="12.75">
      <c r="C1225"/>
      <c r="E1225" t="str">
        <f>IFERROR(VLOOKUP(ROWS($E$2:E1225),$A$2:$B$991,2,0),"")</f>
        <v/>
      </c>
    </row>
    <row r="1226" spans="3:5" ht="12.75">
      <c r="C1226"/>
      <c r="E1226" t="str">
        <f>IFERROR(VLOOKUP(ROWS($E$2:E1226),$A$2:$B$991,2,0),"")</f>
        <v/>
      </c>
    </row>
    <row r="1227" spans="3:5" ht="12.75">
      <c r="C1227"/>
      <c r="E1227" t="str">
        <f>IFERROR(VLOOKUP(ROWS($E$2:E1227),$A$2:$B$991,2,0),"")</f>
        <v/>
      </c>
    </row>
    <row r="1228" spans="3:5" ht="12.75">
      <c r="C1228"/>
      <c r="E1228" t="str">
        <f>IFERROR(VLOOKUP(ROWS($E$2:E1228),$A$2:$B$991,2,0),"")</f>
        <v/>
      </c>
    </row>
    <row r="1229" spans="3:5" ht="12.75">
      <c r="C1229"/>
      <c r="E1229" t="str">
        <f>IFERROR(VLOOKUP(ROWS($E$2:E1229),$A$2:$B$991,2,0),"")</f>
        <v/>
      </c>
    </row>
    <row r="1230" spans="3:5" ht="12.75">
      <c r="C1230"/>
      <c r="E1230" t="str">
        <f>IFERROR(VLOOKUP(ROWS($E$2:E1230),$A$2:$B$991,2,0),"")</f>
        <v/>
      </c>
    </row>
    <row r="1231" spans="3:5" ht="12.75">
      <c r="C1231"/>
      <c r="E1231" t="str">
        <f>IFERROR(VLOOKUP(ROWS($E$2:E1231),$A$2:$B$991,2,0),"")</f>
        <v/>
      </c>
    </row>
    <row r="1232" spans="3:5" ht="12.75">
      <c r="C1232"/>
      <c r="E1232" t="str">
        <f>IFERROR(VLOOKUP(ROWS($E$2:E1232),$A$2:$B$991,2,0),"")</f>
        <v/>
      </c>
    </row>
    <row r="1233" spans="3:5" ht="12.75">
      <c r="C1233"/>
      <c r="E1233" t="str">
        <f>IFERROR(VLOOKUP(ROWS($E$2:E1233),$A$2:$B$991,2,0),"")</f>
        <v/>
      </c>
    </row>
    <row r="1234" spans="3:5" ht="12.75">
      <c r="C1234"/>
      <c r="E1234" t="str">
        <f>IFERROR(VLOOKUP(ROWS($E$2:E1234),$A$2:$B$991,2,0),"")</f>
        <v/>
      </c>
    </row>
    <row r="1235" spans="3:5" ht="12.75">
      <c r="C1235"/>
      <c r="E1235" t="str">
        <f>IFERROR(VLOOKUP(ROWS($E$2:E1235),$A$2:$B$991,2,0),"")</f>
        <v/>
      </c>
    </row>
    <row r="1236" spans="3:5" ht="12.75">
      <c r="C1236"/>
      <c r="E1236" t="str">
        <f>IFERROR(VLOOKUP(ROWS($E$2:E1236),$A$2:$B$991,2,0),"")</f>
        <v/>
      </c>
    </row>
    <row r="1237" spans="3:5" ht="12.75">
      <c r="C1237"/>
      <c r="E1237" t="str">
        <f>IFERROR(VLOOKUP(ROWS($E$2:E1237),$A$2:$B$991,2,0),"")</f>
        <v/>
      </c>
    </row>
    <row r="1238" spans="3:5" ht="12.75">
      <c r="C1238"/>
      <c r="E1238" t="str">
        <f>IFERROR(VLOOKUP(ROWS($E$2:E1238),$A$2:$B$991,2,0),"")</f>
        <v/>
      </c>
    </row>
    <row r="1239" spans="3:5" ht="12.75">
      <c r="C1239"/>
      <c r="E1239" t="str">
        <f>IFERROR(VLOOKUP(ROWS($E$2:E1239),$A$2:$B$991,2,0),"")</f>
        <v/>
      </c>
    </row>
    <row r="1240" spans="3:5" ht="12.75">
      <c r="C1240"/>
      <c r="E1240" t="str">
        <f>IFERROR(VLOOKUP(ROWS($E$2:E1240),$A$2:$B$991,2,0),"")</f>
        <v/>
      </c>
    </row>
    <row r="1241" spans="3:5" ht="12.75">
      <c r="C1241"/>
      <c r="E1241" t="str">
        <f>IFERROR(VLOOKUP(ROWS($E$2:E1241),$A$2:$B$991,2,0),"")</f>
        <v/>
      </c>
    </row>
    <row r="1242" spans="3:5" ht="12.75">
      <c r="C1242"/>
      <c r="E1242" t="str">
        <f>IFERROR(VLOOKUP(ROWS($E$2:E1242),$A$2:$B$991,2,0),"")</f>
        <v/>
      </c>
    </row>
    <row r="1243" spans="3:5" ht="12.75">
      <c r="C1243"/>
      <c r="E1243" t="str">
        <f>IFERROR(VLOOKUP(ROWS($E$2:E1243),$A$2:$B$991,2,0),"")</f>
        <v/>
      </c>
    </row>
    <row r="1244" spans="3:5" ht="12.75">
      <c r="C1244"/>
      <c r="E1244" t="str">
        <f>IFERROR(VLOOKUP(ROWS($E$2:E1244),$A$2:$B$991,2,0),"")</f>
        <v/>
      </c>
    </row>
    <row r="1245" spans="3:5" ht="12.75">
      <c r="C1245"/>
      <c r="E1245" t="str">
        <f>IFERROR(VLOOKUP(ROWS($E$2:E1245),$A$2:$B$991,2,0),"")</f>
        <v/>
      </c>
    </row>
    <row r="1246" spans="3:5" ht="12.75">
      <c r="C1246"/>
      <c r="E1246" t="str">
        <f>IFERROR(VLOOKUP(ROWS($E$2:E1246),$A$2:$B$991,2,0),"")</f>
        <v/>
      </c>
    </row>
    <row r="1247" spans="3:5" ht="12.75">
      <c r="C1247"/>
      <c r="E1247" t="str">
        <f>IFERROR(VLOOKUP(ROWS($E$2:E1247),$A$2:$B$991,2,0),"")</f>
        <v/>
      </c>
    </row>
    <row r="1248" spans="3:5" ht="12.75">
      <c r="C1248"/>
      <c r="E1248" t="str">
        <f>IFERROR(VLOOKUP(ROWS($E$2:E1248),$A$2:$B$991,2,0),"")</f>
        <v/>
      </c>
    </row>
    <row r="1249" spans="3:5" ht="12.75">
      <c r="C1249"/>
      <c r="E1249" t="str">
        <f>IFERROR(VLOOKUP(ROWS($E$2:E1249),$A$2:$B$991,2,0),"")</f>
        <v/>
      </c>
    </row>
    <row r="1250" spans="3:5" ht="12.75">
      <c r="C1250"/>
      <c r="E1250" t="str">
        <f>IFERROR(VLOOKUP(ROWS($E$2:E1250),$A$2:$B$991,2,0),"")</f>
        <v/>
      </c>
    </row>
    <row r="1251" spans="3:5" ht="12.75">
      <c r="C1251"/>
      <c r="E1251" t="str">
        <f>IFERROR(VLOOKUP(ROWS($E$2:E1251),$A$2:$B$991,2,0),"")</f>
        <v/>
      </c>
    </row>
    <row r="1252" spans="3:5" ht="12.75">
      <c r="C1252"/>
      <c r="E1252" t="str">
        <f>IFERROR(VLOOKUP(ROWS($E$2:E1252),$A$2:$B$991,2,0),"")</f>
        <v/>
      </c>
    </row>
    <row r="1253" spans="3:5" ht="12.75">
      <c r="C1253"/>
      <c r="E1253" t="str">
        <f>IFERROR(VLOOKUP(ROWS($E$2:E1253),$A$2:$B$991,2,0),"")</f>
        <v/>
      </c>
    </row>
    <row r="1254" spans="3:5" ht="12.75">
      <c r="C1254"/>
      <c r="E1254" t="str">
        <f>IFERROR(VLOOKUP(ROWS($E$2:E1254),$A$2:$B$991,2,0),"")</f>
        <v/>
      </c>
    </row>
    <row r="1255" spans="3:5" ht="12.75">
      <c r="C1255"/>
      <c r="E1255" t="str">
        <f>IFERROR(VLOOKUP(ROWS($E$2:E1255),$A$2:$B$991,2,0),"")</f>
        <v/>
      </c>
    </row>
    <row r="1256" spans="3:5" ht="12.75">
      <c r="C1256"/>
      <c r="E1256" t="str">
        <f>IFERROR(VLOOKUP(ROWS($E$2:E1256),$A$2:$B$991,2,0),"")</f>
        <v/>
      </c>
    </row>
    <row r="1257" spans="3:5" ht="12.75">
      <c r="C1257"/>
      <c r="E1257" t="str">
        <f>IFERROR(VLOOKUP(ROWS($E$2:E1257),$A$2:$B$991,2,0),"")</f>
        <v/>
      </c>
    </row>
    <row r="1258" spans="3:5" ht="12.75">
      <c r="C1258"/>
      <c r="E1258" t="str">
        <f>IFERROR(VLOOKUP(ROWS($E$2:E1258),$A$2:$B$991,2,0),"")</f>
        <v/>
      </c>
    </row>
    <row r="1259" spans="3:5" ht="12.75">
      <c r="C1259"/>
      <c r="E1259" t="str">
        <f>IFERROR(VLOOKUP(ROWS($E$2:E1259),$A$2:$B$991,2,0),"")</f>
        <v/>
      </c>
    </row>
    <row r="1260" spans="3:5" ht="12.75">
      <c r="C1260"/>
      <c r="E1260" t="str">
        <f>IFERROR(VLOOKUP(ROWS($E$2:E1260),$A$2:$B$991,2,0),"")</f>
        <v/>
      </c>
    </row>
    <row r="1261" spans="3:5" ht="12.75">
      <c r="C1261"/>
      <c r="E1261" t="str">
        <f>IFERROR(VLOOKUP(ROWS($E$2:E1261),$A$2:$B$991,2,0),"")</f>
        <v/>
      </c>
    </row>
    <row r="1262" spans="3:5" ht="12.75">
      <c r="C1262"/>
      <c r="E1262" t="str">
        <f>IFERROR(VLOOKUP(ROWS($E$2:E1262),$A$2:$B$991,2,0),"")</f>
        <v/>
      </c>
    </row>
    <row r="1263" spans="3:5" ht="12.75">
      <c r="C1263"/>
      <c r="E1263" t="str">
        <f>IFERROR(VLOOKUP(ROWS($E$2:E1263),$A$2:$B$991,2,0),"")</f>
        <v/>
      </c>
    </row>
    <row r="1264" spans="3:5" ht="12.75">
      <c r="C1264"/>
      <c r="E1264" t="str">
        <f>IFERROR(VLOOKUP(ROWS($E$2:E1264),$A$2:$B$991,2,0),"")</f>
        <v/>
      </c>
    </row>
    <row r="1265" spans="3:5" ht="12.75">
      <c r="C1265"/>
      <c r="E1265" t="str">
        <f>IFERROR(VLOOKUP(ROWS($E$2:E1265),$A$2:$B$991,2,0),"")</f>
        <v/>
      </c>
    </row>
    <row r="1266" spans="3:5" ht="12.75">
      <c r="C1266"/>
      <c r="E1266" t="str">
        <f>IFERROR(VLOOKUP(ROWS($E$2:E1266),$A$2:$B$991,2,0),"")</f>
        <v/>
      </c>
    </row>
    <row r="1267" spans="3:5" ht="12.75">
      <c r="C1267"/>
      <c r="E1267" t="str">
        <f>IFERROR(VLOOKUP(ROWS($E$2:E1267),$A$2:$B$991,2,0),"")</f>
        <v/>
      </c>
    </row>
    <row r="1268" spans="3:5" ht="12.75">
      <c r="C1268"/>
      <c r="E1268" t="str">
        <f>IFERROR(VLOOKUP(ROWS($E$2:E1268),$A$2:$B$991,2,0),"")</f>
        <v/>
      </c>
    </row>
    <row r="1269" spans="3:5" ht="12.75">
      <c r="C1269"/>
      <c r="E1269" t="str">
        <f>IFERROR(VLOOKUP(ROWS($E$2:E1269),$A$2:$B$991,2,0),"")</f>
        <v/>
      </c>
    </row>
    <row r="1270" spans="3:5" ht="12.75">
      <c r="C1270"/>
      <c r="E1270" t="str">
        <f>IFERROR(VLOOKUP(ROWS($E$2:E1270),$A$2:$B$991,2,0),"")</f>
        <v/>
      </c>
    </row>
    <row r="1271" spans="3:5" ht="12.75">
      <c r="C1271"/>
      <c r="E1271" t="str">
        <f>IFERROR(VLOOKUP(ROWS($E$2:E1271),$A$2:$B$991,2,0),"")</f>
        <v/>
      </c>
    </row>
    <row r="1272" spans="3:5" ht="12.75">
      <c r="C1272"/>
      <c r="E1272" t="str">
        <f>IFERROR(VLOOKUP(ROWS($E$2:E1272),$A$2:$B$991,2,0),"")</f>
        <v/>
      </c>
    </row>
    <row r="1273" spans="3:5" ht="12.75">
      <c r="C1273"/>
      <c r="E1273" t="str">
        <f>IFERROR(VLOOKUP(ROWS($E$2:E1273),$A$2:$B$991,2,0),"")</f>
        <v/>
      </c>
    </row>
    <row r="1274" spans="3:5" ht="12.75">
      <c r="C1274"/>
      <c r="E1274" t="str">
        <f>IFERROR(VLOOKUP(ROWS($E$2:E1274),$A$2:$B$991,2,0),"")</f>
        <v/>
      </c>
    </row>
    <row r="1275" spans="3:5" ht="12.75">
      <c r="C1275"/>
      <c r="E1275" t="str">
        <f>IFERROR(VLOOKUP(ROWS($E$2:E1275),$A$2:$B$991,2,0),"")</f>
        <v/>
      </c>
    </row>
    <row r="1276" spans="3:5" ht="12.75">
      <c r="C1276"/>
      <c r="E1276" t="str">
        <f>IFERROR(VLOOKUP(ROWS($E$2:E1276),$A$2:$B$991,2,0),"")</f>
        <v/>
      </c>
    </row>
    <row r="1277" spans="3:5" ht="12.75">
      <c r="C1277"/>
      <c r="E1277" t="str">
        <f>IFERROR(VLOOKUP(ROWS($E$2:E1277),$A$2:$B$991,2,0),"")</f>
        <v/>
      </c>
    </row>
    <row r="1278" spans="3:5" ht="12.75">
      <c r="C1278"/>
      <c r="E1278" t="str">
        <f>IFERROR(VLOOKUP(ROWS($E$2:E1278),$A$2:$B$991,2,0),"")</f>
        <v/>
      </c>
    </row>
    <row r="1279" spans="3:5" ht="12.75">
      <c r="C1279"/>
      <c r="E1279" t="str">
        <f>IFERROR(VLOOKUP(ROWS($E$2:E1279),$A$2:$B$991,2,0),"")</f>
        <v/>
      </c>
    </row>
    <row r="1280" spans="3:5" ht="12.75">
      <c r="C1280"/>
      <c r="E1280" t="str">
        <f>IFERROR(VLOOKUP(ROWS($E$2:E1280),$A$2:$B$991,2,0),"")</f>
        <v/>
      </c>
    </row>
    <row r="1281" spans="3:5" ht="12.75">
      <c r="C1281"/>
      <c r="E1281" t="str">
        <f>IFERROR(VLOOKUP(ROWS($E$2:E1281),$A$2:$B$991,2,0),"")</f>
        <v/>
      </c>
    </row>
    <row r="1282" spans="3:5" ht="12.75">
      <c r="C1282"/>
      <c r="E1282" t="str">
        <f>IFERROR(VLOOKUP(ROWS($E$2:E1282),$A$2:$B$991,2,0),"")</f>
        <v/>
      </c>
    </row>
    <row r="1283" spans="3:5" ht="12.75">
      <c r="C1283"/>
      <c r="E1283" t="str">
        <f>IFERROR(VLOOKUP(ROWS($E$2:E1283),$A$2:$B$991,2,0),"")</f>
        <v/>
      </c>
    </row>
    <row r="1284" spans="3:5" ht="12.75">
      <c r="C1284"/>
      <c r="E1284" t="str">
        <f>IFERROR(VLOOKUP(ROWS($E$2:E1284),$A$2:$B$991,2,0),"")</f>
        <v/>
      </c>
    </row>
    <row r="1285" spans="3:5" ht="12.75">
      <c r="C1285"/>
      <c r="E1285" t="str">
        <f>IFERROR(VLOOKUP(ROWS($E$2:E1285),$A$2:$B$991,2,0),"")</f>
        <v/>
      </c>
    </row>
    <row r="1286" spans="3:5" ht="12.75">
      <c r="C1286"/>
      <c r="E1286" t="str">
        <f>IFERROR(VLOOKUP(ROWS($E$2:E1286),$A$2:$B$991,2,0),"")</f>
        <v/>
      </c>
    </row>
    <row r="1287" spans="3:5" ht="12.75">
      <c r="C1287"/>
      <c r="E1287" t="str">
        <f>IFERROR(VLOOKUP(ROWS($E$2:E1287),$A$2:$B$991,2,0),"")</f>
        <v/>
      </c>
    </row>
    <row r="1288" spans="3:5" ht="12.75">
      <c r="C1288"/>
      <c r="E1288" t="str">
        <f>IFERROR(VLOOKUP(ROWS($E$2:E1288),$A$2:$B$991,2,0),"")</f>
        <v/>
      </c>
    </row>
    <row r="1289" spans="3:5" ht="12.75">
      <c r="C1289"/>
      <c r="E1289" t="str">
        <f>IFERROR(VLOOKUP(ROWS($E$2:E1289),$A$2:$B$991,2,0),"")</f>
        <v/>
      </c>
    </row>
    <row r="1290" spans="3:5" ht="12.75">
      <c r="C1290"/>
      <c r="E1290" t="str">
        <f>IFERROR(VLOOKUP(ROWS($E$2:E1290),$A$2:$B$991,2,0),"")</f>
        <v/>
      </c>
    </row>
    <row r="1291" spans="3:5" ht="12.75">
      <c r="C1291"/>
      <c r="E1291" t="str">
        <f>IFERROR(VLOOKUP(ROWS($E$2:E1291),$A$2:$B$991,2,0),"")</f>
        <v/>
      </c>
    </row>
    <row r="1292" spans="3:5" ht="12.75">
      <c r="C1292"/>
      <c r="E1292" t="str">
        <f>IFERROR(VLOOKUP(ROWS($E$2:E1292),$A$2:$B$991,2,0),"")</f>
        <v/>
      </c>
    </row>
    <row r="1293" spans="3:5" ht="12.75">
      <c r="C1293"/>
      <c r="E1293" t="str">
        <f>IFERROR(VLOOKUP(ROWS($E$2:E1293),$A$2:$B$991,2,0),"")</f>
        <v/>
      </c>
    </row>
    <row r="1294" spans="3:5" ht="12.75">
      <c r="C1294"/>
      <c r="E1294" t="str">
        <f>IFERROR(VLOOKUP(ROWS($E$2:E1294),$A$2:$B$991,2,0),"")</f>
        <v/>
      </c>
    </row>
    <row r="1295" spans="3:5" ht="12.75">
      <c r="C1295"/>
      <c r="E1295" t="str">
        <f>IFERROR(VLOOKUP(ROWS($E$2:E1295),$A$2:$B$991,2,0),"")</f>
        <v/>
      </c>
    </row>
    <row r="1296" spans="3:5" ht="12.75">
      <c r="C1296"/>
      <c r="E1296" t="str">
        <f>IFERROR(VLOOKUP(ROWS($E$2:E1296),$A$2:$B$991,2,0),"")</f>
        <v/>
      </c>
    </row>
    <row r="1297" spans="3:5" ht="12.75">
      <c r="C1297"/>
      <c r="E1297" t="str">
        <f>IFERROR(VLOOKUP(ROWS($E$2:E1297),$A$2:$B$991,2,0),"")</f>
        <v/>
      </c>
    </row>
    <row r="1298" spans="3:5" ht="12.75">
      <c r="C1298"/>
      <c r="E1298" t="str">
        <f>IFERROR(VLOOKUP(ROWS($E$2:E1298),$A$2:$B$991,2,0),"")</f>
        <v/>
      </c>
    </row>
    <row r="1299" spans="3:5" ht="12.75">
      <c r="C1299"/>
      <c r="E1299" t="str">
        <f>IFERROR(VLOOKUP(ROWS($E$2:E1299),$A$2:$B$991,2,0),"")</f>
        <v/>
      </c>
    </row>
    <row r="1300" spans="3:5" ht="12.75">
      <c r="C1300"/>
      <c r="E1300" t="str">
        <f>IFERROR(VLOOKUP(ROWS($E$2:E1300),$A$2:$B$991,2,0),"")</f>
        <v/>
      </c>
    </row>
    <row r="1301" spans="3:5" ht="12.75">
      <c r="C1301"/>
      <c r="E1301" t="str">
        <f>IFERROR(VLOOKUP(ROWS($E$2:E1301),$A$2:$B$991,2,0),"")</f>
        <v/>
      </c>
    </row>
    <row r="1302" spans="3:5" ht="12.75">
      <c r="C1302"/>
      <c r="E1302" t="str">
        <f>IFERROR(VLOOKUP(ROWS($E$2:E1302),$A$2:$B$991,2,0),"")</f>
        <v/>
      </c>
    </row>
    <row r="1303" spans="3:5" ht="12.75">
      <c r="C1303"/>
      <c r="E1303" t="str">
        <f>IFERROR(VLOOKUP(ROWS($E$2:E1303),$A$2:$B$991,2,0),"")</f>
        <v/>
      </c>
    </row>
    <row r="1304" spans="3:5" ht="12.75">
      <c r="C1304"/>
      <c r="E1304" t="str">
        <f>IFERROR(VLOOKUP(ROWS($E$2:E1304),$A$2:$B$991,2,0),"")</f>
        <v/>
      </c>
    </row>
    <row r="1305" spans="3:5" ht="12.75">
      <c r="C1305"/>
      <c r="E1305" t="str">
        <f>IFERROR(VLOOKUP(ROWS($E$2:E1305),$A$2:$B$991,2,0),"")</f>
        <v/>
      </c>
    </row>
    <row r="1306" spans="3:5" ht="12.75">
      <c r="C1306"/>
      <c r="E1306" t="str">
        <f>IFERROR(VLOOKUP(ROWS($E$2:E1306),$A$2:$B$991,2,0),"")</f>
        <v/>
      </c>
    </row>
    <row r="1307" spans="3:5" ht="12.75">
      <c r="C1307"/>
      <c r="E1307" t="str">
        <f>IFERROR(VLOOKUP(ROWS($E$2:E1307),$A$2:$B$991,2,0),"")</f>
        <v/>
      </c>
    </row>
    <row r="1308" spans="3:5" ht="12.75">
      <c r="C1308"/>
      <c r="E1308" t="str">
        <f>IFERROR(VLOOKUP(ROWS($E$2:E1308),$A$2:$B$991,2,0),"")</f>
        <v/>
      </c>
    </row>
    <row r="1309" spans="3:5" ht="12.75">
      <c r="C1309"/>
      <c r="E1309" t="str">
        <f>IFERROR(VLOOKUP(ROWS($E$2:E1309),$A$2:$B$991,2,0),"")</f>
        <v/>
      </c>
    </row>
    <row r="1310" spans="3:5" ht="12.75">
      <c r="C1310"/>
      <c r="E1310" t="str">
        <f>IFERROR(VLOOKUP(ROWS($E$2:E1310),$A$2:$B$991,2,0),"")</f>
        <v/>
      </c>
    </row>
    <row r="1311" spans="3:5" ht="12.75">
      <c r="C1311"/>
      <c r="E1311" t="str">
        <f>IFERROR(VLOOKUP(ROWS($E$2:E1311),$A$2:$B$991,2,0),"")</f>
        <v/>
      </c>
    </row>
    <row r="1312" spans="3:5" ht="12.75">
      <c r="C1312"/>
      <c r="E1312" t="str">
        <f>IFERROR(VLOOKUP(ROWS($E$2:E1312),$A$2:$B$991,2,0),"")</f>
        <v/>
      </c>
    </row>
    <row r="1313" spans="3:5" ht="12.75">
      <c r="C1313"/>
      <c r="E1313" t="str">
        <f>IFERROR(VLOOKUP(ROWS($E$2:E1313),$A$2:$B$991,2,0),"")</f>
        <v/>
      </c>
    </row>
    <row r="1314" spans="3:5" ht="12.75">
      <c r="C1314"/>
      <c r="E1314" t="str">
        <f>IFERROR(VLOOKUP(ROWS($E$2:E1314),$A$2:$B$991,2,0),"")</f>
        <v/>
      </c>
    </row>
    <row r="1315" spans="3:5" ht="12.75">
      <c r="C1315"/>
      <c r="E1315" t="str">
        <f>IFERROR(VLOOKUP(ROWS($E$2:E1315),$A$2:$B$991,2,0),"")</f>
        <v/>
      </c>
    </row>
    <row r="1316" spans="3:5" ht="12.75">
      <c r="C1316"/>
      <c r="E1316" t="str">
        <f>IFERROR(VLOOKUP(ROWS($E$2:E1316),$A$2:$B$991,2,0),"")</f>
        <v/>
      </c>
    </row>
    <row r="1317" spans="3:5" ht="12.75">
      <c r="C1317"/>
      <c r="E1317" t="str">
        <f>IFERROR(VLOOKUP(ROWS($E$2:E1317),$A$2:$B$991,2,0),"")</f>
        <v/>
      </c>
    </row>
    <row r="1318" spans="3:5" ht="12.75">
      <c r="C1318"/>
      <c r="E1318" t="str">
        <f>IFERROR(VLOOKUP(ROWS($E$2:E1318),$A$2:$B$991,2,0),"")</f>
        <v/>
      </c>
    </row>
    <row r="1319" spans="3:5" ht="12.75">
      <c r="C1319"/>
      <c r="E1319" t="str">
        <f>IFERROR(VLOOKUP(ROWS($E$2:E1319),$A$2:$B$991,2,0),"")</f>
        <v/>
      </c>
    </row>
    <row r="1320" spans="3:5" ht="12.75">
      <c r="C1320"/>
      <c r="E1320" t="str">
        <f>IFERROR(VLOOKUP(ROWS($E$2:E1320),$A$2:$B$991,2,0),"")</f>
        <v/>
      </c>
    </row>
    <row r="1321" spans="3:5" ht="12.75">
      <c r="C1321"/>
      <c r="E1321" t="str">
        <f>IFERROR(VLOOKUP(ROWS($E$2:E1321),$A$2:$B$991,2,0),"")</f>
        <v/>
      </c>
    </row>
    <row r="1322" spans="3:5" ht="12.75">
      <c r="C1322"/>
      <c r="E1322" t="str">
        <f>IFERROR(VLOOKUP(ROWS($E$2:E1322),$A$2:$B$991,2,0),"")</f>
        <v/>
      </c>
    </row>
    <row r="1323" spans="3:5" ht="12.75">
      <c r="C1323"/>
      <c r="E1323" t="str">
        <f>IFERROR(VLOOKUP(ROWS($E$2:E1323),$A$2:$B$991,2,0),"")</f>
        <v/>
      </c>
    </row>
    <row r="1324" spans="3:5" ht="12.75">
      <c r="C1324"/>
      <c r="E1324" t="str">
        <f>IFERROR(VLOOKUP(ROWS($E$2:E1324),$A$2:$B$991,2,0),"")</f>
        <v/>
      </c>
    </row>
    <row r="1325" spans="3:5" ht="12.75">
      <c r="C1325"/>
      <c r="E1325" t="str">
        <f>IFERROR(VLOOKUP(ROWS($E$2:E1325),$A$2:$B$991,2,0),"")</f>
        <v/>
      </c>
    </row>
    <row r="1326" spans="3:5" ht="12.75">
      <c r="C1326"/>
      <c r="E1326" t="str">
        <f>IFERROR(VLOOKUP(ROWS($E$2:E1326),$A$2:$B$991,2,0),"")</f>
        <v/>
      </c>
    </row>
    <row r="1327" spans="3:5" ht="12.75">
      <c r="C1327"/>
      <c r="E1327" t="str">
        <f>IFERROR(VLOOKUP(ROWS($E$2:E1327),$A$2:$B$991,2,0),"")</f>
        <v/>
      </c>
    </row>
    <row r="1328" spans="3:5" ht="12.75">
      <c r="C1328"/>
      <c r="E1328" t="str">
        <f>IFERROR(VLOOKUP(ROWS($E$2:E1328),$A$2:$B$991,2,0),"")</f>
        <v/>
      </c>
    </row>
    <row r="1329" spans="3:5" ht="12.75">
      <c r="C1329"/>
      <c r="E1329" t="str">
        <f>IFERROR(VLOOKUP(ROWS($E$2:E1329),$A$2:$B$991,2,0),"")</f>
        <v/>
      </c>
    </row>
    <row r="1330" spans="3:5" ht="12.75">
      <c r="C1330"/>
      <c r="E1330" t="str">
        <f>IFERROR(VLOOKUP(ROWS($E$2:E1330),$A$2:$B$991,2,0),"")</f>
        <v/>
      </c>
    </row>
    <row r="1331" spans="3:5" ht="12.75">
      <c r="C1331"/>
      <c r="E1331" t="str">
        <f>IFERROR(VLOOKUP(ROWS($E$2:E1331),$A$2:$B$991,2,0),"")</f>
        <v/>
      </c>
    </row>
    <row r="1332" spans="3:5" ht="12.75">
      <c r="C1332"/>
      <c r="E1332" t="str">
        <f>IFERROR(VLOOKUP(ROWS($E$2:E1332),$A$2:$B$991,2,0),"")</f>
        <v/>
      </c>
    </row>
    <row r="1333" spans="3:5" ht="12.75">
      <c r="C1333"/>
      <c r="E1333" t="str">
        <f>IFERROR(VLOOKUP(ROWS($E$2:E1333),$A$2:$B$991,2,0),"")</f>
        <v/>
      </c>
    </row>
    <row r="1334" spans="3:5" ht="12.75">
      <c r="C1334"/>
      <c r="E1334" t="str">
        <f>IFERROR(VLOOKUP(ROWS($E$2:E1334),$A$2:$B$991,2,0),"")</f>
        <v/>
      </c>
    </row>
    <row r="1335" spans="3:5" ht="12.75">
      <c r="C1335"/>
      <c r="E1335" t="str">
        <f>IFERROR(VLOOKUP(ROWS($E$2:E1335),$A$2:$B$991,2,0),"")</f>
        <v/>
      </c>
    </row>
    <row r="1336" spans="3:5" ht="12.75">
      <c r="C1336"/>
      <c r="E1336" t="str">
        <f>IFERROR(VLOOKUP(ROWS($E$2:E1336),$A$2:$B$991,2,0),"")</f>
        <v/>
      </c>
    </row>
    <row r="1337" spans="3:5" ht="12.75">
      <c r="C1337"/>
      <c r="E1337" t="str">
        <f>IFERROR(VLOOKUP(ROWS($E$2:E1337),$A$2:$B$991,2,0),"")</f>
        <v/>
      </c>
    </row>
    <row r="1338" spans="3:5" ht="12.75">
      <c r="C1338"/>
      <c r="E1338" t="str">
        <f>IFERROR(VLOOKUP(ROWS($E$2:E1338),$A$2:$B$991,2,0),"")</f>
        <v/>
      </c>
    </row>
    <row r="1339" spans="3:5" ht="12.75">
      <c r="C1339"/>
      <c r="E1339" t="str">
        <f>IFERROR(VLOOKUP(ROWS($E$2:E1339),$A$2:$B$991,2,0),"")</f>
        <v/>
      </c>
    </row>
    <row r="1340" spans="3:5" ht="12.75">
      <c r="C1340"/>
      <c r="E1340" t="str">
        <f>IFERROR(VLOOKUP(ROWS($E$2:E1340),$A$2:$B$991,2,0),"")</f>
        <v/>
      </c>
    </row>
    <row r="1341" spans="3:5" ht="12.75">
      <c r="C1341"/>
      <c r="E1341" t="str">
        <f>IFERROR(VLOOKUP(ROWS($E$2:E1341),$A$2:$B$991,2,0),"")</f>
        <v/>
      </c>
    </row>
    <row r="1342" spans="3:5" ht="12.75">
      <c r="C1342"/>
      <c r="E1342" t="str">
        <f>IFERROR(VLOOKUP(ROWS($E$2:E1342),$A$2:$B$991,2,0),"")</f>
        <v/>
      </c>
    </row>
    <row r="1343" spans="3:5" ht="12.75">
      <c r="C1343"/>
      <c r="E1343" t="str">
        <f>IFERROR(VLOOKUP(ROWS($E$2:E1343),$A$2:$B$991,2,0),"")</f>
        <v/>
      </c>
    </row>
    <row r="1344" spans="3:5" ht="12.75">
      <c r="C1344"/>
      <c r="E1344" t="str">
        <f>IFERROR(VLOOKUP(ROWS($E$2:E1344),$A$2:$B$991,2,0),"")</f>
        <v/>
      </c>
    </row>
    <row r="1345" spans="3:5" ht="12.75">
      <c r="C1345"/>
      <c r="E1345" t="str">
        <f>IFERROR(VLOOKUP(ROWS($E$2:E1345),$A$2:$B$991,2,0),"")</f>
        <v/>
      </c>
    </row>
    <row r="1346" spans="3:5" ht="12.75">
      <c r="C1346"/>
      <c r="E1346" t="str">
        <f>IFERROR(VLOOKUP(ROWS($E$2:E1346),$A$2:$B$991,2,0),"")</f>
        <v/>
      </c>
    </row>
    <row r="1347" spans="3:5" ht="12.75">
      <c r="C1347"/>
      <c r="E1347" t="str">
        <f>IFERROR(VLOOKUP(ROWS($E$2:E1347),$A$2:$B$991,2,0),"")</f>
        <v/>
      </c>
    </row>
    <row r="1348" spans="3:5" ht="12.75">
      <c r="C1348"/>
      <c r="E1348" t="str">
        <f>IFERROR(VLOOKUP(ROWS($E$2:E1348),$A$2:$B$991,2,0),"")</f>
        <v/>
      </c>
    </row>
    <row r="1349" spans="3:5" ht="12.75">
      <c r="C1349"/>
      <c r="E1349" t="str">
        <f>IFERROR(VLOOKUP(ROWS($E$2:E1349),$A$2:$B$991,2,0),"")</f>
        <v/>
      </c>
    </row>
    <row r="1350" spans="3:5" ht="12.75">
      <c r="C1350"/>
      <c r="E1350" t="str">
        <f>IFERROR(VLOOKUP(ROWS($E$2:E1350),$A$2:$B$991,2,0),"")</f>
        <v/>
      </c>
    </row>
    <row r="1351" spans="3:5" ht="12.75">
      <c r="C1351"/>
      <c r="E1351" t="str">
        <f>IFERROR(VLOOKUP(ROWS($E$2:E1351),$A$2:$B$991,2,0),"")</f>
        <v/>
      </c>
    </row>
    <row r="1352" spans="3:5" ht="12.75">
      <c r="C1352"/>
      <c r="E1352" t="str">
        <f>IFERROR(VLOOKUP(ROWS($E$2:E1352),$A$2:$B$991,2,0),"")</f>
        <v/>
      </c>
    </row>
    <row r="1353" spans="3:5" ht="12.75">
      <c r="C1353"/>
      <c r="E1353" t="str">
        <f>IFERROR(VLOOKUP(ROWS($E$2:E1353),$A$2:$B$991,2,0),"")</f>
        <v/>
      </c>
    </row>
    <row r="1354" spans="3:5" ht="12.75">
      <c r="C1354"/>
      <c r="E1354" t="str">
        <f>IFERROR(VLOOKUP(ROWS($E$2:E1354),$A$2:$B$991,2,0),"")</f>
        <v/>
      </c>
    </row>
    <row r="1355" spans="3:5" ht="12.75">
      <c r="C1355"/>
      <c r="E1355" t="str">
        <f>IFERROR(VLOOKUP(ROWS($E$2:E1355),$A$2:$B$991,2,0),"")</f>
        <v/>
      </c>
    </row>
    <row r="1356" spans="3:5" ht="12.75">
      <c r="C1356"/>
      <c r="E1356" t="str">
        <f>IFERROR(VLOOKUP(ROWS($E$2:E1356),$A$2:$B$991,2,0),"")</f>
        <v/>
      </c>
    </row>
    <row r="1357" spans="3:5" ht="12.75">
      <c r="C1357"/>
      <c r="E1357" t="str">
        <f>IFERROR(VLOOKUP(ROWS($E$2:E1357),$A$2:$B$991,2,0),"")</f>
        <v/>
      </c>
    </row>
    <row r="1358" spans="3:5" ht="12.75">
      <c r="C1358"/>
      <c r="E1358" t="str">
        <f>IFERROR(VLOOKUP(ROWS($E$2:E1358),$A$2:$B$991,2,0),"")</f>
        <v/>
      </c>
    </row>
    <row r="1359" spans="3:5" ht="12.75">
      <c r="C1359"/>
      <c r="E1359" t="str">
        <f>IFERROR(VLOOKUP(ROWS($E$2:E1359),$A$2:$B$991,2,0),"")</f>
        <v/>
      </c>
    </row>
    <row r="1360" spans="3:5" ht="12.75">
      <c r="C1360"/>
      <c r="E1360" t="str">
        <f>IFERROR(VLOOKUP(ROWS($E$2:E1360),$A$2:$B$991,2,0),"")</f>
        <v/>
      </c>
    </row>
    <row r="1361" spans="3:5" ht="12.75">
      <c r="C1361"/>
      <c r="E1361" t="str">
        <f>IFERROR(VLOOKUP(ROWS($E$2:E1361),$A$2:$B$991,2,0),"")</f>
        <v/>
      </c>
    </row>
    <row r="1362" spans="3:5" ht="12.75">
      <c r="C1362"/>
      <c r="E1362" t="str">
        <f>IFERROR(VLOOKUP(ROWS($E$2:E1362),$A$2:$B$991,2,0),"")</f>
        <v/>
      </c>
    </row>
    <row r="1363" spans="3:5" ht="12.75">
      <c r="C1363"/>
      <c r="E1363" t="str">
        <f>IFERROR(VLOOKUP(ROWS($E$2:E1363),$A$2:$B$991,2,0),"")</f>
        <v/>
      </c>
    </row>
    <row r="1364" spans="3:5" ht="12.75">
      <c r="C1364"/>
      <c r="E1364" t="str">
        <f>IFERROR(VLOOKUP(ROWS($E$2:E1364),$A$2:$B$991,2,0),"")</f>
        <v/>
      </c>
    </row>
    <row r="1365" spans="3:5" ht="12.75">
      <c r="C1365"/>
      <c r="E1365" t="str">
        <f>IFERROR(VLOOKUP(ROWS($E$2:E1365),$A$2:$B$991,2,0),"")</f>
        <v/>
      </c>
    </row>
    <row r="1366" spans="3:5" ht="12.75">
      <c r="C1366"/>
      <c r="E1366" t="str">
        <f>IFERROR(VLOOKUP(ROWS($E$2:E1366),$A$2:$B$991,2,0),"")</f>
        <v/>
      </c>
    </row>
    <row r="1367" spans="3:5" ht="12.75">
      <c r="C1367"/>
      <c r="E1367" t="str">
        <f>IFERROR(VLOOKUP(ROWS($E$2:E1367),$A$2:$B$991,2,0),"")</f>
        <v/>
      </c>
    </row>
    <row r="1368" spans="3:5" ht="12.75">
      <c r="C1368"/>
      <c r="E1368" t="str">
        <f>IFERROR(VLOOKUP(ROWS($E$2:E1368),$A$2:$B$991,2,0),"")</f>
        <v/>
      </c>
    </row>
    <row r="1369" spans="3:5" ht="12.75">
      <c r="C1369"/>
      <c r="E1369" t="str">
        <f>IFERROR(VLOOKUP(ROWS($E$2:E1369),$A$2:$B$991,2,0),"")</f>
        <v/>
      </c>
    </row>
    <row r="1370" spans="3:5" ht="12.75">
      <c r="C1370"/>
      <c r="E1370" t="str">
        <f>IFERROR(VLOOKUP(ROWS($E$2:E1370),$A$2:$B$991,2,0),"")</f>
        <v/>
      </c>
    </row>
    <row r="1371" spans="3:5" ht="12.75">
      <c r="C1371"/>
      <c r="E1371" t="str">
        <f>IFERROR(VLOOKUP(ROWS($E$2:E1371),$A$2:$B$991,2,0),"")</f>
        <v/>
      </c>
    </row>
    <row r="1372" spans="3:5" ht="12.75">
      <c r="C1372"/>
      <c r="E1372" t="str">
        <f>IFERROR(VLOOKUP(ROWS($E$2:E1372),$A$2:$B$991,2,0),"")</f>
        <v/>
      </c>
    </row>
    <row r="1373" spans="3:5" ht="12.75">
      <c r="C1373"/>
      <c r="E1373" t="str">
        <f>IFERROR(VLOOKUP(ROWS($E$2:E1373),$A$2:$B$991,2,0),"")</f>
        <v/>
      </c>
    </row>
    <row r="1374" spans="3:5" ht="12.75">
      <c r="C1374"/>
      <c r="E1374" t="str">
        <f>IFERROR(VLOOKUP(ROWS($E$2:E1374),$A$2:$B$991,2,0),"")</f>
        <v/>
      </c>
    </row>
    <row r="1375" spans="3:5" ht="12.75">
      <c r="C1375"/>
      <c r="E1375" t="str">
        <f>IFERROR(VLOOKUP(ROWS($E$2:E1375),$A$2:$B$991,2,0),"")</f>
        <v/>
      </c>
    </row>
    <row r="1376" spans="3:5" ht="12.75">
      <c r="C1376"/>
      <c r="E1376" t="str">
        <f>IFERROR(VLOOKUP(ROWS($E$2:E1376),$A$2:$B$991,2,0),"")</f>
        <v/>
      </c>
    </row>
    <row r="1377" spans="3:5" ht="12.75">
      <c r="C1377"/>
      <c r="E1377" t="str">
        <f>IFERROR(VLOOKUP(ROWS($E$2:E1377),$A$2:$B$991,2,0),"")</f>
        <v/>
      </c>
    </row>
    <row r="1378" spans="3:5" ht="12.75">
      <c r="C1378"/>
      <c r="E1378" t="str">
        <f>IFERROR(VLOOKUP(ROWS($E$2:E1378),$A$2:$B$991,2,0),"")</f>
        <v/>
      </c>
    </row>
    <row r="1379" spans="3:5" ht="12.75">
      <c r="C1379"/>
      <c r="E1379" t="str">
        <f>IFERROR(VLOOKUP(ROWS($E$2:E1379),$A$2:$B$991,2,0),"")</f>
        <v/>
      </c>
    </row>
    <row r="1380" spans="3:5" ht="12.75">
      <c r="C1380"/>
      <c r="E1380" t="str">
        <f>IFERROR(VLOOKUP(ROWS($E$2:E1380),$A$2:$B$991,2,0),"")</f>
        <v/>
      </c>
    </row>
    <row r="1381" spans="3:5" ht="12.75">
      <c r="C1381"/>
      <c r="E1381" t="str">
        <f>IFERROR(VLOOKUP(ROWS($E$2:E1381),$A$2:$B$991,2,0),"")</f>
        <v/>
      </c>
    </row>
    <row r="1382" spans="3:5" ht="12.75">
      <c r="C1382"/>
      <c r="E1382" t="str">
        <f>IFERROR(VLOOKUP(ROWS($E$2:E1382),$A$2:$B$991,2,0),"")</f>
        <v/>
      </c>
    </row>
    <row r="1383" spans="3:5" ht="12.75">
      <c r="C1383"/>
      <c r="E1383" t="str">
        <f>IFERROR(VLOOKUP(ROWS($E$2:E1383),$A$2:$B$991,2,0),"")</f>
        <v/>
      </c>
    </row>
    <row r="1384" spans="3:5" ht="12.75">
      <c r="C1384"/>
      <c r="E1384" t="str">
        <f>IFERROR(VLOOKUP(ROWS($E$2:E1384),$A$2:$B$991,2,0),"")</f>
        <v/>
      </c>
    </row>
    <row r="1385" spans="3:5" ht="12.75">
      <c r="C1385"/>
      <c r="E1385" t="str">
        <f>IFERROR(VLOOKUP(ROWS($E$2:E1385),$A$2:$B$991,2,0),"")</f>
        <v/>
      </c>
    </row>
    <row r="1386" spans="3:5" ht="12.75">
      <c r="C1386"/>
      <c r="E1386" t="str">
        <f>IFERROR(VLOOKUP(ROWS($E$2:E1386),$A$2:$B$991,2,0),"")</f>
        <v/>
      </c>
    </row>
    <row r="1387" spans="3:5" ht="12.75">
      <c r="C1387"/>
      <c r="E1387" t="str">
        <f>IFERROR(VLOOKUP(ROWS($E$2:E1387),$A$2:$B$991,2,0),"")</f>
        <v/>
      </c>
    </row>
    <row r="1388" spans="3:5" ht="12.75">
      <c r="C1388"/>
      <c r="E1388" t="str">
        <f>IFERROR(VLOOKUP(ROWS($E$2:E1388),$A$2:$B$991,2,0),"")</f>
        <v/>
      </c>
    </row>
    <row r="1389" spans="3:5" ht="12.75">
      <c r="C1389"/>
      <c r="E1389" t="str">
        <f>IFERROR(VLOOKUP(ROWS($E$2:E1389),$A$2:$B$991,2,0),"")</f>
        <v/>
      </c>
    </row>
    <row r="1390" spans="3:5" ht="12.75">
      <c r="C1390"/>
      <c r="E1390" t="str">
        <f>IFERROR(VLOOKUP(ROWS($E$2:E1390),$A$2:$B$991,2,0),"")</f>
        <v/>
      </c>
    </row>
    <row r="1391" spans="3:5" ht="12.75">
      <c r="C1391"/>
      <c r="E1391" t="str">
        <f>IFERROR(VLOOKUP(ROWS($E$2:E1391),$A$2:$B$991,2,0),"")</f>
        <v/>
      </c>
    </row>
    <row r="1392" spans="3:5" ht="12.75">
      <c r="C1392"/>
      <c r="E1392" t="str">
        <f>IFERROR(VLOOKUP(ROWS($E$2:E1392),$A$2:$B$991,2,0),"")</f>
        <v/>
      </c>
    </row>
    <row r="1393" spans="3:5" ht="12.75">
      <c r="C1393"/>
      <c r="E1393" t="str">
        <f>IFERROR(VLOOKUP(ROWS($E$2:E1393),$A$2:$B$991,2,0),"")</f>
        <v/>
      </c>
    </row>
    <row r="1394" spans="3:5" ht="12.75">
      <c r="C1394"/>
      <c r="E1394" t="str">
        <f>IFERROR(VLOOKUP(ROWS($E$2:E1394),$A$2:$B$991,2,0),"")</f>
        <v/>
      </c>
    </row>
    <row r="1395" spans="3:5" ht="12.75">
      <c r="C1395"/>
      <c r="E1395" t="str">
        <f>IFERROR(VLOOKUP(ROWS($E$2:E1395),$A$2:$B$991,2,0),"")</f>
        <v/>
      </c>
    </row>
    <row r="1396" spans="3:5" ht="12.75">
      <c r="C1396"/>
      <c r="E1396" t="str">
        <f>IFERROR(VLOOKUP(ROWS($E$2:E1396),$A$2:$B$991,2,0),"")</f>
        <v/>
      </c>
    </row>
    <row r="1397" spans="3:5" ht="12.75">
      <c r="C1397"/>
      <c r="E1397" t="str">
        <f>IFERROR(VLOOKUP(ROWS($E$2:E1397),$A$2:$B$991,2,0),"")</f>
        <v/>
      </c>
    </row>
    <row r="1398" spans="3:5" ht="12.75">
      <c r="C1398"/>
      <c r="E1398" t="str">
        <f>IFERROR(VLOOKUP(ROWS($E$2:E1398),$A$2:$B$991,2,0),"")</f>
        <v/>
      </c>
    </row>
    <row r="1399" spans="3:5" ht="12.75">
      <c r="C1399"/>
      <c r="E1399" t="str">
        <f>IFERROR(VLOOKUP(ROWS($E$2:E1399),$A$2:$B$991,2,0),"")</f>
        <v/>
      </c>
    </row>
    <row r="1400" spans="3:5" ht="12.75">
      <c r="C1400"/>
      <c r="E1400" t="str">
        <f>IFERROR(VLOOKUP(ROWS($E$2:E1400),$A$2:$B$991,2,0),"")</f>
        <v/>
      </c>
    </row>
    <row r="1401" spans="3:5" ht="12.75">
      <c r="C1401"/>
      <c r="E1401" t="str">
        <f>IFERROR(VLOOKUP(ROWS($E$2:E1401),$A$2:$B$991,2,0),"")</f>
        <v/>
      </c>
    </row>
    <row r="1402" spans="3:5" ht="12.75">
      <c r="C1402"/>
      <c r="E1402" t="str">
        <f>IFERROR(VLOOKUP(ROWS($E$2:E1402),$A$2:$B$991,2,0),"")</f>
        <v/>
      </c>
    </row>
    <row r="1403" spans="3:5" ht="12.75">
      <c r="C1403"/>
      <c r="E1403" t="str">
        <f>IFERROR(VLOOKUP(ROWS($E$2:E1403),$A$2:$B$991,2,0),"")</f>
        <v/>
      </c>
    </row>
    <row r="1404" spans="3:5" ht="12.75">
      <c r="C1404"/>
      <c r="E1404" t="str">
        <f>IFERROR(VLOOKUP(ROWS($E$2:E1404),$A$2:$B$991,2,0),"")</f>
        <v/>
      </c>
    </row>
    <row r="1405" spans="3:5" ht="12.75">
      <c r="C1405"/>
      <c r="E1405" t="str">
        <f>IFERROR(VLOOKUP(ROWS($E$2:E1405),$A$2:$B$991,2,0),"")</f>
        <v/>
      </c>
    </row>
    <row r="1406" spans="3:5" ht="12.75">
      <c r="C1406"/>
      <c r="E1406" t="str">
        <f>IFERROR(VLOOKUP(ROWS($E$2:E1406),$A$2:$B$991,2,0),"")</f>
        <v/>
      </c>
    </row>
    <row r="1407" spans="3:5" ht="12.75">
      <c r="C1407"/>
      <c r="E1407" t="str">
        <f>IFERROR(VLOOKUP(ROWS($E$2:E1407),$A$2:$B$991,2,0),"")</f>
        <v/>
      </c>
    </row>
    <row r="1408" spans="3:5" ht="12.75">
      <c r="C1408"/>
      <c r="E1408" t="str">
        <f>IFERROR(VLOOKUP(ROWS($E$2:E1408),$A$2:$B$991,2,0),"")</f>
        <v/>
      </c>
    </row>
    <row r="1409" spans="3:5" ht="12.75">
      <c r="C1409"/>
      <c r="E1409" t="str">
        <f>IFERROR(VLOOKUP(ROWS($E$2:E1409),$A$2:$B$991,2,0),"")</f>
        <v/>
      </c>
    </row>
    <row r="1410" spans="3:5" ht="12.75">
      <c r="C1410"/>
      <c r="E1410" t="str">
        <f>IFERROR(VLOOKUP(ROWS($E$2:E1410),$A$2:$B$991,2,0),"")</f>
        <v/>
      </c>
    </row>
    <row r="1411" spans="3:5" ht="12.75">
      <c r="C1411"/>
      <c r="E1411" t="str">
        <f>IFERROR(VLOOKUP(ROWS($E$2:E1411),$A$2:$B$991,2,0),"")</f>
        <v/>
      </c>
    </row>
    <row r="1412" spans="3:5" ht="12.75">
      <c r="C1412"/>
      <c r="E1412" t="str">
        <f>IFERROR(VLOOKUP(ROWS($E$2:E1412),$A$2:$B$991,2,0),"")</f>
        <v/>
      </c>
    </row>
    <row r="1413" spans="3:5" ht="12.75">
      <c r="C1413"/>
      <c r="E1413" t="str">
        <f>IFERROR(VLOOKUP(ROWS($E$2:E1413),$A$2:$B$991,2,0),"")</f>
        <v/>
      </c>
    </row>
    <row r="1414" spans="3:5" ht="12.75">
      <c r="C1414"/>
      <c r="E1414" t="str">
        <f>IFERROR(VLOOKUP(ROWS($E$2:E1414),$A$2:$B$991,2,0),"")</f>
        <v/>
      </c>
    </row>
    <row r="1415" spans="3:5" ht="12.75">
      <c r="C1415"/>
      <c r="E1415" t="str">
        <f>IFERROR(VLOOKUP(ROWS($E$2:E1415),$A$2:$B$991,2,0),"")</f>
        <v/>
      </c>
    </row>
    <row r="1416" spans="3:5" ht="12.75">
      <c r="C1416"/>
      <c r="E1416" t="str">
        <f>IFERROR(VLOOKUP(ROWS($E$2:E1416),$A$2:$B$991,2,0),"")</f>
        <v/>
      </c>
    </row>
    <row r="1417" spans="3:5" ht="12.75">
      <c r="C1417"/>
      <c r="E1417" t="str">
        <f>IFERROR(VLOOKUP(ROWS($E$2:E1417),$A$2:$B$991,2,0),"")</f>
        <v/>
      </c>
    </row>
    <row r="1418" spans="3:5" ht="12.75">
      <c r="C1418"/>
      <c r="E1418" t="str">
        <f>IFERROR(VLOOKUP(ROWS($E$2:E1418),$A$2:$B$991,2,0),"")</f>
        <v/>
      </c>
    </row>
    <row r="1419" spans="3:5" ht="12.75">
      <c r="C1419"/>
      <c r="E1419" t="str">
        <f>IFERROR(VLOOKUP(ROWS($E$2:E1419),$A$2:$B$991,2,0),"")</f>
        <v/>
      </c>
    </row>
    <row r="1420" spans="3:5" ht="12.75">
      <c r="C1420"/>
      <c r="E1420" t="str">
        <f>IFERROR(VLOOKUP(ROWS($E$2:E1420),$A$2:$B$991,2,0),"")</f>
        <v/>
      </c>
    </row>
    <row r="1421" spans="3:5" ht="12.75">
      <c r="C1421"/>
      <c r="E1421" t="str">
        <f>IFERROR(VLOOKUP(ROWS($E$2:E1421),$A$2:$B$991,2,0),"")</f>
        <v/>
      </c>
    </row>
    <row r="1422" spans="3:5" ht="12.75">
      <c r="C1422"/>
      <c r="E1422" t="str">
        <f>IFERROR(VLOOKUP(ROWS($E$2:E1422),$A$2:$B$991,2,0),"")</f>
        <v/>
      </c>
    </row>
    <row r="1423" spans="3:5" ht="12.75">
      <c r="C1423"/>
      <c r="E1423" t="str">
        <f>IFERROR(VLOOKUP(ROWS($E$2:E1423),$A$2:$B$991,2,0),"")</f>
        <v/>
      </c>
    </row>
    <row r="1424" spans="3:5" ht="12.75">
      <c r="C1424"/>
      <c r="E1424" t="str">
        <f>IFERROR(VLOOKUP(ROWS($E$2:E1424),$A$2:$B$991,2,0),"")</f>
        <v/>
      </c>
    </row>
    <row r="1425" spans="3:5" ht="12.75">
      <c r="C1425"/>
      <c r="E1425" t="str">
        <f>IFERROR(VLOOKUP(ROWS($E$2:E1425),$A$2:$B$991,2,0),"")</f>
        <v/>
      </c>
    </row>
    <row r="1426" spans="3:5" ht="12.75">
      <c r="C1426"/>
      <c r="E1426" t="str">
        <f>IFERROR(VLOOKUP(ROWS($E$2:E1426),$A$2:$B$991,2,0),"")</f>
        <v/>
      </c>
    </row>
    <row r="1427" spans="3:5" ht="12.75">
      <c r="C1427"/>
      <c r="E1427" t="str">
        <f>IFERROR(VLOOKUP(ROWS($E$2:E1427),$A$2:$B$991,2,0),"")</f>
        <v/>
      </c>
    </row>
    <row r="1428" spans="3:5" ht="12.75">
      <c r="C1428"/>
      <c r="E1428" t="str">
        <f>IFERROR(VLOOKUP(ROWS($E$2:E1428),$A$2:$B$991,2,0),"")</f>
        <v/>
      </c>
    </row>
    <row r="1429" spans="3:5" ht="12.75">
      <c r="C1429"/>
      <c r="E1429" t="str">
        <f>IFERROR(VLOOKUP(ROWS($E$2:E1429),$A$2:$B$991,2,0),"")</f>
        <v/>
      </c>
    </row>
    <row r="1430" spans="3:5" ht="12.75">
      <c r="C1430"/>
      <c r="E1430" t="str">
        <f>IFERROR(VLOOKUP(ROWS($E$2:E1430),$A$2:$B$991,2,0),"")</f>
        <v/>
      </c>
    </row>
    <row r="1431" spans="3:5" ht="12.75">
      <c r="C1431"/>
      <c r="E1431" t="str">
        <f>IFERROR(VLOOKUP(ROWS($E$2:E1431),$A$2:$B$991,2,0),"")</f>
        <v/>
      </c>
    </row>
    <row r="1432" spans="3:5" ht="12.75">
      <c r="C1432"/>
      <c r="E1432" t="str">
        <f>IFERROR(VLOOKUP(ROWS($E$2:E1432),$A$2:$B$991,2,0),"")</f>
        <v/>
      </c>
    </row>
    <row r="1433" spans="3:5" ht="12.75">
      <c r="C1433"/>
      <c r="E1433" t="str">
        <f>IFERROR(VLOOKUP(ROWS($E$2:E1433),$A$2:$B$991,2,0),"")</f>
        <v/>
      </c>
    </row>
    <row r="1434" spans="3:5" ht="12.75">
      <c r="C1434"/>
      <c r="E1434" t="str">
        <f>IFERROR(VLOOKUP(ROWS($E$2:E1434),$A$2:$B$991,2,0),"")</f>
        <v/>
      </c>
    </row>
    <row r="1435" spans="3:5" ht="12.75">
      <c r="C1435"/>
      <c r="E1435" t="str">
        <f>IFERROR(VLOOKUP(ROWS($E$2:E1435),$A$2:$B$991,2,0),"")</f>
        <v/>
      </c>
    </row>
    <row r="1436" spans="3:5" ht="12.75">
      <c r="C1436"/>
      <c r="E1436" t="str">
        <f>IFERROR(VLOOKUP(ROWS($E$2:E1436),$A$2:$B$991,2,0),"")</f>
        <v/>
      </c>
    </row>
    <row r="1437" spans="3:5" ht="12.75">
      <c r="C1437"/>
      <c r="E1437" t="str">
        <f>IFERROR(VLOOKUP(ROWS($E$2:E1437),$A$2:$B$991,2,0),"")</f>
        <v/>
      </c>
    </row>
    <row r="1438" spans="3:5" ht="12.75">
      <c r="C1438"/>
      <c r="E1438" t="str">
        <f>IFERROR(VLOOKUP(ROWS($E$2:E1438),$A$2:$B$991,2,0),"")</f>
        <v/>
      </c>
    </row>
    <row r="1439" spans="3:5" ht="12.75">
      <c r="C1439"/>
      <c r="E1439" t="str">
        <f>IFERROR(VLOOKUP(ROWS($E$2:E1439),$A$2:$B$991,2,0),"")</f>
        <v/>
      </c>
    </row>
    <row r="1440" spans="3:5" ht="12.75">
      <c r="C1440"/>
      <c r="E1440" t="str">
        <f>IFERROR(VLOOKUP(ROWS($E$2:E1440),$A$2:$B$991,2,0),"")</f>
        <v/>
      </c>
    </row>
    <row r="1441" spans="3:5" ht="12.75">
      <c r="C1441"/>
      <c r="E1441" t="str">
        <f>IFERROR(VLOOKUP(ROWS($E$2:E1441),$A$2:$B$991,2,0),"")</f>
        <v/>
      </c>
    </row>
    <row r="1442" spans="3:5" ht="12.75">
      <c r="C1442"/>
      <c r="E1442" t="str">
        <f>IFERROR(VLOOKUP(ROWS($E$2:E1442),$A$2:$B$991,2,0),"")</f>
        <v/>
      </c>
    </row>
    <row r="1443" spans="3:5" ht="12.75">
      <c r="C1443"/>
      <c r="E1443" t="str">
        <f>IFERROR(VLOOKUP(ROWS($E$2:E1443),$A$2:$B$991,2,0),"")</f>
        <v/>
      </c>
    </row>
    <row r="1444" spans="3:5" ht="12.75">
      <c r="C1444"/>
      <c r="E1444" t="str">
        <f>IFERROR(VLOOKUP(ROWS($E$2:E1444),$A$2:$B$991,2,0),"")</f>
        <v/>
      </c>
    </row>
    <row r="1445" spans="3:5" ht="12.75">
      <c r="C1445"/>
      <c r="E1445" t="str">
        <f>IFERROR(VLOOKUP(ROWS($E$2:E1445),$A$2:$B$991,2,0),"")</f>
        <v/>
      </c>
    </row>
    <row r="1446" spans="3:5" ht="12.75">
      <c r="C1446"/>
      <c r="E1446" t="str">
        <f>IFERROR(VLOOKUP(ROWS($E$2:E1446),$A$2:$B$991,2,0),"")</f>
        <v/>
      </c>
    </row>
    <row r="1447" spans="3:5" ht="12.75">
      <c r="C1447"/>
      <c r="E1447" t="str">
        <f>IFERROR(VLOOKUP(ROWS($E$2:E1447),$A$2:$B$991,2,0),"")</f>
        <v/>
      </c>
    </row>
    <row r="1448" spans="3:5" ht="12.75">
      <c r="C1448"/>
      <c r="E1448" t="str">
        <f>IFERROR(VLOOKUP(ROWS($E$2:E1448),$A$2:$B$991,2,0),"")</f>
        <v/>
      </c>
    </row>
    <row r="1449" spans="3:5" ht="12.75">
      <c r="C1449"/>
      <c r="E1449" t="str">
        <f>IFERROR(VLOOKUP(ROWS($E$2:E1449),$A$2:$B$991,2,0),"")</f>
        <v/>
      </c>
    </row>
    <row r="1450" spans="3:5" ht="12.75">
      <c r="C1450"/>
      <c r="E1450" t="str">
        <f>IFERROR(VLOOKUP(ROWS($E$2:E1450),$A$2:$B$991,2,0),"")</f>
        <v/>
      </c>
    </row>
    <row r="1451" spans="3:5" ht="12.75">
      <c r="C1451"/>
      <c r="E1451" t="str">
        <f>IFERROR(VLOOKUP(ROWS($E$2:E1451),$A$2:$B$991,2,0),"")</f>
        <v/>
      </c>
    </row>
    <row r="1452" spans="3:5" ht="12.75">
      <c r="C1452"/>
      <c r="E1452" t="str">
        <f>IFERROR(VLOOKUP(ROWS($E$2:E1452),$A$2:$B$991,2,0),"")</f>
        <v/>
      </c>
    </row>
    <row r="1453" spans="3:5" ht="12.75">
      <c r="C1453"/>
      <c r="E1453" t="str">
        <f>IFERROR(VLOOKUP(ROWS($E$2:E1453),$A$2:$B$991,2,0),"")</f>
        <v/>
      </c>
    </row>
    <row r="1454" spans="3:5" ht="12.75">
      <c r="C1454"/>
      <c r="E1454" t="str">
        <f>IFERROR(VLOOKUP(ROWS($E$2:E1454),$A$2:$B$991,2,0),"")</f>
        <v/>
      </c>
    </row>
    <row r="1455" spans="3:5" ht="12.75">
      <c r="C1455"/>
      <c r="E1455" t="str">
        <f>IFERROR(VLOOKUP(ROWS($E$2:E1455),$A$2:$B$991,2,0),"")</f>
        <v/>
      </c>
    </row>
    <row r="1456" spans="3:5" ht="12.75">
      <c r="C1456"/>
      <c r="E1456" t="str">
        <f>IFERROR(VLOOKUP(ROWS($E$2:E1456),$A$2:$B$991,2,0),"")</f>
        <v/>
      </c>
    </row>
    <row r="1457" spans="3:5" ht="12.75">
      <c r="C1457"/>
      <c r="E1457" t="str">
        <f>IFERROR(VLOOKUP(ROWS($E$2:E1457),$A$2:$B$991,2,0),"")</f>
        <v/>
      </c>
    </row>
    <row r="1458" spans="3:5" ht="12.75">
      <c r="C1458"/>
      <c r="E1458" t="str">
        <f>IFERROR(VLOOKUP(ROWS($E$2:E1458),$A$2:$B$991,2,0),"")</f>
        <v/>
      </c>
    </row>
    <row r="1459" spans="3:5" ht="12.75">
      <c r="C1459"/>
      <c r="E1459" t="str">
        <f>IFERROR(VLOOKUP(ROWS($E$2:E1459),$A$2:$B$991,2,0),"")</f>
        <v/>
      </c>
    </row>
    <row r="1460" spans="3:5" ht="12.75">
      <c r="C1460"/>
      <c r="E1460" t="str">
        <f>IFERROR(VLOOKUP(ROWS($E$2:E1460),$A$2:$B$991,2,0),"")</f>
        <v/>
      </c>
    </row>
    <row r="1461" spans="3:5" ht="12.75">
      <c r="C1461"/>
      <c r="E1461" t="str">
        <f>IFERROR(VLOOKUP(ROWS($E$2:E1461),$A$2:$B$991,2,0),"")</f>
        <v/>
      </c>
    </row>
    <row r="1462" spans="3:5" ht="12.75">
      <c r="C1462"/>
      <c r="E1462" t="str">
        <f>IFERROR(VLOOKUP(ROWS($E$2:E1462),$A$2:$B$991,2,0),"")</f>
        <v/>
      </c>
    </row>
    <row r="1463" spans="3:5" ht="12.75">
      <c r="C1463"/>
      <c r="E1463" t="str">
        <f>IFERROR(VLOOKUP(ROWS($E$2:E1463),$A$2:$B$991,2,0),"")</f>
        <v/>
      </c>
    </row>
    <row r="1464" spans="3:5" ht="12.75">
      <c r="C1464"/>
      <c r="E1464" t="str">
        <f>IFERROR(VLOOKUP(ROWS($E$2:E1464),$A$2:$B$991,2,0),"")</f>
        <v/>
      </c>
    </row>
    <row r="1465" spans="3:5" ht="12.75">
      <c r="C1465"/>
      <c r="E1465" t="str">
        <f>IFERROR(VLOOKUP(ROWS($E$2:E1465),$A$2:$B$991,2,0),"")</f>
        <v/>
      </c>
    </row>
    <row r="1466" spans="3:5" ht="12.75">
      <c r="C1466"/>
      <c r="E1466" t="str">
        <f>IFERROR(VLOOKUP(ROWS($E$2:E1466),$A$2:$B$991,2,0),"")</f>
        <v/>
      </c>
    </row>
    <row r="1467" spans="3:5" ht="12.75">
      <c r="C1467"/>
      <c r="E1467" t="str">
        <f>IFERROR(VLOOKUP(ROWS($E$2:E1467),$A$2:$B$991,2,0),"")</f>
        <v/>
      </c>
    </row>
    <row r="1468" spans="3:5" ht="12.75">
      <c r="C1468"/>
      <c r="E1468" t="str">
        <f>IFERROR(VLOOKUP(ROWS($E$2:E1468),$A$2:$B$991,2,0),"")</f>
        <v/>
      </c>
    </row>
    <row r="1469" spans="3:5" ht="12.75">
      <c r="C1469"/>
      <c r="E1469" t="str">
        <f>IFERROR(VLOOKUP(ROWS($E$2:E1469),$A$2:$B$991,2,0),"")</f>
        <v/>
      </c>
    </row>
    <row r="1470" spans="3:5" ht="12.75">
      <c r="C1470"/>
      <c r="E1470" t="str">
        <f>IFERROR(VLOOKUP(ROWS($E$2:E1470),$A$2:$B$991,2,0),"")</f>
        <v/>
      </c>
    </row>
    <row r="1471" spans="3:5" ht="12.75">
      <c r="C1471"/>
      <c r="E1471" t="str">
        <f>IFERROR(VLOOKUP(ROWS($E$2:E1471),$A$2:$B$991,2,0),"")</f>
        <v/>
      </c>
    </row>
    <row r="1472" spans="3:5" ht="12.75">
      <c r="C1472"/>
      <c r="E1472" t="str">
        <f>IFERROR(VLOOKUP(ROWS($E$2:E1472),$A$2:$B$991,2,0),"")</f>
        <v/>
      </c>
    </row>
    <row r="1473" spans="3:5" ht="12.75">
      <c r="C1473"/>
      <c r="E1473" t="str">
        <f>IFERROR(VLOOKUP(ROWS($E$2:E1473),$A$2:$B$991,2,0),"")</f>
        <v/>
      </c>
    </row>
    <row r="1474" spans="3:5" ht="12.75">
      <c r="C1474"/>
      <c r="E1474" t="str">
        <f>IFERROR(VLOOKUP(ROWS($E$2:E1474),$A$2:$B$991,2,0),"")</f>
        <v/>
      </c>
    </row>
    <row r="1475" spans="3:5" ht="12.75">
      <c r="C1475"/>
      <c r="E1475" t="str">
        <f>IFERROR(VLOOKUP(ROWS($E$2:E1475),$A$2:$B$991,2,0),"")</f>
        <v/>
      </c>
    </row>
    <row r="1476" spans="3:5" ht="12.75">
      <c r="C1476"/>
      <c r="E1476" t="str">
        <f>IFERROR(VLOOKUP(ROWS($E$2:E1476),$A$2:$B$991,2,0),"")</f>
        <v/>
      </c>
    </row>
    <row r="1477" spans="3:5" ht="12.75">
      <c r="C1477"/>
      <c r="E1477" t="str">
        <f>IFERROR(VLOOKUP(ROWS($E$2:E1477),$A$2:$B$991,2,0),"")</f>
        <v/>
      </c>
    </row>
    <row r="1478" spans="3:5" ht="12.75">
      <c r="C1478"/>
      <c r="E1478" t="str">
        <f>IFERROR(VLOOKUP(ROWS($E$2:E1478),$A$2:$B$991,2,0),"")</f>
        <v/>
      </c>
    </row>
    <row r="1479" spans="3:5" ht="12.75">
      <c r="C1479"/>
      <c r="E1479" t="str">
        <f>IFERROR(VLOOKUP(ROWS($E$2:E1479),$A$2:$B$991,2,0),"")</f>
        <v/>
      </c>
    </row>
    <row r="1480" spans="3:5" ht="12.75">
      <c r="C1480"/>
      <c r="E1480" t="str">
        <f>IFERROR(VLOOKUP(ROWS($E$2:E1480),$A$2:$B$991,2,0),"")</f>
        <v/>
      </c>
    </row>
    <row r="1481" spans="3:5" ht="12.75">
      <c r="C1481"/>
      <c r="E1481" t="str">
        <f>IFERROR(VLOOKUP(ROWS($E$2:E1481),$A$2:$B$991,2,0),"")</f>
        <v/>
      </c>
    </row>
    <row r="1482" spans="3:5" ht="12.75">
      <c r="C1482"/>
      <c r="E1482" t="str">
        <f>IFERROR(VLOOKUP(ROWS($E$2:E1482),$A$2:$B$991,2,0),"")</f>
        <v/>
      </c>
    </row>
    <row r="1483" spans="3:5" ht="12.75">
      <c r="C1483"/>
      <c r="E1483" t="str">
        <f>IFERROR(VLOOKUP(ROWS($E$2:E1483),$A$2:$B$991,2,0),"")</f>
        <v/>
      </c>
    </row>
    <row r="1484" spans="3:5" ht="12.75">
      <c r="C1484"/>
      <c r="E1484" t="str">
        <f>IFERROR(VLOOKUP(ROWS($E$2:E1484),$A$2:$B$991,2,0),"")</f>
        <v/>
      </c>
    </row>
    <row r="1485" spans="3:5" ht="12.75">
      <c r="C1485"/>
      <c r="E1485" t="str">
        <f>IFERROR(VLOOKUP(ROWS($E$2:E1485),$A$2:$B$991,2,0),"")</f>
        <v/>
      </c>
    </row>
    <row r="1486" spans="3:5" ht="12.75">
      <c r="C1486"/>
      <c r="E1486" t="str">
        <f>IFERROR(VLOOKUP(ROWS($E$2:E1486),$A$2:$B$991,2,0),"")</f>
        <v/>
      </c>
    </row>
    <row r="1487" spans="3:5" ht="12.75">
      <c r="C1487"/>
      <c r="E1487" t="str">
        <f>IFERROR(VLOOKUP(ROWS($E$2:E1487),$A$2:$B$991,2,0),"")</f>
        <v/>
      </c>
    </row>
    <row r="1488" spans="3:5" ht="12.75">
      <c r="C1488"/>
      <c r="E1488" t="str">
        <f>IFERROR(VLOOKUP(ROWS($E$2:E1488),$A$2:$B$991,2,0),"")</f>
        <v/>
      </c>
    </row>
    <row r="1489" spans="3:5" ht="12.75">
      <c r="C1489"/>
      <c r="E1489" t="str">
        <f>IFERROR(VLOOKUP(ROWS($E$2:E1489),$A$2:$B$991,2,0),"")</f>
        <v/>
      </c>
    </row>
    <row r="1490" spans="3:5" ht="12.75">
      <c r="C1490"/>
      <c r="E1490" t="str">
        <f>IFERROR(VLOOKUP(ROWS($E$2:E1490),$A$2:$B$991,2,0),"")</f>
        <v/>
      </c>
    </row>
    <row r="1491" spans="3:5" ht="12.75">
      <c r="C1491"/>
      <c r="E1491" t="str">
        <f>IFERROR(VLOOKUP(ROWS($E$2:E1491),$A$2:$B$991,2,0),"")</f>
        <v/>
      </c>
    </row>
    <row r="1492" spans="3:5" ht="12.75">
      <c r="C1492"/>
      <c r="E1492" t="str">
        <f>IFERROR(VLOOKUP(ROWS($E$2:E1492),$A$2:$B$991,2,0),"")</f>
        <v/>
      </c>
    </row>
    <row r="1493" spans="3:5" ht="12.75">
      <c r="C1493"/>
      <c r="E1493" t="str">
        <f>IFERROR(VLOOKUP(ROWS($E$2:E1493),$A$2:$B$991,2,0),"")</f>
        <v/>
      </c>
    </row>
    <row r="1494" spans="3:5" ht="12.75">
      <c r="C1494"/>
      <c r="E1494" t="str">
        <f>IFERROR(VLOOKUP(ROWS($E$2:E1494),$A$2:$B$991,2,0),"")</f>
        <v/>
      </c>
    </row>
    <row r="1495" spans="3:5" ht="12.75">
      <c r="C1495"/>
      <c r="E1495" t="str">
        <f>IFERROR(VLOOKUP(ROWS($E$2:E1495),$A$2:$B$991,2,0),"")</f>
        <v/>
      </c>
    </row>
    <row r="1496" spans="3:5" ht="12.75">
      <c r="C1496"/>
      <c r="E1496" t="str">
        <f>IFERROR(VLOOKUP(ROWS($E$2:E1496),$A$2:$B$991,2,0),"")</f>
        <v/>
      </c>
    </row>
    <row r="1497" spans="3:5" ht="12.75">
      <c r="C1497"/>
      <c r="E1497" t="str">
        <f>IFERROR(VLOOKUP(ROWS($E$2:E1497),$A$2:$B$991,2,0),"")</f>
        <v/>
      </c>
    </row>
    <row r="1498" spans="3:5" ht="12.75">
      <c r="C1498"/>
      <c r="E1498" t="str">
        <f>IFERROR(VLOOKUP(ROWS($E$2:E1498),$A$2:$B$991,2,0),"")</f>
        <v/>
      </c>
    </row>
    <row r="1499" spans="3:5" ht="12.75">
      <c r="C1499"/>
      <c r="E1499" t="str">
        <f>IFERROR(VLOOKUP(ROWS($E$2:E1499),$A$2:$B$991,2,0),"")</f>
        <v/>
      </c>
    </row>
    <row r="1500" spans="3:5" ht="12.75">
      <c r="C1500"/>
      <c r="E1500" t="str">
        <f>IFERROR(VLOOKUP(ROWS($E$2:E1500),$A$2:$B$991,2,0),"")</f>
        <v/>
      </c>
    </row>
    <row r="1501" spans="3:5" ht="12.75">
      <c r="C1501"/>
      <c r="E1501" t="str">
        <f>IFERROR(VLOOKUP(ROWS($E$2:E1501),$A$2:$B$991,2,0),"")</f>
        <v/>
      </c>
    </row>
    <row r="1502" spans="3:5" ht="12.75">
      <c r="C1502"/>
      <c r="E1502" t="str">
        <f>IFERROR(VLOOKUP(ROWS($E$2:E1502),$A$2:$B$991,2,0),"")</f>
        <v/>
      </c>
    </row>
    <row r="1503" spans="3:5" ht="12.75">
      <c r="C1503"/>
      <c r="E1503" t="str">
        <f>IFERROR(VLOOKUP(ROWS($E$2:E1503),$A$2:$B$991,2,0),"")</f>
        <v/>
      </c>
    </row>
    <row r="1504" spans="3:5" ht="12.75">
      <c r="C1504"/>
      <c r="E1504" t="str">
        <f>IFERROR(VLOOKUP(ROWS($E$2:E1504),$A$2:$B$991,2,0),"")</f>
        <v/>
      </c>
    </row>
    <row r="1505" spans="3:5" ht="12.75">
      <c r="C1505"/>
      <c r="E1505" t="str">
        <f>IFERROR(VLOOKUP(ROWS($E$2:E1505),$A$2:$B$991,2,0),"")</f>
        <v/>
      </c>
    </row>
    <row r="1506" spans="3:5" ht="12.75">
      <c r="C1506"/>
      <c r="E1506" t="str">
        <f>IFERROR(VLOOKUP(ROWS($E$2:E1506),$A$2:$B$991,2,0),"")</f>
        <v/>
      </c>
    </row>
    <row r="1507" spans="3:5" ht="12.75">
      <c r="C1507"/>
      <c r="E1507" t="str">
        <f>IFERROR(VLOOKUP(ROWS($E$2:E1507),$A$2:$B$991,2,0),"")</f>
        <v/>
      </c>
    </row>
    <row r="1508" spans="3:5" ht="12.75">
      <c r="C1508"/>
      <c r="E1508" t="str">
        <f>IFERROR(VLOOKUP(ROWS($E$2:E1508),$A$2:$B$991,2,0),"")</f>
        <v/>
      </c>
    </row>
    <row r="1509" spans="3:5" ht="12.75">
      <c r="C1509"/>
      <c r="E1509" t="str">
        <f>IFERROR(VLOOKUP(ROWS($E$2:E1509),$A$2:$B$991,2,0),"")</f>
        <v/>
      </c>
    </row>
    <row r="1510" spans="3:5" ht="12.75">
      <c r="C1510"/>
      <c r="E1510" t="str">
        <f>IFERROR(VLOOKUP(ROWS($E$2:E1510),$A$2:$B$991,2,0),"")</f>
        <v/>
      </c>
    </row>
    <row r="1511" spans="3:5" ht="12.75">
      <c r="C1511"/>
      <c r="E1511" t="str">
        <f>IFERROR(VLOOKUP(ROWS($E$2:E1511),$A$2:$B$991,2,0),"")</f>
        <v/>
      </c>
    </row>
    <row r="1512" spans="3:5" ht="12.75">
      <c r="C1512"/>
      <c r="E1512" t="str">
        <f>IFERROR(VLOOKUP(ROWS($E$2:E1512),$A$2:$B$991,2,0),"")</f>
        <v/>
      </c>
    </row>
    <row r="1513" spans="3:5" ht="12.75">
      <c r="C1513"/>
      <c r="E1513" t="str">
        <f>IFERROR(VLOOKUP(ROWS($E$2:E1513),$A$2:$B$991,2,0),"")</f>
        <v/>
      </c>
    </row>
    <row r="1514" spans="3:5" ht="12.75">
      <c r="C1514"/>
      <c r="E1514" t="str">
        <f>IFERROR(VLOOKUP(ROWS($E$2:E1514),$A$2:$B$991,2,0),"")</f>
        <v/>
      </c>
    </row>
    <row r="1515" spans="3:5" ht="12.75">
      <c r="C1515"/>
      <c r="E1515" t="str">
        <f>IFERROR(VLOOKUP(ROWS($E$2:E1515),$A$2:$B$991,2,0),"")</f>
        <v/>
      </c>
    </row>
    <row r="1516" spans="3:5" ht="12.75">
      <c r="C1516"/>
      <c r="E1516" t="str">
        <f>IFERROR(VLOOKUP(ROWS($E$2:E1516),$A$2:$B$991,2,0),"")</f>
        <v/>
      </c>
    </row>
    <row r="1517" spans="3:5" ht="12.75">
      <c r="C1517"/>
      <c r="E1517" t="str">
        <f>IFERROR(VLOOKUP(ROWS($E$2:E1517),$A$2:$B$991,2,0),"")</f>
        <v/>
      </c>
    </row>
    <row r="1518" spans="3:5" ht="12.75">
      <c r="C1518"/>
      <c r="E1518" t="str">
        <f>IFERROR(VLOOKUP(ROWS($E$2:E1518),$A$2:$B$991,2,0),"")</f>
        <v/>
      </c>
    </row>
    <row r="1519" spans="3:5" ht="12.75">
      <c r="C1519"/>
      <c r="E1519" t="str">
        <f>IFERROR(VLOOKUP(ROWS($E$2:E1519),$A$2:$B$991,2,0),"")</f>
        <v/>
      </c>
    </row>
    <row r="1520" spans="3:5" ht="12.75">
      <c r="C1520"/>
      <c r="E1520" t="str">
        <f>IFERROR(VLOOKUP(ROWS($E$2:E1520),$A$2:$B$991,2,0),"")</f>
        <v/>
      </c>
    </row>
    <row r="1521" spans="3:5" ht="12.75">
      <c r="C1521"/>
      <c r="E1521" t="str">
        <f>IFERROR(VLOOKUP(ROWS($E$2:E1521),$A$2:$B$991,2,0),"")</f>
        <v/>
      </c>
    </row>
    <row r="1522" spans="3:5" ht="12.75">
      <c r="C1522"/>
      <c r="E1522" t="str">
        <f>IFERROR(VLOOKUP(ROWS($E$2:E1522),$A$2:$B$991,2,0),"")</f>
        <v/>
      </c>
    </row>
    <row r="1523" spans="3:5" ht="12.75">
      <c r="C1523"/>
      <c r="E1523" t="str">
        <f>IFERROR(VLOOKUP(ROWS($E$2:E1523),$A$2:$B$991,2,0),"")</f>
        <v/>
      </c>
    </row>
    <row r="1524" spans="3:5" ht="12.75">
      <c r="C1524"/>
      <c r="E1524" t="str">
        <f>IFERROR(VLOOKUP(ROWS($E$2:E1524),$A$2:$B$991,2,0),"")</f>
        <v/>
      </c>
    </row>
    <row r="1525" spans="3:5" ht="12.75">
      <c r="C1525"/>
      <c r="E1525" t="str">
        <f>IFERROR(VLOOKUP(ROWS($E$2:E1525),$A$2:$B$991,2,0),"")</f>
        <v/>
      </c>
    </row>
    <row r="1526" spans="3:5" ht="12.75">
      <c r="C1526"/>
      <c r="E1526" t="str">
        <f>IFERROR(VLOOKUP(ROWS($E$2:E1526),$A$2:$B$991,2,0),"")</f>
        <v/>
      </c>
    </row>
    <row r="1527" spans="3:5" ht="12.75">
      <c r="C1527"/>
      <c r="E1527" t="str">
        <f>IFERROR(VLOOKUP(ROWS($E$2:E1527),$A$2:$B$991,2,0),"")</f>
        <v/>
      </c>
    </row>
    <row r="1528" spans="3:5" ht="12.75">
      <c r="C1528"/>
      <c r="E1528" t="str">
        <f>IFERROR(VLOOKUP(ROWS($E$2:E1528),$A$2:$B$991,2,0),"")</f>
        <v/>
      </c>
    </row>
    <row r="1529" spans="3:5" ht="12.75">
      <c r="C1529"/>
      <c r="E1529" t="str">
        <f>IFERROR(VLOOKUP(ROWS($E$2:E1529),$A$2:$B$991,2,0),"")</f>
        <v/>
      </c>
    </row>
    <row r="1530" spans="3:5" ht="12.75">
      <c r="C1530"/>
      <c r="E1530" t="str">
        <f>IFERROR(VLOOKUP(ROWS($E$2:E1530),$A$2:$B$991,2,0),"")</f>
        <v/>
      </c>
    </row>
    <row r="1531" spans="3:5" ht="12.75">
      <c r="C1531"/>
      <c r="E1531" t="str">
        <f>IFERROR(VLOOKUP(ROWS($E$2:E1531),$A$2:$B$991,2,0),"")</f>
        <v/>
      </c>
    </row>
    <row r="1532" spans="3:5" ht="12.75">
      <c r="C1532"/>
      <c r="E1532" t="str">
        <f>IFERROR(VLOOKUP(ROWS($E$2:E1532),$A$2:$B$991,2,0),"")</f>
        <v/>
      </c>
    </row>
    <row r="1533" spans="3:5" ht="12.75">
      <c r="C1533"/>
      <c r="E1533" t="str">
        <f>IFERROR(VLOOKUP(ROWS($E$2:E1533),$A$2:$B$991,2,0),"")</f>
        <v/>
      </c>
    </row>
    <row r="1534" spans="3:5" ht="12.75">
      <c r="C1534"/>
      <c r="E1534" t="str">
        <f>IFERROR(VLOOKUP(ROWS($E$2:E1534),$A$2:$B$991,2,0),"")</f>
        <v/>
      </c>
    </row>
    <row r="1535" spans="3:5" ht="12.75">
      <c r="C1535"/>
      <c r="E1535" t="str">
        <f>IFERROR(VLOOKUP(ROWS($E$2:E1535),$A$2:$B$991,2,0),"")</f>
        <v/>
      </c>
    </row>
    <row r="1536" spans="3:5" ht="12.75">
      <c r="C1536"/>
      <c r="E1536" t="str">
        <f>IFERROR(VLOOKUP(ROWS($E$2:E1536),$A$2:$B$991,2,0),"")</f>
        <v/>
      </c>
    </row>
    <row r="1537" spans="3:5" ht="12.75">
      <c r="C1537"/>
      <c r="E1537" t="str">
        <f>IFERROR(VLOOKUP(ROWS($E$2:E1537),$A$2:$B$991,2,0),"")</f>
        <v/>
      </c>
    </row>
    <row r="1538" spans="3:5" ht="12.75">
      <c r="C1538"/>
      <c r="E1538" t="str">
        <f>IFERROR(VLOOKUP(ROWS($E$2:E1538),$A$2:$B$991,2,0),"")</f>
        <v/>
      </c>
    </row>
    <row r="1539" spans="3:5" ht="12.75">
      <c r="C1539"/>
      <c r="E1539" t="str">
        <f>IFERROR(VLOOKUP(ROWS($E$2:E1539),$A$2:$B$991,2,0),"")</f>
        <v/>
      </c>
    </row>
    <row r="1540" spans="3:5" ht="12.75">
      <c r="C1540"/>
      <c r="E1540" t="str">
        <f>IFERROR(VLOOKUP(ROWS($E$2:E1540),$A$2:$B$991,2,0),"")</f>
        <v/>
      </c>
    </row>
    <row r="1541" spans="3:5" ht="12.75">
      <c r="C1541"/>
      <c r="E1541" t="str">
        <f>IFERROR(VLOOKUP(ROWS($E$2:E1541),$A$2:$B$991,2,0),"")</f>
        <v/>
      </c>
    </row>
    <row r="1542" spans="3:5" ht="12.75">
      <c r="C1542"/>
      <c r="E1542" t="str">
        <f>IFERROR(VLOOKUP(ROWS($E$2:E1542),$A$2:$B$991,2,0),"")</f>
        <v/>
      </c>
    </row>
    <row r="1543" spans="3:5" ht="12.75">
      <c r="C1543"/>
      <c r="E1543" t="str">
        <f>IFERROR(VLOOKUP(ROWS($E$2:E1543),$A$2:$B$991,2,0),"")</f>
        <v/>
      </c>
    </row>
    <row r="1544" spans="3:5" ht="12.75">
      <c r="C1544"/>
      <c r="E1544" t="str">
        <f>IFERROR(VLOOKUP(ROWS($E$2:E1544),$A$2:$B$991,2,0),"")</f>
        <v/>
      </c>
    </row>
    <row r="1545" spans="3:5" ht="12.75">
      <c r="C1545"/>
      <c r="E1545" t="str">
        <f>IFERROR(VLOOKUP(ROWS($E$2:E1545),$A$2:$B$991,2,0),"")</f>
        <v/>
      </c>
    </row>
    <row r="1546" spans="3:5" ht="12.75">
      <c r="C1546"/>
      <c r="E1546" t="str">
        <f>IFERROR(VLOOKUP(ROWS($E$2:E1546),$A$2:$B$991,2,0),"")</f>
        <v/>
      </c>
    </row>
    <row r="1547" spans="3:5" ht="12.75">
      <c r="C1547"/>
      <c r="E1547" t="str">
        <f>IFERROR(VLOOKUP(ROWS($E$2:E1547),$A$2:$B$991,2,0),"")</f>
        <v/>
      </c>
    </row>
    <row r="1548" spans="3:5" ht="12.75">
      <c r="C1548"/>
      <c r="E1548" t="str">
        <f>IFERROR(VLOOKUP(ROWS($E$2:E1548),$A$2:$B$991,2,0),"")</f>
        <v/>
      </c>
    </row>
    <row r="1549" spans="3:5" ht="12.75">
      <c r="C1549"/>
      <c r="E1549" t="str">
        <f>IFERROR(VLOOKUP(ROWS($E$2:E1549),$A$2:$B$991,2,0),"")</f>
        <v/>
      </c>
    </row>
    <row r="1550" spans="3:5" ht="12.75">
      <c r="C1550"/>
      <c r="E1550" t="str">
        <f>IFERROR(VLOOKUP(ROWS($E$2:E1550),$A$2:$B$991,2,0),"")</f>
        <v/>
      </c>
    </row>
    <row r="1551" spans="3:5" ht="12.75">
      <c r="C1551"/>
      <c r="E1551" t="str">
        <f>IFERROR(VLOOKUP(ROWS($E$2:E1551),$A$2:$B$991,2,0),"")</f>
        <v/>
      </c>
    </row>
    <row r="1552" spans="3:5" ht="12.75">
      <c r="C1552"/>
      <c r="E1552" t="str">
        <f>IFERROR(VLOOKUP(ROWS($E$2:E1552),$A$2:$B$991,2,0),"")</f>
        <v/>
      </c>
    </row>
    <row r="1553" spans="3:5" ht="12.75">
      <c r="C1553"/>
      <c r="E1553" t="str">
        <f>IFERROR(VLOOKUP(ROWS($E$2:E1553),$A$2:$B$991,2,0),"")</f>
        <v/>
      </c>
    </row>
    <row r="1554" spans="3:5" ht="12.75">
      <c r="C1554"/>
      <c r="E1554" t="str">
        <f>IFERROR(VLOOKUP(ROWS($E$2:E1554),$A$2:$B$991,2,0),"")</f>
        <v/>
      </c>
    </row>
    <row r="1555" spans="3:5" ht="12.75">
      <c r="C1555"/>
      <c r="E1555" t="str">
        <f>IFERROR(VLOOKUP(ROWS($E$2:E1555),$A$2:$B$991,2,0),"")</f>
        <v/>
      </c>
    </row>
    <row r="1556" spans="3:5" ht="12.75">
      <c r="C1556"/>
      <c r="E1556" t="str">
        <f>IFERROR(VLOOKUP(ROWS($E$2:E1556),$A$2:$B$991,2,0),"")</f>
        <v/>
      </c>
    </row>
    <row r="1557" spans="3:5" ht="12.75">
      <c r="C1557"/>
      <c r="E1557" t="str">
        <f>IFERROR(VLOOKUP(ROWS($E$2:E1557),$A$2:$B$991,2,0),"")</f>
        <v/>
      </c>
    </row>
    <row r="1558" spans="3:5" ht="12.75">
      <c r="C1558"/>
      <c r="E1558" t="str">
        <f>IFERROR(VLOOKUP(ROWS($E$2:E1558),$A$2:$B$991,2,0),"")</f>
        <v/>
      </c>
    </row>
    <row r="1559" spans="3:5" ht="12.75">
      <c r="C1559"/>
      <c r="E1559" t="str">
        <f>IFERROR(VLOOKUP(ROWS($E$2:E1559),$A$2:$B$991,2,0),"")</f>
        <v/>
      </c>
    </row>
    <row r="1560" spans="3:5" ht="12.75">
      <c r="C1560"/>
      <c r="E1560" t="str">
        <f>IFERROR(VLOOKUP(ROWS($E$2:E1560),$A$2:$B$991,2,0),"")</f>
        <v/>
      </c>
    </row>
    <row r="1561" spans="3:5" ht="12.75">
      <c r="C1561"/>
      <c r="E1561" t="str">
        <f>IFERROR(VLOOKUP(ROWS($E$2:E1561),$A$2:$B$991,2,0),"")</f>
        <v/>
      </c>
    </row>
    <row r="1562" spans="3:5" ht="12.75">
      <c r="C1562"/>
      <c r="E1562" t="str">
        <f>IFERROR(VLOOKUP(ROWS($E$2:E1562),$A$2:$B$991,2,0),"")</f>
        <v/>
      </c>
    </row>
    <row r="1563" spans="3:5" ht="12.75">
      <c r="C1563"/>
      <c r="E1563" t="str">
        <f>IFERROR(VLOOKUP(ROWS($E$2:E1563),$A$2:$B$991,2,0),"")</f>
        <v/>
      </c>
    </row>
    <row r="1564" spans="3:5" ht="12.75">
      <c r="C1564"/>
      <c r="E1564" t="str">
        <f>IFERROR(VLOOKUP(ROWS($E$2:E1564),$A$2:$B$991,2,0),"")</f>
        <v/>
      </c>
    </row>
    <row r="1565" spans="3:5" ht="12.75">
      <c r="C1565"/>
      <c r="E1565" t="str">
        <f>IFERROR(VLOOKUP(ROWS($E$2:E1565),$A$2:$B$991,2,0),"")</f>
        <v/>
      </c>
    </row>
    <row r="1566" spans="3:5" ht="12.75">
      <c r="C1566"/>
      <c r="E1566" t="str">
        <f>IFERROR(VLOOKUP(ROWS($E$2:E1566),$A$2:$B$991,2,0),"")</f>
        <v/>
      </c>
    </row>
    <row r="1567" spans="3:5" ht="12.75">
      <c r="C1567"/>
      <c r="E1567" t="str">
        <f>IFERROR(VLOOKUP(ROWS($E$2:E1567),$A$2:$B$991,2,0),"")</f>
        <v/>
      </c>
    </row>
    <row r="1568" spans="3:5" ht="12.75">
      <c r="C1568"/>
      <c r="E1568" t="str">
        <f>IFERROR(VLOOKUP(ROWS($E$2:E1568),$A$2:$B$991,2,0),"")</f>
        <v/>
      </c>
    </row>
    <row r="1569" spans="3:5" ht="12.75">
      <c r="C1569"/>
      <c r="E1569" t="str">
        <f>IFERROR(VLOOKUP(ROWS($E$2:E1569),$A$2:$B$991,2,0),"")</f>
        <v/>
      </c>
    </row>
    <row r="1570" spans="3:5" ht="12.75">
      <c r="C1570"/>
      <c r="E1570" t="str">
        <f>IFERROR(VLOOKUP(ROWS($E$2:E1570),$A$2:$B$991,2,0),"")</f>
        <v/>
      </c>
    </row>
    <row r="1571" spans="3:5" ht="12.75">
      <c r="C1571"/>
      <c r="E1571" t="str">
        <f>IFERROR(VLOOKUP(ROWS($E$2:E1571),$A$2:$B$991,2,0),"")</f>
        <v/>
      </c>
    </row>
    <row r="1572" spans="3:5" ht="12.75">
      <c r="C1572"/>
      <c r="E1572" t="str">
        <f>IFERROR(VLOOKUP(ROWS($E$2:E1572),$A$2:$B$991,2,0),"")</f>
        <v/>
      </c>
    </row>
    <row r="1573" spans="3:5" ht="12.75">
      <c r="C1573"/>
      <c r="E1573" t="str">
        <f>IFERROR(VLOOKUP(ROWS($E$2:E1573),$A$2:$B$991,2,0),"")</f>
        <v/>
      </c>
    </row>
    <row r="1574" spans="3:5" ht="12.75">
      <c r="C1574"/>
      <c r="E1574" t="str">
        <f>IFERROR(VLOOKUP(ROWS($E$2:E1574),$A$2:$B$991,2,0),"")</f>
        <v/>
      </c>
    </row>
    <row r="1575" spans="3:5" ht="12.75">
      <c r="C1575"/>
      <c r="E1575" t="str">
        <f>IFERROR(VLOOKUP(ROWS($E$2:E1575),$A$2:$B$991,2,0),"")</f>
        <v/>
      </c>
    </row>
    <row r="1576" spans="3:5" ht="12.75">
      <c r="C1576"/>
      <c r="E1576" t="str">
        <f>IFERROR(VLOOKUP(ROWS($E$2:E1576),$A$2:$B$991,2,0),"")</f>
        <v/>
      </c>
    </row>
    <row r="1577" spans="3:5" ht="12.75">
      <c r="C1577"/>
      <c r="E1577" t="str">
        <f>IFERROR(VLOOKUP(ROWS($E$2:E1577),$A$2:$B$991,2,0),"")</f>
        <v/>
      </c>
    </row>
    <row r="1578" spans="3:5" ht="12.75">
      <c r="C1578"/>
      <c r="E1578" t="str">
        <f>IFERROR(VLOOKUP(ROWS($E$2:E1578),$A$2:$B$991,2,0),"")</f>
        <v/>
      </c>
    </row>
    <row r="1579" spans="3:5" ht="12.75">
      <c r="C1579"/>
      <c r="E1579" t="str">
        <f>IFERROR(VLOOKUP(ROWS($E$2:E1579),$A$2:$B$991,2,0),"")</f>
        <v/>
      </c>
    </row>
    <row r="1580" spans="3:5" ht="12.75">
      <c r="C1580"/>
      <c r="E1580" t="str">
        <f>IFERROR(VLOOKUP(ROWS($E$2:E1580),$A$2:$B$991,2,0),"")</f>
        <v/>
      </c>
    </row>
    <row r="1581" spans="3:5" ht="12.75">
      <c r="C1581"/>
      <c r="E1581" t="str">
        <f>IFERROR(VLOOKUP(ROWS($E$2:E1581),$A$2:$B$991,2,0),"")</f>
        <v/>
      </c>
    </row>
    <row r="1582" spans="3:5" ht="12.75">
      <c r="C1582"/>
      <c r="E1582" t="str">
        <f>IFERROR(VLOOKUP(ROWS($E$2:E1582),$A$2:$B$991,2,0),"")</f>
        <v/>
      </c>
    </row>
    <row r="1583" spans="3:5" ht="12.75">
      <c r="C1583"/>
      <c r="E1583" t="str">
        <f>IFERROR(VLOOKUP(ROWS($E$2:E1583),$A$2:$B$991,2,0),"")</f>
        <v/>
      </c>
    </row>
    <row r="1584" spans="3:5" ht="12.75">
      <c r="C1584"/>
      <c r="E1584" t="str">
        <f>IFERROR(VLOOKUP(ROWS($E$2:E1584),$A$2:$B$991,2,0),"")</f>
        <v/>
      </c>
    </row>
    <row r="1585" spans="3:5" ht="12.75">
      <c r="C1585"/>
      <c r="E1585" t="str">
        <f>IFERROR(VLOOKUP(ROWS($E$2:E1585),$A$2:$B$991,2,0),"")</f>
        <v/>
      </c>
    </row>
    <row r="1586" spans="3:5" ht="12.75">
      <c r="C1586"/>
      <c r="E1586" t="str">
        <f>IFERROR(VLOOKUP(ROWS($E$2:E1586),$A$2:$B$991,2,0),"")</f>
        <v/>
      </c>
    </row>
    <row r="1587" spans="3:5" ht="12.75">
      <c r="C1587"/>
      <c r="E1587" t="str">
        <f>IFERROR(VLOOKUP(ROWS($E$2:E1587),$A$2:$B$991,2,0),"")</f>
        <v/>
      </c>
    </row>
    <row r="1588" spans="3:5" ht="12.75">
      <c r="C1588"/>
      <c r="E1588" t="str">
        <f>IFERROR(VLOOKUP(ROWS($E$2:E1588),$A$2:$B$991,2,0),"")</f>
        <v/>
      </c>
    </row>
    <row r="1589" spans="3:5" ht="12.75">
      <c r="C1589"/>
      <c r="E1589" t="str">
        <f>IFERROR(VLOOKUP(ROWS($E$2:E1589),$A$2:$B$991,2,0),"")</f>
        <v/>
      </c>
    </row>
    <row r="1590" spans="3:5" ht="12.75">
      <c r="C1590"/>
      <c r="E1590" t="str">
        <f>IFERROR(VLOOKUP(ROWS($E$2:E1590),$A$2:$B$991,2,0),"")</f>
        <v/>
      </c>
    </row>
    <row r="1591" spans="3:5" ht="12.75">
      <c r="C1591"/>
      <c r="E1591" t="str">
        <f>IFERROR(VLOOKUP(ROWS($E$2:E1591),$A$2:$B$991,2,0),"")</f>
        <v/>
      </c>
    </row>
    <row r="1592" spans="3:5" ht="12.75">
      <c r="C1592"/>
      <c r="E1592" t="str">
        <f>IFERROR(VLOOKUP(ROWS($E$2:E1592),$A$2:$B$991,2,0),"")</f>
        <v/>
      </c>
    </row>
    <row r="1593" spans="3:5" ht="12.75">
      <c r="C1593"/>
      <c r="E1593" t="str">
        <f>IFERROR(VLOOKUP(ROWS($E$2:E1593),$A$2:$B$991,2,0),"")</f>
        <v/>
      </c>
    </row>
    <row r="1594" spans="3:5" ht="12.75">
      <c r="C1594"/>
      <c r="E1594" t="str">
        <f>IFERROR(VLOOKUP(ROWS($E$2:E1594),$A$2:$B$991,2,0),"")</f>
        <v/>
      </c>
    </row>
    <row r="1595" spans="3:5" ht="12.75">
      <c r="C1595"/>
      <c r="E1595" t="str">
        <f>IFERROR(VLOOKUP(ROWS($E$2:E1595),$A$2:$B$991,2,0),"")</f>
        <v/>
      </c>
    </row>
    <row r="1596" spans="3:5" ht="12.75">
      <c r="C1596"/>
      <c r="E1596" t="str">
        <f>IFERROR(VLOOKUP(ROWS($E$2:E1596),$A$2:$B$991,2,0),"")</f>
        <v/>
      </c>
    </row>
    <row r="1597" spans="3:5" ht="12.75">
      <c r="C1597"/>
      <c r="E1597" t="str">
        <f>IFERROR(VLOOKUP(ROWS($E$2:E1597),$A$2:$B$991,2,0),"")</f>
        <v/>
      </c>
    </row>
    <row r="1598" spans="3:5" ht="12.75">
      <c r="C1598"/>
      <c r="E1598" t="str">
        <f>IFERROR(VLOOKUP(ROWS($E$2:E1598),$A$2:$B$991,2,0),"")</f>
        <v/>
      </c>
    </row>
    <row r="1599" spans="3:5" ht="12.75">
      <c r="C1599"/>
      <c r="E1599" t="str">
        <f>IFERROR(VLOOKUP(ROWS($E$2:E1599),$A$2:$B$991,2,0),"")</f>
        <v/>
      </c>
    </row>
    <row r="1600" spans="3:5" ht="12.75">
      <c r="C1600"/>
      <c r="E1600" t="str">
        <f>IFERROR(VLOOKUP(ROWS($E$2:E1600),$A$2:$B$991,2,0),"")</f>
        <v/>
      </c>
    </row>
    <row r="1601" spans="3:5" ht="12.75">
      <c r="C1601"/>
      <c r="E1601" t="str">
        <f>IFERROR(VLOOKUP(ROWS($E$2:E1601),$A$2:$B$991,2,0),"")</f>
        <v/>
      </c>
    </row>
    <row r="1602" spans="3:5" ht="12.75">
      <c r="C1602"/>
      <c r="E1602" t="str">
        <f>IFERROR(VLOOKUP(ROWS($E$2:E1602),$A$2:$B$991,2,0),"")</f>
        <v/>
      </c>
    </row>
    <row r="1603" spans="3:5" ht="12.75">
      <c r="C1603"/>
      <c r="E1603" t="str">
        <f>IFERROR(VLOOKUP(ROWS($E$2:E1603),$A$2:$B$991,2,0),"")</f>
        <v/>
      </c>
    </row>
    <row r="1604" spans="3:5" ht="12.75">
      <c r="C1604"/>
      <c r="E1604" t="str">
        <f>IFERROR(VLOOKUP(ROWS($E$2:E1604),$A$2:$B$991,2,0),"")</f>
        <v/>
      </c>
    </row>
    <row r="1605" spans="3:5" ht="12.75">
      <c r="C1605"/>
      <c r="E1605" t="str">
        <f>IFERROR(VLOOKUP(ROWS($E$2:E1605),$A$2:$B$991,2,0),"")</f>
        <v/>
      </c>
    </row>
    <row r="1606" spans="3:5" ht="12.75">
      <c r="C1606"/>
      <c r="E1606" t="str">
        <f>IFERROR(VLOOKUP(ROWS($E$2:E1606),$A$2:$B$991,2,0),"")</f>
        <v/>
      </c>
    </row>
    <row r="1607" spans="3:5" ht="12.75">
      <c r="C1607"/>
      <c r="E1607" t="str">
        <f>IFERROR(VLOOKUP(ROWS($E$2:E1607),$A$2:$B$991,2,0),"")</f>
        <v/>
      </c>
    </row>
    <row r="1608" spans="3:5" ht="12.75">
      <c r="C1608"/>
      <c r="E1608" t="str">
        <f>IFERROR(VLOOKUP(ROWS($E$2:E1608),$A$2:$B$991,2,0),"")</f>
        <v/>
      </c>
    </row>
    <row r="1609" spans="3:5" ht="12.75">
      <c r="C1609"/>
      <c r="E1609" t="str">
        <f>IFERROR(VLOOKUP(ROWS($E$2:E1609),$A$2:$B$991,2,0),"")</f>
        <v/>
      </c>
    </row>
    <row r="1610" spans="3:5" ht="12.75">
      <c r="C1610"/>
      <c r="E1610" t="str">
        <f>IFERROR(VLOOKUP(ROWS($E$2:E1610),$A$2:$B$991,2,0),"")</f>
        <v/>
      </c>
    </row>
    <row r="1611" spans="3:5" ht="12.75">
      <c r="C1611"/>
      <c r="E1611" t="str">
        <f>IFERROR(VLOOKUP(ROWS($E$2:E1611),$A$2:$B$991,2,0),"")</f>
        <v/>
      </c>
    </row>
    <row r="1612" spans="3:5" ht="12.75">
      <c r="C1612"/>
      <c r="E1612" t="str">
        <f>IFERROR(VLOOKUP(ROWS($E$2:E1612),$A$2:$B$991,2,0),"")</f>
        <v/>
      </c>
    </row>
    <row r="1613" spans="3:5" ht="12.75">
      <c r="C1613"/>
      <c r="E1613" t="str">
        <f>IFERROR(VLOOKUP(ROWS($E$2:E1613),$A$2:$B$991,2,0),"")</f>
        <v/>
      </c>
    </row>
    <row r="1614" spans="3:5" ht="12.75">
      <c r="C1614"/>
      <c r="E1614" t="str">
        <f>IFERROR(VLOOKUP(ROWS($E$2:E1614),$A$2:$B$991,2,0),"")</f>
        <v/>
      </c>
    </row>
    <row r="1615" spans="3:5" ht="12.75">
      <c r="C1615"/>
      <c r="E1615" t="str">
        <f>IFERROR(VLOOKUP(ROWS($E$2:E1615),$A$2:$B$991,2,0),"")</f>
        <v/>
      </c>
    </row>
    <row r="1616" spans="3:5" ht="12.75">
      <c r="C1616"/>
      <c r="E1616" t="str">
        <f>IFERROR(VLOOKUP(ROWS($E$2:E1616),$A$2:$B$991,2,0),"")</f>
        <v/>
      </c>
    </row>
    <row r="1617" spans="3:5" ht="12.75">
      <c r="C1617"/>
      <c r="E1617" t="str">
        <f>IFERROR(VLOOKUP(ROWS($E$2:E1617),$A$2:$B$991,2,0),"")</f>
        <v/>
      </c>
    </row>
    <row r="1618" spans="3:5" ht="12.75">
      <c r="C1618"/>
      <c r="E1618" t="str">
        <f>IFERROR(VLOOKUP(ROWS($E$2:E1618),$A$2:$B$991,2,0),"")</f>
        <v/>
      </c>
    </row>
    <row r="1619" spans="3:5" ht="12.75">
      <c r="C1619"/>
      <c r="E1619" t="str">
        <f>IFERROR(VLOOKUP(ROWS($E$2:E1619),$A$2:$B$991,2,0),"")</f>
        <v/>
      </c>
    </row>
    <row r="1620" spans="3:5" ht="12.75">
      <c r="C1620"/>
      <c r="E1620" t="str">
        <f>IFERROR(VLOOKUP(ROWS($E$2:E1620),$A$2:$B$991,2,0),"")</f>
        <v/>
      </c>
    </row>
    <row r="1621" spans="3:5" ht="12.75">
      <c r="C1621"/>
      <c r="E1621" t="str">
        <f>IFERROR(VLOOKUP(ROWS($E$2:E1621),$A$2:$B$991,2,0),"")</f>
        <v/>
      </c>
    </row>
    <row r="1622" spans="3:5" ht="12.75">
      <c r="C1622"/>
      <c r="E1622" t="str">
        <f>IFERROR(VLOOKUP(ROWS($E$2:E1622),$A$2:$B$991,2,0),"")</f>
        <v/>
      </c>
    </row>
    <row r="1623" spans="3:5" ht="12.75">
      <c r="C1623"/>
      <c r="E1623" t="str">
        <f>IFERROR(VLOOKUP(ROWS($E$2:E1623),$A$2:$B$991,2,0),"")</f>
        <v/>
      </c>
    </row>
    <row r="1624" spans="3:5" ht="12.75">
      <c r="C1624"/>
      <c r="E1624" t="str">
        <f>IFERROR(VLOOKUP(ROWS($E$2:E1624),$A$2:$B$991,2,0),"")</f>
        <v/>
      </c>
    </row>
    <row r="1625" spans="3:5" ht="12.75">
      <c r="C1625"/>
      <c r="E1625" t="str">
        <f>IFERROR(VLOOKUP(ROWS($E$2:E1625),$A$2:$B$991,2,0),"")</f>
        <v/>
      </c>
    </row>
    <row r="1626" spans="3:5" ht="12.75">
      <c r="C1626"/>
      <c r="E1626" t="str">
        <f>IFERROR(VLOOKUP(ROWS($E$2:E1626),$A$2:$B$991,2,0),"")</f>
        <v/>
      </c>
    </row>
    <row r="1627" spans="3:5" ht="12.75">
      <c r="C1627"/>
      <c r="E1627" t="str">
        <f>IFERROR(VLOOKUP(ROWS($E$2:E1627),$A$2:$B$991,2,0),"")</f>
        <v/>
      </c>
    </row>
    <row r="1628" spans="3:5" ht="12.75">
      <c r="C1628"/>
      <c r="E1628" t="str">
        <f>IFERROR(VLOOKUP(ROWS($E$2:E1628),$A$2:$B$991,2,0),"")</f>
        <v/>
      </c>
    </row>
    <row r="1629" spans="3:5" ht="12.75">
      <c r="C1629"/>
      <c r="E1629" t="str">
        <f>IFERROR(VLOOKUP(ROWS($E$2:E1629),$A$2:$B$991,2,0),"")</f>
        <v/>
      </c>
    </row>
    <row r="1630" spans="3:5" ht="12.75">
      <c r="C1630"/>
      <c r="E1630" t="str">
        <f>IFERROR(VLOOKUP(ROWS($E$2:E1630),$A$2:$B$991,2,0),"")</f>
        <v/>
      </c>
    </row>
    <row r="1631" spans="3:5" ht="12.75">
      <c r="C1631"/>
      <c r="E1631" t="str">
        <f>IFERROR(VLOOKUP(ROWS($E$2:E1631),$A$2:$B$991,2,0),"")</f>
        <v/>
      </c>
    </row>
    <row r="1632" spans="3:5" ht="12.75">
      <c r="C1632"/>
      <c r="E1632" t="str">
        <f>IFERROR(VLOOKUP(ROWS($E$2:E1632),$A$2:$B$991,2,0),"")</f>
        <v/>
      </c>
    </row>
    <row r="1633" spans="3:5" ht="12.75">
      <c r="C1633"/>
      <c r="E1633" t="str">
        <f>IFERROR(VLOOKUP(ROWS($E$2:E1633),$A$2:$B$991,2,0),"")</f>
        <v/>
      </c>
    </row>
    <row r="1634" spans="3:5" ht="12.75">
      <c r="C1634"/>
      <c r="E1634" t="str">
        <f>IFERROR(VLOOKUP(ROWS($E$2:E1634),$A$2:$B$991,2,0),"")</f>
        <v/>
      </c>
    </row>
    <row r="1635" spans="3:5" ht="12.75">
      <c r="C1635"/>
      <c r="E1635" t="str">
        <f>IFERROR(VLOOKUP(ROWS($E$2:E1635),$A$2:$B$991,2,0),"")</f>
        <v/>
      </c>
    </row>
    <row r="1636" spans="3:5" ht="12.75">
      <c r="C1636"/>
      <c r="E1636" t="str">
        <f>IFERROR(VLOOKUP(ROWS($E$2:E1636),$A$2:$B$991,2,0),"")</f>
        <v/>
      </c>
    </row>
    <row r="1637" spans="3:5" ht="12.75">
      <c r="C1637"/>
      <c r="E1637" t="str">
        <f>IFERROR(VLOOKUP(ROWS($E$2:E1637),$A$2:$B$991,2,0),"")</f>
        <v/>
      </c>
    </row>
    <row r="1638" spans="3:5" ht="12.75">
      <c r="C1638"/>
      <c r="E1638" t="str">
        <f>IFERROR(VLOOKUP(ROWS($E$2:E1638),$A$2:$B$991,2,0),"")</f>
        <v/>
      </c>
    </row>
    <row r="1639" spans="3:5" ht="12.75">
      <c r="C1639"/>
      <c r="E1639" t="str">
        <f>IFERROR(VLOOKUP(ROWS($E$2:E1639),$A$2:$B$991,2,0),"")</f>
        <v/>
      </c>
    </row>
    <row r="1640" spans="3:5" ht="12.75">
      <c r="C1640"/>
      <c r="E1640" t="str">
        <f>IFERROR(VLOOKUP(ROWS($E$2:E1640),$A$2:$B$991,2,0),"")</f>
        <v/>
      </c>
    </row>
    <row r="1641" spans="3:5" ht="12.75">
      <c r="C1641"/>
      <c r="E1641" t="str">
        <f>IFERROR(VLOOKUP(ROWS($E$2:E1641),$A$2:$B$991,2,0),"")</f>
        <v/>
      </c>
    </row>
    <row r="1642" spans="3:5" ht="12.75">
      <c r="C1642"/>
      <c r="E1642" t="str">
        <f>IFERROR(VLOOKUP(ROWS($E$2:E1642),$A$2:$B$991,2,0),"")</f>
        <v/>
      </c>
    </row>
    <row r="1643" spans="3:5" ht="12.75">
      <c r="C1643"/>
      <c r="E1643" t="str">
        <f>IFERROR(VLOOKUP(ROWS($E$2:E1643),$A$2:$B$991,2,0),"")</f>
        <v/>
      </c>
    </row>
    <row r="1644" spans="3:5" ht="12.75">
      <c r="C1644"/>
      <c r="E1644" t="str">
        <f>IFERROR(VLOOKUP(ROWS($E$2:E1644),$A$2:$B$991,2,0),"")</f>
        <v/>
      </c>
    </row>
    <row r="1645" spans="3:5" ht="12.75">
      <c r="C1645"/>
      <c r="E1645" t="str">
        <f>IFERROR(VLOOKUP(ROWS($E$2:E1645),$A$2:$B$991,2,0),"")</f>
        <v/>
      </c>
    </row>
    <row r="1646" spans="3:5" ht="12.75">
      <c r="C1646"/>
      <c r="E1646" t="str">
        <f>IFERROR(VLOOKUP(ROWS($E$2:E1646),$A$2:$B$991,2,0),"")</f>
        <v/>
      </c>
    </row>
    <row r="1647" spans="3:5" ht="12.75">
      <c r="C1647"/>
      <c r="E1647" t="str">
        <f>IFERROR(VLOOKUP(ROWS($E$2:E1647),$A$2:$B$991,2,0),"")</f>
        <v/>
      </c>
    </row>
    <row r="1648" spans="3:5" ht="12.75">
      <c r="C1648"/>
      <c r="E1648" t="str">
        <f>IFERROR(VLOOKUP(ROWS($E$2:E1648),$A$2:$B$991,2,0),"")</f>
        <v/>
      </c>
    </row>
    <row r="1649" spans="3:5" ht="12.75">
      <c r="C1649"/>
      <c r="E1649" t="str">
        <f>IFERROR(VLOOKUP(ROWS($E$2:E1649),$A$2:$B$991,2,0),"")</f>
        <v/>
      </c>
    </row>
    <row r="1650" spans="3:5" ht="12.75">
      <c r="C1650"/>
      <c r="E1650" t="str">
        <f>IFERROR(VLOOKUP(ROWS($E$2:E1650),$A$2:$B$991,2,0),"")</f>
        <v/>
      </c>
    </row>
    <row r="1651" spans="3:5" ht="12.75">
      <c r="C1651"/>
      <c r="E1651" t="str">
        <f>IFERROR(VLOOKUP(ROWS($E$2:E1651),$A$2:$B$991,2,0),"")</f>
        <v/>
      </c>
    </row>
    <row r="1652" spans="3:5" ht="12.75">
      <c r="C1652"/>
      <c r="E1652" t="str">
        <f>IFERROR(VLOOKUP(ROWS($E$2:E1652),$A$2:$B$991,2,0),"")</f>
        <v/>
      </c>
    </row>
    <row r="1653" spans="3:5" ht="12.75">
      <c r="C1653"/>
      <c r="E1653" t="str">
        <f>IFERROR(VLOOKUP(ROWS($E$2:E1653),$A$2:$B$991,2,0),"")</f>
        <v/>
      </c>
    </row>
    <row r="1654" spans="3:5" ht="12.75">
      <c r="C1654"/>
      <c r="E1654" t="str">
        <f>IFERROR(VLOOKUP(ROWS($E$2:E1654),$A$2:$B$991,2,0),"")</f>
        <v/>
      </c>
    </row>
    <row r="1655" spans="3:5" ht="12.75">
      <c r="C1655"/>
      <c r="E1655" t="str">
        <f>IFERROR(VLOOKUP(ROWS($E$2:E1655),$A$2:$B$991,2,0),"")</f>
        <v/>
      </c>
    </row>
    <row r="1656" spans="3:5" ht="12.75">
      <c r="C1656"/>
      <c r="E1656" t="str">
        <f>IFERROR(VLOOKUP(ROWS($E$2:E1656),$A$2:$B$991,2,0),"")</f>
        <v/>
      </c>
    </row>
    <row r="1657" spans="3:5" ht="12.75">
      <c r="C1657"/>
      <c r="E1657" t="str">
        <f>IFERROR(VLOOKUP(ROWS($E$2:E1657),$A$2:$B$991,2,0),"")</f>
        <v/>
      </c>
    </row>
    <row r="1658" spans="3:5" ht="12.75">
      <c r="C1658"/>
      <c r="E1658" t="str">
        <f>IFERROR(VLOOKUP(ROWS($E$2:E1658),$A$2:$B$991,2,0),"")</f>
        <v/>
      </c>
    </row>
    <row r="1659" spans="3:5" ht="12.75">
      <c r="C1659"/>
      <c r="E1659" t="str">
        <f>IFERROR(VLOOKUP(ROWS($E$2:E1659),$A$2:$B$991,2,0),"")</f>
        <v/>
      </c>
    </row>
    <row r="1660" spans="3:5" ht="12.75">
      <c r="C1660"/>
      <c r="E1660" t="str">
        <f>IFERROR(VLOOKUP(ROWS($E$2:E1660),$A$2:$B$991,2,0),"")</f>
        <v/>
      </c>
    </row>
    <row r="1661" spans="3:5" ht="12.75">
      <c r="C1661"/>
      <c r="E1661" t="str">
        <f>IFERROR(VLOOKUP(ROWS($E$2:E1661),$A$2:$B$991,2,0),"")</f>
        <v/>
      </c>
    </row>
    <row r="1662" spans="3:5" ht="12.75">
      <c r="C1662"/>
      <c r="E1662" t="str">
        <f>IFERROR(VLOOKUP(ROWS($E$2:E1662),$A$2:$B$991,2,0),"")</f>
        <v/>
      </c>
    </row>
    <row r="1663" spans="3:5" ht="12.75">
      <c r="C1663"/>
      <c r="E1663" t="str">
        <f>IFERROR(VLOOKUP(ROWS($E$2:E1663),$A$2:$B$991,2,0),"")</f>
        <v/>
      </c>
    </row>
    <row r="1664" spans="3:5" ht="12.75">
      <c r="C1664"/>
      <c r="E1664" t="str">
        <f>IFERROR(VLOOKUP(ROWS($E$2:E1664),$A$2:$B$991,2,0),"")</f>
        <v/>
      </c>
    </row>
    <row r="1665" spans="3:5" ht="12.75">
      <c r="C1665"/>
      <c r="E1665" t="str">
        <f>IFERROR(VLOOKUP(ROWS($E$2:E1665),$A$2:$B$991,2,0),"")</f>
        <v/>
      </c>
    </row>
    <row r="1666" spans="3:5" ht="12.75">
      <c r="C1666"/>
      <c r="E1666" t="str">
        <f>IFERROR(VLOOKUP(ROWS($E$2:E1666),$A$2:$B$991,2,0),"")</f>
        <v/>
      </c>
    </row>
    <row r="1667" spans="3:5" ht="12.75">
      <c r="C1667"/>
      <c r="E1667" t="str">
        <f>IFERROR(VLOOKUP(ROWS($E$2:E1667),$A$2:$B$991,2,0),"")</f>
        <v/>
      </c>
    </row>
    <row r="1668" spans="3:5" ht="12.75">
      <c r="C1668"/>
      <c r="E1668" t="str">
        <f>IFERROR(VLOOKUP(ROWS($E$2:E1668),$A$2:$B$991,2,0),"")</f>
        <v/>
      </c>
    </row>
    <row r="1669" spans="3:5" ht="12.75">
      <c r="C1669"/>
      <c r="E1669" t="str">
        <f>IFERROR(VLOOKUP(ROWS($E$2:E1669),$A$2:$B$991,2,0),"")</f>
        <v/>
      </c>
    </row>
    <row r="1670" spans="3:5" ht="12.75">
      <c r="C1670"/>
      <c r="E1670" t="str">
        <f>IFERROR(VLOOKUP(ROWS($E$2:E1670),$A$2:$B$991,2,0),"")</f>
        <v/>
      </c>
    </row>
    <row r="1671" spans="3:5" ht="12.75">
      <c r="C1671"/>
      <c r="E1671" t="str">
        <f>IFERROR(VLOOKUP(ROWS($E$2:E1671),$A$2:$B$991,2,0),"")</f>
        <v/>
      </c>
    </row>
    <row r="1672" spans="3:5" ht="12.75">
      <c r="C1672"/>
      <c r="E1672" t="str">
        <f>IFERROR(VLOOKUP(ROWS($E$2:E1672),$A$2:$B$991,2,0),"")</f>
        <v/>
      </c>
    </row>
    <row r="1673" spans="3:5" ht="12.75">
      <c r="C1673"/>
      <c r="E1673" t="str">
        <f>IFERROR(VLOOKUP(ROWS($E$2:E1673),$A$2:$B$991,2,0),"")</f>
        <v/>
      </c>
    </row>
    <row r="1674" spans="3:5" ht="12.75">
      <c r="C1674"/>
      <c r="E1674" t="str">
        <f>IFERROR(VLOOKUP(ROWS($E$2:E1674),$A$2:$B$991,2,0),"")</f>
        <v/>
      </c>
    </row>
    <row r="1675" spans="3:5" ht="12.75">
      <c r="C1675"/>
      <c r="E1675" t="str">
        <f>IFERROR(VLOOKUP(ROWS($E$2:E1675),$A$2:$B$991,2,0),"")</f>
        <v/>
      </c>
    </row>
    <row r="1676" spans="3:5" ht="12.75">
      <c r="C1676"/>
      <c r="E1676" t="str">
        <f>IFERROR(VLOOKUP(ROWS($E$2:E1676),$A$2:$B$991,2,0),"")</f>
        <v/>
      </c>
    </row>
    <row r="1677" spans="3:5" ht="12.75">
      <c r="C1677"/>
      <c r="E1677" t="str">
        <f>IFERROR(VLOOKUP(ROWS($E$2:E1677),$A$2:$B$991,2,0),"")</f>
        <v/>
      </c>
    </row>
    <row r="1678" spans="3:5" ht="12.75">
      <c r="C1678"/>
      <c r="E1678" t="str">
        <f>IFERROR(VLOOKUP(ROWS($E$2:E1678),$A$2:$B$991,2,0),"")</f>
        <v/>
      </c>
    </row>
    <row r="1679" spans="3:5" ht="12.75">
      <c r="C1679"/>
      <c r="E1679" t="str">
        <f>IFERROR(VLOOKUP(ROWS($E$2:E1679),$A$2:$B$991,2,0),"")</f>
        <v/>
      </c>
    </row>
    <row r="1680" spans="3:5" ht="12.75">
      <c r="C1680"/>
      <c r="E1680" t="str">
        <f>IFERROR(VLOOKUP(ROWS($E$2:E1680),$A$2:$B$991,2,0),"")</f>
        <v/>
      </c>
    </row>
    <row r="1681" spans="3:5" ht="12.75">
      <c r="C1681"/>
      <c r="E1681" t="str">
        <f>IFERROR(VLOOKUP(ROWS($E$2:E1681),$A$2:$B$991,2,0),"")</f>
        <v/>
      </c>
    </row>
    <row r="1682" spans="3:5" ht="12.75">
      <c r="C1682"/>
      <c r="E1682" t="str">
        <f>IFERROR(VLOOKUP(ROWS($E$2:E1682),$A$2:$B$991,2,0),"")</f>
        <v/>
      </c>
    </row>
    <row r="1683" spans="3:5" ht="12.75">
      <c r="C1683"/>
      <c r="E1683" t="str">
        <f>IFERROR(VLOOKUP(ROWS($E$2:E1683),$A$2:$B$991,2,0),"")</f>
        <v/>
      </c>
    </row>
    <row r="1684" spans="3:5" ht="12.75">
      <c r="C1684"/>
      <c r="E1684" t="str">
        <f>IFERROR(VLOOKUP(ROWS($E$2:E1684),$A$2:$B$991,2,0),"")</f>
        <v/>
      </c>
    </row>
    <row r="1685" spans="3:5" ht="12.75">
      <c r="C1685"/>
      <c r="E1685" t="str">
        <f>IFERROR(VLOOKUP(ROWS($E$2:E1685),$A$2:$B$991,2,0),"")</f>
        <v/>
      </c>
    </row>
    <row r="1686" spans="3:5" ht="12.75">
      <c r="C1686"/>
      <c r="E1686" t="str">
        <f>IFERROR(VLOOKUP(ROWS($E$2:E1686),$A$2:$B$991,2,0),"")</f>
        <v/>
      </c>
    </row>
    <row r="1687" spans="3:5" ht="12.75">
      <c r="C1687"/>
      <c r="E1687" t="str">
        <f>IFERROR(VLOOKUP(ROWS($E$2:E1687),$A$2:$B$991,2,0),"")</f>
        <v/>
      </c>
    </row>
    <row r="1688" spans="3:5" ht="12.75">
      <c r="C1688"/>
      <c r="E1688" t="str">
        <f>IFERROR(VLOOKUP(ROWS($E$2:E1688),$A$2:$B$991,2,0),"")</f>
        <v/>
      </c>
    </row>
    <row r="1689" spans="3:5" ht="12.75">
      <c r="C1689"/>
      <c r="E1689" t="str">
        <f>IFERROR(VLOOKUP(ROWS($E$2:E1689),$A$2:$B$991,2,0),"")</f>
        <v/>
      </c>
    </row>
    <row r="1690" spans="3:5" ht="12.75">
      <c r="C1690"/>
      <c r="E1690" t="str">
        <f>IFERROR(VLOOKUP(ROWS($E$2:E1690),$A$2:$B$991,2,0),"")</f>
        <v/>
      </c>
    </row>
    <row r="1691" spans="3:5" ht="12.75">
      <c r="C1691"/>
      <c r="E1691" t="str">
        <f>IFERROR(VLOOKUP(ROWS($E$2:E1691),$A$2:$B$991,2,0),"")</f>
        <v/>
      </c>
    </row>
    <row r="1692" spans="3:5" ht="12.75">
      <c r="C1692"/>
      <c r="E1692" t="str">
        <f>IFERROR(VLOOKUP(ROWS($E$2:E1692),$A$2:$B$991,2,0),"")</f>
        <v/>
      </c>
    </row>
    <row r="1693" spans="3:5" ht="12.75">
      <c r="C1693"/>
      <c r="E1693" t="str">
        <f>IFERROR(VLOOKUP(ROWS($E$2:E1693),$A$2:$B$991,2,0),"")</f>
        <v/>
      </c>
    </row>
    <row r="1694" spans="3:5" ht="12.75">
      <c r="C1694"/>
      <c r="E1694" t="str">
        <f>IFERROR(VLOOKUP(ROWS($E$2:E1694),$A$2:$B$991,2,0),"")</f>
        <v/>
      </c>
    </row>
    <row r="1695" spans="3:5" ht="12.75">
      <c r="C1695"/>
      <c r="E1695" t="str">
        <f>IFERROR(VLOOKUP(ROWS($E$2:E1695),$A$2:$B$991,2,0),"")</f>
        <v/>
      </c>
    </row>
    <row r="1696" spans="3:5" ht="12.75">
      <c r="C1696"/>
      <c r="E1696" t="str">
        <f>IFERROR(VLOOKUP(ROWS($E$2:E1696),$A$2:$B$991,2,0),"")</f>
        <v/>
      </c>
    </row>
    <row r="1697" spans="3:5" ht="12.75">
      <c r="C1697"/>
      <c r="E1697" t="str">
        <f>IFERROR(VLOOKUP(ROWS($E$2:E1697),$A$2:$B$991,2,0),"")</f>
        <v/>
      </c>
    </row>
    <row r="1698" spans="3:5" ht="12.75">
      <c r="C1698"/>
      <c r="E1698" t="str">
        <f>IFERROR(VLOOKUP(ROWS($E$2:E1698),$A$2:$B$991,2,0),"")</f>
        <v/>
      </c>
    </row>
    <row r="1699" spans="3:5" ht="12.75">
      <c r="C1699"/>
      <c r="E1699" t="str">
        <f>IFERROR(VLOOKUP(ROWS($E$2:E1699),$A$2:$B$991,2,0),"")</f>
        <v/>
      </c>
    </row>
    <row r="1700" spans="3:5" ht="12.75">
      <c r="C1700"/>
      <c r="E1700" t="str">
        <f>IFERROR(VLOOKUP(ROWS($E$2:E1700),$A$2:$B$991,2,0),"")</f>
        <v/>
      </c>
    </row>
    <row r="1701" spans="3:5" ht="12.75">
      <c r="C1701"/>
      <c r="E1701" t="str">
        <f>IFERROR(VLOOKUP(ROWS($E$2:E1701),$A$2:$B$991,2,0),"")</f>
        <v/>
      </c>
    </row>
    <row r="1702" spans="3:5" ht="12.75">
      <c r="C1702"/>
      <c r="E1702" t="str">
        <f>IFERROR(VLOOKUP(ROWS($E$2:E1702),$A$2:$B$991,2,0),"")</f>
        <v/>
      </c>
    </row>
    <row r="1703" spans="3:5" ht="12.75">
      <c r="C1703"/>
      <c r="E1703" t="str">
        <f>IFERROR(VLOOKUP(ROWS($E$2:E1703),$A$2:$B$991,2,0),"")</f>
        <v/>
      </c>
    </row>
    <row r="1704" spans="3:5" ht="12.75">
      <c r="C1704"/>
      <c r="E1704" t="str">
        <f>IFERROR(VLOOKUP(ROWS($E$2:E1704),$A$2:$B$991,2,0),"")</f>
        <v/>
      </c>
    </row>
    <row r="1705" spans="3:5" ht="12.75">
      <c r="C1705"/>
      <c r="E1705" t="str">
        <f>IFERROR(VLOOKUP(ROWS($E$2:E1705),$A$2:$B$991,2,0),"")</f>
        <v/>
      </c>
    </row>
    <row r="1706" spans="3:5" ht="12.75">
      <c r="C1706"/>
      <c r="E1706" t="str">
        <f>IFERROR(VLOOKUP(ROWS($E$2:E1706),$A$2:$B$991,2,0),"")</f>
        <v/>
      </c>
    </row>
    <row r="1707" spans="3:5" ht="12.75">
      <c r="C1707"/>
      <c r="E1707" t="str">
        <f>IFERROR(VLOOKUP(ROWS($E$2:E1707),$A$2:$B$991,2,0),"")</f>
        <v/>
      </c>
    </row>
    <row r="1708" spans="3:5" ht="12.75">
      <c r="C1708"/>
      <c r="E1708" t="str">
        <f>IFERROR(VLOOKUP(ROWS($E$2:E1708),$A$2:$B$991,2,0),"")</f>
        <v/>
      </c>
    </row>
    <row r="1709" spans="3:5" ht="12.75">
      <c r="C1709"/>
      <c r="E1709" t="str">
        <f>IFERROR(VLOOKUP(ROWS($E$2:E1709),$A$2:$B$991,2,0),"")</f>
        <v/>
      </c>
    </row>
    <row r="1710" spans="3:5" ht="12.75">
      <c r="C1710"/>
      <c r="E1710" t="str">
        <f>IFERROR(VLOOKUP(ROWS($E$2:E1710),$A$2:$B$991,2,0),"")</f>
        <v/>
      </c>
    </row>
    <row r="1711" spans="3:5" ht="12.75">
      <c r="C1711"/>
      <c r="E1711" t="str">
        <f>IFERROR(VLOOKUP(ROWS($E$2:E1711),$A$2:$B$991,2,0),"")</f>
        <v/>
      </c>
    </row>
    <row r="1712" spans="3:5" ht="12.75">
      <c r="C1712"/>
      <c r="E1712" t="str">
        <f>IFERROR(VLOOKUP(ROWS($E$2:E1712),$A$2:$B$991,2,0),"")</f>
        <v/>
      </c>
    </row>
    <row r="1713" spans="3:5" ht="12.75">
      <c r="C1713"/>
      <c r="E1713" t="str">
        <f>IFERROR(VLOOKUP(ROWS($E$2:E1713),$A$2:$B$991,2,0),"")</f>
        <v/>
      </c>
    </row>
    <row r="1714" spans="3:5" ht="12.75">
      <c r="C1714"/>
      <c r="E1714" t="str">
        <f>IFERROR(VLOOKUP(ROWS($E$2:E1714),$A$2:$B$991,2,0),"")</f>
        <v/>
      </c>
    </row>
    <row r="1715" spans="3:5" ht="12.75">
      <c r="C1715"/>
      <c r="E1715" t="str">
        <f>IFERROR(VLOOKUP(ROWS($E$2:E1715),$A$2:$B$991,2,0),"")</f>
        <v/>
      </c>
    </row>
    <row r="1716" spans="3:5" ht="12.75">
      <c r="C1716"/>
      <c r="E1716" t="str">
        <f>IFERROR(VLOOKUP(ROWS($E$2:E1716),$A$2:$B$991,2,0),"")</f>
        <v/>
      </c>
    </row>
    <row r="1717" spans="3:5" ht="12.75">
      <c r="C1717"/>
      <c r="E1717" t="str">
        <f>IFERROR(VLOOKUP(ROWS($E$2:E1717),$A$2:$B$991,2,0),"")</f>
        <v/>
      </c>
    </row>
    <row r="1718" spans="3:5" ht="12.75">
      <c r="C1718"/>
      <c r="E1718" t="str">
        <f>IFERROR(VLOOKUP(ROWS($E$2:E1718),$A$2:$B$991,2,0),"")</f>
        <v/>
      </c>
    </row>
    <row r="1719" spans="3:5" ht="12.75">
      <c r="C1719"/>
      <c r="E1719" t="str">
        <f>IFERROR(VLOOKUP(ROWS($E$2:E1719),$A$2:$B$991,2,0),"")</f>
        <v/>
      </c>
    </row>
    <row r="1720" spans="3:5" ht="12.75">
      <c r="C1720"/>
      <c r="E1720" t="str">
        <f>IFERROR(VLOOKUP(ROWS($E$2:E1720),$A$2:$B$991,2,0),"")</f>
        <v/>
      </c>
    </row>
    <row r="1721" spans="3:5" ht="12.75">
      <c r="C1721"/>
      <c r="E1721" t="str">
        <f>IFERROR(VLOOKUP(ROWS($E$2:E1721),$A$2:$B$991,2,0),"")</f>
        <v/>
      </c>
    </row>
    <row r="1722" spans="3:5" ht="12.75">
      <c r="C1722"/>
      <c r="E1722" t="str">
        <f>IFERROR(VLOOKUP(ROWS($E$2:E1722),$A$2:$B$991,2,0),"")</f>
        <v/>
      </c>
    </row>
    <row r="1723" spans="3:5" ht="12.75">
      <c r="C1723"/>
      <c r="E1723" t="str">
        <f>IFERROR(VLOOKUP(ROWS($E$2:E1723),$A$2:$B$991,2,0),"")</f>
        <v/>
      </c>
    </row>
    <row r="1724" spans="3:5" ht="12.75">
      <c r="C1724"/>
      <c r="E1724" t="str">
        <f>IFERROR(VLOOKUP(ROWS($E$2:E1724),$A$2:$B$991,2,0),"")</f>
        <v/>
      </c>
    </row>
    <row r="1725" spans="3:5" ht="12.75">
      <c r="C1725"/>
      <c r="E1725" t="str">
        <f>IFERROR(VLOOKUP(ROWS($E$2:E1725),$A$2:$B$991,2,0),"")</f>
        <v/>
      </c>
    </row>
    <row r="1726" spans="3:5" ht="12.75">
      <c r="C1726"/>
      <c r="E1726" t="str">
        <f>IFERROR(VLOOKUP(ROWS($E$2:E1726),$A$2:$B$991,2,0),"")</f>
        <v/>
      </c>
    </row>
    <row r="1727" spans="3:5" ht="12.75">
      <c r="C1727"/>
      <c r="E1727" t="str">
        <f>IFERROR(VLOOKUP(ROWS($E$2:E1727),$A$2:$B$991,2,0),"")</f>
        <v/>
      </c>
    </row>
    <row r="1728" spans="3:5" ht="12.75">
      <c r="C1728"/>
      <c r="E1728" t="str">
        <f>IFERROR(VLOOKUP(ROWS($E$2:E1728),$A$2:$B$991,2,0),"")</f>
        <v/>
      </c>
    </row>
    <row r="1729" spans="3:5" ht="12.75">
      <c r="C1729"/>
      <c r="E1729" t="str">
        <f>IFERROR(VLOOKUP(ROWS($E$2:E1729),$A$2:$B$991,2,0),"")</f>
        <v/>
      </c>
    </row>
    <row r="1730" spans="3:5" ht="12.75">
      <c r="C1730"/>
      <c r="E1730" t="str">
        <f>IFERROR(VLOOKUP(ROWS($E$2:E1730),$A$2:$B$991,2,0),"")</f>
        <v/>
      </c>
    </row>
    <row r="1731" spans="3:5" ht="12.75">
      <c r="C1731"/>
      <c r="E1731" t="str">
        <f>IFERROR(VLOOKUP(ROWS($E$2:E1731),$A$2:$B$991,2,0),"")</f>
        <v/>
      </c>
    </row>
    <row r="1732" spans="3:5" ht="12.75">
      <c r="C1732"/>
      <c r="E1732" t="str">
        <f>IFERROR(VLOOKUP(ROWS($E$2:E1732),$A$2:$B$991,2,0),"")</f>
        <v/>
      </c>
    </row>
    <row r="1733" spans="3:5" ht="12.75">
      <c r="C1733"/>
      <c r="E1733" t="str">
        <f>IFERROR(VLOOKUP(ROWS($E$2:E1733),$A$2:$B$991,2,0),"")</f>
        <v/>
      </c>
    </row>
    <row r="1734" spans="3:5" ht="12.75">
      <c r="C1734"/>
      <c r="E1734" t="str">
        <f>IFERROR(VLOOKUP(ROWS($E$2:E1734),$A$2:$B$991,2,0),"")</f>
        <v/>
      </c>
    </row>
    <row r="1735" spans="3:5" ht="12.75">
      <c r="C1735"/>
      <c r="E1735" t="str">
        <f>IFERROR(VLOOKUP(ROWS($E$2:E1735),$A$2:$B$991,2,0),"")</f>
        <v/>
      </c>
    </row>
    <row r="1736" spans="3:5" ht="12.75">
      <c r="C1736"/>
      <c r="E1736" t="str">
        <f>IFERROR(VLOOKUP(ROWS($E$2:E1736),$A$2:$B$991,2,0),"")</f>
        <v/>
      </c>
    </row>
    <row r="1737" spans="3:5" ht="12.75">
      <c r="C1737"/>
      <c r="E1737" t="str">
        <f>IFERROR(VLOOKUP(ROWS($E$2:E1737),$A$2:$B$991,2,0),"")</f>
        <v/>
      </c>
    </row>
    <row r="1738" spans="3:5" ht="12.75">
      <c r="C1738"/>
      <c r="E1738" t="str">
        <f>IFERROR(VLOOKUP(ROWS($E$2:E1738),$A$2:$B$991,2,0),"")</f>
        <v/>
      </c>
    </row>
    <row r="1739" spans="3:5" ht="12.75">
      <c r="C1739"/>
      <c r="E1739" t="str">
        <f>IFERROR(VLOOKUP(ROWS($E$2:E1739),$A$2:$B$991,2,0),"")</f>
        <v/>
      </c>
    </row>
    <row r="1740" spans="3:5" ht="12.75">
      <c r="C1740"/>
      <c r="E1740" t="str">
        <f>IFERROR(VLOOKUP(ROWS($E$2:E1740),$A$2:$B$991,2,0),"")</f>
        <v/>
      </c>
    </row>
    <row r="1741" spans="3:5" ht="12.75">
      <c r="C1741"/>
      <c r="E1741" t="str">
        <f>IFERROR(VLOOKUP(ROWS($E$2:E1741),$A$2:$B$991,2,0),"")</f>
        <v/>
      </c>
    </row>
    <row r="1742" spans="3:5" ht="12.75">
      <c r="C1742"/>
      <c r="E1742" t="str">
        <f>IFERROR(VLOOKUP(ROWS($E$2:E1742),$A$2:$B$991,2,0),"")</f>
        <v/>
      </c>
    </row>
  </sheetData>
  <dataValidations count="1">
    <dataValidation allowBlank="1" showInputMessage="1" sqref="F2:F1742 G2 H2:H991"/>
  </dataValidations>
  <pageMargins left="0.7" right="0.7" top="0.787401575" bottom="0.7874015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05"/>
  <sheetViews>
    <sheetView workbookViewId="0" topLeftCell="A1">
      <selection pane="topLeft" activeCell="B27" sqref="B27"/>
    </sheetView>
  </sheetViews>
  <sheetFormatPr defaultRowHeight="12.75"/>
  <cols>
    <col min="2" max="2" width="22.4285714285714" bestFit="1" customWidth="1"/>
    <col min="3" max="3" width="7.28571428571429" customWidth="1"/>
    <col min="4" max="4" width="4.71428571428571" style="100" customWidth="1"/>
    <col min="5" max="5" width="19.5714285714286" customWidth="1"/>
    <col min="8" max="8" width="26.2857142857143" bestFit="1" customWidth="1"/>
  </cols>
  <sheetData>
    <row r="1" ht="13.5" thickBot="1"/>
    <row r="2" spans="2:8" ht="13.5" thickBot="1">
      <c r="B2" s="89" t="s">
        <v>865</v>
      </c>
      <c r="C2" s="90"/>
      <c r="D2" s="111"/>
      <c r="E2" s="112" t="s">
        <v>862</v>
      </c>
      <c r="F2" s="116"/>
      <c r="G2" s="112">
        <f>COUNTIF(H3:H210,"?*")</f>
        <v>202</v>
      </c>
      <c r="H2" s="84"/>
    </row>
    <row r="3" spans="2:8" ht="12.75">
      <c r="B3" s="83" t="s">
        <v>863</v>
      </c>
      <c r="C3" s="116">
        <v>451</v>
      </c>
      <c r="D3" s="113">
        <f>IF(ISNUMBER(SEARCH(ZAKL_DATA!$B$14,E3)),MAX($D$2:D2)+1,0)</f>
        <v>1</v>
      </c>
      <c r="E3" s="110" t="s">
        <v>648</v>
      </c>
      <c r="F3" s="117">
        <v>2001</v>
      </c>
      <c r="G3" s="119"/>
      <c r="H3" s="86" t="str">
        <f>IFERROR(VLOOKUP(ROWS($H$3:H3),$D$3:$E$204,2,0),"")</f>
        <v>PRAHA 1</v>
      </c>
    </row>
    <row r="4" spans="2:8" ht="12.75">
      <c r="B4" s="85" t="s">
        <v>660</v>
      </c>
      <c r="C4" s="121">
        <v>452</v>
      </c>
      <c r="D4" s="113">
        <f>IF(ISNUMBER(SEARCH(ZAKL_DATA!$B$14,E4)),MAX($D$2:D3)+1,0)</f>
        <v>2</v>
      </c>
      <c r="E4" s="110" t="s">
        <v>649</v>
      </c>
      <c r="F4" s="117">
        <v>2002</v>
      </c>
      <c r="G4" s="119"/>
      <c r="H4" s="86" t="str">
        <f>IFERROR(VLOOKUP(ROWS($H$3:H4),$D$3:$E$204,2,0),"")</f>
        <v>PRAHA 2</v>
      </c>
    </row>
    <row r="5" spans="2:8" ht="12.75">
      <c r="B5" s="85" t="s">
        <v>687</v>
      </c>
      <c r="C5" s="121">
        <v>453</v>
      </c>
      <c r="D5" s="113">
        <f>IF(ISNUMBER(SEARCH(ZAKL_DATA!$B$14,E5)),MAX($D$2:D4)+1,0)</f>
        <v>3</v>
      </c>
      <c r="E5" s="110" t="s">
        <v>650</v>
      </c>
      <c r="F5" s="117">
        <v>2003</v>
      </c>
      <c r="G5" s="119"/>
      <c r="H5" s="86" t="str">
        <f>IFERROR(VLOOKUP(ROWS($H$3:H5),$D$3:$E$204,2,0),"")</f>
        <v>PRAHA 3</v>
      </c>
    </row>
    <row r="6" spans="2:8" ht="12.75">
      <c r="B6" s="85" t="s">
        <v>705</v>
      </c>
      <c r="C6" s="121">
        <v>454</v>
      </c>
      <c r="D6" s="113">
        <f>IF(ISNUMBER(SEARCH(ZAKL_DATA!$B$14,E6)),MAX($D$2:D5)+1,0)</f>
        <v>4</v>
      </c>
      <c r="E6" s="110" t="s">
        <v>651</v>
      </c>
      <c r="F6" s="117">
        <v>2004</v>
      </c>
      <c r="G6" s="119"/>
      <c r="H6" s="86" t="str">
        <f>IFERROR(VLOOKUP(ROWS($H$3:H6),$D$3:$E$204,2,0),"")</f>
        <v>PRAHA 4</v>
      </c>
    </row>
    <row r="7" spans="2:8" ht="12.75">
      <c r="B7" s="85" t="s">
        <v>721</v>
      </c>
      <c r="C7" s="121">
        <v>455</v>
      </c>
      <c r="D7" s="113">
        <f>IF(ISNUMBER(SEARCH(ZAKL_DATA!$B$14,E7)),MAX($D$2:D6)+1,0)</f>
        <v>5</v>
      </c>
      <c r="E7" s="110" t="s">
        <v>652</v>
      </c>
      <c r="F7" s="117">
        <v>2005</v>
      </c>
      <c r="G7" s="119"/>
      <c r="H7" s="86" t="str">
        <f>IFERROR(VLOOKUP(ROWS($H$3:H7),$D$3:$E$204,2,0),"")</f>
        <v>PRAHA 5</v>
      </c>
    </row>
    <row r="8" spans="2:8" ht="12.75">
      <c r="B8" s="85" t="s">
        <v>729</v>
      </c>
      <c r="C8" s="121">
        <v>456</v>
      </c>
      <c r="D8" s="113">
        <f>IF(ISNUMBER(SEARCH(ZAKL_DATA!$B$14,E8)),MAX($D$2:D7)+1,0)</f>
        <v>6</v>
      </c>
      <c r="E8" s="110" t="s">
        <v>653</v>
      </c>
      <c r="F8" s="117">
        <v>2006</v>
      </c>
      <c r="G8" s="119"/>
      <c r="H8" s="86" t="str">
        <f>IFERROR(VLOOKUP(ROWS($H$3:H8),$D$3:$E$204,2,0),"")</f>
        <v>PRAHA 6</v>
      </c>
    </row>
    <row r="9" spans="2:8" ht="12.75">
      <c r="B9" s="85" t="s">
        <v>745</v>
      </c>
      <c r="C9" s="121">
        <v>457</v>
      </c>
      <c r="D9" s="113">
        <f>IF(ISNUMBER(SEARCH(ZAKL_DATA!$B$14,E9)),MAX($D$2:D8)+1,0)</f>
        <v>7</v>
      </c>
      <c r="E9" s="110" t="s">
        <v>654</v>
      </c>
      <c r="F9" s="117">
        <v>2007</v>
      </c>
      <c r="G9" s="119"/>
      <c r="H9" s="86" t="str">
        <f>IFERROR(VLOOKUP(ROWS($H$3:H9),$D$3:$E$204,2,0),"")</f>
        <v>PRAHA 7</v>
      </c>
    </row>
    <row r="10" spans="2:8" ht="12.75">
      <c r="B10" s="85" t="s">
        <v>756</v>
      </c>
      <c r="C10" s="121">
        <v>458</v>
      </c>
      <c r="D10" s="113">
        <f>IF(ISNUMBER(SEARCH(ZAKL_DATA!$B$14,E10)),MAX($D$2:D9)+1,0)</f>
        <v>8</v>
      </c>
      <c r="E10" s="110" t="s">
        <v>655</v>
      </c>
      <c r="F10" s="117">
        <v>2008</v>
      </c>
      <c r="G10" s="119"/>
      <c r="H10" s="86" t="str">
        <f>IFERROR(VLOOKUP(ROWS($H$3:H10),$D$3:$E$204,2,0),"")</f>
        <v>PRAHA 8</v>
      </c>
    </row>
    <row r="11" spans="2:8" ht="12.75">
      <c r="B11" s="85" t="s">
        <v>771</v>
      </c>
      <c r="C11" s="121">
        <v>459</v>
      </c>
      <c r="D11" s="113">
        <f>IF(ISNUMBER(SEARCH(ZAKL_DATA!$B$14,E11)),MAX($D$2:D10)+1,0)</f>
        <v>9</v>
      </c>
      <c r="E11" s="110" t="s">
        <v>656</v>
      </c>
      <c r="F11" s="117">
        <v>2009</v>
      </c>
      <c r="G11" s="119"/>
      <c r="H11" s="86" t="str">
        <f>IFERROR(VLOOKUP(ROWS($H$3:H11),$D$3:$E$204,2,0),"")</f>
        <v>PRAHA 9</v>
      </c>
    </row>
    <row r="12" spans="2:8" ht="12.75">
      <c r="B12" s="85" t="s">
        <v>783</v>
      </c>
      <c r="C12" s="101">
        <v>460</v>
      </c>
      <c r="D12" s="113">
        <f>IF(ISNUMBER(SEARCH(ZAKL_DATA!$B$14,E12)),MAX($D$2:D11)+1,0)</f>
        <v>10</v>
      </c>
      <c r="E12" s="110" t="s">
        <v>657</v>
      </c>
      <c r="F12" s="117">
        <v>2010</v>
      </c>
      <c r="G12" s="119"/>
      <c r="H12" s="86" t="str">
        <f>IFERROR(VLOOKUP(ROWS($H$3:H12),$D$3:$E$204,2,0),"")</f>
        <v>PRAHA 10</v>
      </c>
    </row>
    <row r="13" spans="2:8" ht="12.75">
      <c r="B13" s="85" t="s">
        <v>798</v>
      </c>
      <c r="C13" s="121">
        <v>461</v>
      </c>
      <c r="D13" s="113">
        <f>IF(ISNUMBER(SEARCH(ZAKL_DATA!$B$14,E13)),MAX($D$2:D12)+1,0)</f>
        <v>11</v>
      </c>
      <c r="E13" s="110" t="s">
        <v>658</v>
      </c>
      <c r="F13" s="117">
        <v>2011</v>
      </c>
      <c r="G13" s="119"/>
      <c r="H13" s="86" t="str">
        <f>IFERROR(VLOOKUP(ROWS($H$3:H13),$D$3:$E$204,2,0),"")</f>
        <v>PRAHA-JIŽNÍ MĚSTO</v>
      </c>
    </row>
    <row r="14" spans="2:8" ht="12.75">
      <c r="B14" s="85" t="s">
        <v>819</v>
      </c>
      <c r="C14" s="121">
        <v>462</v>
      </c>
      <c r="D14" s="113">
        <f>IF(ISNUMBER(SEARCH(ZAKL_DATA!$B$14,E14)),MAX($D$2:D13)+1,0)</f>
        <v>12</v>
      </c>
      <c r="E14" s="110" t="s">
        <v>659</v>
      </c>
      <c r="F14" s="117">
        <v>2012</v>
      </c>
      <c r="G14" s="119"/>
      <c r="H14" s="86" t="str">
        <f>IFERROR(VLOOKUP(ROWS($H$3:H14),$D$3:$E$204,2,0),"")</f>
        <v>PRAHA-MODŘANY</v>
      </c>
    </row>
    <row r="15" spans="2:8" ht="12.75">
      <c r="B15" s="85" t="s">
        <v>830</v>
      </c>
      <c r="C15" s="121">
        <v>463</v>
      </c>
      <c r="D15" s="113">
        <f>IF(ISNUMBER(SEARCH(ZAKL_DATA!$B$14,E15)),MAX($D$2:D14)+1,0)</f>
        <v>13</v>
      </c>
      <c r="E15" s="110" t="s">
        <v>661</v>
      </c>
      <c r="F15" s="117">
        <v>2101</v>
      </c>
      <c r="G15" s="119"/>
      <c r="H15" s="86" t="str">
        <f>IFERROR(VLOOKUP(ROWS($H$3:H15),$D$3:$E$204,2,0),"")</f>
        <v>PRAHA - VÝCHOD</v>
      </c>
    </row>
    <row r="16" spans="2:8" ht="12.75">
      <c r="B16" s="85" t="s">
        <v>849</v>
      </c>
      <c r="C16" s="121">
        <v>464</v>
      </c>
      <c r="D16" s="113">
        <f>IF(ISNUMBER(SEARCH(ZAKL_DATA!$B$14,E16)),MAX($D$2:D15)+1,0)</f>
        <v>14</v>
      </c>
      <c r="E16" s="110" t="s">
        <v>662</v>
      </c>
      <c r="F16" s="117">
        <v>2102</v>
      </c>
      <c r="G16" s="119"/>
      <c r="H16" s="86" t="str">
        <f>IFERROR(VLOOKUP(ROWS($H$3:H16),$D$3:$E$204,2,0),"")</f>
        <v>PRAHA ZÁPAD</v>
      </c>
    </row>
    <row r="17" spans="2:8" ht="13.5" thickBot="1">
      <c r="B17" s="87" t="s">
        <v>864</v>
      </c>
      <c r="C17" s="122">
        <v>13</v>
      </c>
      <c r="D17" s="113">
        <f>IF(ISNUMBER(SEARCH(ZAKL_DATA!$B$14,E17)),MAX($D$2:D16)+1,0)</f>
        <v>15</v>
      </c>
      <c r="E17" s="110" t="s">
        <v>663</v>
      </c>
      <c r="F17" s="117">
        <v>2103</v>
      </c>
      <c r="G17" s="119"/>
      <c r="H17" s="86" t="str">
        <f>IFERROR(VLOOKUP(ROWS($H$3:H17),$D$3:$E$204,2,0),"")</f>
        <v>BENEŠOV</v>
      </c>
    </row>
    <row r="18" spans="4:8" ht="12.75">
      <c r="D18" s="113">
        <f>IF(ISNUMBER(SEARCH(ZAKL_DATA!$B$14,E18)),MAX($D$2:D17)+1,0)</f>
        <v>16</v>
      </c>
      <c r="E18" s="110" t="s">
        <v>664</v>
      </c>
      <c r="F18" s="117">
        <v>2104</v>
      </c>
      <c r="G18" s="119"/>
      <c r="H18" s="86" t="str">
        <f>IFERROR(VLOOKUP(ROWS($H$3:H18),$D$3:$E$204,2,0),"")</f>
        <v>BEROUN</v>
      </c>
    </row>
    <row r="19" spans="4:8" ht="25.5">
      <c r="D19" s="113">
        <f>IF(ISNUMBER(SEARCH(ZAKL_DATA!$B$14,E19)),MAX($D$2:D18)+1,0)</f>
        <v>17</v>
      </c>
      <c r="E19" s="110" t="s">
        <v>665</v>
      </c>
      <c r="F19" s="117">
        <v>2105</v>
      </c>
      <c r="G19" s="119"/>
      <c r="H19" s="86" t="str">
        <f>IFERROR(VLOOKUP(ROWS($H$3:H19),$D$3:$E$204,2,0),"")</f>
        <v>BRANDÝS N.L. - ST.BOL.</v>
      </c>
    </row>
    <row r="20" spans="4:8" ht="12.75">
      <c r="D20" s="113">
        <f>IF(ISNUMBER(SEARCH(ZAKL_DATA!$B$14,E20)),MAX($D$2:D19)+1,0)</f>
        <v>18</v>
      </c>
      <c r="E20" s="110" t="s">
        <v>666</v>
      </c>
      <c r="F20" s="117">
        <v>2106</v>
      </c>
      <c r="G20" s="119"/>
      <c r="H20" s="86" t="str">
        <f>IFERROR(VLOOKUP(ROWS($H$3:H20),$D$3:$E$204,2,0),"")</f>
        <v>ČÁSLAV</v>
      </c>
    </row>
    <row r="21" spans="4:8" ht="12.75">
      <c r="D21" s="113">
        <f>IF(ISNUMBER(SEARCH(ZAKL_DATA!$B$14,E21)),MAX($D$2:D20)+1,0)</f>
        <v>19</v>
      </c>
      <c r="E21" s="110" t="s">
        <v>667</v>
      </c>
      <c r="F21" s="117">
        <v>2107</v>
      </c>
      <c r="G21" s="119"/>
      <c r="H21" s="86" t="str">
        <f>IFERROR(VLOOKUP(ROWS($H$3:H21),$D$3:$E$204,2,0),"")</f>
        <v>ČESKÝ BROD</v>
      </c>
    </row>
    <row r="22" spans="4:8" ht="12.75">
      <c r="D22" s="113">
        <f>IF(ISNUMBER(SEARCH(ZAKL_DATA!$B$14,E22)),MAX($D$2:D21)+1,0)</f>
        <v>20</v>
      </c>
      <c r="E22" s="110" t="s">
        <v>668</v>
      </c>
      <c r="F22" s="117">
        <v>2108</v>
      </c>
      <c r="G22" s="119"/>
      <c r="H22" s="86" t="str">
        <f>IFERROR(VLOOKUP(ROWS($H$3:H22),$D$3:$E$204,2,0),"")</f>
        <v>DOBŘÍŠ</v>
      </c>
    </row>
    <row r="23" spans="4:8" ht="12.75">
      <c r="D23" s="113">
        <f>IF(ISNUMBER(SEARCH(ZAKL_DATA!$B$14,E23)),MAX($D$2:D22)+1,0)</f>
        <v>21</v>
      </c>
      <c r="E23" s="110" t="s">
        <v>669</v>
      </c>
      <c r="F23" s="117">
        <v>2109</v>
      </c>
      <c r="G23" s="119"/>
      <c r="H23" s="86" t="str">
        <f>IFERROR(VLOOKUP(ROWS($H$3:H23),$D$3:$E$204,2,0),"")</f>
        <v>HOŘOVICE</v>
      </c>
    </row>
    <row r="24" spans="4:8" ht="12.75">
      <c r="D24" s="113">
        <f>IF(ISNUMBER(SEARCH(ZAKL_DATA!$B$14,E24)),MAX($D$2:D23)+1,0)</f>
        <v>22</v>
      </c>
      <c r="E24" s="110" t="s">
        <v>670</v>
      </c>
      <c r="F24" s="117">
        <v>2110</v>
      </c>
      <c r="G24" s="119"/>
      <c r="H24" s="86" t="str">
        <f>IFERROR(VLOOKUP(ROWS($H$3:H24),$D$3:$E$204,2,0),"")</f>
        <v>KLADNO</v>
      </c>
    </row>
    <row r="25" spans="4:8" ht="12.75">
      <c r="D25" s="113">
        <f>IF(ISNUMBER(SEARCH(ZAKL_DATA!$B$14,E25)),MAX($D$2:D24)+1,0)</f>
        <v>23</v>
      </c>
      <c r="E25" s="110" t="s">
        <v>671</v>
      </c>
      <c r="F25" s="117">
        <v>2111</v>
      </c>
      <c r="G25" s="119"/>
      <c r="H25" s="86" t="str">
        <f>IFERROR(VLOOKUP(ROWS($H$3:H25),$D$3:$E$204,2,0),"")</f>
        <v>KOLÍN</v>
      </c>
    </row>
    <row r="26" spans="4:8" ht="25.5">
      <c r="D26" s="113">
        <f>IF(ISNUMBER(SEARCH(ZAKL_DATA!$B$14,E26)),MAX($D$2:D25)+1,0)</f>
        <v>24</v>
      </c>
      <c r="E26" s="110" t="s">
        <v>672</v>
      </c>
      <c r="F26" s="117">
        <v>2112</v>
      </c>
      <c r="G26" s="119"/>
      <c r="H26" s="86" t="str">
        <f>IFERROR(VLOOKUP(ROWS($H$3:H26),$D$3:$E$204,2,0),"")</f>
        <v>KRALUPY NAD VLTAVOU</v>
      </c>
    </row>
    <row r="27" spans="4:8" ht="12.75">
      <c r="D27" s="113">
        <f>IF(ISNUMBER(SEARCH(ZAKL_DATA!$B$14,E27)),MAX($D$2:D26)+1,0)</f>
        <v>25</v>
      </c>
      <c r="E27" s="110" t="s">
        <v>673</v>
      </c>
      <c r="F27" s="117">
        <v>2113</v>
      </c>
      <c r="G27" s="119"/>
      <c r="H27" s="86" t="str">
        <f>IFERROR(VLOOKUP(ROWS($H$3:H27),$D$3:$E$204,2,0),"")</f>
        <v>KUTNÁ HORA</v>
      </c>
    </row>
    <row r="28" spans="4:8" ht="12.75">
      <c r="D28" s="113">
        <f>IF(ISNUMBER(SEARCH(ZAKL_DATA!$B$14,E28)),MAX($D$2:D27)+1,0)</f>
        <v>26</v>
      </c>
      <c r="E28" s="110" t="s">
        <v>674</v>
      </c>
      <c r="F28" s="117">
        <v>2114</v>
      </c>
      <c r="G28" s="119"/>
      <c r="H28" s="86" t="str">
        <f>IFERROR(VLOOKUP(ROWS($H$3:H28),$D$3:$E$204,2,0),"")</f>
        <v>MĚLNÍK</v>
      </c>
    </row>
    <row r="29" spans="4:8" ht="12.75">
      <c r="D29" s="113">
        <f>IF(ISNUMBER(SEARCH(ZAKL_DATA!$B$14,E29)),MAX($D$2:D28)+1,0)</f>
        <v>27</v>
      </c>
      <c r="E29" s="110" t="s">
        <v>675</v>
      </c>
      <c r="F29" s="117">
        <v>2115</v>
      </c>
      <c r="G29" s="119"/>
      <c r="H29" s="86" t="str">
        <f>IFERROR(VLOOKUP(ROWS($H$3:H29),$D$3:$E$204,2,0),"")</f>
        <v>MLADÁ BOLESLAV</v>
      </c>
    </row>
    <row r="30" spans="4:8" ht="25.5">
      <c r="D30" s="113">
        <f>IF(ISNUMBER(SEARCH(ZAKL_DATA!$B$14,E30)),MAX($D$2:D29)+1,0)</f>
        <v>28</v>
      </c>
      <c r="E30" s="110" t="s">
        <v>676</v>
      </c>
      <c r="F30" s="117">
        <v>2116</v>
      </c>
      <c r="G30" s="119"/>
      <c r="H30" s="86" t="str">
        <f>IFERROR(VLOOKUP(ROWS($H$3:H30),$D$3:$E$204,2,0),"")</f>
        <v>MNICHOVO HRADIŠTĚ</v>
      </c>
    </row>
    <row r="31" spans="4:8" ht="12.75">
      <c r="D31" s="113">
        <f>IF(ISNUMBER(SEARCH(ZAKL_DATA!$B$14,E31)),MAX($D$2:D30)+1,0)</f>
        <v>29</v>
      </c>
      <c r="E31" s="110" t="s">
        <v>677</v>
      </c>
      <c r="F31" s="117">
        <v>2117</v>
      </c>
      <c r="G31" s="119"/>
      <c r="H31" s="86" t="str">
        <f>IFERROR(VLOOKUP(ROWS($H$3:H31),$D$3:$E$204,2,0),"")</f>
        <v>NERATOVICE</v>
      </c>
    </row>
    <row r="32" spans="4:8" ht="12.75">
      <c r="D32" s="113">
        <f>IF(ISNUMBER(SEARCH(ZAKL_DATA!$B$14,E32)),MAX($D$2:D31)+1,0)</f>
        <v>30</v>
      </c>
      <c r="E32" s="110" t="s">
        <v>678</v>
      </c>
      <c r="F32" s="117">
        <v>2118</v>
      </c>
      <c r="G32" s="119"/>
      <c r="H32" s="86" t="str">
        <f>IFERROR(VLOOKUP(ROWS($H$3:H32),$D$3:$E$204,2,0),"")</f>
        <v>NYMBURK</v>
      </c>
    </row>
    <row r="33" spans="4:8" ht="12.75">
      <c r="D33" s="113">
        <f>IF(ISNUMBER(SEARCH(ZAKL_DATA!$B$14,E33)),MAX($D$2:D32)+1,0)</f>
        <v>31</v>
      </c>
      <c r="E33" s="110" t="s">
        <v>679</v>
      </c>
      <c r="F33" s="117">
        <v>2119</v>
      </c>
      <c r="G33" s="119"/>
      <c r="H33" s="86" t="str">
        <f>IFERROR(VLOOKUP(ROWS($H$3:H33),$D$3:$E$204,2,0),"")</f>
        <v>PODĚBRADY</v>
      </c>
    </row>
    <row r="34" spans="4:8" ht="12.75">
      <c r="D34" s="113">
        <f>IF(ISNUMBER(SEARCH(ZAKL_DATA!$B$14,E34)),MAX($D$2:D33)+1,0)</f>
        <v>32</v>
      </c>
      <c r="E34" s="110" t="s">
        <v>680</v>
      </c>
      <c r="F34" s="117">
        <v>2120</v>
      </c>
      <c r="G34" s="119"/>
      <c r="H34" s="86" t="str">
        <f>IFERROR(VLOOKUP(ROWS($H$3:H34),$D$3:$E$204,2,0),"")</f>
        <v>PŘÍBRAM</v>
      </c>
    </row>
    <row r="35" spans="4:8" ht="12.75">
      <c r="D35" s="113">
        <f>IF(ISNUMBER(SEARCH(ZAKL_DATA!$B$14,E35)),MAX($D$2:D34)+1,0)</f>
        <v>33</v>
      </c>
      <c r="E35" s="110" t="s">
        <v>681</v>
      </c>
      <c r="F35" s="117">
        <v>2121</v>
      </c>
      <c r="G35" s="119"/>
      <c r="H35" s="86" t="str">
        <f>IFERROR(VLOOKUP(ROWS($H$3:H35),$D$3:$E$204,2,0),"")</f>
        <v>RAKOVNÍK</v>
      </c>
    </row>
    <row r="36" spans="4:8" ht="12.75">
      <c r="D36" s="113">
        <f>IF(ISNUMBER(SEARCH(ZAKL_DATA!$B$14,E36)),MAX($D$2:D35)+1,0)</f>
        <v>34</v>
      </c>
      <c r="E36" s="110" t="s">
        <v>682</v>
      </c>
      <c r="F36" s="117">
        <v>2122</v>
      </c>
      <c r="G36" s="119"/>
      <c r="H36" s="86" t="str">
        <f>IFERROR(VLOOKUP(ROWS($H$3:H36),$D$3:$E$204,2,0),"")</f>
        <v>ŘÍČANY</v>
      </c>
    </row>
    <row r="37" spans="4:8" ht="12.75">
      <c r="D37" s="113">
        <f>IF(ISNUMBER(SEARCH(ZAKL_DATA!$B$14,E37)),MAX($D$2:D36)+1,0)</f>
        <v>35</v>
      </c>
      <c r="E37" s="110" t="s">
        <v>683</v>
      </c>
      <c r="F37" s="117">
        <v>2123</v>
      </c>
      <c r="G37" s="119"/>
      <c r="H37" s="86" t="str">
        <f>IFERROR(VLOOKUP(ROWS($H$3:H37),$D$3:$E$204,2,0),"")</f>
        <v>SEDLČANY</v>
      </c>
    </row>
    <row r="38" spans="4:8" ht="12.75">
      <c r="D38" s="113">
        <f>IF(ISNUMBER(SEARCH(ZAKL_DATA!$B$14,E38)),MAX($D$2:D37)+1,0)</f>
        <v>36</v>
      </c>
      <c r="E38" s="110" t="s">
        <v>684</v>
      </c>
      <c r="F38" s="117">
        <v>2124</v>
      </c>
      <c r="G38" s="119"/>
      <c r="H38" s="86" t="str">
        <f>IFERROR(VLOOKUP(ROWS($H$3:H38),$D$3:$E$204,2,0),"")</f>
        <v>SLANÝ</v>
      </c>
    </row>
    <row r="39" spans="4:8" ht="12.75">
      <c r="D39" s="113">
        <f>IF(ISNUMBER(SEARCH(ZAKL_DATA!$B$14,E39)),MAX($D$2:D38)+1,0)</f>
        <v>37</v>
      </c>
      <c r="E39" s="110" t="s">
        <v>685</v>
      </c>
      <c r="F39" s="117">
        <v>2125</v>
      </c>
      <c r="G39" s="119"/>
      <c r="H39" s="86" t="str">
        <f>IFERROR(VLOOKUP(ROWS($H$3:H39),$D$3:$E$204,2,0),"")</f>
        <v>VLAŠIM</v>
      </c>
    </row>
    <row r="40" spans="4:8" ht="12.75">
      <c r="D40" s="113">
        <f>IF(ISNUMBER(SEARCH(ZAKL_DATA!$B$14,E40)),MAX($D$2:D39)+1,0)</f>
        <v>38</v>
      </c>
      <c r="E40" s="110" t="s">
        <v>686</v>
      </c>
      <c r="F40" s="117">
        <v>2126</v>
      </c>
      <c r="G40" s="119"/>
      <c r="H40" s="86" t="str">
        <f>IFERROR(VLOOKUP(ROWS($H$3:H40),$D$3:$E$204,2,0),"")</f>
        <v>VOTICE</v>
      </c>
    </row>
    <row r="41" spans="4:8" ht="25.5">
      <c r="D41" s="113">
        <f>IF(ISNUMBER(SEARCH(ZAKL_DATA!$B$14,E41)),MAX($D$2:D40)+1,0)</f>
        <v>39</v>
      </c>
      <c r="E41" s="110" t="s">
        <v>688</v>
      </c>
      <c r="F41" s="117">
        <v>2201</v>
      </c>
      <c r="G41" s="119"/>
      <c r="H41" s="86" t="str">
        <f>IFERROR(VLOOKUP(ROWS($H$3:H41),$D$3:$E$204,2,0),"")</f>
        <v>ČESKÉ BUDĚJOVICE</v>
      </c>
    </row>
    <row r="42" spans="4:8" ht="12.75">
      <c r="D42" s="113">
        <f>IF(ISNUMBER(SEARCH(ZAKL_DATA!$B$14,E42)),MAX($D$2:D41)+1,0)</f>
        <v>40</v>
      </c>
      <c r="E42" s="110" t="s">
        <v>689</v>
      </c>
      <c r="F42" s="117">
        <v>2202</v>
      </c>
      <c r="G42" s="119"/>
      <c r="H42" s="86" t="str">
        <f>IFERROR(VLOOKUP(ROWS($H$3:H42),$D$3:$E$204,2,0),"")</f>
        <v>BLATNÁ</v>
      </c>
    </row>
    <row r="43" spans="4:8" ht="12.75">
      <c r="D43" s="113">
        <f>IF(ISNUMBER(SEARCH(ZAKL_DATA!$B$14,E43)),MAX($D$2:D42)+1,0)</f>
        <v>41</v>
      </c>
      <c r="E43" s="110" t="s">
        <v>690</v>
      </c>
      <c r="F43" s="117">
        <v>2203</v>
      </c>
      <c r="G43" s="119"/>
      <c r="H43" s="86" t="str">
        <f>IFERROR(VLOOKUP(ROWS($H$3:H43),$D$3:$E$204,2,0),"")</f>
        <v>ČESKÝ KRUMLOV</v>
      </c>
    </row>
    <row r="44" spans="4:8" ht="12.75">
      <c r="D44" s="113">
        <f>IF(ISNUMBER(SEARCH(ZAKL_DATA!$B$14,E44)),MAX($D$2:D43)+1,0)</f>
        <v>42</v>
      </c>
      <c r="E44" s="110" t="s">
        <v>691</v>
      </c>
      <c r="F44" s="117">
        <v>2204</v>
      </c>
      <c r="G44" s="119"/>
      <c r="H44" s="86" t="str">
        <f>IFERROR(VLOOKUP(ROWS($H$3:H44),$D$3:$E$204,2,0),"")</f>
        <v>DAČICE</v>
      </c>
    </row>
    <row r="45" spans="4:8" ht="25.5">
      <c r="D45" s="113">
        <f>IF(ISNUMBER(SEARCH(ZAKL_DATA!$B$14,E45)),MAX($D$2:D44)+1,0)</f>
        <v>43</v>
      </c>
      <c r="E45" s="110" t="s">
        <v>692</v>
      </c>
      <c r="F45" s="117">
        <v>2205</v>
      </c>
      <c r="G45" s="119"/>
      <c r="H45" s="86" t="str">
        <f>IFERROR(VLOOKUP(ROWS($H$3:H45),$D$3:$E$204,2,0),"")</f>
        <v>JINDŘICHŮV HRADEC</v>
      </c>
    </row>
    <row r="46" spans="4:8" ht="12.75">
      <c r="D46" s="113">
        <f>IF(ISNUMBER(SEARCH(ZAKL_DATA!$B$14,E46)),MAX($D$2:D45)+1,0)</f>
        <v>44</v>
      </c>
      <c r="E46" s="110" t="s">
        <v>693</v>
      </c>
      <c r="F46" s="117">
        <v>2206</v>
      </c>
      <c r="G46" s="119"/>
      <c r="H46" s="86" t="str">
        <f>IFERROR(VLOOKUP(ROWS($H$3:H46),$D$3:$E$204,2,0),"")</f>
        <v>KAPLICE</v>
      </c>
    </row>
    <row r="47" spans="4:8" ht="12.75">
      <c r="D47" s="113">
        <f>IF(ISNUMBER(SEARCH(ZAKL_DATA!$B$14,E47)),MAX($D$2:D46)+1,0)</f>
        <v>45</v>
      </c>
      <c r="E47" s="110" t="s">
        <v>694</v>
      </c>
      <c r="F47" s="117">
        <v>2207</v>
      </c>
      <c r="G47" s="119"/>
      <c r="H47" s="86" t="str">
        <f>IFERROR(VLOOKUP(ROWS($H$3:H47),$D$3:$E$204,2,0),"")</f>
        <v>MILEVSKO</v>
      </c>
    </row>
    <row r="48" spans="4:8" ht="12.75">
      <c r="D48" s="113">
        <f>IF(ISNUMBER(SEARCH(ZAKL_DATA!$B$14,E48)),MAX($D$2:D47)+1,0)</f>
        <v>46</v>
      </c>
      <c r="E48" s="110" t="s">
        <v>695</v>
      </c>
      <c r="F48" s="117">
        <v>2208</v>
      </c>
      <c r="G48" s="119"/>
      <c r="H48" s="86" t="str">
        <f>IFERROR(VLOOKUP(ROWS($H$3:H48),$D$3:$E$204,2,0),"")</f>
        <v>PÍSEK</v>
      </c>
    </row>
    <row r="49" spans="4:8" ht="12.75">
      <c r="D49" s="113">
        <f>IF(ISNUMBER(SEARCH(ZAKL_DATA!$B$14,E49)),MAX($D$2:D48)+1,0)</f>
        <v>47</v>
      </c>
      <c r="E49" s="110" t="s">
        <v>696</v>
      </c>
      <c r="F49" s="117">
        <v>2209</v>
      </c>
      <c r="G49" s="119"/>
      <c r="H49" s="86" t="str">
        <f>IFERROR(VLOOKUP(ROWS($H$3:H49),$D$3:$E$204,2,0),"")</f>
        <v>PRACHATICE</v>
      </c>
    </row>
    <row r="50" spans="4:8" ht="12.75">
      <c r="D50" s="113">
        <f>IF(ISNUMBER(SEARCH(ZAKL_DATA!$B$14,E50)),MAX($D$2:D49)+1,0)</f>
        <v>48</v>
      </c>
      <c r="E50" s="110" t="s">
        <v>697</v>
      </c>
      <c r="F50" s="117">
        <v>2210</v>
      </c>
      <c r="G50" s="119"/>
      <c r="H50" s="86" t="str">
        <f>IFERROR(VLOOKUP(ROWS($H$3:H50),$D$3:$E$204,2,0),"")</f>
        <v>SOBĚSLAV</v>
      </c>
    </row>
    <row r="51" spans="4:8" ht="12.75">
      <c r="D51" s="113">
        <f>IF(ISNUMBER(SEARCH(ZAKL_DATA!$B$14,E51)),MAX($D$2:D50)+1,0)</f>
        <v>49</v>
      </c>
      <c r="E51" s="110" t="s">
        <v>698</v>
      </c>
      <c r="F51" s="117">
        <v>2211</v>
      </c>
      <c r="G51" s="119"/>
      <c r="H51" s="86" t="str">
        <f>IFERROR(VLOOKUP(ROWS($H$3:H51),$D$3:$E$204,2,0),"")</f>
        <v>STRAKONICE</v>
      </c>
    </row>
    <row r="52" spans="4:8" ht="12.75">
      <c r="D52" s="113">
        <f>IF(ISNUMBER(SEARCH(ZAKL_DATA!$B$14,E52)),MAX($D$2:D51)+1,0)</f>
        <v>50</v>
      </c>
      <c r="E52" s="110" t="s">
        <v>699</v>
      </c>
      <c r="F52" s="117">
        <v>2212</v>
      </c>
      <c r="G52" s="119"/>
      <c r="H52" s="86" t="str">
        <f>IFERROR(VLOOKUP(ROWS($H$3:H52),$D$3:$E$204,2,0),"")</f>
        <v>TÁBOR</v>
      </c>
    </row>
    <row r="53" spans="4:8" ht="12.75">
      <c r="D53" s="113">
        <f>IF(ISNUMBER(SEARCH(ZAKL_DATA!$B$14,E53)),MAX($D$2:D52)+1,0)</f>
        <v>51</v>
      </c>
      <c r="E53" s="110" t="s">
        <v>700</v>
      </c>
      <c r="F53" s="117">
        <v>2213</v>
      </c>
      <c r="G53" s="119"/>
      <c r="H53" s="86" t="str">
        <f>IFERROR(VLOOKUP(ROWS($H$3:H53),$D$3:$E$204,2,0),"")</f>
        <v>TRHOVÉ SVINY</v>
      </c>
    </row>
    <row r="54" spans="4:8" ht="12.75">
      <c r="D54" s="113">
        <f>IF(ISNUMBER(SEARCH(ZAKL_DATA!$B$14,E54)),MAX($D$2:D53)+1,0)</f>
        <v>52</v>
      </c>
      <c r="E54" s="110" t="s">
        <v>701</v>
      </c>
      <c r="F54" s="117">
        <v>2214</v>
      </c>
      <c r="G54" s="119"/>
      <c r="H54" s="86" t="str">
        <f>IFERROR(VLOOKUP(ROWS($H$3:H54),$D$3:$E$204,2,0),"")</f>
        <v>TŘEBOŇ</v>
      </c>
    </row>
    <row r="55" spans="4:8" ht="12.75">
      <c r="D55" s="113">
        <f>IF(ISNUMBER(SEARCH(ZAKL_DATA!$B$14,E55)),MAX($D$2:D54)+1,0)</f>
        <v>53</v>
      </c>
      <c r="E55" s="110" t="s">
        <v>702</v>
      </c>
      <c r="F55" s="117">
        <v>2215</v>
      </c>
      <c r="G55" s="119"/>
      <c r="H55" s="86" t="str">
        <f>IFERROR(VLOOKUP(ROWS($H$3:H55),$D$3:$E$204,2,0),"")</f>
        <v>TÝN NAD VLTAVOU</v>
      </c>
    </row>
    <row r="56" spans="4:8" ht="12.75">
      <c r="D56" s="113">
        <f>IF(ISNUMBER(SEARCH(ZAKL_DATA!$B$14,E56)),MAX($D$2:D55)+1,0)</f>
        <v>54</v>
      </c>
      <c r="E56" s="110" t="s">
        <v>703</v>
      </c>
      <c r="F56" s="117">
        <v>2216</v>
      </c>
      <c r="G56" s="119"/>
      <c r="H56" s="86" t="str">
        <f>IFERROR(VLOOKUP(ROWS($H$3:H56),$D$3:$E$204,2,0),"")</f>
        <v>VIMPERK</v>
      </c>
    </row>
    <row r="57" spans="4:8" ht="12.75">
      <c r="D57" s="113">
        <f>IF(ISNUMBER(SEARCH(ZAKL_DATA!$B$14,E57)),MAX($D$2:D56)+1,0)</f>
        <v>55</v>
      </c>
      <c r="E57" s="110" t="s">
        <v>704</v>
      </c>
      <c r="F57" s="117">
        <v>2217</v>
      </c>
      <c r="G57" s="119"/>
      <c r="H57" s="86" t="str">
        <f>IFERROR(VLOOKUP(ROWS($H$3:H57),$D$3:$E$204,2,0),"")</f>
        <v>VODŇANY</v>
      </c>
    </row>
    <row r="58" spans="4:8" ht="12.75">
      <c r="D58" s="113">
        <f>IF(ISNUMBER(SEARCH(ZAKL_DATA!$B$14,E58)),MAX($D$2:D57)+1,0)</f>
        <v>56</v>
      </c>
      <c r="E58" s="110" t="s">
        <v>706</v>
      </c>
      <c r="F58" s="117">
        <v>2301</v>
      </c>
      <c r="G58" s="119"/>
      <c r="H58" s="86" t="str">
        <f>IFERROR(VLOOKUP(ROWS($H$3:H58),$D$3:$E$204,2,0),"")</f>
        <v>PLZEŇ</v>
      </c>
    </row>
    <row r="59" spans="4:8" ht="12.75">
      <c r="D59" s="113">
        <f>IF(ISNUMBER(SEARCH(ZAKL_DATA!$B$14,E59)),MAX($D$2:D58)+1,0)</f>
        <v>57</v>
      </c>
      <c r="E59" s="110" t="s">
        <v>707</v>
      </c>
      <c r="F59" s="117">
        <v>2302</v>
      </c>
      <c r="G59" s="119"/>
      <c r="H59" s="86" t="str">
        <f>IFERROR(VLOOKUP(ROWS($H$3:H59),$D$3:$E$204,2,0),"")</f>
        <v>PLZEŇ-SEVER</v>
      </c>
    </row>
    <row r="60" spans="4:8" ht="12.75">
      <c r="D60" s="113">
        <f>IF(ISNUMBER(SEARCH(ZAKL_DATA!$B$14,E60)),MAX($D$2:D59)+1,0)</f>
        <v>58</v>
      </c>
      <c r="E60" s="110" t="s">
        <v>708</v>
      </c>
      <c r="F60" s="117">
        <v>2303</v>
      </c>
      <c r="G60" s="119"/>
      <c r="H60" s="86" t="str">
        <f>IFERROR(VLOOKUP(ROWS($H$3:H60),$D$3:$E$204,2,0),"")</f>
        <v>PLZEŇ-JIH</v>
      </c>
    </row>
    <row r="61" spans="4:8" ht="12.75">
      <c r="D61" s="113">
        <f>IF(ISNUMBER(SEARCH(ZAKL_DATA!$B$14,E61)),MAX($D$2:D60)+1,0)</f>
        <v>59</v>
      </c>
      <c r="E61" s="110" t="s">
        <v>709</v>
      </c>
      <c r="F61" s="117">
        <v>2304</v>
      </c>
      <c r="G61" s="119"/>
      <c r="H61" s="86" t="str">
        <f>IFERROR(VLOOKUP(ROWS($H$3:H61),$D$3:$E$204,2,0),"")</f>
        <v>BLOVICE</v>
      </c>
    </row>
    <row r="62" spans="4:8" ht="12.75">
      <c r="D62" s="113">
        <f>IF(ISNUMBER(SEARCH(ZAKL_DATA!$B$14,E62)),MAX($D$2:D61)+1,0)</f>
        <v>60</v>
      </c>
      <c r="E62" s="110" t="s">
        <v>710</v>
      </c>
      <c r="F62" s="117">
        <v>2305</v>
      </c>
      <c r="G62" s="119"/>
      <c r="H62" s="86" t="str">
        <f>IFERROR(VLOOKUP(ROWS($H$3:H62),$D$3:$E$204,2,0),"")</f>
        <v>DOMAŽLICE</v>
      </c>
    </row>
    <row r="63" spans="4:8" ht="12.75">
      <c r="D63" s="113">
        <f>IF(ISNUMBER(SEARCH(ZAKL_DATA!$B$14,E63)),MAX($D$2:D62)+1,0)</f>
        <v>61</v>
      </c>
      <c r="E63" s="110" t="s">
        <v>711</v>
      </c>
      <c r="F63" s="117">
        <v>2306</v>
      </c>
      <c r="G63" s="119"/>
      <c r="H63" s="86" t="str">
        <f>IFERROR(VLOOKUP(ROWS($H$3:H63),$D$3:$E$204,2,0),"")</f>
        <v>HORAŽĎOVICE</v>
      </c>
    </row>
    <row r="64" spans="4:8" ht="12.75">
      <c r="D64" s="113">
        <f>IF(ISNUMBER(SEARCH(ZAKL_DATA!$B$14,E64)),MAX($D$2:D63)+1,0)</f>
        <v>62</v>
      </c>
      <c r="E64" s="110" t="s">
        <v>712</v>
      </c>
      <c r="F64" s="117">
        <v>2307</v>
      </c>
      <c r="G64" s="119"/>
      <c r="H64" s="86" t="str">
        <f>IFERROR(VLOOKUP(ROWS($H$3:H64),$D$3:$E$204,2,0),"")</f>
        <v>HORŠOVSKÝ TÝN</v>
      </c>
    </row>
    <row r="65" spans="4:8" ht="12.75">
      <c r="D65" s="113">
        <f>IF(ISNUMBER(SEARCH(ZAKL_DATA!$B$14,E65)),MAX($D$2:D64)+1,0)</f>
        <v>63</v>
      </c>
      <c r="E65" s="110" t="s">
        <v>713</v>
      </c>
      <c r="F65" s="117">
        <v>2308</v>
      </c>
      <c r="G65" s="119"/>
      <c r="H65" s="86" t="str">
        <f>IFERROR(VLOOKUP(ROWS($H$3:H65),$D$3:$E$204,2,0),"")</f>
        <v>KLATOVY</v>
      </c>
    </row>
    <row r="66" spans="4:8" ht="12.75">
      <c r="D66" s="113">
        <f>IF(ISNUMBER(SEARCH(ZAKL_DATA!$B$14,E66)),MAX($D$2:D65)+1,0)</f>
        <v>64</v>
      </c>
      <c r="E66" s="110" t="s">
        <v>714</v>
      </c>
      <c r="F66" s="117">
        <v>2309</v>
      </c>
      <c r="G66" s="119"/>
      <c r="H66" s="86" t="str">
        <f>IFERROR(VLOOKUP(ROWS($H$3:H66),$D$3:$E$204,2,0),"")</f>
        <v>KRALOVICE</v>
      </c>
    </row>
    <row r="67" spans="4:8" ht="12.75">
      <c r="D67" s="113">
        <f>IF(ISNUMBER(SEARCH(ZAKL_DATA!$B$14,E67)),MAX($D$2:D66)+1,0)</f>
        <v>65</v>
      </c>
      <c r="E67" s="110" t="s">
        <v>715</v>
      </c>
      <c r="F67" s="117">
        <v>2310</v>
      </c>
      <c r="G67" s="119"/>
      <c r="H67" s="86" t="str">
        <f>IFERROR(VLOOKUP(ROWS($H$3:H67),$D$3:$E$204,2,0),"")</f>
        <v>NEPOMUK</v>
      </c>
    </row>
    <row r="68" spans="4:8" ht="12.75">
      <c r="D68" s="113">
        <f>IF(ISNUMBER(SEARCH(ZAKL_DATA!$B$14,E68)),MAX($D$2:D67)+1,0)</f>
        <v>66</v>
      </c>
      <c r="E68" s="110" t="s">
        <v>716</v>
      </c>
      <c r="F68" s="117">
        <v>2311</v>
      </c>
      <c r="G68" s="119"/>
      <c r="H68" s="86" t="str">
        <f>IFERROR(VLOOKUP(ROWS($H$3:H68),$D$3:$E$204,2,0),"")</f>
        <v>PŘEŠTICE</v>
      </c>
    </row>
    <row r="69" spans="4:8" ht="12.75">
      <c r="D69" s="113">
        <f>IF(ISNUMBER(SEARCH(ZAKL_DATA!$B$14,E69)),MAX($D$2:D68)+1,0)</f>
        <v>67</v>
      </c>
      <c r="E69" s="110" t="s">
        <v>717</v>
      </c>
      <c r="F69" s="117">
        <v>2312</v>
      </c>
      <c r="G69" s="119"/>
      <c r="H69" s="86" t="str">
        <f>IFERROR(VLOOKUP(ROWS($H$3:H69),$D$3:$E$204,2,0),"")</f>
        <v>ROKYCANY</v>
      </c>
    </row>
    <row r="70" spans="4:8" ht="12.75">
      <c r="D70" s="113">
        <f>IF(ISNUMBER(SEARCH(ZAKL_DATA!$B$14,E70)),MAX($D$2:D69)+1,0)</f>
        <v>68</v>
      </c>
      <c r="E70" s="110" t="s">
        <v>718</v>
      </c>
      <c r="F70" s="117">
        <v>2313</v>
      </c>
      <c r="G70" s="119"/>
      <c r="H70" s="86" t="str">
        <f>IFERROR(VLOOKUP(ROWS($H$3:H70),$D$3:$E$204,2,0),"")</f>
        <v>TACHOV</v>
      </c>
    </row>
    <row r="71" spans="4:8" ht="12.75">
      <c r="D71" s="113">
        <f>IF(ISNUMBER(SEARCH(ZAKL_DATA!$B$14,E71)),MAX($D$2:D70)+1,0)</f>
        <v>69</v>
      </c>
      <c r="E71" s="110" t="s">
        <v>719</v>
      </c>
      <c r="F71" s="117">
        <v>2314</v>
      </c>
      <c r="G71" s="119"/>
      <c r="H71" s="86" t="str">
        <f>IFERROR(VLOOKUP(ROWS($H$3:H71),$D$3:$E$204,2,0),"")</f>
        <v>STŘÍBRO</v>
      </c>
    </row>
    <row r="72" spans="4:8" ht="12.75">
      <c r="D72" s="113">
        <f>IF(ISNUMBER(SEARCH(ZAKL_DATA!$B$14,E72)),MAX($D$2:D71)+1,0)</f>
        <v>70</v>
      </c>
      <c r="E72" s="110" t="s">
        <v>720</v>
      </c>
      <c r="F72" s="117">
        <v>2315</v>
      </c>
      <c r="G72" s="119"/>
      <c r="H72" s="86" t="str">
        <f>IFERROR(VLOOKUP(ROWS($H$3:H72),$D$3:$E$204,2,0),"")</f>
        <v>SUŠICE</v>
      </c>
    </row>
    <row r="73" spans="4:8" ht="12.75">
      <c r="D73" s="113">
        <f>IF(ISNUMBER(SEARCH(ZAKL_DATA!$B$14,E73)),MAX($D$2:D72)+1,0)</f>
        <v>71</v>
      </c>
      <c r="E73" s="110" t="s">
        <v>722</v>
      </c>
      <c r="F73" s="117">
        <v>2401</v>
      </c>
      <c r="G73" s="119"/>
      <c r="H73" s="86" t="str">
        <f>IFERROR(VLOOKUP(ROWS($H$3:H73),$D$3:$E$204,2,0),"")</f>
        <v>KARLOVY VARY</v>
      </c>
    </row>
    <row r="74" spans="4:8" ht="12.75">
      <c r="D74" s="113">
        <f>IF(ISNUMBER(SEARCH(ZAKL_DATA!$B$14,E74)),MAX($D$2:D73)+1,0)</f>
        <v>72</v>
      </c>
      <c r="E74" s="110" t="s">
        <v>723</v>
      </c>
      <c r="F74" s="117">
        <v>2402</v>
      </c>
      <c r="G74" s="119"/>
      <c r="H74" s="86" t="str">
        <f>IFERROR(VLOOKUP(ROWS($H$3:H74),$D$3:$E$204,2,0),"")</f>
        <v>AŠ</v>
      </c>
    </row>
    <row r="75" spans="4:8" ht="12.75">
      <c r="D75" s="113">
        <f>IF(ISNUMBER(SEARCH(ZAKL_DATA!$B$14,E75)),MAX($D$2:D74)+1,0)</f>
        <v>73</v>
      </c>
      <c r="E75" s="110" t="s">
        <v>724</v>
      </c>
      <c r="F75" s="117">
        <v>2403</v>
      </c>
      <c r="G75" s="119"/>
      <c r="H75" s="86" t="str">
        <f>IFERROR(VLOOKUP(ROWS($H$3:H75),$D$3:$E$204,2,0),"")</f>
        <v>CHEB</v>
      </c>
    </row>
    <row r="76" spans="4:8" ht="12.75">
      <c r="D76" s="113">
        <f>IF(ISNUMBER(SEARCH(ZAKL_DATA!$B$14,E76)),MAX($D$2:D75)+1,0)</f>
        <v>74</v>
      </c>
      <c r="E76" s="110" t="s">
        <v>725</v>
      </c>
      <c r="F76" s="117">
        <v>2404</v>
      </c>
      <c r="G76" s="119"/>
      <c r="H76" s="86" t="str">
        <f>IFERROR(VLOOKUP(ROWS($H$3:H76),$D$3:$E$204,2,0),"")</f>
        <v>KRASLICE</v>
      </c>
    </row>
    <row r="77" spans="4:8" ht="12.75">
      <c r="D77" s="113">
        <f>IF(ISNUMBER(SEARCH(ZAKL_DATA!$B$14,E77)),MAX($D$2:D76)+1,0)</f>
        <v>75</v>
      </c>
      <c r="E77" s="110" t="s">
        <v>726</v>
      </c>
      <c r="F77" s="117">
        <v>2405</v>
      </c>
      <c r="G77" s="119"/>
      <c r="H77" s="86" t="str">
        <f>IFERROR(VLOOKUP(ROWS($H$3:H77),$D$3:$E$204,2,0),"")</f>
        <v>MARIÁNSKÉ LÁZNĚ</v>
      </c>
    </row>
    <row r="78" spans="4:8" ht="12.75">
      <c r="D78" s="113">
        <f>IF(ISNUMBER(SEARCH(ZAKL_DATA!$B$14,E78)),MAX($D$2:D77)+1,0)</f>
        <v>76</v>
      </c>
      <c r="E78" s="110" t="s">
        <v>727</v>
      </c>
      <c r="F78" s="117">
        <v>2406</v>
      </c>
      <c r="G78" s="119"/>
      <c r="H78" s="86" t="str">
        <f>IFERROR(VLOOKUP(ROWS($H$3:H78),$D$3:$E$204,2,0),"")</f>
        <v>OSTROV NAD OHŘÍ</v>
      </c>
    </row>
    <row r="79" spans="4:8" ht="12.75">
      <c r="D79" s="113">
        <f>IF(ISNUMBER(SEARCH(ZAKL_DATA!$B$14,E79)),MAX($D$2:D78)+1,0)</f>
        <v>77</v>
      </c>
      <c r="E79" s="110" t="s">
        <v>728</v>
      </c>
      <c r="F79" s="117">
        <v>2407</v>
      </c>
      <c r="G79" s="119"/>
      <c r="H79" s="86" t="str">
        <f>IFERROR(VLOOKUP(ROWS($H$3:H79),$D$3:$E$204,2,0),"")</f>
        <v>SOKOLOV</v>
      </c>
    </row>
    <row r="80" spans="4:8" ht="12.75">
      <c r="D80" s="113">
        <f>IF(ISNUMBER(SEARCH(ZAKL_DATA!$B$14,E80)),MAX($D$2:D79)+1,0)</f>
        <v>78</v>
      </c>
      <c r="E80" s="110" t="s">
        <v>730</v>
      </c>
      <c r="F80" s="117">
        <v>2501</v>
      </c>
      <c r="G80" s="119"/>
      <c r="H80" s="86" t="str">
        <f>IFERROR(VLOOKUP(ROWS($H$3:H80),$D$3:$E$204,2,0),"")</f>
        <v>ÚSTÍ NAD LABEM</v>
      </c>
    </row>
    <row r="81" spans="4:8" ht="12.75">
      <c r="D81" s="113">
        <f>IF(ISNUMBER(SEARCH(ZAKL_DATA!$B$14,E81)),MAX($D$2:D80)+1,0)</f>
        <v>79</v>
      </c>
      <c r="E81" s="110" t="s">
        <v>731</v>
      </c>
      <c r="F81" s="117">
        <v>2502</v>
      </c>
      <c r="G81" s="119"/>
      <c r="H81" s="86" t="str">
        <f>IFERROR(VLOOKUP(ROWS($H$3:H81),$D$3:$E$204,2,0),"")</f>
        <v>BÍLINA</v>
      </c>
    </row>
    <row r="82" spans="4:8" ht="12.75">
      <c r="D82" s="113">
        <f>IF(ISNUMBER(SEARCH(ZAKL_DATA!$B$14,E82)),MAX($D$2:D81)+1,0)</f>
        <v>80</v>
      </c>
      <c r="E82" s="110" t="s">
        <v>732</v>
      </c>
      <c r="F82" s="117">
        <v>2503</v>
      </c>
      <c r="G82" s="119"/>
      <c r="H82" s="86" t="str">
        <f>IFERROR(VLOOKUP(ROWS($H$3:H82),$D$3:$E$204,2,0),"")</f>
        <v>DĚČÍN</v>
      </c>
    </row>
    <row r="83" spans="4:8" ht="12.75">
      <c r="D83" s="113">
        <f>IF(ISNUMBER(SEARCH(ZAKL_DATA!$B$14,E83)),MAX($D$2:D82)+1,0)</f>
        <v>81</v>
      </c>
      <c r="E83" s="110" t="s">
        <v>733</v>
      </c>
      <c r="F83" s="117">
        <v>2504</v>
      </c>
      <c r="G83" s="119"/>
      <c r="H83" s="86" t="str">
        <f>IFERROR(VLOOKUP(ROWS($H$3:H83),$D$3:$E$204,2,0),"")</f>
        <v>CHOMUTOV</v>
      </c>
    </row>
    <row r="84" spans="4:8" ht="12.75">
      <c r="D84" s="113">
        <f>IF(ISNUMBER(SEARCH(ZAKL_DATA!$B$14,E84)),MAX($D$2:D83)+1,0)</f>
        <v>82</v>
      </c>
      <c r="E84" s="110" t="s">
        <v>734</v>
      </c>
      <c r="F84" s="117">
        <v>2505</v>
      </c>
      <c r="G84" s="119"/>
      <c r="H84" s="86" t="str">
        <f>IFERROR(VLOOKUP(ROWS($H$3:H84),$D$3:$E$204,2,0),"")</f>
        <v>KADAŇ</v>
      </c>
    </row>
    <row r="85" spans="4:8" ht="12.75">
      <c r="D85" s="113">
        <f>IF(ISNUMBER(SEARCH(ZAKL_DATA!$B$14,E85)),MAX($D$2:D84)+1,0)</f>
        <v>83</v>
      </c>
      <c r="E85" s="110" t="s">
        <v>735</v>
      </c>
      <c r="F85" s="117">
        <v>2506</v>
      </c>
      <c r="G85" s="119"/>
      <c r="H85" s="86" t="str">
        <f>IFERROR(VLOOKUP(ROWS($H$3:H85),$D$3:$E$204,2,0),"")</f>
        <v>LIBOCHOVICE</v>
      </c>
    </row>
    <row r="86" spans="4:8" ht="12.75">
      <c r="D86" s="113">
        <f>IF(ISNUMBER(SEARCH(ZAKL_DATA!$B$14,E86)),MAX($D$2:D85)+1,0)</f>
        <v>84</v>
      </c>
      <c r="E86" s="110" t="s">
        <v>736</v>
      </c>
      <c r="F86" s="117">
        <v>2507</v>
      </c>
      <c r="G86" s="119"/>
      <c r="H86" s="86" t="str">
        <f>IFERROR(VLOOKUP(ROWS($H$3:H86),$D$3:$E$204,2,0),"")</f>
        <v>LITOMĚŘICE</v>
      </c>
    </row>
    <row r="87" spans="4:8" ht="12.75">
      <c r="D87" s="113">
        <f>IF(ISNUMBER(SEARCH(ZAKL_DATA!$B$14,E87)),MAX($D$2:D86)+1,0)</f>
        <v>85</v>
      </c>
      <c r="E87" s="110" t="s">
        <v>737</v>
      </c>
      <c r="F87" s="117">
        <v>2508</v>
      </c>
      <c r="G87" s="119"/>
      <c r="H87" s="86" t="str">
        <f>IFERROR(VLOOKUP(ROWS($H$3:H87),$D$3:$E$204,2,0),"")</f>
        <v>LITVÍNOV</v>
      </c>
    </row>
    <row r="88" spans="4:8" ht="12.75">
      <c r="D88" s="113">
        <f>IF(ISNUMBER(SEARCH(ZAKL_DATA!$B$14,E88)),MAX($D$2:D87)+1,0)</f>
        <v>86</v>
      </c>
      <c r="E88" s="110" t="s">
        <v>738</v>
      </c>
      <c r="F88" s="117">
        <v>2509</v>
      </c>
      <c r="G88" s="119"/>
      <c r="H88" s="86" t="str">
        <f>IFERROR(VLOOKUP(ROWS($H$3:H88),$D$3:$E$204,2,0),"")</f>
        <v>LOUNY</v>
      </c>
    </row>
    <row r="89" spans="4:8" ht="12.75">
      <c r="D89" s="113">
        <f>IF(ISNUMBER(SEARCH(ZAKL_DATA!$B$14,E89)),MAX($D$2:D88)+1,0)</f>
        <v>87</v>
      </c>
      <c r="E89" s="110" t="s">
        <v>739</v>
      </c>
      <c r="F89" s="117">
        <v>2510</v>
      </c>
      <c r="G89" s="119"/>
      <c r="H89" s="86" t="str">
        <f>IFERROR(VLOOKUP(ROWS($H$3:H89),$D$3:$E$204,2,0),"")</f>
        <v>MOST</v>
      </c>
    </row>
    <row r="90" spans="4:8" ht="12.75">
      <c r="D90" s="113">
        <f>IF(ISNUMBER(SEARCH(ZAKL_DATA!$B$14,E90)),MAX($D$2:D89)+1,0)</f>
        <v>88</v>
      </c>
      <c r="E90" s="110" t="s">
        <v>740</v>
      </c>
      <c r="F90" s="117">
        <v>2511</v>
      </c>
      <c r="G90" s="119"/>
      <c r="H90" s="86" t="str">
        <f>IFERROR(VLOOKUP(ROWS($H$3:H90),$D$3:$E$204,2,0),"")</f>
        <v>PODBOŘANY</v>
      </c>
    </row>
    <row r="91" spans="4:8" ht="25.5">
      <c r="D91" s="113">
        <f>IF(ISNUMBER(SEARCH(ZAKL_DATA!$B$14,E91)),MAX($D$2:D90)+1,0)</f>
        <v>89</v>
      </c>
      <c r="E91" s="110" t="s">
        <v>741</v>
      </c>
      <c r="F91" s="117">
        <v>2512</v>
      </c>
      <c r="G91" s="119"/>
      <c r="H91" s="86" t="str">
        <f>IFERROR(VLOOKUP(ROWS($H$3:H91),$D$3:$E$204,2,0),"")</f>
        <v>ROUDNICE NAD LABEM</v>
      </c>
    </row>
    <row r="92" spans="4:8" ht="12.75">
      <c r="D92" s="113">
        <f>IF(ISNUMBER(SEARCH(ZAKL_DATA!$B$14,E92)),MAX($D$2:D91)+1,0)</f>
        <v>90</v>
      </c>
      <c r="E92" s="110" t="s">
        <v>742</v>
      </c>
      <c r="F92" s="117">
        <v>2513</v>
      </c>
      <c r="G92" s="119"/>
      <c r="H92" s="86" t="str">
        <f>IFERROR(VLOOKUP(ROWS($H$3:H92),$D$3:$E$204,2,0),"")</f>
        <v>RUMBURK</v>
      </c>
    </row>
    <row r="93" spans="4:8" ht="12.75">
      <c r="D93" s="113">
        <f>IF(ISNUMBER(SEARCH(ZAKL_DATA!$B$14,E93)),MAX($D$2:D92)+1,0)</f>
        <v>91</v>
      </c>
      <c r="E93" s="110" t="s">
        <v>743</v>
      </c>
      <c r="F93" s="117">
        <v>2514</v>
      </c>
      <c r="G93" s="119"/>
      <c r="H93" s="86" t="str">
        <f>IFERROR(VLOOKUP(ROWS($H$3:H93),$D$3:$E$204,2,0),"")</f>
        <v>TEPLICE</v>
      </c>
    </row>
    <row r="94" spans="4:8" ht="12.75">
      <c r="D94" s="113">
        <f>IF(ISNUMBER(SEARCH(ZAKL_DATA!$B$14,E94)),MAX($D$2:D93)+1,0)</f>
        <v>92</v>
      </c>
      <c r="E94" s="110" t="s">
        <v>744</v>
      </c>
      <c r="F94" s="117">
        <v>2515</v>
      </c>
      <c r="G94" s="119"/>
      <c r="H94" s="86" t="str">
        <f>IFERROR(VLOOKUP(ROWS($H$3:H94),$D$3:$E$204,2,0),"")</f>
        <v>ŽATEC</v>
      </c>
    </row>
    <row r="95" spans="4:8" ht="12.75">
      <c r="D95" s="113">
        <f>IF(ISNUMBER(SEARCH(ZAKL_DATA!$B$14,E95)),MAX($D$2:D94)+1,0)</f>
        <v>93</v>
      </c>
      <c r="E95" s="110" t="s">
        <v>746</v>
      </c>
      <c r="F95" s="117">
        <v>2601</v>
      </c>
      <c r="G95" s="119"/>
      <c r="H95" s="86" t="str">
        <f>IFERROR(VLOOKUP(ROWS($H$3:H95),$D$3:$E$204,2,0),"")</f>
        <v>LIBEREC</v>
      </c>
    </row>
    <row r="96" spans="4:8" ht="12.75">
      <c r="D96" s="113">
        <f>IF(ISNUMBER(SEARCH(ZAKL_DATA!$B$14,E96)),MAX($D$2:D95)+1,0)</f>
        <v>94</v>
      </c>
      <c r="E96" s="110" t="s">
        <v>747</v>
      </c>
      <c r="F96" s="117">
        <v>2602</v>
      </c>
      <c r="G96" s="119"/>
      <c r="H96" s="86" t="str">
        <f>IFERROR(VLOOKUP(ROWS($H$3:H96),$D$3:$E$204,2,0),"")</f>
        <v>ČESKÁ LÍPA</v>
      </c>
    </row>
    <row r="97" spans="4:8" ht="12.75">
      <c r="D97" s="113">
        <f>IF(ISNUMBER(SEARCH(ZAKL_DATA!$B$14,E97)),MAX($D$2:D96)+1,0)</f>
        <v>95</v>
      </c>
      <c r="E97" s="110" t="s">
        <v>748</v>
      </c>
      <c r="F97" s="117">
        <v>2603</v>
      </c>
      <c r="G97" s="119"/>
      <c r="H97" s="86" t="str">
        <f>IFERROR(VLOOKUP(ROWS($H$3:H97),$D$3:$E$204,2,0),"")</f>
        <v>FRÝDLANT</v>
      </c>
    </row>
    <row r="98" spans="4:8" ht="25.5">
      <c r="D98" s="113">
        <f>IF(ISNUMBER(SEARCH(ZAKL_DATA!$B$14,E98)),MAX($D$2:D97)+1,0)</f>
        <v>96</v>
      </c>
      <c r="E98" s="110" t="s">
        <v>749</v>
      </c>
      <c r="F98" s="117">
        <v>2604</v>
      </c>
      <c r="G98" s="119"/>
      <c r="H98" s="86" t="str">
        <f>IFERROR(VLOOKUP(ROWS($H$3:H98),$D$3:$E$204,2,0),"")</f>
        <v>JABLONEC NAD NISOU</v>
      </c>
    </row>
    <row r="99" spans="4:8" ht="12.75">
      <c r="D99" s="113">
        <f>IF(ISNUMBER(SEARCH(ZAKL_DATA!$B$14,E99)),MAX($D$2:D98)+1,0)</f>
        <v>97</v>
      </c>
      <c r="E99" s="110" t="s">
        <v>750</v>
      </c>
      <c r="F99" s="117">
        <v>2605</v>
      </c>
      <c r="G99" s="119"/>
      <c r="H99" s="86" t="str">
        <f>IFERROR(VLOOKUP(ROWS($H$3:H99),$D$3:$E$204,2,0),"")</f>
        <v>JILEMNICE</v>
      </c>
    </row>
    <row r="100" spans="4:8" ht="12.75">
      <c r="D100" s="113">
        <f>IF(ISNUMBER(SEARCH(ZAKL_DATA!$B$14,E100)),MAX($D$2:D99)+1,0)</f>
        <v>98</v>
      </c>
      <c r="E100" s="110" t="s">
        <v>751</v>
      </c>
      <c r="F100" s="117">
        <v>2606</v>
      </c>
      <c r="G100" s="119"/>
      <c r="H100" s="86" t="str">
        <f>IFERROR(VLOOKUP(ROWS($H$3:H100),$D$3:$E$204,2,0),"")</f>
        <v>NOVÝ BOR</v>
      </c>
    </row>
    <row r="101" spans="4:8" ht="12.75">
      <c r="D101" s="113">
        <f>IF(ISNUMBER(SEARCH(ZAKL_DATA!$B$14,E101)),MAX($D$2:D100)+1,0)</f>
        <v>99</v>
      </c>
      <c r="E101" s="110" t="s">
        <v>752</v>
      </c>
      <c r="F101" s="117">
        <v>2607</v>
      </c>
      <c r="G101" s="119"/>
      <c r="H101" s="86" t="str">
        <f>IFERROR(VLOOKUP(ROWS($H$3:H101),$D$3:$E$204,2,0),"")</f>
        <v>SEMILY</v>
      </c>
    </row>
    <row r="102" spans="4:8" ht="12.75">
      <c r="D102" s="113">
        <f>IF(ISNUMBER(SEARCH(ZAKL_DATA!$B$14,E102)),MAX($D$2:D101)+1,0)</f>
        <v>100</v>
      </c>
      <c r="E102" s="110" t="s">
        <v>753</v>
      </c>
      <c r="F102" s="117">
        <v>2608</v>
      </c>
      <c r="G102" s="119"/>
      <c r="H102" s="86" t="str">
        <f>IFERROR(VLOOKUP(ROWS($H$3:H102),$D$3:$E$204,2,0),"")</f>
        <v>TANVALD</v>
      </c>
    </row>
    <row r="103" spans="4:8" ht="12.75">
      <c r="D103" s="113">
        <f>IF(ISNUMBER(SEARCH(ZAKL_DATA!$B$14,E103)),MAX($D$2:D102)+1,0)</f>
        <v>101</v>
      </c>
      <c r="E103" s="110" t="s">
        <v>754</v>
      </c>
      <c r="F103" s="117">
        <v>2609</v>
      </c>
      <c r="G103" s="119"/>
      <c r="H103" s="86" t="str">
        <f>IFERROR(VLOOKUP(ROWS($H$3:H103),$D$3:$E$204,2,0),"")</f>
        <v>TURNOV</v>
      </c>
    </row>
    <row r="104" spans="4:8" ht="12.75">
      <c r="D104" s="113">
        <f>IF(ISNUMBER(SEARCH(ZAKL_DATA!$B$14,E104)),MAX($D$2:D103)+1,0)</f>
        <v>102</v>
      </c>
      <c r="E104" s="110" t="s">
        <v>755</v>
      </c>
      <c r="F104" s="117">
        <v>2610</v>
      </c>
      <c r="G104" s="119"/>
      <c r="H104" s="86" t="str">
        <f>IFERROR(VLOOKUP(ROWS($H$3:H104),$D$3:$E$204,2,0),"")</f>
        <v>ŽELEZNÝ BROD</v>
      </c>
    </row>
    <row r="105" spans="4:8" ht="12.75">
      <c r="D105" s="113">
        <f>IF(ISNUMBER(SEARCH(ZAKL_DATA!$B$14,E105)),MAX($D$2:D104)+1,0)</f>
        <v>103</v>
      </c>
      <c r="E105" s="110" t="s">
        <v>757</v>
      </c>
      <c r="F105" s="117">
        <v>2701</v>
      </c>
      <c r="G105" s="119"/>
      <c r="H105" s="86" t="str">
        <f>IFERROR(VLOOKUP(ROWS($H$3:H105),$D$3:$E$204,2,0),"")</f>
        <v>HRADEC KRÁLOVÉ</v>
      </c>
    </row>
    <row r="106" spans="4:8" ht="12.75">
      <c r="D106" s="113">
        <f>IF(ISNUMBER(SEARCH(ZAKL_DATA!$B$14,E106)),MAX($D$2:D105)+1,0)</f>
        <v>104</v>
      </c>
      <c r="E106" s="110" t="s">
        <v>758</v>
      </c>
      <c r="F106" s="117">
        <v>2702</v>
      </c>
      <c r="G106" s="119"/>
      <c r="H106" s="86" t="str">
        <f>IFERROR(VLOOKUP(ROWS($H$3:H106),$D$3:$E$204,2,0),"")</f>
        <v>BROUMOV</v>
      </c>
    </row>
    <row r="107" spans="4:8" ht="12.75">
      <c r="D107" s="113">
        <f>IF(ISNUMBER(SEARCH(ZAKL_DATA!$B$14,E107)),MAX($D$2:D106)+1,0)</f>
        <v>105</v>
      </c>
      <c r="E107" s="110" t="s">
        <v>759</v>
      </c>
      <c r="F107" s="117">
        <v>2703</v>
      </c>
      <c r="G107" s="119"/>
      <c r="H107" s="86" t="str">
        <f>IFERROR(VLOOKUP(ROWS($H$3:H107),$D$3:$E$204,2,0),"")</f>
        <v>DOBRUŠKA</v>
      </c>
    </row>
    <row r="108" spans="4:8" ht="12.75">
      <c r="D108" s="113">
        <f>IF(ISNUMBER(SEARCH(ZAKL_DATA!$B$14,E108)),MAX($D$2:D107)+1,0)</f>
        <v>106</v>
      </c>
      <c r="E108" s="110" t="s">
        <v>760</v>
      </c>
      <c r="F108" s="117">
        <v>2704</v>
      </c>
      <c r="G108" s="119"/>
      <c r="H108" s="86" t="str">
        <f>IFERROR(VLOOKUP(ROWS($H$3:H108),$D$3:$E$204,2,0),"")</f>
        <v>DVŮR KRÁLOVÉ</v>
      </c>
    </row>
    <row r="109" spans="4:8" ht="12.75">
      <c r="D109" s="113">
        <f>IF(ISNUMBER(SEARCH(ZAKL_DATA!$B$14,E109)),MAX($D$2:D108)+1,0)</f>
        <v>107</v>
      </c>
      <c r="E109" s="110" t="s">
        <v>761</v>
      </c>
      <c r="F109" s="117">
        <v>2705</v>
      </c>
      <c r="G109" s="119"/>
      <c r="H109" s="86" t="str">
        <f>IFERROR(VLOOKUP(ROWS($H$3:H109),$D$3:$E$204,2,0),"")</f>
        <v>HOŘICE</v>
      </c>
    </row>
    <row r="110" spans="4:8" ht="12.75">
      <c r="D110" s="113">
        <f>IF(ISNUMBER(SEARCH(ZAKL_DATA!$B$14,E110)),MAX($D$2:D109)+1,0)</f>
        <v>108</v>
      </c>
      <c r="E110" s="110" t="s">
        <v>762</v>
      </c>
      <c r="F110" s="117">
        <v>2706</v>
      </c>
      <c r="G110" s="119"/>
      <c r="H110" s="86" t="str">
        <f>IFERROR(VLOOKUP(ROWS($H$3:H110),$D$3:$E$204,2,0),"")</f>
        <v>JAROMĚŘ</v>
      </c>
    </row>
    <row r="111" spans="4:8" ht="12.75">
      <c r="D111" s="113">
        <f>IF(ISNUMBER(SEARCH(ZAKL_DATA!$B$14,E111)),MAX($D$2:D110)+1,0)</f>
        <v>109</v>
      </c>
      <c r="E111" s="110" t="s">
        <v>763</v>
      </c>
      <c r="F111" s="117">
        <v>2707</v>
      </c>
      <c r="G111" s="119"/>
      <c r="H111" s="86" t="str">
        <f>IFERROR(VLOOKUP(ROWS($H$3:H111),$D$3:$E$204,2,0),"")</f>
        <v>JIČÍN</v>
      </c>
    </row>
    <row r="112" spans="4:8" ht="25.5">
      <c r="D112" s="113">
        <f>IF(ISNUMBER(SEARCH(ZAKL_DATA!$B$14,E112)),MAX($D$2:D111)+1,0)</f>
        <v>110</v>
      </c>
      <c r="E112" s="110" t="s">
        <v>764</v>
      </c>
      <c r="F112" s="117">
        <v>2708</v>
      </c>
      <c r="G112" s="119"/>
      <c r="H112" s="86" t="str">
        <f>IFERROR(VLOOKUP(ROWS($H$3:H112),$D$3:$E$204,2,0),"")</f>
        <v>KOSTELEC NAD ORLICÍ</v>
      </c>
    </row>
    <row r="113" spans="4:8" ht="12.75">
      <c r="D113" s="113">
        <f>IF(ISNUMBER(SEARCH(ZAKL_DATA!$B$14,E113)),MAX($D$2:D112)+1,0)</f>
        <v>111</v>
      </c>
      <c r="E113" s="110" t="s">
        <v>765</v>
      </c>
      <c r="F113" s="117">
        <v>2709</v>
      </c>
      <c r="G113" s="119"/>
      <c r="H113" s="86" t="str">
        <f>IFERROR(VLOOKUP(ROWS($H$3:H113),$D$3:$E$204,2,0),"")</f>
        <v>NÁCHOD</v>
      </c>
    </row>
    <row r="114" spans="4:8" ht="12.75">
      <c r="D114" s="113">
        <f>IF(ISNUMBER(SEARCH(ZAKL_DATA!$B$14,E114)),MAX($D$2:D113)+1,0)</f>
        <v>112</v>
      </c>
      <c r="E114" s="110" t="s">
        <v>766</v>
      </c>
      <c r="F114" s="117">
        <v>2710</v>
      </c>
      <c r="G114" s="119"/>
      <c r="H114" s="86" t="str">
        <f>IFERROR(VLOOKUP(ROWS($H$3:H114),$D$3:$E$204,2,0),"")</f>
        <v>NOVÁ PAKA</v>
      </c>
    </row>
    <row r="115" spans="4:8" ht="12.75">
      <c r="D115" s="113">
        <f>IF(ISNUMBER(SEARCH(ZAKL_DATA!$B$14,E115)),MAX($D$2:D114)+1,0)</f>
        <v>113</v>
      </c>
      <c r="E115" s="110" t="s">
        <v>767</v>
      </c>
      <c r="F115" s="117">
        <v>2711</v>
      </c>
      <c r="G115" s="119"/>
      <c r="H115" s="86" t="str">
        <f>IFERROR(VLOOKUP(ROWS($H$3:H115),$D$3:$E$204,2,0),"")</f>
        <v>NOVÝ BYDŽOV</v>
      </c>
    </row>
    <row r="116" spans="4:8" ht="25.5">
      <c r="D116" s="113">
        <f>IF(ISNUMBER(SEARCH(ZAKL_DATA!$B$14,E116)),MAX($D$2:D115)+1,0)</f>
        <v>114</v>
      </c>
      <c r="E116" s="110" t="s">
        <v>768</v>
      </c>
      <c r="F116" s="117">
        <v>2712</v>
      </c>
      <c r="G116" s="119"/>
      <c r="H116" s="86" t="str">
        <f>IFERROR(VLOOKUP(ROWS($H$3:H116),$D$3:$E$204,2,0),"")</f>
        <v>RYCHNOV NAD KNĚŽ.</v>
      </c>
    </row>
    <row r="117" spans="4:8" ht="12.75">
      <c r="D117" s="113">
        <f>IF(ISNUMBER(SEARCH(ZAKL_DATA!$B$14,E117)),MAX($D$2:D116)+1,0)</f>
        <v>115</v>
      </c>
      <c r="E117" s="110" t="s">
        <v>769</v>
      </c>
      <c r="F117" s="117">
        <v>2713</v>
      </c>
      <c r="G117" s="119"/>
      <c r="H117" s="86" t="str">
        <f>IFERROR(VLOOKUP(ROWS($H$3:H117),$D$3:$E$204,2,0),"")</f>
        <v>TRUTNOV</v>
      </c>
    </row>
    <row r="118" spans="4:8" ht="12.75">
      <c r="D118" s="113">
        <f>IF(ISNUMBER(SEARCH(ZAKL_DATA!$B$14,E118)),MAX($D$2:D117)+1,0)</f>
        <v>116</v>
      </c>
      <c r="E118" s="110" t="s">
        <v>770</v>
      </c>
      <c r="F118" s="117">
        <v>2714</v>
      </c>
      <c r="G118" s="119"/>
      <c r="H118" s="86" t="str">
        <f>IFERROR(VLOOKUP(ROWS($H$3:H118),$D$3:$E$204,2,0),"")</f>
        <v>VRCHLABÍ</v>
      </c>
    </row>
    <row r="119" spans="4:8" ht="12.75">
      <c r="D119" s="113">
        <f>IF(ISNUMBER(SEARCH(ZAKL_DATA!$B$14,E119)),MAX($D$2:D118)+1,0)</f>
        <v>117</v>
      </c>
      <c r="E119" s="110" t="s">
        <v>772</v>
      </c>
      <c r="F119" s="117">
        <v>2801</v>
      </c>
      <c r="G119" s="119"/>
      <c r="H119" s="86" t="str">
        <f>IFERROR(VLOOKUP(ROWS($H$3:H119),$D$3:$E$204,2,0),"")</f>
        <v>PARDUBICE</v>
      </c>
    </row>
    <row r="120" spans="4:8" ht="12.75">
      <c r="D120" s="113">
        <f>IF(ISNUMBER(SEARCH(ZAKL_DATA!$B$14,E120)),MAX($D$2:D119)+1,0)</f>
        <v>118</v>
      </c>
      <c r="E120" s="110" t="s">
        <v>773</v>
      </c>
      <c r="F120" s="117">
        <v>2802</v>
      </c>
      <c r="G120" s="119"/>
      <c r="H120" s="86" t="str">
        <f>IFERROR(VLOOKUP(ROWS($H$3:H120),$D$3:$E$204,2,0),"")</f>
        <v>HLINSKO</v>
      </c>
    </row>
    <row r="121" spans="4:8" ht="12.75">
      <c r="D121" s="113">
        <f>IF(ISNUMBER(SEARCH(ZAKL_DATA!$B$14,E121)),MAX($D$2:D120)+1,0)</f>
        <v>119</v>
      </c>
      <c r="E121" s="110" t="s">
        <v>774</v>
      </c>
      <c r="F121" s="117">
        <v>2803</v>
      </c>
      <c r="G121" s="119"/>
      <c r="H121" s="86" t="str">
        <f>IFERROR(VLOOKUP(ROWS($H$3:H121),$D$3:$E$204,2,0),"")</f>
        <v>HOLICE</v>
      </c>
    </row>
    <row r="122" spans="4:8" ht="12.75">
      <c r="D122" s="113">
        <f>IF(ISNUMBER(SEARCH(ZAKL_DATA!$B$14,E122)),MAX($D$2:D121)+1,0)</f>
        <v>120</v>
      </c>
      <c r="E122" s="110" t="s">
        <v>775</v>
      </c>
      <c r="F122" s="117">
        <v>2804</v>
      </c>
      <c r="G122" s="119"/>
      <c r="H122" s="86" t="str">
        <f>IFERROR(VLOOKUP(ROWS($H$3:H122),$D$3:$E$204,2,0),"")</f>
        <v>CHRUDIM</v>
      </c>
    </row>
    <row r="123" spans="4:8" ht="12.75">
      <c r="D123" s="113">
        <f>IF(ISNUMBER(SEARCH(ZAKL_DATA!$B$14,E123)),MAX($D$2:D122)+1,0)</f>
        <v>121</v>
      </c>
      <c r="E123" s="110" t="s">
        <v>776</v>
      </c>
      <c r="F123" s="117">
        <v>2805</v>
      </c>
      <c r="G123" s="119"/>
      <c r="H123" s="86" t="str">
        <f>IFERROR(VLOOKUP(ROWS($H$3:H123),$D$3:$E$204,2,0),"")</f>
        <v>LITOMYŠL</v>
      </c>
    </row>
    <row r="124" spans="4:8" ht="25.5">
      <c r="D124" s="113">
        <f>IF(ISNUMBER(SEARCH(ZAKL_DATA!$B$14,E124)),MAX($D$2:D123)+1,0)</f>
        <v>122</v>
      </c>
      <c r="E124" s="110" t="s">
        <v>777</v>
      </c>
      <c r="F124" s="117">
        <v>2806</v>
      </c>
      <c r="G124" s="119"/>
      <c r="H124" s="86" t="str">
        <f>IFERROR(VLOOKUP(ROWS($H$3:H124),$D$3:$E$204,2,0),"")</f>
        <v>MORAVSKÁ TŘEBOVÁ</v>
      </c>
    </row>
    <row r="125" spans="4:8" ht="12.75">
      <c r="D125" s="113">
        <f>IF(ISNUMBER(SEARCH(ZAKL_DATA!$B$14,E125)),MAX($D$2:D124)+1,0)</f>
        <v>123</v>
      </c>
      <c r="E125" s="110" t="s">
        <v>778</v>
      </c>
      <c r="F125" s="117">
        <v>2807</v>
      </c>
      <c r="G125" s="119"/>
      <c r="H125" s="86" t="str">
        <f>IFERROR(VLOOKUP(ROWS($H$3:H125),$D$3:$E$204,2,0),"")</f>
        <v>PŘELOUČ</v>
      </c>
    </row>
    <row r="126" spans="4:8" ht="12.75">
      <c r="D126" s="113">
        <f>IF(ISNUMBER(SEARCH(ZAKL_DATA!$B$14,E126)),MAX($D$2:D125)+1,0)</f>
        <v>124</v>
      </c>
      <c r="E126" s="110" t="s">
        <v>779</v>
      </c>
      <c r="F126" s="117">
        <v>2808</v>
      </c>
      <c r="G126" s="119"/>
      <c r="H126" s="86" t="str">
        <f>IFERROR(VLOOKUP(ROWS($H$3:H126),$D$3:$E$204,2,0),"")</f>
        <v>SVITAVY</v>
      </c>
    </row>
    <row r="127" spans="4:8" ht="12.75">
      <c r="D127" s="113">
        <f>IF(ISNUMBER(SEARCH(ZAKL_DATA!$B$14,E127)),MAX($D$2:D126)+1,0)</f>
        <v>125</v>
      </c>
      <c r="E127" s="110" t="s">
        <v>780</v>
      </c>
      <c r="F127" s="117">
        <v>2809</v>
      </c>
      <c r="G127" s="119"/>
      <c r="H127" s="86" t="str">
        <f>IFERROR(VLOOKUP(ROWS($H$3:H127),$D$3:$E$204,2,0),"")</f>
        <v>ÚSTÍ NAD ORLICÍ</v>
      </c>
    </row>
    <row r="128" spans="4:8" ht="12.75">
      <c r="D128" s="113">
        <f>IF(ISNUMBER(SEARCH(ZAKL_DATA!$B$14,E128)),MAX($D$2:D127)+1,0)</f>
        <v>126</v>
      </c>
      <c r="E128" s="110" t="s">
        <v>781</v>
      </c>
      <c r="F128" s="117">
        <v>2810</v>
      </c>
      <c r="G128" s="119"/>
      <c r="H128" s="86" t="str">
        <f>IFERROR(VLOOKUP(ROWS($H$3:H128),$D$3:$E$204,2,0),"")</f>
        <v>VYSOKÉ MÝTO</v>
      </c>
    </row>
    <row r="129" spans="4:8" ht="12.75">
      <c r="D129" s="113">
        <f>IF(ISNUMBER(SEARCH(ZAKL_DATA!$B$14,E129)),MAX($D$2:D128)+1,0)</f>
        <v>127</v>
      </c>
      <c r="E129" s="110" t="s">
        <v>782</v>
      </c>
      <c r="F129" s="117">
        <v>2811</v>
      </c>
      <c r="G129" s="119"/>
      <c r="H129" s="86" t="str">
        <f>IFERROR(VLOOKUP(ROWS($H$3:H129),$D$3:$E$204,2,0),"")</f>
        <v>ŽAMBERK</v>
      </c>
    </row>
    <row r="130" spans="4:8" ht="12.75">
      <c r="D130" s="113">
        <f>IF(ISNUMBER(SEARCH(ZAKL_DATA!$B$14,E130)),MAX($D$2:D129)+1,0)</f>
        <v>128</v>
      </c>
      <c r="E130" s="110" t="s">
        <v>784</v>
      </c>
      <c r="F130" s="117">
        <v>2901</v>
      </c>
      <c r="G130" s="119"/>
      <c r="H130" s="86" t="str">
        <f>IFERROR(VLOOKUP(ROWS($H$3:H130),$D$3:$E$204,2,0),"")</f>
        <v>JIHLAVA</v>
      </c>
    </row>
    <row r="131" spans="4:8" ht="25.5">
      <c r="D131" s="113">
        <f>IF(ISNUMBER(SEARCH(ZAKL_DATA!$B$14,E131)),MAX($D$2:D130)+1,0)</f>
        <v>129</v>
      </c>
      <c r="E131" s="110" t="s">
        <v>785</v>
      </c>
      <c r="F131" s="117">
        <v>2902</v>
      </c>
      <c r="G131" s="119"/>
      <c r="H131" s="86" t="str">
        <f>IFERROR(VLOOKUP(ROWS($H$3:H131),$D$3:$E$204,2,0),"")</f>
        <v>BYSTŘICE NAD PERN.</v>
      </c>
    </row>
    <row r="132" spans="4:8" ht="12.75">
      <c r="D132" s="113">
        <f>IF(ISNUMBER(SEARCH(ZAKL_DATA!$B$14,E132)),MAX($D$2:D131)+1,0)</f>
        <v>130</v>
      </c>
      <c r="E132" s="110" t="s">
        <v>786</v>
      </c>
      <c r="F132" s="117">
        <v>2903</v>
      </c>
      <c r="G132" s="119"/>
      <c r="H132" s="86" t="str">
        <f>IFERROR(VLOOKUP(ROWS($H$3:H132),$D$3:$E$204,2,0),"")</f>
        <v>HAVLÍČKŮV BROD</v>
      </c>
    </row>
    <row r="133" spans="4:8" ht="12.75">
      <c r="D133" s="113">
        <f>IF(ISNUMBER(SEARCH(ZAKL_DATA!$B$14,E133)),MAX($D$2:D132)+1,0)</f>
        <v>131</v>
      </c>
      <c r="E133" s="110" t="s">
        <v>787</v>
      </c>
      <c r="F133" s="117">
        <v>2904</v>
      </c>
      <c r="G133" s="119"/>
      <c r="H133" s="86" t="str">
        <f>IFERROR(VLOOKUP(ROWS($H$3:H133),$D$3:$E$204,2,0),"")</f>
        <v>HUMPOLEC</v>
      </c>
    </row>
    <row r="134" spans="4:8" ht="12.75">
      <c r="D134" s="113">
        <f>IF(ISNUMBER(SEARCH(ZAKL_DATA!$B$14,E134)),MAX($D$2:D133)+1,0)</f>
        <v>132</v>
      </c>
      <c r="E134" s="110" t="s">
        <v>788</v>
      </c>
      <c r="F134" s="117">
        <v>2905</v>
      </c>
      <c r="G134" s="119"/>
      <c r="H134" s="86" t="str">
        <f>IFERROR(VLOOKUP(ROWS($H$3:H134),$D$3:$E$204,2,0),"")</f>
        <v>CHOTĚBOŘ</v>
      </c>
    </row>
    <row r="135" spans="4:8" ht="25.5">
      <c r="D135" s="113">
        <f>IF(ISNUMBER(SEARCH(ZAKL_DATA!$B$14,E135)),MAX($D$2:D134)+1,0)</f>
        <v>133</v>
      </c>
      <c r="E135" s="110" t="s">
        <v>789</v>
      </c>
      <c r="F135" s="117">
        <v>2906</v>
      </c>
      <c r="G135" s="119"/>
      <c r="H135" s="86" t="str">
        <f>IFERROR(VLOOKUP(ROWS($H$3:H135),$D$3:$E$204,2,0),"")</f>
        <v>LEDEČ NAD SÁZAVOU</v>
      </c>
    </row>
    <row r="136" spans="4:8" ht="25.5">
      <c r="D136" s="113">
        <f>IF(ISNUMBER(SEARCH(ZAKL_DATA!$B$14,E136)),MAX($D$2:D135)+1,0)</f>
        <v>134</v>
      </c>
      <c r="E136" s="110" t="s">
        <v>790</v>
      </c>
      <c r="F136" s="117">
        <v>2907</v>
      </c>
      <c r="G136" s="119"/>
      <c r="H136" s="86" t="str">
        <f>IFERROR(VLOOKUP(ROWS($H$3:H136),$D$3:$E$204,2,0),"")</f>
        <v>MORAVSKÉ BUDĚJOVICE</v>
      </c>
    </row>
    <row r="137" spans="4:8" ht="25.5">
      <c r="D137" s="113">
        <f>IF(ISNUMBER(SEARCH(ZAKL_DATA!$B$14,E137)),MAX($D$2:D136)+1,0)</f>
        <v>135</v>
      </c>
      <c r="E137" s="110" t="s">
        <v>791</v>
      </c>
      <c r="F137" s="117">
        <v>2908</v>
      </c>
      <c r="G137" s="119"/>
      <c r="H137" s="86" t="str">
        <f>IFERROR(VLOOKUP(ROWS($H$3:H137),$D$3:$E$204,2,0),"")</f>
        <v>NÁMĚŠŤ NAD OSLAVOU</v>
      </c>
    </row>
    <row r="138" spans="4:8" ht="12.75">
      <c r="D138" s="113">
        <f>IF(ISNUMBER(SEARCH(ZAKL_DATA!$B$14,E138)),MAX($D$2:D137)+1,0)</f>
        <v>136</v>
      </c>
      <c r="E138" s="110" t="s">
        <v>792</v>
      </c>
      <c r="F138" s="117">
        <v>2909</v>
      </c>
      <c r="G138" s="119"/>
      <c r="H138" s="86" t="str">
        <f>IFERROR(VLOOKUP(ROWS($H$3:H138),$D$3:$E$204,2,0),"")</f>
        <v>PACOV</v>
      </c>
    </row>
    <row r="139" spans="4:8" ht="12.75">
      <c r="D139" s="113">
        <f>IF(ISNUMBER(SEARCH(ZAKL_DATA!$B$14,E139)),MAX($D$2:D138)+1,0)</f>
        <v>137</v>
      </c>
      <c r="E139" s="110" t="s">
        <v>793</v>
      </c>
      <c r="F139" s="117">
        <v>2910</v>
      </c>
      <c r="G139" s="119"/>
      <c r="H139" s="86" t="str">
        <f>IFERROR(VLOOKUP(ROWS($H$3:H139),$D$3:$E$204,2,0),"")</f>
        <v>PELHŘIMOV</v>
      </c>
    </row>
    <row r="140" spans="4:8" ht="12.75">
      <c r="D140" s="113">
        <f>IF(ISNUMBER(SEARCH(ZAKL_DATA!$B$14,E140)),MAX($D$2:D139)+1,0)</f>
        <v>138</v>
      </c>
      <c r="E140" s="110" t="s">
        <v>794</v>
      </c>
      <c r="F140" s="117">
        <v>2911</v>
      </c>
      <c r="G140" s="119"/>
      <c r="H140" s="86" t="str">
        <f>IFERROR(VLOOKUP(ROWS($H$3:H140),$D$3:$E$204,2,0),"")</f>
        <v>TELČ</v>
      </c>
    </row>
    <row r="141" spans="4:8" ht="12.75">
      <c r="D141" s="113">
        <f>IF(ISNUMBER(SEARCH(ZAKL_DATA!$B$14,E141)),MAX($D$2:D140)+1,0)</f>
        <v>139</v>
      </c>
      <c r="E141" s="110" t="s">
        <v>795</v>
      </c>
      <c r="F141" s="117">
        <v>2912</v>
      </c>
      <c r="G141" s="119"/>
      <c r="H141" s="86" t="str">
        <f>IFERROR(VLOOKUP(ROWS($H$3:H141),$D$3:$E$204,2,0),"")</f>
        <v>TŘEBÍČ</v>
      </c>
    </row>
    <row r="142" spans="4:8" ht="12.75">
      <c r="D142" s="113">
        <f>IF(ISNUMBER(SEARCH(ZAKL_DATA!$B$14,E142)),MAX($D$2:D141)+1,0)</f>
        <v>140</v>
      </c>
      <c r="E142" s="110" t="s">
        <v>796</v>
      </c>
      <c r="F142" s="117">
        <v>2913</v>
      </c>
      <c r="G142" s="119"/>
      <c r="H142" s="86" t="str">
        <f>IFERROR(VLOOKUP(ROWS($H$3:H142),$D$3:$E$204,2,0),"")</f>
        <v>VELKÉ MEZIŘÍČÍ</v>
      </c>
    </row>
    <row r="143" spans="4:8" ht="25.5">
      <c r="D143" s="113">
        <f>IF(ISNUMBER(SEARCH(ZAKL_DATA!$B$14,E143)),MAX($D$2:D142)+1,0)</f>
        <v>141</v>
      </c>
      <c r="E143" s="110" t="s">
        <v>797</v>
      </c>
      <c r="F143" s="117">
        <v>2914</v>
      </c>
      <c r="G143" s="119"/>
      <c r="H143" s="86" t="str">
        <f>IFERROR(VLOOKUP(ROWS($H$3:H143),$D$3:$E$204,2,0),"")</f>
        <v>ŽĎÁR NAD SÁZAVOU</v>
      </c>
    </row>
    <row r="144" spans="4:8" ht="12.75">
      <c r="D144" s="113">
        <f>IF(ISNUMBER(SEARCH(ZAKL_DATA!$B$14,E144)),MAX($D$2:D143)+1,0)</f>
        <v>142</v>
      </c>
      <c r="E144" s="110" t="s">
        <v>799</v>
      </c>
      <c r="F144" s="117">
        <v>3001</v>
      </c>
      <c r="G144" s="119"/>
      <c r="H144" s="86" t="str">
        <f>IFERROR(VLOOKUP(ROWS($H$3:H144),$D$3:$E$204,2,0),"")</f>
        <v>BRNO I</v>
      </c>
    </row>
    <row r="145" spans="4:8" ht="12.75">
      <c r="D145" s="113">
        <f>IF(ISNUMBER(SEARCH(ZAKL_DATA!$B$14,E145)),MAX($D$2:D144)+1,0)</f>
        <v>143</v>
      </c>
      <c r="E145" s="110" t="s">
        <v>800</v>
      </c>
      <c r="F145" s="117">
        <v>3002</v>
      </c>
      <c r="G145" s="119"/>
      <c r="H145" s="86" t="str">
        <f>IFERROR(VLOOKUP(ROWS($H$3:H145),$D$3:$E$204,2,0),"")</f>
        <v>BRNO II</v>
      </c>
    </row>
    <row r="146" spans="4:8" ht="12.75">
      <c r="D146" s="113">
        <f>IF(ISNUMBER(SEARCH(ZAKL_DATA!$B$14,E146)),MAX($D$2:D145)+1,0)</f>
        <v>144</v>
      </c>
      <c r="E146" s="110" t="s">
        <v>801</v>
      </c>
      <c r="F146" s="117">
        <v>3003</v>
      </c>
      <c r="G146" s="119"/>
      <c r="H146" s="86" t="str">
        <f>IFERROR(VLOOKUP(ROWS($H$3:H146),$D$3:$E$204,2,0),"")</f>
        <v>BRNO III</v>
      </c>
    </row>
    <row r="147" spans="4:8" ht="12.75">
      <c r="D147" s="113">
        <f>IF(ISNUMBER(SEARCH(ZAKL_DATA!$B$14,E147)),MAX($D$2:D146)+1,0)</f>
        <v>145</v>
      </c>
      <c r="E147" s="110" t="s">
        <v>802</v>
      </c>
      <c r="F147" s="117">
        <v>3004</v>
      </c>
      <c r="G147" s="119"/>
      <c r="H147" s="86" t="str">
        <f>IFERROR(VLOOKUP(ROWS($H$3:H147),$D$3:$E$204,2,0),"")</f>
        <v>BRNO IV</v>
      </c>
    </row>
    <row r="148" spans="4:8" ht="12.75">
      <c r="D148" s="113">
        <f>IF(ISNUMBER(SEARCH(ZAKL_DATA!$B$14,E148)),MAX($D$2:D147)+1,0)</f>
        <v>146</v>
      </c>
      <c r="E148" s="110" t="s">
        <v>803</v>
      </c>
      <c r="F148" s="117">
        <v>3005</v>
      </c>
      <c r="G148" s="119"/>
      <c r="H148" s="86" t="str">
        <f>IFERROR(VLOOKUP(ROWS($H$3:H148),$D$3:$E$204,2,0),"")</f>
        <v>BRNO VENKOV</v>
      </c>
    </row>
    <row r="149" spans="4:8" ht="12.75">
      <c r="D149" s="113">
        <f>IF(ISNUMBER(SEARCH(ZAKL_DATA!$B$14,E149)),MAX($D$2:D148)+1,0)</f>
        <v>147</v>
      </c>
      <c r="E149" s="110" t="s">
        <v>804</v>
      </c>
      <c r="F149" s="117">
        <v>3006</v>
      </c>
      <c r="G149" s="119"/>
      <c r="H149" s="86" t="str">
        <f>IFERROR(VLOOKUP(ROWS($H$3:H149),$D$3:$E$204,2,0),"")</f>
        <v>BLANSKO</v>
      </c>
    </row>
    <row r="150" spans="4:8" ht="12.75">
      <c r="D150" s="113">
        <f>IF(ISNUMBER(SEARCH(ZAKL_DATA!$B$14,E150)),MAX($D$2:D149)+1,0)</f>
        <v>148</v>
      </c>
      <c r="E150" s="110" t="s">
        <v>805</v>
      </c>
      <c r="F150" s="117">
        <v>3007</v>
      </c>
      <c r="G150" s="119"/>
      <c r="H150" s="86" t="str">
        <f>IFERROR(VLOOKUP(ROWS($H$3:H150),$D$3:$E$204,2,0),"")</f>
        <v>BOSKOVICE</v>
      </c>
    </row>
    <row r="151" spans="4:8" ht="12.75">
      <c r="D151" s="113">
        <f>IF(ISNUMBER(SEARCH(ZAKL_DATA!$B$14,E151)),MAX($D$2:D150)+1,0)</f>
        <v>149</v>
      </c>
      <c r="E151" s="110" t="s">
        <v>806</v>
      </c>
      <c r="F151" s="117">
        <v>3008</v>
      </c>
      <c r="G151" s="119"/>
      <c r="H151" s="86" t="str">
        <f>IFERROR(VLOOKUP(ROWS($H$3:H151),$D$3:$E$204,2,0),"")</f>
        <v>BŘECLAV</v>
      </c>
    </row>
    <row r="152" spans="4:8" ht="12.75">
      <c r="D152" s="113">
        <f>IF(ISNUMBER(SEARCH(ZAKL_DATA!$B$14,E152)),MAX($D$2:D151)+1,0)</f>
        <v>150</v>
      </c>
      <c r="E152" s="110" t="s">
        <v>807</v>
      </c>
      <c r="F152" s="117">
        <v>3009</v>
      </c>
      <c r="G152" s="119"/>
      <c r="H152" s="86" t="str">
        <f>IFERROR(VLOOKUP(ROWS($H$3:H152),$D$3:$E$204,2,0),"")</f>
        <v>BUČOVICE</v>
      </c>
    </row>
    <row r="153" spans="4:8" ht="12.75">
      <c r="D153" s="113">
        <f>IF(ISNUMBER(SEARCH(ZAKL_DATA!$B$14,E153)),MAX($D$2:D152)+1,0)</f>
        <v>151</v>
      </c>
      <c r="E153" s="110" t="s">
        <v>808</v>
      </c>
      <c r="F153" s="117">
        <v>3010</v>
      </c>
      <c r="G153" s="119"/>
      <c r="H153" s="86" t="str">
        <f>IFERROR(VLOOKUP(ROWS($H$3:H153),$D$3:$E$204,2,0),"")</f>
        <v>HODONÍN</v>
      </c>
    </row>
    <row r="154" spans="4:8" ht="12.75">
      <c r="D154" s="113">
        <f>IF(ISNUMBER(SEARCH(ZAKL_DATA!$B$14,E154)),MAX($D$2:D153)+1,0)</f>
        <v>152</v>
      </c>
      <c r="E154" s="110" t="s">
        <v>809</v>
      </c>
      <c r="F154" s="117">
        <v>3011</v>
      </c>
      <c r="G154" s="119"/>
      <c r="H154" s="86" t="str">
        <f>IFERROR(VLOOKUP(ROWS($H$3:H154),$D$3:$E$204,2,0),"")</f>
        <v>HUSTOPEČE</v>
      </c>
    </row>
    <row r="155" spans="4:8" ht="12.75">
      <c r="D155" s="113">
        <f>IF(ISNUMBER(SEARCH(ZAKL_DATA!$B$14,E155)),MAX($D$2:D154)+1,0)</f>
        <v>153</v>
      </c>
      <c r="E155" s="110" t="s">
        <v>810</v>
      </c>
      <c r="F155" s="117">
        <v>3012</v>
      </c>
      <c r="G155" s="119"/>
      <c r="H155" s="86" t="str">
        <f>IFERROR(VLOOKUP(ROWS($H$3:H155),$D$3:$E$204,2,0),"")</f>
        <v>IVANČICE</v>
      </c>
    </row>
    <row r="156" spans="4:8" ht="12.75">
      <c r="D156" s="113">
        <f>IF(ISNUMBER(SEARCH(ZAKL_DATA!$B$14,E156)),MAX($D$2:D155)+1,0)</f>
        <v>154</v>
      </c>
      <c r="E156" s="110" t="s">
        <v>811</v>
      </c>
      <c r="F156" s="117">
        <v>3013</v>
      </c>
      <c r="G156" s="119"/>
      <c r="H156" s="86" t="str">
        <f>IFERROR(VLOOKUP(ROWS($H$3:H156),$D$3:$E$204,2,0),"")</f>
        <v>KYJOV</v>
      </c>
    </row>
    <row r="157" spans="4:8" ht="12.75">
      <c r="D157" s="113">
        <f>IF(ISNUMBER(SEARCH(ZAKL_DATA!$B$14,E157)),MAX($D$2:D156)+1,0)</f>
        <v>155</v>
      </c>
      <c r="E157" s="110" t="s">
        <v>812</v>
      </c>
      <c r="F157" s="117">
        <v>3014</v>
      </c>
      <c r="G157" s="119"/>
      <c r="H157" s="86" t="str">
        <f>IFERROR(VLOOKUP(ROWS($H$3:H157),$D$3:$E$204,2,0),"")</f>
        <v>MIKULOV</v>
      </c>
    </row>
    <row r="158" spans="4:8" ht="25.5">
      <c r="D158" s="113">
        <f>IF(ISNUMBER(SEARCH(ZAKL_DATA!$B$14,E158)),MAX($D$2:D157)+1,0)</f>
        <v>156</v>
      </c>
      <c r="E158" s="110" t="s">
        <v>813</v>
      </c>
      <c r="F158" s="117">
        <v>3015</v>
      </c>
      <c r="G158" s="119"/>
      <c r="H158" s="86" t="str">
        <f>IFERROR(VLOOKUP(ROWS($H$3:H158),$D$3:$E$204,2,0),"")</f>
        <v>MORAVSKÝ KRUMLOV</v>
      </c>
    </row>
    <row r="159" spans="4:8" ht="12.75">
      <c r="D159" s="113">
        <f>IF(ISNUMBER(SEARCH(ZAKL_DATA!$B$14,E159)),MAX($D$2:D158)+1,0)</f>
        <v>157</v>
      </c>
      <c r="E159" s="110" t="s">
        <v>814</v>
      </c>
      <c r="F159" s="117">
        <v>3016</v>
      </c>
      <c r="G159" s="119"/>
      <c r="H159" s="86" t="str">
        <f>IFERROR(VLOOKUP(ROWS($H$3:H159),$D$3:$E$204,2,0),"")</f>
        <v>SLAVKOV U BRNA</v>
      </c>
    </row>
    <row r="160" spans="4:8" ht="12.75">
      <c r="D160" s="113">
        <f>IF(ISNUMBER(SEARCH(ZAKL_DATA!$B$14,E160)),MAX($D$2:D159)+1,0)</f>
        <v>158</v>
      </c>
      <c r="E160" s="110" t="s">
        <v>815</v>
      </c>
      <c r="F160" s="117">
        <v>3017</v>
      </c>
      <c r="G160" s="119"/>
      <c r="H160" s="86" t="str">
        <f>IFERROR(VLOOKUP(ROWS($H$3:H160),$D$3:$E$204,2,0),"")</f>
        <v>TIŠNOV</v>
      </c>
    </row>
    <row r="161" spans="4:8" ht="25.5">
      <c r="D161" s="113">
        <f>IF(ISNUMBER(SEARCH(ZAKL_DATA!$B$14,E161)),MAX($D$2:D160)+1,0)</f>
        <v>159</v>
      </c>
      <c r="E161" s="110" t="s">
        <v>816</v>
      </c>
      <c r="F161" s="117">
        <v>3018</v>
      </c>
      <c r="G161" s="119"/>
      <c r="H161" s="86" t="str">
        <f>IFERROR(VLOOKUP(ROWS($H$3:H161),$D$3:$E$204,2,0),"")</f>
        <v>VESELÍ NAD MORAVOU</v>
      </c>
    </row>
    <row r="162" spans="4:8" ht="12.75">
      <c r="D162" s="113">
        <f>IF(ISNUMBER(SEARCH(ZAKL_DATA!$B$14,E162)),MAX($D$2:D161)+1,0)</f>
        <v>160</v>
      </c>
      <c r="E162" s="110" t="s">
        <v>817</v>
      </c>
      <c r="F162" s="117">
        <v>3019</v>
      </c>
      <c r="G162" s="119"/>
      <c r="H162" s="86" t="str">
        <f>IFERROR(VLOOKUP(ROWS($H$3:H162),$D$3:$E$204,2,0),"")</f>
        <v>VYŠKOV</v>
      </c>
    </row>
    <row r="163" spans="4:8" ht="12.75">
      <c r="D163" s="113">
        <f>IF(ISNUMBER(SEARCH(ZAKL_DATA!$B$14,E163)),MAX($D$2:D162)+1,0)</f>
        <v>161</v>
      </c>
      <c r="E163" s="110" t="s">
        <v>818</v>
      </c>
      <c r="F163" s="117">
        <v>3020</v>
      </c>
      <c r="G163" s="119"/>
      <c r="H163" s="86" t="str">
        <f>IFERROR(VLOOKUP(ROWS($H$3:H163),$D$3:$E$204,2,0),"")</f>
        <v>ZNOJMO</v>
      </c>
    </row>
    <row r="164" spans="4:8" ht="12.75">
      <c r="D164" s="113">
        <f>IF(ISNUMBER(SEARCH(ZAKL_DATA!$B$14,E164)),MAX($D$2:D163)+1,0)</f>
        <v>162</v>
      </c>
      <c r="E164" s="110" t="s">
        <v>820</v>
      </c>
      <c r="F164" s="117">
        <v>3101</v>
      </c>
      <c r="G164" s="119"/>
      <c r="H164" s="86" t="str">
        <f>IFERROR(VLOOKUP(ROWS($H$3:H164),$D$3:$E$204,2,0),"")</f>
        <v>OLOMOUC</v>
      </c>
    </row>
    <row r="165" spans="4:8" ht="12.75">
      <c r="D165" s="113">
        <f>IF(ISNUMBER(SEARCH(ZAKL_DATA!$B$14,E165)),MAX($D$2:D164)+1,0)</f>
        <v>163</v>
      </c>
      <c r="E165" s="110" t="s">
        <v>821</v>
      </c>
      <c r="F165" s="117">
        <v>3102</v>
      </c>
      <c r="G165" s="119"/>
      <c r="H165" s="86" t="str">
        <f>IFERROR(VLOOKUP(ROWS($H$3:H165),$D$3:$E$204,2,0),"")</f>
        <v>HRANICE</v>
      </c>
    </row>
    <row r="166" spans="4:8" ht="12.75">
      <c r="D166" s="113">
        <f>IF(ISNUMBER(SEARCH(ZAKL_DATA!$B$14,E166)),MAX($D$2:D165)+1,0)</f>
        <v>164</v>
      </c>
      <c r="E166" s="110" t="s">
        <v>822</v>
      </c>
      <c r="F166" s="117">
        <v>3103</v>
      </c>
      <c r="G166" s="119"/>
      <c r="H166" s="86" t="str">
        <f>IFERROR(VLOOKUP(ROWS($H$3:H166),$D$3:$E$204,2,0),"")</f>
        <v>JESENÍK</v>
      </c>
    </row>
    <row r="167" spans="4:8" ht="12.75">
      <c r="D167" s="113">
        <f>IF(ISNUMBER(SEARCH(ZAKL_DATA!$B$14,E167)),MAX($D$2:D166)+1,0)</f>
        <v>165</v>
      </c>
      <c r="E167" s="110" t="s">
        <v>823</v>
      </c>
      <c r="F167" s="117">
        <v>3104</v>
      </c>
      <c r="G167" s="119"/>
      <c r="H167" s="86" t="str">
        <f>IFERROR(VLOOKUP(ROWS($H$3:H167),$D$3:$E$204,2,0),"")</f>
        <v>KONICE</v>
      </c>
    </row>
    <row r="168" spans="4:8" ht="12.75">
      <c r="D168" s="113">
        <f>IF(ISNUMBER(SEARCH(ZAKL_DATA!$B$14,E168)),MAX($D$2:D167)+1,0)</f>
        <v>166</v>
      </c>
      <c r="E168" s="110" t="s">
        <v>824</v>
      </c>
      <c r="F168" s="117">
        <v>3105</v>
      </c>
      <c r="G168" s="119"/>
      <c r="H168" s="86" t="str">
        <f>IFERROR(VLOOKUP(ROWS($H$3:H168),$D$3:$E$204,2,0),"")</f>
        <v>LITOVEL</v>
      </c>
    </row>
    <row r="169" spans="4:8" ht="12.75">
      <c r="D169" s="113">
        <f>IF(ISNUMBER(SEARCH(ZAKL_DATA!$B$14,E169)),MAX($D$2:D168)+1,0)</f>
        <v>167</v>
      </c>
      <c r="E169" s="110" t="s">
        <v>825</v>
      </c>
      <c r="F169" s="117">
        <v>3106</v>
      </c>
      <c r="G169" s="119"/>
      <c r="H169" s="86" t="str">
        <f>IFERROR(VLOOKUP(ROWS($H$3:H169),$D$3:$E$204,2,0),"")</f>
        <v>PROSTĚJOV</v>
      </c>
    </row>
    <row r="170" spans="4:8" ht="12.75">
      <c r="D170" s="113">
        <f>IF(ISNUMBER(SEARCH(ZAKL_DATA!$B$14,E170)),MAX($D$2:D169)+1,0)</f>
        <v>168</v>
      </c>
      <c r="E170" s="110" t="s">
        <v>826</v>
      </c>
      <c r="F170" s="117">
        <v>3107</v>
      </c>
      <c r="G170" s="119"/>
      <c r="H170" s="86" t="str">
        <f>IFERROR(VLOOKUP(ROWS($H$3:H170),$D$3:$E$204,2,0),"")</f>
        <v>PŘEROV</v>
      </c>
    </row>
    <row r="171" spans="4:8" ht="12.75">
      <c r="D171" s="113">
        <f>IF(ISNUMBER(SEARCH(ZAKL_DATA!$B$14,E171)),MAX($D$2:D170)+1,0)</f>
        <v>169</v>
      </c>
      <c r="E171" s="110" t="s">
        <v>827</v>
      </c>
      <c r="F171" s="117">
        <v>3108</v>
      </c>
      <c r="G171" s="119"/>
      <c r="H171" s="86" t="str">
        <f>IFERROR(VLOOKUP(ROWS($H$3:H171),$D$3:$E$204,2,0),"")</f>
        <v>ŠTERNBERK</v>
      </c>
    </row>
    <row r="172" spans="4:8" ht="12.75">
      <c r="D172" s="113">
        <f>IF(ISNUMBER(SEARCH(ZAKL_DATA!$B$14,E172)),MAX($D$2:D171)+1,0)</f>
        <v>170</v>
      </c>
      <c r="E172" s="110" t="s">
        <v>828</v>
      </c>
      <c r="F172" s="117">
        <v>3109</v>
      </c>
      <c r="G172" s="119"/>
      <c r="H172" s="86" t="str">
        <f>IFERROR(VLOOKUP(ROWS($H$3:H172),$D$3:$E$204,2,0),"")</f>
        <v>ŠUMPERK</v>
      </c>
    </row>
    <row r="173" spans="4:8" ht="12.75">
      <c r="D173" s="113">
        <f>IF(ISNUMBER(SEARCH(ZAKL_DATA!$B$14,E173)),MAX($D$2:D172)+1,0)</f>
        <v>171</v>
      </c>
      <c r="E173" s="110" t="s">
        <v>829</v>
      </c>
      <c r="F173" s="117">
        <v>3110</v>
      </c>
      <c r="G173" s="119"/>
      <c r="H173" s="86" t="str">
        <f>IFERROR(VLOOKUP(ROWS($H$3:H173),$D$3:$E$204,2,0),"")</f>
        <v>ZÁBŘEH</v>
      </c>
    </row>
    <row r="174" spans="4:8" ht="12.75">
      <c r="D174" s="113">
        <f>IF(ISNUMBER(SEARCH(ZAKL_DATA!$B$14,E174)),MAX($D$2:D173)+1,0)</f>
        <v>172</v>
      </c>
      <c r="E174" s="110" t="s">
        <v>831</v>
      </c>
      <c r="F174" s="117">
        <v>3201</v>
      </c>
      <c r="G174" s="119"/>
      <c r="H174" s="86" t="str">
        <f>IFERROR(VLOOKUP(ROWS($H$3:H174),$D$3:$E$204,2,0),"")</f>
        <v>OSTRAVA I</v>
      </c>
    </row>
    <row r="175" spans="4:8" ht="12.75">
      <c r="D175" s="113">
        <f>IF(ISNUMBER(SEARCH(ZAKL_DATA!$B$14,E175)),MAX($D$2:D174)+1,0)</f>
        <v>173</v>
      </c>
      <c r="E175" s="110" t="s">
        <v>832</v>
      </c>
      <c r="F175" s="117">
        <v>3202</v>
      </c>
      <c r="G175" s="119"/>
      <c r="H175" s="86" t="str">
        <f>IFERROR(VLOOKUP(ROWS($H$3:H175),$D$3:$E$204,2,0),"")</f>
        <v>OSTRAVA II</v>
      </c>
    </row>
    <row r="176" spans="4:8" ht="12.75">
      <c r="D176" s="113">
        <f>IF(ISNUMBER(SEARCH(ZAKL_DATA!$B$14,E176)),MAX($D$2:D175)+1,0)</f>
        <v>174</v>
      </c>
      <c r="E176" s="110" t="s">
        <v>833</v>
      </c>
      <c r="F176" s="117">
        <v>3203</v>
      </c>
      <c r="G176" s="119"/>
      <c r="H176" s="86" t="str">
        <f>IFERROR(VLOOKUP(ROWS($H$3:H176),$D$3:$E$204,2,0),"")</f>
        <v>OSTRAVA III</v>
      </c>
    </row>
    <row r="177" spans="4:8" ht="12.75">
      <c r="D177" s="113">
        <f>IF(ISNUMBER(SEARCH(ZAKL_DATA!$B$14,E177)),MAX($D$2:D176)+1,0)</f>
        <v>175</v>
      </c>
      <c r="E177" s="110" t="s">
        <v>834</v>
      </c>
      <c r="F177" s="117">
        <v>3204</v>
      </c>
      <c r="G177" s="119"/>
      <c r="H177" s="86" t="str">
        <f>IFERROR(VLOOKUP(ROWS($H$3:H177),$D$3:$E$204,2,0),"")</f>
        <v>BOHUMÍN</v>
      </c>
    </row>
    <row r="178" spans="4:8" ht="12.75">
      <c r="D178" s="113">
        <f>IF(ISNUMBER(SEARCH(ZAKL_DATA!$B$14,E178)),MAX($D$2:D177)+1,0)</f>
        <v>176</v>
      </c>
      <c r="E178" s="110" t="s">
        <v>835</v>
      </c>
      <c r="F178" s="117">
        <v>3205</v>
      </c>
      <c r="G178" s="119"/>
      <c r="H178" s="86" t="str">
        <f>IFERROR(VLOOKUP(ROWS($H$3:H178),$D$3:$E$204,2,0),"")</f>
        <v>BRUNTÁL</v>
      </c>
    </row>
    <row r="179" spans="4:8" ht="12.75">
      <c r="D179" s="113">
        <f>IF(ISNUMBER(SEARCH(ZAKL_DATA!$B$14,E179)),MAX($D$2:D178)+1,0)</f>
        <v>177</v>
      </c>
      <c r="E179" s="110" t="s">
        <v>836</v>
      </c>
      <c r="F179" s="117">
        <v>3206</v>
      </c>
      <c r="G179" s="119"/>
      <c r="H179" s="86" t="str">
        <f>IFERROR(VLOOKUP(ROWS($H$3:H179),$D$3:$E$204,2,0),"")</f>
        <v>ČESKÝ TĚŠÍN</v>
      </c>
    </row>
    <row r="180" spans="4:8" ht="12.75">
      <c r="D180" s="113">
        <f>IF(ISNUMBER(SEARCH(ZAKL_DATA!$B$14,E180)),MAX($D$2:D179)+1,0)</f>
        <v>178</v>
      </c>
      <c r="E180" s="110" t="s">
        <v>837</v>
      </c>
      <c r="F180" s="117">
        <v>3207</v>
      </c>
      <c r="G180" s="119"/>
      <c r="H180" s="86" t="str">
        <f>IFERROR(VLOOKUP(ROWS($H$3:H180),$D$3:$E$204,2,0),"")</f>
        <v>FRÝDEK-MÍSTEK</v>
      </c>
    </row>
    <row r="181" spans="4:8" ht="25.5">
      <c r="D181" s="113">
        <f>IF(ISNUMBER(SEARCH(ZAKL_DATA!$B$14,E181)),MAX($D$2:D180)+1,0)</f>
        <v>179</v>
      </c>
      <c r="E181" s="110" t="s">
        <v>838</v>
      </c>
      <c r="F181" s="117">
        <v>3208</v>
      </c>
      <c r="G181" s="119"/>
      <c r="H181" s="86" t="str">
        <f>IFERROR(VLOOKUP(ROWS($H$3:H181),$D$3:$E$204,2,0),"")</f>
        <v>FRÝDLANT NAD OSTRAV.</v>
      </c>
    </row>
    <row r="182" spans="4:8" ht="12.75">
      <c r="D182" s="113">
        <f>IF(ISNUMBER(SEARCH(ZAKL_DATA!$B$14,E182)),MAX($D$2:D181)+1,0)</f>
        <v>180</v>
      </c>
      <c r="E182" s="110" t="s">
        <v>839</v>
      </c>
      <c r="F182" s="117">
        <v>3209</v>
      </c>
      <c r="G182" s="119"/>
      <c r="H182" s="86" t="str">
        <f>IFERROR(VLOOKUP(ROWS($H$3:H182),$D$3:$E$204,2,0),"")</f>
        <v>FULNEK</v>
      </c>
    </row>
    <row r="183" spans="4:8" ht="12.75">
      <c r="D183" s="113">
        <f>IF(ISNUMBER(SEARCH(ZAKL_DATA!$B$14,E183)),MAX($D$2:D182)+1,0)</f>
        <v>181</v>
      </c>
      <c r="E183" s="110" t="s">
        <v>840</v>
      </c>
      <c r="F183" s="117">
        <v>3210</v>
      </c>
      <c r="G183" s="119"/>
      <c r="H183" s="86" t="str">
        <f>IFERROR(VLOOKUP(ROWS($H$3:H183),$D$3:$E$204,2,0),"")</f>
        <v>HAVÍŘOV</v>
      </c>
    </row>
    <row r="184" spans="4:8" ht="12.75">
      <c r="D184" s="113">
        <f>IF(ISNUMBER(SEARCH(ZAKL_DATA!$B$14,E184)),MAX($D$2:D183)+1,0)</f>
        <v>182</v>
      </c>
      <c r="E184" s="110" t="s">
        <v>841</v>
      </c>
      <c r="F184" s="117">
        <v>3211</v>
      </c>
      <c r="G184" s="119"/>
      <c r="H184" s="86" t="str">
        <f>IFERROR(VLOOKUP(ROWS($H$3:H184),$D$3:$E$204,2,0),"")</f>
        <v>HLUČÍN</v>
      </c>
    </row>
    <row r="185" spans="4:8" ht="12.75">
      <c r="D185" s="113">
        <f>IF(ISNUMBER(SEARCH(ZAKL_DATA!$B$14,E185)),MAX($D$2:D184)+1,0)</f>
        <v>183</v>
      </c>
      <c r="E185" s="110" t="s">
        <v>842</v>
      </c>
      <c r="F185" s="117">
        <v>3212</v>
      </c>
      <c r="G185" s="119"/>
      <c r="H185" s="86" t="str">
        <f>IFERROR(VLOOKUP(ROWS($H$3:H185),$D$3:$E$204,2,0),"")</f>
        <v>KARVINÁ</v>
      </c>
    </row>
    <row r="186" spans="4:8" ht="12.75">
      <c r="D186" s="113">
        <f>IF(ISNUMBER(SEARCH(ZAKL_DATA!$B$14,E186)),MAX($D$2:D185)+1,0)</f>
        <v>184</v>
      </c>
      <c r="E186" s="110" t="s">
        <v>843</v>
      </c>
      <c r="F186" s="117">
        <v>3213</v>
      </c>
      <c r="G186" s="119"/>
      <c r="H186" s="86" t="str">
        <f>IFERROR(VLOOKUP(ROWS($H$3:H186),$D$3:$E$204,2,0),"")</f>
        <v>KOPŘIVNICE</v>
      </c>
    </row>
    <row r="187" spans="4:8" ht="12.75">
      <c r="D187" s="113">
        <f>IF(ISNUMBER(SEARCH(ZAKL_DATA!$B$14,E187)),MAX($D$2:D186)+1,0)</f>
        <v>185</v>
      </c>
      <c r="E187" s="110" t="s">
        <v>844</v>
      </c>
      <c r="F187" s="117">
        <v>3214</v>
      </c>
      <c r="G187" s="119"/>
      <c r="H187" s="86" t="str">
        <f>IFERROR(VLOOKUP(ROWS($H$3:H187),$D$3:$E$204,2,0),"")</f>
        <v>KRNOV</v>
      </c>
    </row>
    <row r="188" spans="4:8" ht="12.75">
      <c r="D188" s="113">
        <f>IF(ISNUMBER(SEARCH(ZAKL_DATA!$B$14,E188)),MAX($D$2:D187)+1,0)</f>
        <v>186</v>
      </c>
      <c r="E188" s="110" t="s">
        <v>845</v>
      </c>
      <c r="F188" s="117">
        <v>3215</v>
      </c>
      <c r="G188" s="119"/>
      <c r="H188" s="86" t="str">
        <f>IFERROR(VLOOKUP(ROWS($H$3:H188),$D$3:$E$204,2,0),"")</f>
        <v>NOVÝ JIČÍN</v>
      </c>
    </row>
    <row r="189" spans="4:8" ht="12.75">
      <c r="D189" s="113">
        <f>IF(ISNUMBER(SEARCH(ZAKL_DATA!$B$14,E189)),MAX($D$2:D188)+1,0)</f>
        <v>187</v>
      </c>
      <c r="E189" s="110" t="s">
        <v>846</v>
      </c>
      <c r="F189" s="117">
        <v>3216</v>
      </c>
      <c r="G189" s="119"/>
      <c r="H189" s="86" t="str">
        <f>IFERROR(VLOOKUP(ROWS($H$3:H189),$D$3:$E$204,2,0),"")</f>
        <v>OPAVA</v>
      </c>
    </row>
    <row r="190" spans="4:8" ht="12.75">
      <c r="D190" s="113">
        <f>IF(ISNUMBER(SEARCH(ZAKL_DATA!$B$14,E190)),MAX($D$2:D189)+1,0)</f>
        <v>188</v>
      </c>
      <c r="E190" s="110" t="s">
        <v>847</v>
      </c>
      <c r="F190" s="117">
        <v>3217</v>
      </c>
      <c r="G190" s="119"/>
      <c r="H190" s="86" t="str">
        <f>IFERROR(VLOOKUP(ROWS($H$3:H190),$D$3:$E$204,2,0),"")</f>
        <v>ORLOVÁ</v>
      </c>
    </row>
    <row r="191" spans="4:8" ht="12.75">
      <c r="D191" s="113">
        <f>IF(ISNUMBER(SEARCH(ZAKL_DATA!$B$14,E191)),MAX($D$2:D190)+1,0)</f>
        <v>189</v>
      </c>
      <c r="E191" s="110" t="s">
        <v>848</v>
      </c>
      <c r="F191" s="117">
        <v>3218</v>
      </c>
      <c r="G191" s="119"/>
      <c r="H191" s="86" t="str">
        <f>IFERROR(VLOOKUP(ROWS($H$3:H191),$D$3:$E$204,2,0),"")</f>
        <v>TŘINEC</v>
      </c>
    </row>
    <row r="192" spans="4:8" ht="12.75">
      <c r="D192" s="113">
        <f>IF(ISNUMBER(SEARCH(ZAKL_DATA!$B$14,E192)),MAX($D$2:D191)+1,0)</f>
        <v>190</v>
      </c>
      <c r="E192" s="110" t="s">
        <v>850</v>
      </c>
      <c r="F192" s="117">
        <v>3301</v>
      </c>
      <c r="G192" s="119"/>
      <c r="H192" s="86" t="str">
        <f>IFERROR(VLOOKUP(ROWS($H$3:H192),$D$3:$E$204,2,0),"")</f>
        <v>ZLÍN</v>
      </c>
    </row>
    <row r="193" spans="4:8" ht="25.5">
      <c r="D193" s="113">
        <f>IF(ISNUMBER(SEARCH(ZAKL_DATA!$B$14,E193)),MAX($D$2:D192)+1,0)</f>
        <v>191</v>
      </c>
      <c r="E193" s="110" t="s">
        <v>851</v>
      </c>
      <c r="F193" s="117">
        <v>3302</v>
      </c>
      <c r="G193" s="119"/>
      <c r="H193" s="86" t="str">
        <f>IFERROR(VLOOKUP(ROWS($H$3:H193),$D$3:$E$204,2,0),"")</f>
        <v>BYSTŘICE POD HOSTÝNEM</v>
      </c>
    </row>
    <row r="194" spans="4:8" ht="12.75">
      <c r="D194" s="113">
        <f>IF(ISNUMBER(SEARCH(ZAKL_DATA!$B$14,E194)),MAX($D$2:D193)+1,0)</f>
        <v>192</v>
      </c>
      <c r="E194" s="110" t="s">
        <v>852</v>
      </c>
      <c r="F194" s="117">
        <v>3303</v>
      </c>
      <c r="G194" s="119"/>
      <c r="H194" s="86" t="str">
        <f>IFERROR(VLOOKUP(ROWS($H$3:H194),$D$3:$E$204,2,0),"")</f>
        <v>HOLEŠOV</v>
      </c>
    </row>
    <row r="195" spans="4:8" ht="12.75">
      <c r="D195" s="113">
        <f>IF(ISNUMBER(SEARCH(ZAKL_DATA!$B$14,E195)),MAX($D$2:D194)+1,0)</f>
        <v>193</v>
      </c>
      <c r="E195" s="110" t="s">
        <v>853</v>
      </c>
      <c r="F195" s="117">
        <v>3304</v>
      </c>
      <c r="G195" s="119"/>
      <c r="H195" s="86" t="str">
        <f>IFERROR(VLOOKUP(ROWS($H$3:H195),$D$3:$E$204,2,0),"")</f>
        <v>KROMĚŘÍŽ</v>
      </c>
    </row>
    <row r="196" spans="4:8" ht="12.75">
      <c r="D196" s="113">
        <f>IF(ISNUMBER(SEARCH(ZAKL_DATA!$B$14,E196)),MAX($D$2:D195)+1,0)</f>
        <v>194</v>
      </c>
      <c r="E196" s="110" t="s">
        <v>854</v>
      </c>
      <c r="F196" s="117">
        <v>3305</v>
      </c>
      <c r="G196" s="119"/>
      <c r="H196" s="86" t="str">
        <f>IFERROR(VLOOKUP(ROWS($H$3:H196),$D$3:$E$204,2,0),"")</f>
        <v>LUHAČOVICE</v>
      </c>
    </row>
    <row r="197" spans="4:8" ht="12.75">
      <c r="D197" s="113">
        <f>IF(ISNUMBER(SEARCH(ZAKL_DATA!$B$14,E197)),MAX($D$2:D196)+1,0)</f>
        <v>195</v>
      </c>
      <c r="E197" s="110" t="s">
        <v>855</v>
      </c>
      <c r="F197" s="117">
        <v>3306</v>
      </c>
      <c r="G197" s="119"/>
      <c r="H197" s="86" t="str">
        <f>IFERROR(VLOOKUP(ROWS($H$3:H197),$D$3:$E$204,2,0),"")</f>
        <v>OTROKOVICE</v>
      </c>
    </row>
    <row r="198" spans="4:8" ht="25.5">
      <c r="D198" s="113">
        <f>IF(ISNUMBER(SEARCH(ZAKL_DATA!$B$14,E198)),MAX($D$2:D197)+1,0)</f>
        <v>196</v>
      </c>
      <c r="E198" s="110" t="s">
        <v>856</v>
      </c>
      <c r="F198" s="117">
        <v>3307</v>
      </c>
      <c r="G198" s="119"/>
      <c r="H198" s="86" t="str">
        <f>IFERROR(VLOOKUP(ROWS($H$3:H198),$D$3:$E$204,2,0),"")</f>
        <v>ROŽNOV POD RADH.</v>
      </c>
    </row>
    <row r="199" spans="4:8" ht="12.75">
      <c r="D199" s="113">
        <f>IF(ISNUMBER(SEARCH(ZAKL_DATA!$B$14,E199)),MAX($D$2:D198)+1,0)</f>
        <v>197</v>
      </c>
      <c r="E199" s="110" t="s">
        <v>857</v>
      </c>
      <c r="F199" s="117">
        <v>3308</v>
      </c>
      <c r="G199" s="119"/>
      <c r="H199" s="86" t="str">
        <f>IFERROR(VLOOKUP(ROWS($H$3:H199),$D$3:$E$204,2,0),"")</f>
        <v>UHERSKÝ BROD</v>
      </c>
    </row>
    <row r="200" spans="4:8" ht="25.5">
      <c r="D200" s="113">
        <f>IF(ISNUMBER(SEARCH(ZAKL_DATA!$B$14,E200)),MAX($D$2:D199)+1,0)</f>
        <v>198</v>
      </c>
      <c r="E200" s="110" t="s">
        <v>858</v>
      </c>
      <c r="F200" s="117">
        <v>3309</v>
      </c>
      <c r="G200" s="119"/>
      <c r="H200" s="86" t="str">
        <f>IFERROR(VLOOKUP(ROWS($H$3:H200),$D$3:$E$204,2,0),"")</f>
        <v>UHERSKÉ HRADIŠTĚ</v>
      </c>
    </row>
    <row r="201" spans="4:8" ht="12.75">
      <c r="D201" s="113">
        <f>IF(ISNUMBER(SEARCH(ZAKL_DATA!$B$14,E201)),MAX($D$2:D200)+1,0)</f>
        <v>199</v>
      </c>
      <c r="E201" s="110" t="s">
        <v>859</v>
      </c>
      <c r="F201" s="117">
        <v>3310</v>
      </c>
      <c r="G201" s="119"/>
      <c r="H201" s="86" t="str">
        <f>IFERROR(VLOOKUP(ROWS($H$3:H201),$D$3:$E$204,2,0),"")</f>
        <v>VALAŠSKÉ MEZIŘÍČÍ</v>
      </c>
    </row>
    <row r="202" spans="4:8" ht="25.5">
      <c r="D202" s="113">
        <f>IF(ISNUMBER(SEARCH(ZAKL_DATA!$B$14,E202)),MAX($D$2:D201)+1,0)</f>
        <v>200</v>
      </c>
      <c r="E202" s="110" t="s">
        <v>860</v>
      </c>
      <c r="F202" s="117">
        <v>3311</v>
      </c>
      <c r="G202" s="119"/>
      <c r="H202" s="86" t="str">
        <f>IFERROR(VLOOKUP(ROWS($H$3:H202),$D$3:$E$204,2,0),"")</f>
        <v>VALAŠSKÉ KLOBOUKY</v>
      </c>
    </row>
    <row r="203" spans="4:8" ht="12.75">
      <c r="D203" s="113">
        <f>IF(ISNUMBER(SEARCH(ZAKL_DATA!$B$14,E203)),MAX($D$2:D202)+1,0)</f>
        <v>201</v>
      </c>
      <c r="E203" s="110" t="s">
        <v>861</v>
      </c>
      <c r="F203" s="117">
        <v>3312</v>
      </c>
      <c r="G203" s="119"/>
      <c r="H203" s="86" t="str">
        <f>IFERROR(VLOOKUP(ROWS($H$3:H203),$D$3:$E$204,2,0),"")</f>
        <v>VSETÍN</v>
      </c>
    </row>
    <row r="204" spans="4:8" ht="13.5" thickBot="1">
      <c r="D204" s="114">
        <f>IF(ISNUMBER(SEARCH(ZAKL_DATA!$B$14,E204)),MAX($D$2:D203)+1,0)</f>
        <v>202</v>
      </c>
      <c r="E204" s="115" t="s">
        <v>864</v>
      </c>
      <c r="F204" s="118">
        <v>4000</v>
      </c>
      <c r="G204" s="120"/>
      <c r="H204" s="88" t="str">
        <f>IFERROR(VLOOKUP(ROWS($H$3:H204),$D$3:$E$204,2,0),"")</f>
        <v>SPECIALIZOVANÝ</v>
      </c>
    </row>
    <row r="205" spans="8:8" ht="12.75">
      <c r="H205" t="str">
        <f>IFERROR(VLOOKUP(ROWS($H$3:H205),$D$2:$E$204,2,0),"")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DPH1</vt:lpstr>
      <vt:lpstr>DPH2</vt:lpstr>
      <vt:lpstr>Kontrola</vt:lpstr>
      <vt:lpstr>Data pro XML</vt:lpstr>
      <vt:lpstr>Obory činnosti</vt:lpstr>
      <vt:lpstr>Finanční úřady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Martin ŠTĚPÁN</dc:creator>
  <cp:keywords/>
  <dc:description/>
  <cp:lastModifiedBy>Martin Štěpán</cp:lastModifiedBy>
  <cp:lastPrinted>2019-04-12T09:08:16Z</cp:lastPrinted>
  <dcterms:created xsi:type="dcterms:W3CDTF">2000-12-13T13:09:15Z</dcterms:created>
  <dcterms:modified xsi:type="dcterms:W3CDTF">2020-01-30T08:32:57Z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