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029"/>
  <workbookPr defaultThemeVersion="124226"/>
  <mc:AlternateContent xmlns:mc="http://schemas.openxmlformats.org/markup-compatibility/2006">
    <mc:Choice Requires="x15">
      <x15ac:absPath xmlns:x15ac="http://schemas.microsoft.com/office/spreadsheetml/2010/11/ac" url="D:\DATA\PRIZNANI\TODO\NAHRANI\"/>
    </mc:Choice>
  </mc:AlternateContent>
  <bookViews>
    <workbookView xWindow="-120" yWindow="-120" windowWidth="29040" windowHeight="15840" tabRatio="678" activeTab="0"/>
  </bookViews>
  <sheets>
    <sheet name="UVOD" sheetId="19" r:id="rId3"/>
    <sheet name="FU" sheetId="16" state="hidden" r:id="rId4"/>
    <sheet name="XML Export" sheetId="15" state="hidden" r:id="rId5"/>
    <sheet name="ZAKL_DATA" sheetId="14" r:id="rId6"/>
    <sheet name="XML_export" sheetId="17" r:id="rId7"/>
    <sheet name="1strana" sheetId="9" r:id="rId8"/>
    <sheet name="2strana" sheetId="2" r:id="rId9"/>
    <sheet name="3strana" sheetId="4" r:id="rId10"/>
    <sheet name="Příl1" sheetId="11" r:id="rId11"/>
    <sheet name="Příl2" sheetId="12" r:id="rId12"/>
  </sheets>
  <externalReferences>
    <externalReference r:id="rId14"/>
    <externalReference r:id="rId15"/>
  </externalReferences>
  <definedNames>
    <definedName name="fin_ur" localSheetId="0">[1]FU!$B$3:$B$17</definedName>
    <definedName name="fin_ur">FU!$B$3:$B$17</definedName>
    <definedName name="financni_urady">'[2]Finanční úřady'!$B$3:$B$17</definedName>
    <definedName name="_xlnm.Print_Area" localSheetId="5">'1strana'!$A$1:$M$48</definedName>
    <definedName name="_xlnm.Print_Area" localSheetId="6">'2strana'!$A$1:$N$35</definedName>
    <definedName name="_xlnm.Print_Area" localSheetId="7">'3strana'!$A$1:$H$43</definedName>
    <definedName name="_xlnm.Print_Area" localSheetId="8">Příl1!$A$1:$F$43</definedName>
    <definedName name="_xlnm.Print_Area" localSheetId="9">Příl2!$A$1:$F$50</definedName>
    <definedName name="_xlnm.Print_Area" localSheetId="0">UVOD!$A$1:$J$29</definedName>
    <definedName name="_xlnm.Print_Area" localSheetId="4">XML_export!$A$1:$B$8</definedName>
    <definedName name="_xlnm.Print_Area" localSheetId="3">ZAKL_DATA!$A$1:$E$42</definedName>
    <definedName name="U" localSheetId="0">#REF!</definedName>
    <definedName name="U">#REF!</definedName>
    <definedName name="Uzem" localSheetId="0">#REF!</definedName>
    <definedName name="Uzem">#REF!</definedName>
    <definedName name="Uzem_pra" localSheetId="0">#REF!</definedName>
    <definedName name="Uzem_pra">#REF!</definedName>
    <definedName name="uzemni_prac">FU!$E$3:$E$204</definedName>
    <definedName name="Uzemni_pracoviste" localSheetId="0">#REF!</definedName>
    <definedName name="Uzemni_pracoviste">#REF!</definedName>
    <definedName name="Územní_pracoviště" localSheetId="0">#REF!</definedName>
    <definedName name="Územní_pracoviště">#REF!</definedName>
    <definedName name="validation_list">OFFSET('[2]Obory činnosti'!$E$2,,,COUNTIF('[2]Obory činnosti'!$E$2:$E$1750,"?*"))</definedName>
    <definedName name="validation_list2" localSheetId="0">OFFSET([1]FU!$H$3,,,COUNTIF([1]FU!$H$3:$H$204,"?*"))</definedName>
    <definedName name="validation_list2" localSheetId="4">OFFSET('[2]Finanční úřady'!$H$3,,,COUNTIF('[2]Finanční úřady'!$H$3:$H$204,"?*"))</definedName>
    <definedName name="validation_list2">OFFSET(FU!$H$3,,,COUNTIF(FU!$H$3:$H$204,"?*"))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9"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900-000001000000}">
      <text>
        <r>
          <rPr>
            <b/>
            <sz val="8"/>
            <rFont val="Tahoma"/>
            <family val="2"/>
            <charset val="-18"/>
          </rPr>
          <t>Martin Štěpán:</t>
        </r>
        <r>
          <rPr>
            <sz val="8"/>
            <rFont val="Tahoma"/>
            <family val="2"/>
            <charset val="-18"/>
          </rPr>
          <t xml:space="preserve">
Datum ukládejte prosím ve formátu MM/RRRR, příklad : 02/2008</t>
        </r>
      </text>
    </comment>
    <comment ref="C6" authorId="0" shapeId="0" xr:uid="{00000000-0006-0000-0900-000002000000}">
      <text>
        <r>
          <rPr>
            <b/>
            <sz val="8"/>
            <rFont val="Tahoma"/>
            <family val="2"/>
            <charset val="-18"/>
          </rPr>
          <t>Martin Štěpán:</t>
        </r>
        <r>
          <rPr>
            <sz val="8"/>
            <rFont val="Tahoma"/>
            <family val="2"/>
            <charset val="-18"/>
          </rPr>
          <t xml:space="preserve">
Datum ukládejte prosím ve formátu MM/RRRR, příklad : 02/2008</t>
        </r>
      </text>
    </comment>
    <comment ref="B7" authorId="0" shapeId="0" xr:uid="{00000000-0006-0000-0900-000003000000}">
      <text>
        <r>
          <rPr>
            <b/>
            <sz val="8"/>
            <rFont val="Tahoma"/>
            <family val="2"/>
            <charset val="-18"/>
          </rPr>
          <t>Martin Štěpán:</t>
        </r>
        <r>
          <rPr>
            <sz val="8"/>
            <rFont val="Tahoma"/>
            <family val="2"/>
            <charset val="-18"/>
          </rPr>
          <t xml:space="preserve">
Datum ukládejte prosím ve formátu MM/RRRR, příklad : 02/2008</t>
        </r>
      </text>
    </comment>
    <comment ref="C7" authorId="0" shapeId="0" xr:uid="{00000000-0006-0000-0900-000004000000}">
      <text>
        <r>
          <rPr>
            <b/>
            <sz val="8"/>
            <rFont val="Tahoma"/>
            <family val="2"/>
            <charset val="-18"/>
          </rPr>
          <t>Martin Štěpán:</t>
        </r>
        <r>
          <rPr>
            <sz val="8"/>
            <rFont val="Tahoma"/>
            <family val="2"/>
            <charset val="-18"/>
          </rPr>
          <t xml:space="preserve">
Datum ukládejte prosím ve formátu MM/RRRR, příklad : 02/2008</t>
        </r>
      </text>
    </comment>
    <comment ref="B8" authorId="0" shapeId="0" xr:uid="{00000000-0006-0000-0900-000005000000}">
      <text>
        <r>
          <rPr>
            <b/>
            <sz val="8"/>
            <rFont val="Tahoma"/>
            <family val="2"/>
            <charset val="-18"/>
          </rPr>
          <t>Martin Štěpán:</t>
        </r>
        <r>
          <rPr>
            <sz val="8"/>
            <rFont val="Tahoma"/>
            <family val="2"/>
            <charset val="-18"/>
          </rPr>
          <t xml:space="preserve">
Datum ukládejte prosím ve formátu MM/RRRR, příklad : 02/2008</t>
        </r>
      </text>
    </comment>
    <comment ref="C8" authorId="0" shapeId="0" xr:uid="{00000000-0006-0000-0900-000006000000}">
      <text>
        <r>
          <rPr>
            <b/>
            <sz val="8"/>
            <rFont val="Tahoma"/>
            <family val="2"/>
            <charset val="-18"/>
          </rPr>
          <t>Martin Štěpán:</t>
        </r>
        <r>
          <rPr>
            <sz val="8"/>
            <rFont val="Tahoma"/>
            <family val="2"/>
            <charset val="-18"/>
          </rPr>
          <t xml:space="preserve">
Datum ukládejte prosím ve formátu MM/RRRR, příklad : 02/2008</t>
        </r>
      </text>
    </comment>
    <comment ref="B9" authorId="0" shapeId="0" xr:uid="{00000000-0006-0000-0900-000007000000}">
      <text>
        <r>
          <rPr>
            <b/>
            <sz val="8"/>
            <rFont val="Tahoma"/>
            <family val="2"/>
            <charset val="-18"/>
          </rPr>
          <t>Martin Štěpán:</t>
        </r>
        <r>
          <rPr>
            <sz val="8"/>
            <rFont val="Tahoma"/>
            <family val="2"/>
            <charset val="-18"/>
          </rPr>
          <t xml:space="preserve">
Datum ukládejte prosím ve formátu MM/RRRR, příklad : 02/2008</t>
        </r>
      </text>
    </comment>
    <comment ref="C9" authorId="0" shapeId="0" xr:uid="{00000000-0006-0000-0900-000008000000}">
      <text>
        <r>
          <rPr>
            <b/>
            <sz val="8"/>
            <rFont val="Tahoma"/>
            <family val="2"/>
            <charset val="-18"/>
          </rPr>
          <t>Martin Štěpán:</t>
        </r>
        <r>
          <rPr>
            <sz val="8"/>
            <rFont val="Tahoma"/>
            <family val="2"/>
            <charset val="-18"/>
          </rPr>
          <t xml:space="preserve">
Datum ukládejte prosím ve formátu MM/RRRR, příklad : 02/2008</t>
        </r>
      </text>
    </comment>
    <comment ref="B10" authorId="0" shapeId="0" xr:uid="{00000000-0006-0000-0900-000009000000}">
      <text>
        <r>
          <rPr>
            <b/>
            <sz val="8"/>
            <rFont val="Tahoma"/>
            <family val="2"/>
            <charset val="-18"/>
          </rPr>
          <t>Martin Štěpán:</t>
        </r>
        <r>
          <rPr>
            <sz val="8"/>
            <rFont val="Tahoma"/>
            <family val="2"/>
            <charset val="-18"/>
          </rPr>
          <t xml:space="preserve">
Datum ukládejte prosím ve formátu MM/RRRR, příklad : 02/2008</t>
        </r>
      </text>
    </comment>
    <comment ref="C10" authorId="0" shapeId="0" xr:uid="{00000000-0006-0000-0900-00000A000000}">
      <text>
        <r>
          <rPr>
            <b/>
            <sz val="8"/>
            <rFont val="Tahoma"/>
            <family val="2"/>
            <charset val="-18"/>
          </rPr>
          <t>Martin Štěpán:</t>
        </r>
        <r>
          <rPr>
            <sz val="8"/>
            <rFont val="Tahoma"/>
            <family val="2"/>
            <charset val="-18"/>
          </rPr>
          <t xml:space="preserve">
Datum ukládejte prosím ve formátu MM/RRRR, příklad : 02/2008</t>
        </r>
      </text>
    </comment>
    <comment ref="B11" authorId="0" shapeId="0" xr:uid="{00000000-0006-0000-0900-00000B000000}">
      <text>
        <r>
          <rPr>
            <b/>
            <sz val="8"/>
            <rFont val="Tahoma"/>
            <family val="2"/>
            <charset val="-18"/>
          </rPr>
          <t>Martin Štěpán:</t>
        </r>
        <r>
          <rPr>
            <sz val="8"/>
            <rFont val="Tahoma"/>
            <family val="2"/>
            <charset val="-18"/>
          </rPr>
          <t xml:space="preserve">
Datum ukládejte prosím ve formátu MM/RRRR, příklad : 02/2008</t>
        </r>
      </text>
    </comment>
    <comment ref="C11" authorId="0" shapeId="0" xr:uid="{00000000-0006-0000-0900-00000C000000}">
      <text>
        <r>
          <rPr>
            <b/>
            <sz val="8"/>
            <rFont val="Tahoma"/>
            <family val="2"/>
            <charset val="-18"/>
          </rPr>
          <t>Martin Štěpán:</t>
        </r>
        <r>
          <rPr>
            <sz val="8"/>
            <rFont val="Tahoma"/>
            <family val="2"/>
            <charset val="-18"/>
          </rPr>
          <t xml:space="preserve">
Datum ukládejte prosím ve formátu MM/RRRR, příklad : 02/2008</t>
        </r>
      </text>
    </comment>
    <comment ref="B12" authorId="0" shapeId="0" xr:uid="{00000000-0006-0000-0900-00000D000000}">
      <text>
        <r>
          <rPr>
            <b/>
            <sz val="8"/>
            <rFont val="Tahoma"/>
            <family val="2"/>
            <charset val="-18"/>
          </rPr>
          <t>Martin Štěpán:</t>
        </r>
        <r>
          <rPr>
            <sz val="8"/>
            <rFont val="Tahoma"/>
            <family val="2"/>
            <charset val="-18"/>
          </rPr>
          <t xml:space="preserve">
Datum ukládejte prosím ve formátu MM/RRRR, příklad : 02/2008</t>
        </r>
      </text>
    </comment>
    <comment ref="C12" authorId="0" shapeId="0" xr:uid="{00000000-0006-0000-0900-00000E000000}">
      <text>
        <r>
          <rPr>
            <b/>
            <sz val="8"/>
            <rFont val="Tahoma"/>
            <family val="2"/>
            <charset val="-18"/>
          </rPr>
          <t>Martin Štěpán:</t>
        </r>
        <r>
          <rPr>
            <sz val="8"/>
            <rFont val="Tahoma"/>
            <family val="2"/>
            <charset val="-18"/>
          </rPr>
          <t xml:space="preserve">
Datum ukládejte prosím ve formátu MM/RRRR, příklad : 02/2008</t>
        </r>
      </text>
    </comment>
    <comment ref="B13" authorId="0" shapeId="0" xr:uid="{00000000-0006-0000-0900-00000F000000}">
      <text>
        <r>
          <rPr>
            <b/>
            <sz val="8"/>
            <rFont val="Tahoma"/>
            <family val="2"/>
            <charset val="-18"/>
          </rPr>
          <t>Martin Štěpán:</t>
        </r>
        <r>
          <rPr>
            <sz val="8"/>
            <rFont val="Tahoma"/>
            <family val="2"/>
            <charset val="-18"/>
          </rPr>
          <t xml:space="preserve">
Datum ukládejte prosím ve formátu MM/RRRR, příklad : 02/2008</t>
        </r>
      </text>
    </comment>
    <comment ref="C13" authorId="0" shapeId="0" xr:uid="{00000000-0006-0000-0900-000010000000}">
      <text>
        <r>
          <rPr>
            <b/>
            <sz val="8"/>
            <rFont val="Tahoma"/>
            <family val="2"/>
            <charset val="-18"/>
          </rPr>
          <t>Martin Štěpán:</t>
        </r>
        <r>
          <rPr>
            <sz val="8"/>
            <rFont val="Tahoma"/>
            <family val="2"/>
            <charset val="-18"/>
          </rPr>
          <t xml:space="preserve">
Datum ukládejte prosím ve formátu MM/RRRR, příklad : 02/2008</t>
        </r>
      </text>
    </comment>
    <comment ref="B14" authorId="0" shapeId="0" xr:uid="{00000000-0006-0000-0900-000011000000}">
      <text>
        <r>
          <rPr>
            <b/>
            <sz val="8"/>
            <rFont val="Tahoma"/>
            <family val="2"/>
            <charset val="-18"/>
          </rPr>
          <t>Martin Štěpán:</t>
        </r>
        <r>
          <rPr>
            <sz val="8"/>
            <rFont val="Tahoma"/>
            <family val="2"/>
            <charset val="-18"/>
          </rPr>
          <t xml:space="preserve">
Datum ukládejte prosím ve formátu MM/RRRR, příklad : 02/2008</t>
        </r>
      </text>
    </comment>
    <comment ref="C14" authorId="0" shapeId="0" xr:uid="{00000000-0006-0000-0900-000012000000}">
      <text>
        <r>
          <rPr>
            <b/>
            <sz val="8"/>
            <rFont val="Tahoma"/>
            <family val="2"/>
            <charset val="-18"/>
          </rPr>
          <t>Martin Štěpán:</t>
        </r>
        <r>
          <rPr>
            <sz val="8"/>
            <rFont val="Tahoma"/>
            <family val="2"/>
            <charset val="-18"/>
          </rPr>
          <t xml:space="preserve">
Datum ukládejte prosím ve formátu MM/RRRR, příklad : 02/2008</t>
        </r>
      </text>
    </comment>
    <comment ref="B15" authorId="0" shapeId="0" xr:uid="{00000000-0006-0000-0900-000013000000}">
      <text>
        <r>
          <rPr>
            <b/>
            <sz val="8"/>
            <rFont val="Tahoma"/>
            <family val="2"/>
            <charset val="-18"/>
          </rPr>
          <t>Martin Štěpán:</t>
        </r>
        <r>
          <rPr>
            <sz val="8"/>
            <rFont val="Tahoma"/>
            <family val="2"/>
            <charset val="-18"/>
          </rPr>
          <t xml:space="preserve">
Datum ukládejte prosím ve formátu MM/RRRR, příklad : 02/2008</t>
        </r>
      </text>
    </comment>
    <comment ref="C15" authorId="0" shapeId="0" xr:uid="{00000000-0006-0000-0900-00001400000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shapeId="0" xr:uid="{00000000-0006-0000-0300-00000100000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shapeId="0" xr:uid="{00000000-0006-0000-0300-000002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300-000003000000}">
      <text>
        <r>
          <rPr>
            <b/>
            <sz val="8"/>
            <rFont val="Tahoma"/>
            <family val="2"/>
            <charset val="-18"/>
          </rPr>
          <t>Martin Štěpán:</t>
        </r>
        <r>
          <rPr>
            <sz val="8"/>
            <rFont val="Tahoma"/>
            <family val="2"/>
            <charset val="-18"/>
          </rPr>
          <t xml:space="preserve">
rodné číslo je potřeba uvést bez lomítka.</t>
        </r>
      </text>
    </comment>
    <comment ref="A13" authorId="1" shapeId="0" xr:uid="{00000000-0006-0000-0300-000004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5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shapeId="0" xr:uid="{00000000-0006-0000-0500-000001000000}">
      <text>
        <r>
          <rPr>
            <b/>
            <sz val="9"/>
            <rFont val="Tahoma"/>
            <family val="2"/>
            <charset val="-18"/>
          </rPr>
          <t>Martin Štěpán:</t>
        </r>
        <r>
          <rPr>
            <sz val="9"/>
            <rFont val="Tahoma"/>
            <family val="2"/>
            <charset val="-18"/>
          </rPr>
          <t xml:space="preserve">
Nehodící se škrněte vepsáním řetězce XXXXX</t>
        </r>
      </text>
    </comment>
    <comment ref="G12" authorId="0" shapeId="0" xr:uid="{00000000-0006-0000-0500-000002000000}">
      <text>
        <r>
          <rPr>
            <b/>
            <sz val="9"/>
            <rFont val="Tahoma"/>
            <family val="2"/>
            <charset val="-18"/>
          </rPr>
          <t>Martin Štěpán:</t>
        </r>
        <r>
          <rPr>
            <sz val="9"/>
            <rFont val="Tahoma"/>
            <family val="2"/>
            <charset val="-18"/>
          </rPr>
          <t xml:space="preserve">
Nehodící se škrněte vepsáním řetězce XXXXX</t>
        </r>
      </text>
    </comment>
    <comment ref="D13" authorId="0" shapeId="0" xr:uid="{00000000-0006-0000-0500-000003000000}">
      <text>
        <r>
          <rPr>
            <b/>
            <sz val="9"/>
            <rFont val="Tahoma"/>
            <family val="2"/>
            <charset val="-18"/>
          </rPr>
          <t>Martin Štěpán:</t>
        </r>
        <r>
          <rPr>
            <sz val="9"/>
            <rFont val="Tahoma"/>
            <family val="2"/>
            <charset val="-18"/>
          </rPr>
          <t xml:space="preserve">
Nehodící se škrněte vepsáním řetězce XXXXX</t>
        </r>
      </text>
    </comment>
    <comment ref="H13" authorId="0" shapeId="0" xr:uid="{00000000-0006-0000-0500-000004000000}">
      <text>
        <r>
          <rPr>
            <b/>
            <sz val="9"/>
            <rFont val="Tahoma"/>
            <family val="2"/>
            <charset val="-18"/>
          </rPr>
          <t>Martin Štěpán:</t>
        </r>
        <r>
          <rPr>
            <sz val="9"/>
            <rFont val="Tahoma"/>
            <family val="2"/>
            <charset val="-18"/>
          </rPr>
          <t xml:space="preserve">
Nehodící se škrněte vepsáním řetězce XXXXX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shapeId="0" xr:uid="{00000000-0006-0000-0800-000001000000}">
      <text>
        <r>
          <rPr>
            <b/>
            <sz val="9"/>
            <rFont val="Tahoma"/>
            <family val="2"/>
            <charset val="-18"/>
          </rPr>
          <t>Martin Štěpán:</t>
        </r>
        <r>
          <rPr>
            <sz val="9"/>
            <rFont val="Tahoma"/>
            <family val="2"/>
            <charset val="-18"/>
          </rPr>
          <t xml:space="preserve">
Nehodící se škrtněte řetězcem XXXXX</t>
        </r>
      </text>
    </comment>
    <comment ref="D14" authorId="0" shapeId="0" xr:uid="{00000000-0006-0000-0800-000002000000}">
      <text>
        <r>
          <rPr>
            <b/>
            <sz val="9"/>
            <rFont val="Tahoma"/>
            <family val="2"/>
            <charset val="-18"/>
          </rPr>
          <t>Martin Štěpán:</t>
        </r>
        <r>
          <rPr>
            <sz val="9"/>
            <rFont val="Tahoma"/>
            <family val="2"/>
            <charset val="-18"/>
          </rPr>
          <t xml:space="preserve">
Nehodící se škrtněte řetězcem XXXXX</t>
        </r>
      </text>
    </comment>
    <comment ref="B24" authorId="0" shapeId="0" xr:uid="{00000000-0006-0000-0800-000003000000}">
      <text>
        <r>
          <rPr>
            <b/>
            <sz val="8"/>
            <rFont val="Tahoma"/>
            <family val="2"/>
            <charset val="-18"/>
          </rPr>
          <t>Martin Štěpán:</t>
        </r>
        <r>
          <rPr>
            <sz val="8"/>
            <rFont val="Tahoma"/>
            <family val="2"/>
            <charset val="-18"/>
          </rPr>
          <t xml:space="preserve">
Datum ukládejte prosím ve formátu MM/RRRR, příklad : 02/2008</t>
        </r>
      </text>
    </comment>
    <comment ref="C24" authorId="0" shapeId="0" xr:uid="{00000000-0006-0000-0800-000004000000}">
      <text>
        <r>
          <rPr>
            <b/>
            <sz val="8"/>
            <rFont val="Tahoma"/>
            <family val="2"/>
            <charset val="-18"/>
          </rPr>
          <t>Martin Štěpán:</t>
        </r>
        <r>
          <rPr>
            <sz val="8"/>
            <rFont val="Tahoma"/>
            <family val="2"/>
            <charset val="-18"/>
          </rPr>
          <t xml:space="preserve">
Datum ukládejte prosím ve formátu MM/RRRR, příklad : 02/2008</t>
        </r>
      </text>
    </comment>
    <comment ref="B25" authorId="0" shapeId="0" xr:uid="{00000000-0006-0000-0800-000005000000}">
      <text>
        <r>
          <rPr>
            <b/>
            <sz val="8"/>
            <rFont val="Tahoma"/>
            <family val="2"/>
            <charset val="-18"/>
          </rPr>
          <t>Martin Štěpán:</t>
        </r>
        <r>
          <rPr>
            <sz val="8"/>
            <rFont val="Tahoma"/>
            <family val="2"/>
            <charset val="-18"/>
          </rPr>
          <t xml:space="preserve">
Datum ukládejte prosím ve formátu MM/RRRR, příklad : 02/2008</t>
        </r>
      </text>
    </comment>
    <comment ref="C25" authorId="0" shapeId="0" xr:uid="{00000000-0006-0000-0800-000006000000}">
      <text>
        <r>
          <rPr>
            <b/>
            <sz val="8"/>
            <rFont val="Tahoma"/>
            <family val="2"/>
            <charset val="-18"/>
          </rPr>
          <t>Martin Štěpán:</t>
        </r>
        <r>
          <rPr>
            <sz val="8"/>
            <rFont val="Tahoma"/>
            <family val="2"/>
            <charset val="-18"/>
          </rPr>
          <t xml:space="preserve">
Datum ukládejte prosím ve formátu MM/RRRR, příklad : 02/2008</t>
        </r>
      </text>
    </comment>
    <comment ref="B26" authorId="0" shapeId="0" xr:uid="{00000000-0006-0000-0800-000007000000}">
      <text>
        <r>
          <rPr>
            <b/>
            <sz val="8"/>
            <rFont val="Tahoma"/>
            <family val="2"/>
            <charset val="-18"/>
          </rPr>
          <t>Martin Štěpán:</t>
        </r>
        <r>
          <rPr>
            <sz val="8"/>
            <rFont val="Tahoma"/>
            <family val="2"/>
            <charset val="-18"/>
          </rPr>
          <t xml:space="preserve">
Datum ukládejte prosím ve formátu MM/RRRR, příklad : 02/2008</t>
        </r>
      </text>
    </comment>
    <comment ref="C26" authorId="0" shapeId="0" xr:uid="{00000000-0006-0000-0800-000008000000}">
      <text>
        <r>
          <rPr>
            <b/>
            <sz val="8"/>
            <rFont val="Tahoma"/>
            <family val="2"/>
            <charset val="-18"/>
          </rPr>
          <t>Martin Štěpán:</t>
        </r>
        <r>
          <rPr>
            <sz val="8"/>
            <rFont val="Tahoma"/>
            <family val="2"/>
            <charset val="-18"/>
          </rPr>
          <t xml:space="preserve">
Datum ukládejte prosím ve formátu MM/RRRR, příklad : 02/2008</t>
        </r>
      </text>
    </comment>
    <comment ref="B27" authorId="0" shapeId="0" xr:uid="{00000000-0006-0000-0800-000009000000}">
      <text>
        <r>
          <rPr>
            <b/>
            <sz val="8"/>
            <rFont val="Tahoma"/>
            <family val="2"/>
            <charset val="-18"/>
          </rPr>
          <t>Martin Štěpán:</t>
        </r>
        <r>
          <rPr>
            <sz val="8"/>
            <rFont val="Tahoma"/>
            <family val="2"/>
            <charset val="-18"/>
          </rPr>
          <t xml:space="preserve">
Datum ukládejte prosím ve formátu MM/RRRR, příklad : 02/2008</t>
        </r>
      </text>
    </comment>
    <comment ref="C27" authorId="0" shapeId="0" xr:uid="{00000000-0006-0000-0800-00000A000000}">
      <text>
        <r>
          <rPr>
            <b/>
            <sz val="8"/>
            <rFont val="Tahoma"/>
            <family val="2"/>
            <charset val="-18"/>
          </rPr>
          <t>Martin Štěpán:</t>
        </r>
        <r>
          <rPr>
            <sz val="8"/>
            <rFont val="Tahoma"/>
            <family val="2"/>
            <charset val="-18"/>
          </rPr>
          <t xml:space="preserve">
Datum ukládejte prosím ve formátu MM/RRRR, příklad : 02/2008</t>
        </r>
      </text>
    </comment>
    <comment ref="B28" authorId="0" shapeId="0" xr:uid="{00000000-0006-0000-0800-00000B000000}">
      <text>
        <r>
          <rPr>
            <b/>
            <sz val="8"/>
            <rFont val="Tahoma"/>
            <family val="2"/>
            <charset val="-18"/>
          </rPr>
          <t>Martin Štěpán:</t>
        </r>
        <r>
          <rPr>
            <sz val="8"/>
            <rFont val="Tahoma"/>
            <family val="2"/>
            <charset val="-18"/>
          </rPr>
          <t xml:space="preserve">
Datum ukládejte prosím ve formátu MM/RRRR, příklad : 02/2008</t>
        </r>
      </text>
    </comment>
    <comment ref="C28" authorId="0" shapeId="0" xr:uid="{00000000-0006-0000-0800-00000C000000}">
      <text>
        <r>
          <rPr>
            <b/>
            <sz val="8"/>
            <rFont val="Tahoma"/>
            <family val="2"/>
            <charset val="-18"/>
          </rPr>
          <t>Martin Štěpán:</t>
        </r>
        <r>
          <rPr>
            <sz val="8"/>
            <rFont val="Tahoma"/>
            <family val="2"/>
            <charset val="-18"/>
          </rPr>
          <t xml:space="preserve">
Datum ukládejte prosím ve formátu MM/RRRR, příklad : 02/2008</t>
        </r>
      </text>
    </comment>
    <comment ref="B29" authorId="0" shapeId="0" xr:uid="{00000000-0006-0000-0800-00000D000000}">
      <text>
        <r>
          <rPr>
            <b/>
            <sz val="8"/>
            <rFont val="Tahoma"/>
            <family val="2"/>
            <charset val="-18"/>
          </rPr>
          <t>Martin Štěpán:</t>
        </r>
        <r>
          <rPr>
            <sz val="8"/>
            <rFont val="Tahoma"/>
            <family val="2"/>
            <charset val="-18"/>
          </rPr>
          <t xml:space="preserve">
Datum ukládejte prosím ve formátu MM/RRRR, příklad : 02/2008</t>
        </r>
      </text>
    </comment>
    <comment ref="C29" authorId="0" shapeId="0" xr:uid="{00000000-0006-0000-0800-00000E000000}">
      <text>
        <r>
          <rPr>
            <b/>
            <sz val="8"/>
            <rFont val="Tahoma"/>
            <family val="2"/>
            <charset val="-18"/>
          </rPr>
          <t>Martin Štěpán:</t>
        </r>
        <r>
          <rPr>
            <sz val="8"/>
            <rFont val="Tahoma"/>
            <family val="2"/>
            <charset val="-18"/>
          </rPr>
          <t xml:space="preserve">
Datum ukládejte prosím ve formátu MM/RRRR, příklad : 02/2008</t>
        </r>
      </text>
    </comment>
    <comment ref="B30" authorId="0" shapeId="0" xr:uid="{00000000-0006-0000-0800-00000F000000}">
      <text>
        <r>
          <rPr>
            <b/>
            <sz val="8"/>
            <rFont val="Tahoma"/>
            <family val="2"/>
            <charset val="-18"/>
          </rPr>
          <t>Martin Štěpán:</t>
        </r>
        <r>
          <rPr>
            <sz val="8"/>
            <rFont val="Tahoma"/>
            <family val="2"/>
            <charset val="-18"/>
          </rPr>
          <t xml:space="preserve">
Datum ukládejte prosím ve formátu MM/RRRR, příklad : 02/2008</t>
        </r>
      </text>
    </comment>
    <comment ref="C30" authorId="0" shapeId="0" xr:uid="{00000000-0006-0000-0800-000010000000}">
      <text>
        <r>
          <rPr>
            <b/>
            <sz val="8"/>
            <rFont val="Tahoma"/>
            <family val="2"/>
            <charset val="-18"/>
          </rPr>
          <t>Martin Štěpán:</t>
        </r>
        <r>
          <rPr>
            <sz val="8"/>
            <rFont val="Tahoma"/>
            <family val="2"/>
            <charset val="-18"/>
          </rPr>
          <t xml:space="preserve">
Datum ukládejte prosím ve formátu MM/RRRR, příklad : 02/2008</t>
        </r>
      </text>
    </comment>
    <comment ref="B31" authorId="0" shapeId="0" xr:uid="{00000000-0006-0000-0800-000011000000}">
      <text>
        <r>
          <rPr>
            <b/>
            <sz val="8"/>
            <rFont val="Tahoma"/>
            <family val="2"/>
            <charset val="-18"/>
          </rPr>
          <t>Martin Štěpán:</t>
        </r>
        <r>
          <rPr>
            <sz val="8"/>
            <rFont val="Tahoma"/>
            <family val="2"/>
            <charset val="-18"/>
          </rPr>
          <t xml:space="preserve">
Datum ukládejte prosím ve formátu MM/RRRR, příklad : 02/2008</t>
        </r>
      </text>
    </comment>
    <comment ref="C31" authorId="0" shapeId="0" xr:uid="{00000000-0006-0000-0800-000012000000}">
      <text>
        <r>
          <rPr>
            <b/>
            <sz val="8"/>
            <rFont val="Tahoma"/>
            <family val="2"/>
            <charset val="-18"/>
          </rPr>
          <t>Martin Štěpán:</t>
        </r>
        <r>
          <rPr>
            <sz val="8"/>
            <rFont val="Tahoma"/>
            <family val="2"/>
            <charset val="-18"/>
          </rPr>
          <t xml:space="preserve">
Datum ukládejte prosím ve formátu MM/RRRR, příklad : 02/2008</t>
        </r>
      </text>
    </comment>
    <comment ref="B32" authorId="0" shapeId="0" xr:uid="{00000000-0006-0000-0800-000013000000}">
      <text>
        <r>
          <rPr>
            <b/>
            <sz val="8"/>
            <rFont val="Tahoma"/>
            <family val="2"/>
            <charset val="-18"/>
          </rPr>
          <t>Martin Štěpán:</t>
        </r>
        <r>
          <rPr>
            <sz val="8"/>
            <rFont val="Tahoma"/>
            <family val="2"/>
            <charset val="-18"/>
          </rPr>
          <t xml:space="preserve">
Datum ukládejte prosím ve formátu MM/RRRR, příklad : 02/2008</t>
        </r>
      </text>
    </comment>
    <comment ref="C32" authorId="0" shapeId="0" xr:uid="{00000000-0006-0000-0800-000014000000}">
      <text>
        <r>
          <rPr>
            <b/>
            <sz val="8"/>
            <rFont val="Tahoma"/>
            <family val="2"/>
            <charset val="-18"/>
          </rPr>
          <t>Martin Štěpán:</t>
        </r>
        <r>
          <rPr>
            <sz val="8"/>
            <rFont val="Tahoma"/>
            <family val="2"/>
            <charset val="-18"/>
          </rPr>
          <t xml:space="preserve">
Datum ukládejte prosím ve formátu MM/RRRR, příklad : 02/2008</t>
        </r>
      </text>
    </comment>
    <comment ref="B33" authorId="0" shapeId="0" xr:uid="{00000000-0006-0000-0800-000015000000}">
      <text>
        <r>
          <rPr>
            <b/>
            <sz val="8"/>
            <rFont val="Tahoma"/>
            <family val="2"/>
            <charset val="-18"/>
          </rPr>
          <t>Martin Štěpán:</t>
        </r>
        <r>
          <rPr>
            <sz val="8"/>
            <rFont val="Tahoma"/>
            <family val="2"/>
            <charset val="-18"/>
          </rPr>
          <t xml:space="preserve">
Datum ukládejte prosím ve formátu MM/RRRR, příklad : 02/2008</t>
        </r>
      </text>
    </comment>
    <comment ref="C33" authorId="0" shapeId="0" xr:uid="{00000000-0006-0000-0800-000016000000}">
      <text>
        <r>
          <rPr>
            <b/>
            <sz val="8"/>
            <rFont val="Tahoma"/>
            <family val="2"/>
            <charset val="-18"/>
          </rPr>
          <t>Martin Štěpán:</t>
        </r>
        <r>
          <rPr>
            <sz val="8"/>
            <rFont val="Tahoma"/>
            <family val="2"/>
            <charset val="-18"/>
          </rPr>
          <t xml:space="preserve">
Datum ukládejte prosím ve formátu MM/RRRR, příklad : 02/2008</t>
        </r>
      </text>
    </comment>
    <comment ref="B34" authorId="0" shapeId="0" xr:uid="{00000000-0006-0000-0800-000017000000}">
      <text>
        <r>
          <rPr>
            <b/>
            <sz val="8"/>
            <rFont val="Tahoma"/>
            <family val="2"/>
            <charset val="-18"/>
          </rPr>
          <t>Martin Štěpán:</t>
        </r>
        <r>
          <rPr>
            <sz val="8"/>
            <rFont val="Tahoma"/>
            <family val="2"/>
            <charset val="-18"/>
          </rPr>
          <t xml:space="preserve">
Datum ukládejte prosím ve formátu MM/RRRR, příklad : 02/2008</t>
        </r>
      </text>
    </comment>
    <comment ref="C34" authorId="0" shapeId="0" xr:uid="{00000000-0006-0000-0800-000018000000}">
      <text>
        <r>
          <rPr>
            <b/>
            <sz val="8"/>
            <rFont val="Tahoma"/>
            <family val="2"/>
            <charset val="-18"/>
          </rPr>
          <t>Martin Štěpán:</t>
        </r>
        <r>
          <rPr>
            <sz val="8"/>
            <rFont val="Tahoma"/>
            <family val="2"/>
            <charset val="-18"/>
          </rPr>
          <t xml:space="preserve">
Datum ukládejte prosím ve formátu MM/RRRR, příklad : 02/2008</t>
        </r>
      </text>
    </comment>
    <comment ref="B35" authorId="0" shapeId="0" xr:uid="{00000000-0006-0000-0800-000019000000}">
      <text>
        <r>
          <rPr>
            <b/>
            <sz val="8"/>
            <rFont val="Tahoma"/>
            <family val="2"/>
            <charset val="-18"/>
          </rPr>
          <t>Martin Štěpán:</t>
        </r>
        <r>
          <rPr>
            <sz val="8"/>
            <rFont val="Tahoma"/>
            <family val="2"/>
            <charset val="-18"/>
          </rPr>
          <t xml:space="preserve">
Datum ukládejte prosím ve formátu MM/RRRR, příklad : 02/2008</t>
        </r>
      </text>
    </comment>
    <comment ref="C35" authorId="0" shapeId="0" xr:uid="{00000000-0006-0000-0800-00001A000000}">
      <text>
        <r>
          <rPr>
            <b/>
            <sz val="8"/>
            <rFont val="Tahoma"/>
            <family val="2"/>
            <charset val="-18"/>
          </rPr>
          <t>Martin Štěpán:</t>
        </r>
        <r>
          <rPr>
            <sz val="8"/>
            <rFont val="Tahoma"/>
            <family val="2"/>
            <charset val="-18"/>
          </rPr>
          <t xml:space="preserve">
Datum ukládejte prosím ve formátu MM/RRRR, příklad : 02/2008</t>
        </r>
      </text>
    </comment>
    <comment ref="B36" authorId="0" shapeId="0" xr:uid="{00000000-0006-0000-0800-00001B000000}">
      <text>
        <r>
          <rPr>
            <b/>
            <sz val="8"/>
            <rFont val="Tahoma"/>
            <family val="2"/>
            <charset val="-18"/>
          </rPr>
          <t>Martin Štěpán:</t>
        </r>
        <r>
          <rPr>
            <sz val="8"/>
            <rFont val="Tahoma"/>
            <family val="2"/>
            <charset val="-18"/>
          </rPr>
          <t xml:space="preserve">
Datum ukládejte prosím ve formátu MM/RRRR, příklad : 02/2008</t>
        </r>
      </text>
    </comment>
    <comment ref="C36" authorId="0" shapeId="0" xr:uid="{00000000-0006-0000-0800-00001C000000}">
      <text>
        <r>
          <rPr>
            <b/>
            <sz val="8"/>
            <rFont val="Tahoma"/>
            <family val="2"/>
            <charset val="-18"/>
          </rPr>
          <t>Martin Štěpán:</t>
        </r>
        <r>
          <rPr>
            <sz val="8"/>
            <rFont val="Tahoma"/>
            <family val="2"/>
            <charset val="-18"/>
          </rPr>
          <t xml:space="preserve">
Datum ukládejte prosím ve formátu MM/RRRR, příklad : 02/2008</t>
        </r>
      </text>
    </comment>
    <comment ref="B37" authorId="0" shapeId="0" xr:uid="{00000000-0006-0000-0800-00001D000000}">
      <text>
        <r>
          <rPr>
            <b/>
            <sz val="8"/>
            <rFont val="Tahoma"/>
            <family val="2"/>
            <charset val="-18"/>
          </rPr>
          <t>Martin Štěpán:</t>
        </r>
        <r>
          <rPr>
            <sz val="8"/>
            <rFont val="Tahoma"/>
            <family val="2"/>
            <charset val="-18"/>
          </rPr>
          <t xml:space="preserve">
Datum ukládejte prosím ve formátu MM/RRRR, příklad : 02/2008</t>
        </r>
      </text>
    </comment>
    <comment ref="C37" authorId="0" shapeId="0" xr:uid="{00000000-0006-0000-0800-00001E000000}">
      <text>
        <r>
          <rPr>
            <b/>
            <sz val="8"/>
            <rFont val="Tahoma"/>
            <family val="2"/>
            <charset val="-18"/>
          </rPr>
          <t>Martin Štěpán:</t>
        </r>
        <r>
          <rPr>
            <sz val="8"/>
            <rFont val="Tahoma"/>
            <family val="2"/>
            <charset val="-18"/>
          </rPr>
          <t xml:space="preserve">
Datum ukládejte prosím ve formátu MM/RRRR, příklad : 02/2008</t>
        </r>
      </text>
    </comment>
    <comment ref="B38" authorId="0" shapeId="0" xr:uid="{00000000-0006-0000-0800-00001F000000}">
      <text>
        <r>
          <rPr>
            <b/>
            <sz val="8"/>
            <rFont val="Tahoma"/>
            <family val="2"/>
            <charset val="-18"/>
          </rPr>
          <t>Martin Štěpán:</t>
        </r>
        <r>
          <rPr>
            <sz val="8"/>
            <rFont val="Tahoma"/>
            <family val="2"/>
            <charset val="-18"/>
          </rPr>
          <t xml:space="preserve">
Datum ukládejte prosím ve formátu MM/RRRR, příklad : 02/2008</t>
        </r>
      </text>
    </comment>
    <comment ref="C38" authorId="0" shapeId="0" xr:uid="{00000000-0006-0000-0800-000020000000}">
      <text>
        <r>
          <rPr>
            <b/>
            <sz val="8"/>
            <rFont val="Tahoma"/>
            <family val="2"/>
            <charset val="-18"/>
          </rPr>
          <t>Martin Štěpán:</t>
        </r>
        <r>
          <rPr>
            <sz val="8"/>
            <rFont val="Tahoma"/>
            <family val="2"/>
            <charset val="-18"/>
          </rPr>
          <t xml:space="preserve">
Datum ukládejte prosím ve formátu MM/RRRR, příklad : 02/2008</t>
        </r>
      </text>
    </comment>
    <comment ref="B39" authorId="0" shapeId="0" xr:uid="{00000000-0006-0000-0800-000021000000}">
      <text>
        <r>
          <rPr>
            <b/>
            <sz val="8"/>
            <rFont val="Tahoma"/>
            <family val="2"/>
            <charset val="-18"/>
          </rPr>
          <t>Martin Štěpán:</t>
        </r>
        <r>
          <rPr>
            <sz val="8"/>
            <rFont val="Tahoma"/>
            <family val="2"/>
            <charset val="-18"/>
          </rPr>
          <t xml:space="preserve">
Datum ukládejte prosím ve formátu MM/RRRR, příklad : 02/2008</t>
        </r>
      </text>
    </comment>
    <comment ref="C39" authorId="0" shapeId="0" xr:uid="{00000000-0006-0000-0800-00002200000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sharedStrings.xml><?xml version="1.0" encoding="utf-8"?>
<sst xmlns="http://schemas.openxmlformats.org/spreadsheetml/2006/main" count="693" uniqueCount="553">
  <si>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</si>
  <si>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</si>
  <si>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</si>
  <si>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</si>
  <si>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</si>
  <si>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</si>
  <si>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</si>
  <si>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</si>
  <si>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</si>
  <si>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</si>
  <si>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</si>
  <si>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</si>
  <si>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</si>
  <si>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</si>
  <si>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</si>
  <si>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</si>
  <si>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</si>
  <si>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</si>
  <si>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</si>
  <si>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</si>
  <si>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</si>
  <si>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</si>
  <si>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</si>
  <si>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</si>
  <si>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</si>
  <si>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</si>
  <si>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</si>
  <si>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</si>
  <si>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</si>
  <si>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</si>
  <si>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</si>
  <si>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</si>
  <si>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</si>
  <si>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</si>
  <si>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</si>
  <si>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</si>
  <si>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</si>
  <si>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</si>
  <si>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</si>
  <si>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</si>
  <si>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</si>
  <si>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</si>
  <si>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</si>
  <si>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</si>
  <si>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</si>
  <si>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</si>
  <si>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r>
      <t>1)</t>
    </r>
    <r>
      <rPr>
        <sz val="8"/>
        <rFont val="Arial CE"/>
        <family val="2"/>
        <charset val="-18"/>
      </rPr>
      <t xml:space="preserve"> Zákon č. 586/1992 Sb., o daních z příjmů, ve znění pozdějších předpisů ( dále jen "zákon" )</t>
    </r>
  </si>
  <si>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</si>
  <si>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</si>
  <si>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</si>
  <si>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</si>
  <si>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</si>
  <si>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</si>
  <si>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</si>
  <si>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</si>
  <si>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</si>
  <si>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</si>
  <si>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</si>
  <si>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</si>
  <si>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</si>
  <si>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</si>
  <si>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</si>
  <si>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</si>
  <si>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</si>
  <si>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</si>
  <si>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</si>
  <si>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</si>
  <si>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</si>
  <si>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</si>
  <si>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</si>
  <si>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</si>
  <si>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</si>
  <si>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</si>
  <si>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</si>
  <si>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</si>
  <si>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</si>
  <si>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</si>
  <si>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</si>
  <si>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</si>
  <si>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</si>
  <si>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</si>
  <si>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</si>
  <si>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</si>
  <si>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</si>
  <si>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</si>
  <si>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</si>
  <si>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</si>
  <si>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</si>
  <si>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</si>
  <si>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</si>
  <si>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</si>
  <si>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</si>
  <si>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</si>
  <si>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</si>
  <si>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</si>
  <si>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</si>
  <si>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</si>
  <si>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</si>
  <si>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</si>
  <si>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</si>
  <si>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</si>
  <si>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</si>
  <si>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</si>
  <si>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</si>
  <si>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otisk podacího razítka finančního úřadu</t>
  </si>
  <si>
    <t>1.</t>
  </si>
  <si>
    <t>2.</t>
  </si>
  <si>
    <t>3.</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</si>
  <si>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</si>
  <si>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</si>
  <si>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t xml:space="preserve"> otisk podacího razítka finančního úřadu</t>
  </si>
  <si>
    <t>vybírané srážkou podle zvláštní sazby daně  z příjmů fyzických osob</t>
  </si>
  <si>
    <t xml:space="preserve"> od</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</si>
  <si>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</si>
  <si>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</si>
  <si>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</si>
  <si>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</si>
  <si>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</si>
  <si>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</si>
  <si>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</si>
  <si>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</si>
  <si>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</si>
  <si>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</si>
  <si>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</si>
  <si>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t>částka v Kč</t>
  </si>
  <si>
    <t>Částka ze sloupce 1, která má být odvedena ve lhůtě podle § 38d odst. 3 věty druhé zákona</t>
  </si>
  <si>
    <t>Rozhodnutí</t>
  </si>
  <si>
    <t>č.j.</t>
  </si>
  <si>
    <r>
      <t>částka v Kč</t>
    </r>
    <r>
      <rPr>
        <vertAlign val="superscript"/>
        <sz val="8"/>
        <rFont val="Arial CE"/>
        <family val="2"/>
        <charset val="-18"/>
      </rPr>
      <t>**)</t>
    </r>
  </si>
  <si>
    <t>sloupec 8a</t>
  </si>
  <si>
    <t>Dodatečné Vyúčtovaní</t>
  </si>
  <si>
    <t>Na dani bylo odvedeno celkem</t>
  </si>
  <si>
    <t>sloupec 10</t>
  </si>
  <si>
    <r>
      <t xml:space="preserve">mělo být sraženo podle §38d odstavců 1,2 a 8 zákona </t>
    </r>
    <r>
      <rPr>
        <vertAlign val="superscript"/>
        <sz val="8"/>
        <rFont val="Arial CE"/>
        <family val="2"/>
        <charset val="-18"/>
      </rPr>
      <t>1)</t>
    </r>
    <r>
      <rPr>
        <sz val="8"/>
        <rFont val="Arial CE"/>
        <family val="2"/>
        <charset val="-18"/>
      </rPr>
      <t xml:space="preserve">                                                         </t>
    </r>
  </si>
  <si>
    <t>Částka odvedené daně, k níž se váže dodatečně podepsané prohlášení podle § 38k zákona</t>
  </si>
  <si>
    <t>ČÁST I.</t>
  </si>
  <si>
    <t>Část II.</t>
  </si>
  <si>
    <t>Vyplní plátce daně v Kč</t>
  </si>
  <si>
    <t>Vyplní finanční úřad v Kč</t>
  </si>
  <si>
    <t>4.</t>
  </si>
  <si>
    <t>5.</t>
  </si>
  <si>
    <t>Na dani mělo být sraženo ( sl. 1 ř. 13 v části I. )</t>
  </si>
  <si>
    <t>Na dani bylo odvedeno ( sl. 10 ř. 13  části I. )</t>
  </si>
  <si>
    <t xml:space="preserve"> + zaplaceno více, - zbývá zaplatit</t>
  </si>
  <si>
    <t>Daňový subjekt/ osoba oprávněná k podpisu</t>
  </si>
  <si>
    <t>Vyúčtovaná částka                     ( sl. 1 - sl. 7 )</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</si>
  <si>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</si>
  <si>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</si>
  <si>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</si>
  <si>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</si>
  <si>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</si>
  <si>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01 Daňové identifikační číslo plátce / plátcovy pokladny</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</si>
  <si>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</si>
  <si>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</si>
  <si>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</si>
  <si>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</si>
  <si>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</si>
  <si>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</si>
  <si>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</si>
  <si>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Povinnou přílohou tohoto tiskopisu pro plátce, který v tomto zdaňovacím období ( části zdaňovacího období ) provedl podle § 38d zákona opravy aktuálního zdaňovacího období, je "Příloha k Vyúčtování daně vybírané srážkou podle zvláštní sazby daně z příjmů fyzických osob."</t>
  </si>
  <si>
    <t>Kontaktní osoba</t>
  </si>
  <si>
    <t>Údaje o podepisující osobě :</t>
  </si>
  <si>
    <t>Kód podepisující osoby :</t>
  </si>
  <si>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 dále jen "zákon" ).</t>
  </si>
  <si>
    <t>Měsíc a rok sražení, ve kterém bylo původně chybně sraženo</t>
  </si>
  <si>
    <t>Měsíc a rok, ve kterém byla daň dodatečně opravena / byl vrácen přeplatek daně</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</si>
  <si>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</si>
  <si>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</si>
  <si>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</si>
  <si>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</si>
  <si>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</si>
  <si>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</si>
  <si>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</si>
  <si>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</si>
  <si>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</si>
  <si>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</si>
  <si>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</si>
  <si>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</si>
  <si>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</si>
  <si>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</si>
  <si>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</si>
  <si>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</si>
  <si>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</si>
  <si>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</si>
  <si>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</si>
  <si>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</si>
  <si>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</si>
  <si>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</si>
  <si>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</si>
  <si>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</si>
  <si>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</si>
  <si>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</si>
  <si>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</si>
  <si>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</si>
  <si>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</si>
  <si>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</si>
  <si>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</si>
  <si>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</si>
  <si>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</si>
  <si>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</si>
  <si>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</si>
  <si>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</si>
  <si>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</si>
  <si>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</si>
  <si>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</si>
  <si>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</si>
  <si>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</si>
  <si>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</si>
  <si>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</si>
  <si>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</si>
  <si>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</si>
  <si>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</si>
  <si>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</si>
  <si>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</si>
  <si>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</si>
  <si>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</si>
  <si>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</si>
  <si>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</si>
  <si>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</si>
  <si>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</si>
  <si>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</si>
  <si>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</si>
  <si>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</si>
  <si>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</si>
  <si>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</si>
  <si>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</si>
  <si>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</si>
  <si>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</si>
  <si>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</si>
  <si>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</si>
  <si>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</si>
  <si>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</si>
  <si>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</si>
  <si>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</si>
  <si>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</si>
  <si>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</si>
  <si>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</si>
  <si>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</si>
  <si>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</si>
  <si>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</si>
  <si>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</si>
  <si>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</si>
  <si>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</si>
  <si>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</si>
  <si>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</si>
  <si>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</si>
  <si>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</si>
  <si>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</si>
  <si>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</si>
  <si>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</si>
  <si>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</si>
  <si>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</si>
  <si>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</si>
  <si>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</si>
  <si>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</si>
  <si>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</si>
  <si>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</si>
  <si>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</si>
  <si>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</si>
  <si>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</si>
  <si>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</si>
  <si>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</si>
  <si>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</si>
  <si>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</si>
  <si>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</si>
  <si>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</si>
  <si>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</si>
  <si>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</si>
  <si>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</si>
  <si>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</si>
  <si>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</si>
  <si>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</si>
  <si>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</si>
  <si>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</si>
  <si>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</si>
  <si>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</si>
  <si>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</si>
  <si>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</si>
  <si>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</si>
  <si>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</si>
  <si>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</si>
  <si>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</si>
  <si>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</si>
  <si>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</si>
  <si>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</si>
  <si>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</si>
  <si>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</si>
  <si>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</si>
  <si>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</si>
  <si>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</si>
  <si>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</si>
  <si>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</si>
  <si>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</si>
  <si>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</si>
  <si>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</si>
  <si>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</si>
  <si>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</si>
  <si>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</si>
  <si>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</si>
  <si>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</si>
  <si>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</si>
  <si>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</si>
  <si>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</si>
  <si>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</si>
  <si>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</si>
  <si>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</si>
  <si>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</si>
  <si>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</si>
  <si>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</si>
  <si>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</si>
  <si>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</si>
  <si>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</si>
  <si>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</si>
  <si>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</si>
  <si>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</si>
  <si>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</si>
  <si>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</si>
  <si>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</si>
  <si>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</si>
  <si>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</si>
  <si>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</si>
  <si>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</si>
  <si>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</si>
  <si>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</si>
  <si>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</si>
  <si>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</si>
  <si>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</si>
  <si>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</si>
  <si>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</si>
  <si>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</si>
  <si>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</si>
  <si>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</si>
  <si>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</si>
  <si>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</si>
  <si>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</si>
  <si>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</si>
  <si>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</si>
  <si>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</si>
  <si>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</si>
  <si>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</si>
  <si>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</si>
  <si>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</si>
  <si>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</si>
  <si>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</si>
  <si>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</si>
  <si>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</si>
  <si>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</si>
  <si>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</si>
  <si>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</si>
  <si>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</si>
  <si>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</si>
  <si>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</si>
  <si>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</si>
  <si>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</si>
  <si>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</si>
  <si>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</si>
  <si>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</si>
  <si>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</si>
  <si>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</si>
  <si>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</si>
  <si>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</si>
  <si>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</si>
  <si>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</si>
  <si>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</si>
  <si>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</si>
  <si>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</si>
  <si>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</si>
  <si>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</si>
  <si>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</si>
  <si>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</si>
  <si>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</si>
  <si>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</si>
  <si>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</si>
  <si>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</si>
  <si>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</si>
  <si>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</si>
  <si>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</si>
  <si>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</si>
  <si>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</si>
  <si>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</si>
  <si>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</si>
  <si>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</si>
  <si>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</si>
  <si>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</si>
  <si>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</si>
  <si>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</si>
  <si>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</si>
  <si>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</si>
  <si>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</si>
  <si>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</si>
  <si>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</si>
  <si>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</si>
  <si>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</si>
  <si>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</si>
  <si>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</si>
  <si>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</si>
  <si>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</si>
  <si>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</si>
  <si>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</si>
  <si>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</si>
  <si>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</si>
  <si>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</si>
  <si>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</si>
  <si>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</si>
  <si>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</si>
  <si>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</si>
  <si>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</si>
  <si>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</si>
  <si>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</si>
  <si>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</si>
  <si>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</si>
  <si>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</si>
  <si>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</si>
  <si>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</si>
  <si>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</si>
  <si>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</si>
  <si>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</si>
  <si>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</si>
  <si>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</si>
  <si>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</si>
  <si>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</si>
  <si>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</si>
  <si>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</si>
  <si>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</si>
  <si>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</si>
  <si>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</si>
  <si>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</si>
  <si>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</si>
  <si>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</si>
  <si>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</si>
  <si>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</si>
  <si>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</si>
  <si>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</si>
  <si>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</si>
  <si>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</si>
  <si>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</si>
  <si>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</si>
  <si>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</si>
  <si>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</si>
  <si>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</si>
  <si>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</si>
  <si>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</si>
  <si>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</si>
  <si>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</si>
  <si>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</si>
  <si>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</si>
  <si>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</si>
  <si>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</si>
  <si>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</si>
  <si>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</si>
  <si>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</si>
  <si>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</si>
  <si>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</si>
  <si>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</si>
  <si>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</si>
  <si>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</si>
  <si>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</si>
  <si>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</si>
  <si>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</si>
  <si>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</si>
  <si>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</si>
  <si>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</si>
  <si>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</si>
  <si>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</si>
  <si>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</si>
  <si>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</si>
  <si>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</si>
  <si>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</si>
  <si>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</si>
  <si>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</si>
  <si>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</si>
  <si>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</si>
  <si>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</si>
  <si>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</si>
  <si>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</si>
  <si>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</si>
  <si>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</si>
  <si>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</si>
  <si>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</si>
  <si>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</si>
  <si>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</si>
  <si>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</si>
  <si>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</si>
  <si>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</si>
  <si>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</si>
  <si>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</si>
  <si>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</si>
  <si>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</si>
  <si>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</si>
  <si>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</si>
  <si>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</si>
  <si>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</si>
  <si>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</si>
  <si>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</si>
  <si>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</si>
  <si>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</si>
  <si>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</si>
  <si>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</si>
  <si>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</si>
  <si>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</si>
  <si>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</si>
  <si>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</si>
  <si>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</si>
  <si>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</si>
  <si>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</si>
  <si>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</si>
  <si>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</si>
  <si>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</si>
  <si>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</si>
  <si>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Návod postupu pro generování XML exportu :</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</si>
  <si>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</si>
  <si>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</si>
  <si>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</si>
  <si>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</si>
  <si>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</si>
  <si>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</si>
  <si>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</si>
  <si>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</si>
  <si>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</si>
  <si>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</si>
  <si>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</si>
  <si>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</si>
  <si>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</si>
  <si>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</si>
  <si>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family val="2"/>
        <charset val="-18"/>
      </rPr>
      <t>Finanční úřad</t>
    </r>
    <r>
      <rPr>
        <sz val="11"/>
        <rFont val="Arial CE"/>
        <family val="2"/>
        <charset val="-18"/>
      </rPr>
      <t xml:space="preserve"> ( list ZAKL_DATA, položka B13, která se přenáší na list 1strana, položka A3 )</t>
    </r>
  </si>
  <si>
    <r>
      <rPr>
        <b/>
        <sz val="11"/>
        <rFont val="Arial CE"/>
        <family val="2"/>
        <charset val="-18"/>
      </rPr>
      <t>Územní pracoviště</t>
    </r>
    <r>
      <rPr>
        <sz val="11"/>
        <rFont val="Arial CE"/>
        <family val="2"/>
        <charset val="-18"/>
      </rPr>
      <t xml:space="preserve"> ( list ZAKL_DATA, položka B14, která se přenáší na list 1strana, položka A5 )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</si>
  <si>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</si>
  <si>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za</t>
  </si>
  <si>
    <t>zdaňovací období*)</t>
  </si>
  <si>
    <t>za část zdaňovacího období*)</t>
  </si>
  <si>
    <t>část zdaňovacího období *)</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</si>
  <si>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</si>
  <si>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t>Měsíc a rok, ve kterém bylo původně chybně sraženo</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</si>
  <si>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</si>
  <si>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</si>
  <si>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</si>
  <si>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</si>
  <si>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</si>
  <si>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</si>
  <si>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Pečlivě si uschovejte e-mail, který jste obdrželi po zaplacení šablony, kromě daňového dokladu obsahuje i odkaz pro případné opětovné stažení šablony v budoucnosti. Šablonu byla stažena z této adresy :</t>
  </si>
  <si>
    <t>omezená verze s možností XML exportu - sledujte návod na listu XML_export</t>
  </si>
  <si>
    <t>TATO VERZE ŠABLONY JE POUŽITELNÁ JEN PRO PLÁTCE, U NICHŽ SOUHRN SRAŽENÝCH DANÍ ZA KALENDÁŘNÍ ROK NEPŘESÁHNE 150.000,- KČ.</t>
  </si>
  <si>
    <t>25 5466 MFin 5466 - vzor č. 18</t>
  </si>
  <si>
    <t>**) nepovinný údaj</t>
  </si>
  <si>
    <r>
      <t>e-mail</t>
    </r>
    <r>
      <rPr>
        <b/>
        <vertAlign val="superscript"/>
        <sz val="8"/>
        <rFont val="Arial"/>
        <family val="2"/>
        <charset val="-18"/>
      </rPr>
      <t>**)</t>
    </r>
  </si>
  <si>
    <r>
      <t>telefon</t>
    </r>
    <r>
      <rPr>
        <b/>
        <vertAlign val="superscript"/>
        <sz val="8"/>
        <rFont val="Arial CE"/>
        <family val="2"/>
        <charset val="-18"/>
      </rPr>
      <t>**)</t>
    </r>
  </si>
  <si>
    <t>25 5466/A MFin 5466/A - vzor č.14</t>
  </si>
  <si>
    <r>
      <t>e-mail</t>
    </r>
    <r>
      <rPr>
        <vertAlign val="superscript"/>
        <sz val="8"/>
        <rFont val="Arial"/>
        <family val="2"/>
        <charset val="-18"/>
      </rPr>
      <t>**)</t>
    </r>
  </si>
  <si>
    <r>
      <t>telefon</t>
    </r>
    <r>
      <rPr>
        <vertAlign val="superscript"/>
        <sz val="8"/>
        <rFont val="Arial CE"/>
        <family val="2"/>
        <charset val="-18"/>
      </rPr>
      <t>**)</t>
    </r>
  </si>
  <si>
    <t>ii) prostřednictvím datové schránky poplatníka, resp. jeho zmocněnce.</t>
  </si>
  <si>
    <t>25 5466 Mfin 5466 vzor č.18, šablona je platná pro kalendářní rok 2023</t>
  </si>
  <si>
    <t>1.1.2023</t>
  </si>
  <si>
    <t>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</si>
</sst>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Kč&quot;;\-#,##0\ &quot;Kč&quot;"/>
    <numFmt numFmtId="164" formatCode="mmmm\ d\,\ yyyy"/>
    <numFmt numFmtId="165" formatCode="mm\/yyyy"/>
    <numFmt numFmtId="177" formatCode="#,##0"/>
  </numFmts>
  <fonts count="51">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sz val="8"/>
      <name val="Arial CE"/>
      <family val="2"/>
      <charset val="-18"/>
    </font>
    <font>
      <b/>
      <sz val="12"/>
      <name val="Arial CE"/>
      <family val="2"/>
      <charset val="-18"/>
    </font>
    <font>
      <b/>
      <sz val="14"/>
      <name val="Arial CE"/>
      <family val="2"/>
      <charset val="-18"/>
    </font>
    <font>
      <b/>
      <sz val="8"/>
      <name val="Arial CE"/>
      <family val="2"/>
      <charset val="-18"/>
    </font>
    <font>
      <b/>
      <sz val="20"/>
      <name val="Arial CE"/>
      <family val="2"/>
      <charset val="-18"/>
    </font>
    <font>
      <i/>
      <sz val="8"/>
      <name val="Arial CE"/>
      <family val="2"/>
      <charset val="-18"/>
    </font>
    <font>
      <sz val="8"/>
      <name val="Arial"/>
      <family val="2"/>
      <charset val="-18"/>
    </font>
    <font>
      <b/>
      <sz val="8"/>
      <name val="Arial"/>
      <family val="2"/>
    </font>
    <font>
      <b/>
      <sz val="9"/>
      <name val="Arial"/>
      <family val="2"/>
      <charset val="-18"/>
    </font>
    <font>
      <b/>
      <sz val="9"/>
      <name val="Arial CE"/>
      <family val="2"/>
      <charset val="-18"/>
    </font>
    <font>
      <sz val="9"/>
      <name val="Arial"/>
      <family val="2"/>
      <charset val="-18"/>
    </font>
    <font>
      <u val="single"/>
      <sz val="10"/>
      <color indexed="12"/>
      <name val="Arial"/>
      <family val="2"/>
      <charset val="-18"/>
    </font>
    <font>
      <vertAlign val="superscript"/>
      <sz val="8"/>
      <name val="Arial CE"/>
      <family val="2"/>
      <charset val="-18"/>
    </font>
    <font>
      <b/>
      <sz val="24"/>
      <name val="Arial CE"/>
      <family val="2"/>
      <charset val="-18"/>
    </font>
    <font>
      <b/>
      <u val="single"/>
      <sz val="14"/>
      <name val="Arial CE"/>
      <family val="2"/>
      <charset val="-18"/>
    </font>
    <font>
      <b/>
      <sz val="18"/>
      <name val="Arial"/>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b/>
      <sz val="8"/>
      <name val="Tahoma"/>
      <family val="2"/>
      <charset val="-18"/>
    </font>
    <font>
      <sz val="8"/>
      <name val="Tahoma"/>
      <family val="2"/>
      <charset val="-18"/>
    </font>
    <font>
      <b/>
      <sz val="20"/>
      <name val="Arial"/>
      <family val="2"/>
      <charset val="-18"/>
    </font>
    <font>
      <sz val="20"/>
      <name val="Arial"/>
      <family val="2"/>
      <charset val="-18"/>
    </font>
    <font>
      <sz val="7"/>
      <name val="Arial"/>
      <family val="2"/>
      <charset val="-18"/>
    </font>
    <font>
      <sz val="12"/>
      <name val="Arial"/>
      <family val="2"/>
      <charset val="-18"/>
    </font>
    <font>
      <b/>
      <sz val="11"/>
      <name val="Arial"/>
      <family val="2"/>
      <charset val="-18"/>
    </font>
    <font>
      <sz val="11"/>
      <name val="Arial"/>
      <family val="2"/>
      <charset val="-18"/>
    </font>
    <font>
      <sz val="10"/>
      <name val="Inherit"/>
      <family val="2"/>
    </font>
    <font>
      <sz val="9"/>
      <name val="Tahoma"/>
      <family val="2"/>
      <charset val="-18"/>
    </font>
    <font>
      <b/>
      <sz val="9"/>
      <name val="Tahoma"/>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
      <b/>
      <sz val="10"/>
      <color rgb="FFFF0000"/>
      <name val="Arial"/>
      <family val="2"/>
      <charset val="-18"/>
    </font>
    <font>
      <sz val="12"/>
      <name val="Arial CE"/>
      <family val="2"/>
      <charset val="-18"/>
    </font>
    <font>
      <i/>
      <sz val="12"/>
      <name val="Arial CE"/>
      <family val="2"/>
      <charset val="-18"/>
    </font>
    <font>
      <b/>
      <u val="single"/>
      <sz val="12"/>
      <color indexed="12"/>
      <name val="Arial"/>
      <family val="2"/>
      <charset val="-18"/>
    </font>
    <font>
      <b/>
      <vertAlign val="superscript"/>
      <sz val="8"/>
      <name val="Arial"/>
      <family val="2"/>
      <charset val="-18"/>
    </font>
    <font>
      <b/>
      <vertAlign val="superscript"/>
      <sz val="8"/>
      <name val="Arial CE"/>
      <family val="2"/>
      <charset val="-18"/>
    </font>
    <font>
      <vertAlign val="superscript"/>
      <sz val="8"/>
      <name val="Arial"/>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8"/>
        <bgColor indexed="64"/>
      </patternFill>
    </fill>
    <fill>
      <patternFill patternType="gray125">
        <fgColor indexed="9"/>
        <bgColor indexed="9"/>
      </patternFill>
    </fill>
    <fill>
      <patternFill patternType="solid">
        <fgColor indexed="9"/>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theme="0"/>
        <bgColor indexed="64"/>
      </patternFill>
    </fill>
    <fill>
      <patternFill patternType="solid">
        <fgColor indexed="31"/>
        <bgColor indexed="64"/>
      </patternFill>
    </fill>
    <fill>
      <patternFill patternType="solid">
        <fgColor theme="0"/>
        <bgColor indexed="64"/>
      </patternFill>
    </fill>
  </fills>
  <borders count="77">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thin">
        <color auto="1"/>
      </left>
      <right style="thin">
        <color auto="1"/>
      </right>
      <top style="thin">
        <color auto="1"/>
      </top>
      <bottom style="thin">
        <color auto="1"/>
      </bottom>
    </border>
    <border>
      <left style="thin">
        <color auto="1"/>
      </left>
      <right style="thin">
        <color auto="1"/>
      </right>
      <top/>
      <bottom/>
    </border>
    <border>
      <left style="medium">
        <color auto="1"/>
      </left>
      <right style="thin">
        <color auto="1"/>
      </right>
      <top style="medium">
        <color auto="1"/>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style="medium">
        <color auto="1"/>
      </top>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medium">
        <color auto="1"/>
      </bottom>
    </border>
    <border>
      <left/>
      <right/>
      <top style="thin">
        <color auto="1"/>
      </top>
      <bottom/>
    </border>
    <border>
      <left style="thin">
        <color auto="1"/>
      </left>
      <right/>
      <top/>
      <bottom/>
    </border>
    <border>
      <left style="medium">
        <color auto="1"/>
      </left>
      <right/>
      <top style="thin">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thin">
        <color auto="1"/>
      </left>
      <right style="medium">
        <color auto="1"/>
      </right>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top style="thin">
        <color auto="1"/>
      </top>
      <bottom/>
    </border>
    <border>
      <left/>
      <right style="thin">
        <color auto="1"/>
      </right>
      <top style="thin">
        <color auto="1"/>
      </top>
      <bottom/>
    </border>
    <border>
      <left/>
      <right style="thin">
        <color auto="1"/>
      </right>
      <top/>
      <bottom/>
    </border>
    <border>
      <left/>
      <right/>
      <top/>
      <bottom style="thin">
        <color auto="1"/>
      </bottom>
    </border>
    <border>
      <left/>
      <right style="thin">
        <color auto="1"/>
      </right>
      <top/>
      <bottom style="thin">
        <color auto="1"/>
      </bottom>
    </border>
    <border>
      <left/>
      <right/>
      <top/>
      <bottom style="medium">
        <color auto="1"/>
      </bottom>
    </border>
    <border>
      <left/>
      <right/>
      <top style="medium">
        <color auto="1"/>
      </top>
      <bottom/>
    </border>
    <border>
      <left style="thin">
        <color auto="1"/>
      </left>
      <right/>
      <top style="medium">
        <color auto="1"/>
      </top>
      <bottom/>
    </border>
    <border>
      <left/>
      <right style="thin">
        <color auto="1"/>
      </right>
      <top style="medium">
        <color auto="1"/>
      </top>
      <bottom/>
    </border>
    <border>
      <left style="medium">
        <color auto="1"/>
      </left>
      <right style="thin">
        <color auto="1"/>
      </right>
      <top/>
      <bottom/>
    </border>
    <border>
      <left style="medium">
        <color auto="1"/>
      </left>
      <right style="thin">
        <color auto="1"/>
      </right>
      <top/>
      <bottom style="medium">
        <color auto="1"/>
      </bottom>
    </border>
    <border>
      <left style="thin">
        <color auto="1"/>
      </left>
      <right/>
      <top/>
      <bottom style="medium">
        <color auto="1"/>
      </bottom>
    </border>
    <border>
      <left/>
      <right style="thin">
        <color auto="1"/>
      </right>
      <top/>
      <bottom style="medium">
        <color auto="1"/>
      </bottom>
    </border>
    <border>
      <left style="thin">
        <color auto="1"/>
      </left>
      <right style="thin">
        <color auto="1"/>
      </right>
      <top/>
      <bottom style="medium">
        <color auto="1"/>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bottom/>
    </border>
    <border>
      <left style="medium">
        <color auto="1"/>
      </left>
      <right style="thin">
        <color auto="1"/>
      </right>
      <top style="thin">
        <color auto="1"/>
      </top>
      <bottom/>
    </border>
    <border>
      <left style="medium">
        <color auto="1"/>
      </left>
      <right/>
      <top style="thin">
        <color auto="1"/>
      </top>
      <bottom style="thin">
        <color auto="1"/>
      </bottom>
    </border>
    <border>
      <left style="medium">
        <color auto="1"/>
      </left>
      <right/>
      <top style="medium">
        <color auto="1"/>
      </top>
      <bottom/>
    </border>
    <border>
      <left style="medium">
        <color auto="1"/>
      </left>
      <right/>
      <top/>
      <bottom style="thin">
        <color auto="1"/>
      </bottom>
    </border>
    <border>
      <left/>
      <right style="medium">
        <color auto="1"/>
      </right>
      <top/>
      <bottom style="thin">
        <color auto="1"/>
      </bottom>
    </border>
    <border>
      <left/>
      <right style="medium">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right style="medium">
        <color auto="1"/>
      </right>
      <top style="thin">
        <color auto="1"/>
      </top>
      <bottom/>
    </border>
    <border>
      <left style="medium">
        <color auto="1"/>
      </left>
      <right/>
      <top/>
      <bottom style="medium">
        <color auto="1"/>
      </bottom>
    </border>
    <border>
      <left style="thin">
        <color auto="1"/>
      </left>
      <right style="thin">
        <color auto="1"/>
      </right>
      <top style="thin">
        <color auto="1"/>
      </top>
      <bottom/>
    </border>
    <border>
      <left style="thin">
        <color auto="1"/>
      </left>
      <right style="medium">
        <color auto="1"/>
      </right>
      <top style="thin">
        <color auto="1"/>
      </top>
      <bottom/>
    </border>
  </borders>
  <cellStyleXfs count="16">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18" fillId="0" borderId="0" applyNumberFormat="0" applyFill="0" applyBorder="0" applyAlignment="0" applyProtection="0">
      <alignment/>
    </xf>
    <xf numFmtId="0" fontId="5" fillId="0" borderId="0">
      <alignment/>
      <protection/>
    </xf>
    <xf numFmtId="0" fontId="5" fillId="0" borderId="0">
      <alignment/>
      <protection/>
    </xf>
    <xf numFmtId="0" fontId="42" fillId="0" borderId="0" applyNumberFormat="0" applyFill="0" applyBorder="0" applyAlignment="0" applyProtection="0">
      <alignment/>
    </xf>
    <xf numFmtId="0" fontId="0" fillId="0" borderId="0">
      <alignment/>
      <protection/>
    </xf>
    <xf numFmtId="0" fontId="5" fillId="0" borderId="0">
      <alignment/>
      <protection/>
    </xf>
  </cellStyleXfs>
  <cellXfs count="555">
    <xf numFmtId="0" fontId="0" fillId="0" borderId="0" xfId="0">
      <alignment/>
    </xf>
    <xf numFmtId="0" fontId="5" fillId="2" borderId="0" xfId="0" applyFont="1" applyFill="1">
      <alignment/>
    </xf>
    <xf numFmtId="0" fontId="0" fillId="2" borderId="0" xfId="0" applyFill="1">
      <alignment/>
    </xf>
    <xf numFmtId="0" fontId="7" fillId="3" borderId="0" xfId="0" applyFont="1" applyFill="1">
      <alignment/>
    </xf>
    <xf numFmtId="0" fontId="0" fillId="4" borderId="0" xfId="0" applyFill="1">
      <alignment/>
    </xf>
    <xf numFmtId="0" fontId="5" fillId="4" borderId="0" xfId="0" applyFont="1" applyFill="1">
      <alignment/>
    </xf>
    <xf numFmtId="0" fontId="0" fillId="5" borderId="0" xfId="0" applyFill="1">
      <alignment/>
    </xf>
    <xf numFmtId="0" fontId="5" fillId="5" borderId="0" xfId="0" applyFont="1" applyFill="1">
      <alignment/>
    </xf>
    <xf numFmtId="0" fontId="5" fillId="2" borderId="1" xfId="0" applyFont="1" applyFill="1" applyBorder="1" applyAlignment="1" applyProtection="1">
      <alignment horizontal="center"/>
      <protection locked="0"/>
    </xf>
    <xf numFmtId="0" fontId="5" fillId="3" borderId="2" xfId="0" applyFont="1" applyFill="1" applyBorder="1">
      <alignment/>
    </xf>
    <xf numFmtId="0" fontId="5" fillId="3" borderId="3" xfId="0" applyFont="1" applyFill="1" applyBorder="1">
      <alignment/>
    </xf>
    <xf numFmtId="0" fontId="0" fillId="6" borderId="0" xfId="0" applyFill="1">
      <alignment/>
    </xf>
    <xf numFmtId="14" fontId="4" fillId="4" borderId="4" xfId="0" applyNumberFormat="1" applyFont="1" applyFill="1" applyBorder="1" applyAlignment="1" applyProtection="1">
      <alignment horizontal="center"/>
      <protection locked="0"/>
    </xf>
    <xf numFmtId="0" fontId="4" fillId="4" borderId="5" xfId="0" applyFont="1" applyFill="1" applyBorder="1" applyAlignment="1">
      <alignment horizont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5" fillId="3" borderId="8" xfId="0" applyFont="1" applyFill="1" applyBorder="1">
      <alignment/>
    </xf>
    <xf numFmtId="0" fontId="0" fillId="6" borderId="0" xfId="0" applyFill="1" applyAlignment="1">
      <alignment vertical="center"/>
    </xf>
    <xf numFmtId="0" fontId="0" fillId="4" borderId="0" xfId="0" applyFill="1" applyAlignment="1">
      <alignment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lignment horizontal="center" vertical="center"/>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0" borderId="0" xfId="0" applyAlignment="1">
      <alignment vertical="center"/>
    </xf>
    <xf numFmtId="0" fontId="0" fillId="0" borderId="0" xfId="0" applyAlignment="1">
      <alignment horizontal="center" vertical="center"/>
    </xf>
    <xf numFmtId="0" fontId="0" fillId="8" borderId="0" xfId="0" applyFill="1" applyAlignment="1">
      <alignment vertical="center"/>
    </xf>
    <xf numFmtId="0" fontId="2" fillId="4" borderId="0" xfId="0" applyFont="1" applyFill="1" applyAlignment="1">
      <alignment horizontal="center" vertical="center"/>
    </xf>
    <xf numFmtId="0" fontId="25"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26" fillId="4" borderId="0" xfId="0" applyFont="1" applyFill="1" applyAlignment="1" applyProtection="1">
      <alignment vertical="center"/>
      <protection locked="0"/>
    </xf>
    <xf numFmtId="0" fontId="0" fillId="10" borderId="23" xfId="0" applyFill="1" applyBorder="1" applyAlignment="1" applyProtection="1">
      <alignment vertical="center"/>
      <protection locked="0"/>
    </xf>
    <xf numFmtId="0" fontId="26" fillId="4" borderId="0" xfId="0" applyFont="1" applyFill="1" applyAlignment="1">
      <alignment vertical="center"/>
    </xf>
    <xf numFmtId="0" fontId="26"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18" fillId="10" borderId="22" xfId="10"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18" fillId="10" borderId="23" xfId="10"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28" fillId="9" borderId="0" xfId="0" applyFont="1" applyFill="1" applyAlignment="1">
      <alignment vertical="center"/>
    </xf>
    <xf numFmtId="0" fontId="28" fillId="9" borderId="0" xfId="0" applyFont="1" applyFill="1" applyAlignment="1">
      <alignment horizontal="right" vertical="center"/>
    </xf>
    <xf numFmtId="0" fontId="28" fillId="7" borderId="0" xfId="0" applyFont="1" applyFill="1" applyAlignment="1">
      <alignment vertical="center"/>
    </xf>
    <xf numFmtId="0" fontId="28" fillId="7" borderId="0" xfId="0" applyFont="1" applyFill="1" applyAlignment="1">
      <alignment horizontal="right" vertical="center"/>
    </xf>
    <xf numFmtId="0" fontId="28" fillId="4" borderId="0" xfId="0" applyFont="1" applyFill="1" applyAlignment="1">
      <alignment vertical="center"/>
    </xf>
    <xf numFmtId="0" fontId="28" fillId="10" borderId="0" xfId="0" applyFont="1" applyFill="1" applyAlignment="1">
      <alignment vertical="center"/>
    </xf>
    <xf numFmtId="0" fontId="28" fillId="10" borderId="0" xfId="0" applyFont="1" applyFill="1" applyAlignment="1">
      <alignment horizontal="right" vertical="center"/>
    </xf>
    <xf numFmtId="0" fontId="28" fillId="4" borderId="0" xfId="0" applyFont="1" applyFill="1" applyAlignment="1">
      <alignment horizontal="center" vertical="center"/>
    </xf>
    <xf numFmtId="0" fontId="0" fillId="8" borderId="0" xfId="0" applyFill="1">
      <alignment/>
    </xf>
    <xf numFmtId="0" fontId="26" fillId="8" borderId="0" xfId="0" applyFont="1" applyFill="1">
      <alignment/>
    </xf>
    <xf numFmtId="0" fontId="5" fillId="3" borderId="5" xfId="0" applyFont="1" applyFill="1" applyBorder="1" applyAlignment="1">
      <alignment vertical="center"/>
    </xf>
    <xf numFmtId="0" fontId="8" fillId="3" borderId="0" xfId="0" applyFont="1" applyFill="1" applyAlignment="1">
      <alignment horizontal="center" vertical="center"/>
    </xf>
    <xf numFmtId="0" fontId="7" fillId="11" borderId="4"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7" fillId="11" borderId="7" xfId="0" applyFont="1" applyFill="1" applyBorder="1" applyAlignment="1">
      <alignment horizontal="center" vertical="center"/>
    </xf>
    <xf numFmtId="0" fontId="7"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3"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Alignment="1">
      <alignment vertical="center"/>
    </xf>
    <xf numFmtId="0" fontId="0" fillId="2" borderId="4" xfId="0" applyFill="1" applyBorder="1" applyAlignment="1" applyProtection="1">
      <alignment vertical="center"/>
      <protection locked="0"/>
    </xf>
    <xf numFmtId="0" fontId="17" fillId="2" borderId="0" xfId="0" applyFont="1" applyFill="1" applyAlignment="1">
      <alignment vertical="center"/>
    </xf>
    <xf numFmtId="0" fontId="13" fillId="2" borderId="0" xfId="0" applyFont="1" applyFill="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3" fillId="2" borderId="29" xfId="0" applyFont="1" applyFill="1" applyBorder="1">
      <alignment/>
    </xf>
    <xf numFmtId="0" fontId="13" fillId="6" borderId="0" xfId="0" applyFont="1" applyFill="1">
      <alignment/>
    </xf>
    <xf numFmtId="0" fontId="13" fillId="4" borderId="0" xfId="0" applyFont="1" applyFill="1">
      <alignment/>
    </xf>
    <xf numFmtId="0" fontId="2" fillId="0" borderId="4" xfId="0" applyFont="1" applyBorder="1" applyAlignment="1" applyProtection="1">
      <alignment vertical="center"/>
      <protection locked="0"/>
    </xf>
    <xf numFmtId="0" fontId="4" fillId="4" borderId="0" xfId="0" applyFont="1" applyFill="1" applyAlignment="1">
      <alignment horizontal="right"/>
    </xf>
    <xf numFmtId="0" fontId="24" fillId="4" borderId="0" xfId="0" applyFont="1" applyFill="1" applyAlignment="1">
      <alignment horizontal="center" vertical="center"/>
    </xf>
    <xf numFmtId="0" fontId="4" fillId="4" borderId="30" xfId="0" applyFont="1" applyFill="1" applyBorder="1" applyAlignment="1">
      <alignment horizontal="center"/>
    </xf>
    <xf numFmtId="0" fontId="4" fillId="2" borderId="0" xfId="0" applyFont="1" applyFill="1" applyAlignment="1">
      <alignment horizontal="right" vertical="center"/>
    </xf>
    <xf numFmtId="0" fontId="34" fillId="2" borderId="0" xfId="0" applyFont="1" applyFill="1" applyAlignment="1">
      <alignment vertical="center"/>
    </xf>
    <xf numFmtId="0" fontId="34"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3" fillId="7" borderId="0" xfId="0" applyFont="1" applyFill="1" applyAlignment="1">
      <alignment horizontal="left" vertical="center"/>
    </xf>
    <xf numFmtId="0" fontId="13"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28" xfId="0" applyFont="1" applyFill="1" applyBorder="1" applyAlignment="1">
      <alignment horizontal="center" vertical="center"/>
    </xf>
    <xf numFmtId="0" fontId="7" fillId="11" borderId="13" xfId="0" applyFont="1" applyFill="1" applyBorder="1" applyAlignment="1">
      <alignment horizontal="center" vertical="center"/>
    </xf>
    <xf numFmtId="0" fontId="0" fillId="2" borderId="2" xfId="0" applyFill="1" applyBorder="1" applyAlignment="1">
      <alignment vertical="center"/>
    </xf>
    <xf numFmtId="0" fontId="13" fillId="2" borderId="31" xfId="0" applyFont="1" applyFill="1" applyBorder="1">
      <alignment/>
    </xf>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4" xfId="0" applyNumberFormat="1" applyFont="1" applyFill="1" applyBorder="1" applyAlignment="1">
      <alignment horizontal="center" vertical="center"/>
    </xf>
    <xf numFmtId="0" fontId="2" fillId="0" borderId="4" xfId="0" applyFont="1" applyBorder="1" applyAlignment="1" applyProtection="1">
      <alignment horizontal="center" vertical="center"/>
      <protection locked="0"/>
    </xf>
    <xf numFmtId="3" fontId="5" fillId="3" borderId="4" xfId="0" applyNumberFormat="1" applyFont="1" applyFill="1" applyBorder="1" applyAlignment="1">
      <alignment horizontal="center" vertical="center"/>
    </xf>
    <xf numFmtId="0" fontId="2" fillId="0" borderId="0" xfId="0" applyFont="1">
      <alignment/>
    </xf>
    <xf numFmtId="0" fontId="0" fillId="0" borderId="0" xfId="0" applyFont="1">
      <alignment/>
    </xf>
    <xf numFmtId="49" fontId="0" fillId="0" borderId="0" xfId="0" applyNumberFormat="1">
      <alignment/>
    </xf>
    <xf numFmtId="0" fontId="5" fillId="0" borderId="0" xfId="11">
      <alignment/>
      <protection/>
    </xf>
    <xf numFmtId="0" fontId="5" fillId="0" borderId="0" xfId="11" applyAlignment="1">
      <alignment horizontal="center" vertical="center"/>
      <protection/>
    </xf>
    <xf numFmtId="0" fontId="5" fillId="0" borderId="32" xfId="11" applyBorder="1" applyAlignment="1">
      <alignment horizontal="center" vertical="center"/>
      <protection/>
    </xf>
    <xf numFmtId="0" fontId="5" fillId="0" borderId="33" xfId="11" applyBorder="1" applyAlignment="1">
      <alignment horizontal="center" vertical="center"/>
      <protection/>
    </xf>
    <xf numFmtId="0" fontId="5" fillId="0" borderId="34" xfId="11" applyBorder="1" applyAlignment="1">
      <alignment horizontal="center" vertical="center"/>
      <protection/>
    </xf>
    <xf numFmtId="0" fontId="5" fillId="0" borderId="35" xfId="11" applyBorder="1" applyAlignment="1">
      <alignment horizontal="center" vertical="center"/>
      <protection/>
    </xf>
    <xf numFmtId="0" fontId="5" fillId="0" borderId="36" xfId="11" applyBorder="1" applyAlignment="1">
      <alignment horizontal="center" vertical="center"/>
      <protection/>
    </xf>
    <xf numFmtId="0" fontId="5" fillId="0" borderId="37" xfId="11" applyBorder="1">
      <alignment/>
      <protection/>
    </xf>
    <xf numFmtId="0" fontId="5" fillId="0" borderId="15" xfId="11" applyBorder="1">
      <alignment/>
      <protection/>
    </xf>
    <xf numFmtId="0" fontId="5" fillId="0" borderId="38" xfId="11" applyBorder="1" applyAlignment="1">
      <alignment horizontal="center" vertical="center"/>
      <protection/>
    </xf>
    <xf numFmtId="0" fontId="5" fillId="0" borderId="15" xfId="11" applyBorder="1" applyAlignment="1">
      <alignment horizontal="center" vertical="center"/>
      <protection/>
    </xf>
    <xf numFmtId="0" fontId="37" fillId="2" borderId="16" xfId="11" applyFont="1" applyFill="1" applyBorder="1" applyAlignment="1">
      <alignment vertical="center" wrapText="1"/>
      <protection/>
    </xf>
    <xf numFmtId="0" fontId="37" fillId="2" borderId="38" xfId="11" applyFont="1" applyFill="1" applyBorder="1" applyAlignment="1">
      <alignment horizontal="center" vertical="center" wrapText="1"/>
      <protection/>
    </xf>
    <xf numFmtId="0" fontId="5" fillId="0" borderId="16" xfId="11" applyBorder="1">
      <alignment/>
      <protection/>
    </xf>
    <xf numFmtId="0" fontId="5" fillId="0" borderId="18" xfId="11" applyBorder="1">
      <alignment/>
      <protection/>
    </xf>
    <xf numFmtId="0" fontId="5" fillId="0" borderId="7" xfId="11" applyBorder="1">
      <alignment/>
      <protection/>
    </xf>
    <xf numFmtId="0" fontId="5" fillId="0" borderId="39" xfId="11" applyBorder="1" applyAlignment="1">
      <alignment horizontal="center" vertical="center"/>
      <protection/>
    </xf>
    <xf numFmtId="0" fontId="37" fillId="2" borderId="4" xfId="11" applyFont="1" applyFill="1" applyBorder="1" applyAlignment="1">
      <alignment vertical="center" wrapText="1"/>
      <protection/>
    </xf>
    <xf numFmtId="0" fontId="37" fillId="2" borderId="39" xfId="11" applyFont="1" applyFill="1" applyBorder="1" applyAlignment="1">
      <alignment horizontal="center" vertical="center" wrapText="1"/>
      <protection/>
    </xf>
    <xf numFmtId="0" fontId="5" fillId="0" borderId="4" xfId="11" applyBorder="1">
      <alignment/>
      <protection/>
    </xf>
    <xf numFmtId="0" fontId="5" fillId="0" borderId="19" xfId="11" applyBorder="1">
      <alignment/>
      <protection/>
    </xf>
    <xf numFmtId="0" fontId="5" fillId="0" borderId="28" xfId="11" applyBorder="1">
      <alignment/>
      <protection/>
    </xf>
    <xf numFmtId="0" fontId="5" fillId="0" borderId="40" xfId="11" applyBorder="1" applyAlignment="1">
      <alignment horizontal="center" vertical="center"/>
      <protection/>
    </xf>
    <xf numFmtId="0" fontId="37" fillId="2" borderId="13" xfId="11" applyFont="1" applyFill="1" applyBorder="1" applyAlignment="1">
      <alignment vertical="center" wrapText="1"/>
      <protection/>
    </xf>
    <xf numFmtId="0" fontId="37" fillId="2" borderId="40" xfId="11" applyFont="1" applyFill="1" applyBorder="1" applyAlignment="1">
      <alignment horizontal="center" vertical="center" wrapText="1"/>
      <protection/>
    </xf>
    <xf numFmtId="0" fontId="5" fillId="0" borderId="13" xfId="11" applyBorder="1">
      <alignment/>
      <protection/>
    </xf>
    <xf numFmtId="0" fontId="5" fillId="0" borderId="14" xfId="11" applyBorder="1">
      <alignment/>
      <protection/>
    </xf>
    <xf numFmtId="49" fontId="0" fillId="0" borderId="0" xfId="0" applyNumberFormat="1" applyFont="1">
      <alignment/>
    </xf>
    <xf numFmtId="14" fontId="0" fillId="0" borderId="0" xfId="0" applyNumberFormat="1" applyFont="1">
      <alignment/>
    </xf>
    <xf numFmtId="0" fontId="0" fillId="10" borderId="22" xfId="0" applyFont="1" applyFill="1" applyBorder="1" applyAlignment="1" applyProtection="1">
      <alignment vertical="center"/>
      <protection locked="0"/>
    </xf>
    <xf numFmtId="0" fontId="5" fillId="0" borderId="41" xfId="11" applyBorder="1">
      <alignment/>
      <protection/>
    </xf>
    <xf numFmtId="3" fontId="0" fillId="0" borderId="0" xfId="0" applyNumberFormat="1">
      <alignment/>
    </xf>
    <xf numFmtId="3" fontId="0" fillId="0" borderId="0" xfId="0" applyNumberFormat="1" applyFont="1">
      <alignment/>
    </xf>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24" fillId="3" borderId="0" xfId="0" applyFont="1" applyFill="1" applyAlignment="1">
      <alignment horizontal="right" vertical="center"/>
    </xf>
    <xf numFmtId="0" fontId="0" fillId="14" borderId="0" xfId="0" applyFill="1" applyAlignment="1">
      <alignment horizontal="left" vertical="center"/>
    </xf>
    <xf numFmtId="0" fontId="35" fillId="4" borderId="0" xfId="0" applyFont="1" applyFill="1" applyAlignment="1" applyProtection="1">
      <alignment horizontal="center"/>
      <protection locked="0"/>
    </xf>
    <xf numFmtId="0" fontId="36" fillId="0" borderId="0" xfId="0" applyFont="1" applyProtection="1">
      <alignment/>
      <protection locked="0"/>
    </xf>
    <xf numFmtId="0" fontId="2" fillId="15" borderId="0" xfId="0" applyFont="1" applyFill="1">
      <alignment/>
    </xf>
    <xf numFmtId="0" fontId="0" fillId="16" borderId="0" xfId="0" applyFill="1" applyAlignment="1">
      <alignment horizontal="right" vertical="center"/>
    </xf>
    <xf numFmtId="0" fontId="5" fillId="17" borderId="0" xfId="11" applyFill="1">
      <alignment/>
      <protection/>
    </xf>
    <xf numFmtId="0" fontId="5" fillId="14" borderId="0" xfId="11" applyFill="1">
      <alignment/>
      <protection/>
    </xf>
    <xf numFmtId="0" fontId="40" fillId="14" borderId="0" xfId="11" applyFont="1" applyFill="1" applyAlignment="1">
      <alignment vertical="top"/>
      <protection/>
    </xf>
    <xf numFmtId="0" fontId="41" fillId="14" borderId="0" xfId="11" applyFont="1" applyFill="1" applyAlignment="1">
      <alignment wrapText="1"/>
      <protection/>
    </xf>
    <xf numFmtId="0" fontId="40" fillId="14" borderId="0" xfId="11" applyFont="1" applyFill="1" applyAlignment="1">
      <alignment wrapText="1"/>
      <protection/>
    </xf>
    <xf numFmtId="0" fontId="40" fillId="14" borderId="0" xfId="11" applyFont="1" applyFill="1">
      <alignment/>
      <protection/>
    </xf>
    <xf numFmtId="0" fontId="40" fillId="14" borderId="0" xfId="12" applyFont="1" applyFill="1" applyAlignment="1">
      <alignment wrapText="1"/>
      <protection/>
    </xf>
    <xf numFmtId="0" fontId="43" fillId="14" borderId="0" xfId="13" applyFont="1" applyFill="1" applyAlignment="1" applyProtection="1">
      <alignment/>
      <protection/>
    </xf>
    <xf numFmtId="0" fontId="8" fillId="14" borderId="0" xfId="11" applyFont="1" applyFill="1" applyAlignment="1">
      <alignment horizontal="right" wrapText="1"/>
      <protection/>
    </xf>
    <xf numFmtId="0" fontId="40" fillId="14" borderId="0" xfId="11" applyFont="1" applyFill="1" applyAlignment="1">
      <alignment horizontal="right" wrapText="1"/>
      <protection/>
    </xf>
    <xf numFmtId="0" fontId="8" fillId="3" borderId="30" xfId="0" applyFont="1" applyFill="1" applyBorder="1" applyAlignment="1">
      <alignment horizontal="right" vertical="center"/>
    </xf>
    <xf numFmtId="0" fontId="44" fillId="4" borderId="0" xfId="0" applyFont="1" applyFill="1">
      <alignment/>
    </xf>
    <xf numFmtId="0" fontId="18" fillId="4" borderId="0" xfId="10" applyFill="1" applyAlignment="1" applyProtection="1">
      <alignment/>
      <protection/>
    </xf>
    <xf numFmtId="0" fontId="0" fillId="3" borderId="0" xfId="14" applyFill="1">
      <alignment/>
      <protection/>
    </xf>
    <xf numFmtId="0" fontId="0" fillId="2" borderId="0" xfId="14" applyFill="1">
      <alignment/>
      <protection/>
    </xf>
    <xf numFmtId="0" fontId="0" fillId="0" borderId="0" xfId="14">
      <alignment/>
      <protection/>
    </xf>
    <xf numFmtId="0" fontId="23" fillId="2" borderId="0" xfId="14" applyFont="1" applyFill="1">
      <alignment/>
      <protection/>
    </xf>
    <xf numFmtId="0" fontId="0" fillId="2" borderId="0" xfId="14" applyFill="1" applyAlignment="1">
      <alignment vertical="top" wrapText="1"/>
      <protection/>
    </xf>
    <xf numFmtId="0" fontId="34" fillId="2" borderId="0" xfId="14" applyFont="1" applyFill="1">
      <alignment/>
      <protection/>
    </xf>
    <xf numFmtId="0" fontId="34" fillId="0" borderId="0" xfId="14" applyFont="1">
      <alignment/>
      <protection/>
    </xf>
    <xf numFmtId="0" fontId="0" fillId="2" borderId="0" xfId="14" applyFill="1" applyProtection="1">
      <alignment/>
      <protection locked="0"/>
    </xf>
    <xf numFmtId="0" fontId="12" fillId="3" borderId="0" xfId="14" applyFont="1" applyFill="1" applyAlignment="1">
      <alignment horizontal="center" wrapText="1"/>
      <protection/>
    </xf>
    <xf numFmtId="0" fontId="8" fillId="3" borderId="0" xfId="14" applyFont="1" applyFill="1" applyAlignment="1">
      <alignment horizontal="center" wrapText="1"/>
      <protection/>
    </xf>
    <xf numFmtId="0" fontId="0" fillId="0" borderId="0" xfId="14">
      <alignment/>
      <protection/>
    </xf>
    <xf numFmtId="0" fontId="47" fillId="7" borderId="0" xfId="10" applyFont="1" applyFill="1" applyAlignment="1" applyProtection="1">
      <alignment horizontal="center" wrapText="1"/>
      <protection/>
    </xf>
    <xf numFmtId="0" fontId="4" fillId="0" borderId="0" xfId="14" applyFont="1" applyAlignment="1">
      <alignment horizontal="center" wrapText="1"/>
      <protection/>
    </xf>
    <xf numFmtId="0" fontId="45" fillId="3" borderId="0" xfId="14" applyFont="1" applyFill="1" applyAlignment="1">
      <alignment horizontal="left" vertical="center" wrapText="1"/>
      <protection/>
    </xf>
    <xf numFmtId="0" fontId="8" fillId="3" borderId="0" xfId="15" applyFont="1" applyFill="1" applyAlignment="1">
      <alignment horizontal="center" vertical="center" wrapText="1"/>
      <protection/>
    </xf>
    <xf numFmtId="0" fontId="34" fillId="0" borderId="0" xfId="0" applyFont="1" applyAlignment="1">
      <alignment horizontal="center" vertical="center" wrapText="1"/>
    </xf>
    <xf numFmtId="0" fontId="34" fillId="3" borderId="0" xfId="14" applyFont="1" applyFill="1" applyAlignment="1">
      <alignment horizontal="left" vertical="center" wrapText="1"/>
      <protection/>
    </xf>
    <xf numFmtId="0" fontId="34" fillId="3" borderId="0" xfId="14" applyFont="1" applyFill="1" applyAlignment="1">
      <alignment horizontal="left" vertical="center" wrapText="1" shrinkToFit="1"/>
      <protection/>
    </xf>
    <xf numFmtId="0" fontId="22" fillId="2" borderId="0" xfId="14" applyFont="1" applyFill="1" applyAlignment="1">
      <alignment vertical="center"/>
      <protection/>
    </xf>
    <xf numFmtId="0" fontId="0" fillId="2" borderId="0" xfId="14" applyFill="1" applyAlignment="1">
      <alignment vertical="top" wrapText="1"/>
      <protection/>
    </xf>
    <xf numFmtId="0" fontId="20" fillId="3" borderId="0" xfId="14" applyFont="1" applyFill="1" applyAlignment="1">
      <alignment horizontal="center" wrapText="1"/>
      <protection/>
    </xf>
    <xf numFmtId="0" fontId="45" fillId="3" borderId="0" xfId="14" applyFont="1" applyFill="1" applyAlignment="1">
      <alignment horizontal="center"/>
      <protection/>
    </xf>
    <xf numFmtId="0" fontId="8" fillId="3" borderId="0" xfId="14" applyFont="1" applyFill="1" applyAlignment="1">
      <alignment horizontal="center" vertical="center" wrapText="1"/>
      <protection/>
    </xf>
    <xf numFmtId="0" fontId="0" fillId="0" borderId="0" xfId="14" applyAlignment="1">
      <alignment wrapText="1"/>
      <protection/>
    </xf>
    <xf numFmtId="0" fontId="8" fillId="3" borderId="0" xfId="14" applyFont="1" applyFill="1" applyAlignment="1">
      <alignment horizontal="left" vertical="center" wrapText="1"/>
      <protection/>
    </xf>
    <xf numFmtId="0" fontId="28" fillId="4" borderId="0" xfId="0" applyFont="1" applyFill="1" applyAlignment="1">
      <alignment horizontal="center" vertical="center"/>
    </xf>
    <xf numFmtId="0" fontId="0" fillId="18" borderId="0" xfId="0" applyFill="1">
      <alignment/>
    </xf>
    <xf numFmtId="0" fontId="0" fillId="0" borderId="0" xfId="0">
      <alignment/>
    </xf>
    <xf numFmtId="0" fontId="24"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25" fillId="4" borderId="22"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0"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27" fillId="4" borderId="0" xfId="0" applyFont="1" applyFill="1" applyAlignment="1">
      <alignment horizontal="center" vertical="center"/>
    </xf>
    <xf numFmtId="0" fontId="28" fillId="4" borderId="43" xfId="0" applyFont="1" applyFill="1" applyBorder="1" applyAlignment="1">
      <alignment vertical="center"/>
    </xf>
    <xf numFmtId="0" fontId="0" fillId="0" borderId="44" xfId="0" applyBorder="1" applyAlignment="1">
      <alignment vertical="center"/>
    </xf>
    <xf numFmtId="0" fontId="21" fillId="14" borderId="0" xfId="11" applyFont="1" applyFill="1">
      <alignment/>
      <protection/>
    </xf>
    <xf numFmtId="0" fontId="5" fillId="14" borderId="0" xfId="11" applyFill="1">
      <alignment/>
      <protection/>
    </xf>
    <xf numFmtId="0" fontId="6" fillId="3" borderId="0" xfId="0" applyFont="1" applyFill="1" applyAlignment="1">
      <alignment horizontal="center"/>
    </xf>
    <xf numFmtId="0" fontId="12" fillId="7" borderId="0" xfId="0" applyFont="1" applyFill="1" applyAlignment="1">
      <alignment horizontal="right"/>
    </xf>
    <xf numFmtId="0" fontId="13" fillId="7" borderId="0" xfId="0" applyFont="1" applyFill="1" applyAlignment="1">
      <alignment horizontal="right"/>
    </xf>
    <xf numFmtId="0" fontId="0" fillId="7" borderId="0" xfId="0" applyFill="1">
      <alignment/>
    </xf>
    <xf numFmtId="0" fontId="7" fillId="3" borderId="0" xfId="0" applyFont="1" applyFill="1">
      <alignment/>
    </xf>
    <xf numFmtId="14" fontId="5" fillId="2" borderId="39" xfId="0" applyNumberFormat="1" applyFont="1" applyFill="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6" xfId="0" applyBorder="1" applyProtection="1">
      <alignment/>
      <protection locked="0"/>
    </xf>
    <xf numFmtId="0" fontId="16" fillId="3" borderId="0" xfId="0" applyFont="1" applyFill="1" applyAlignment="1">
      <alignment horizontal="center"/>
    </xf>
    <xf numFmtId="0" fontId="17"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7" xfId="0" applyFont="1" applyFill="1" applyBorder="1" applyAlignment="1">
      <alignment horizontal="center"/>
    </xf>
    <xf numFmtId="0" fontId="0" fillId="7" borderId="29" xfId="0" applyFill="1" applyBorder="1" applyAlignment="1">
      <alignment horizontal="center"/>
    </xf>
    <xf numFmtId="0" fontId="0" fillId="7" borderId="48" xfId="0" applyFill="1" applyBorder="1" applyAlignment="1">
      <alignment horizontal="center"/>
    </xf>
    <xf numFmtId="0" fontId="0" fillId="7" borderId="30" xfId="0" applyFill="1" applyBorder="1" applyAlignment="1">
      <alignment horizontal="center"/>
    </xf>
    <xf numFmtId="0" fontId="0" fillId="7" borderId="0" xfId="0" applyFill="1" applyAlignment="1">
      <alignment horizontal="center"/>
    </xf>
    <xf numFmtId="0" fontId="0" fillId="7" borderId="49" xfId="0" applyFill="1" applyBorder="1" applyAlignment="1">
      <alignment horizontal="center"/>
    </xf>
    <xf numFmtId="0" fontId="0" fillId="7" borderId="38" xfId="0" applyFill="1" applyBorder="1" applyAlignment="1">
      <alignment horizontal="center"/>
    </xf>
    <xf numFmtId="0" fontId="0" fillId="7" borderId="50" xfId="0" applyFill="1" applyBorder="1" applyAlignment="1">
      <alignment horizontal="center"/>
    </xf>
    <xf numFmtId="0" fontId="0" fillId="7" borderId="51" xfId="0" applyFill="1" applyBorder="1" applyAlignment="1">
      <alignment horizontal="center"/>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alignment/>
    </xf>
    <xf numFmtId="0" fontId="0" fillId="0" borderId="49" xfId="0" applyBorder="1">
      <alignment/>
    </xf>
    <xf numFmtId="0" fontId="7" fillId="3" borderId="0" xfId="0" applyFont="1" applyFill="1">
      <alignment/>
    </xf>
    <xf numFmtId="0" fontId="0" fillId="0" borderId="0" xfId="0" applyFont="1">
      <alignment/>
    </xf>
    <xf numFmtId="0" fontId="0" fillId="0" borderId="49" xfId="0" applyFont="1" applyBorder="1">
      <alignment/>
    </xf>
    <xf numFmtId="0" fontId="0" fillId="3" borderId="50" xfId="0" applyFill="1" applyBorder="1">
      <alignment/>
    </xf>
    <xf numFmtId="0" fontId="0" fillId="0" borderId="0" xfId="0" applyFont="1">
      <alignment/>
    </xf>
    <xf numFmtId="0" fontId="0" fillId="0" borderId="49" xfId="0" applyFont="1" applyBorder="1">
      <alignment/>
    </xf>
    <xf numFmtId="0" fontId="5" fillId="2" borderId="39" xfId="0" applyFont="1" applyFill="1" applyBorder="1" applyAlignment="1">
      <alignment horizontal="center" vertical="center"/>
    </xf>
    <xf numFmtId="0" fontId="0" fillId="4" borderId="45" xfId="0" applyFill="1" applyBorder="1" applyAlignment="1">
      <alignment horizontal="center" vertical="center"/>
    </xf>
    <xf numFmtId="0" fontId="0" fillId="4" borderId="46" xfId="0" applyFill="1" applyBorder="1" applyAlignment="1">
      <alignment horizontal="center" vertical="center"/>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10" fillId="3" borderId="0" xfId="0" applyFont="1" applyFill="1" applyAlignment="1">
      <alignment horizontal="left"/>
    </xf>
    <xf numFmtId="0" fontId="4" fillId="14" borderId="0" xfId="0" applyFont="1"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8" fillId="3"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0" fillId="7" borderId="30" xfId="0" applyFill="1" applyBorder="1" applyAlignment="1">
      <alignment horizontal="center" vertical="center"/>
    </xf>
    <xf numFmtId="0" fontId="0" fillId="7" borderId="0" xfId="0" applyFill="1" applyAlignment="1">
      <alignment horizontal="center" vertical="center"/>
    </xf>
    <xf numFmtId="0" fontId="13" fillId="7" borderId="0" xfId="0" applyFont="1" applyFill="1" applyAlignment="1">
      <alignment horizontal="left" vertical="center"/>
    </xf>
    <xf numFmtId="49" fontId="0" fillId="2" borderId="39" xfId="0" applyNumberFormat="1" applyFont="1" applyFill="1" applyBorder="1" applyAlignment="1" applyProtection="1">
      <alignment horizontal="center" vertical="center"/>
      <protection locked="0"/>
    </xf>
    <xf numFmtId="49" fontId="0" fillId="4" borderId="46" xfId="0" applyNumberFormat="1" applyFont="1" applyFill="1" applyBorder="1" applyAlignment="1" applyProtection="1">
      <alignment horizontal="center" vertical="center"/>
      <protection locked="0"/>
    </xf>
    <xf numFmtId="0" fontId="0" fillId="7" borderId="30" xfId="0" applyFill="1" applyBorder="1">
      <alignment/>
    </xf>
    <xf numFmtId="0" fontId="13" fillId="7" borderId="0" xfId="0" applyFont="1" applyFill="1" applyAlignment="1">
      <alignment horizontal="left"/>
    </xf>
    <xf numFmtId="14" fontId="5" fillId="2" borderId="39" xfId="0" applyNumberFormat="1" applyFont="1" applyFill="1" applyBorder="1" applyAlignment="1" applyProtection="1">
      <alignment horizontal="center" vertical="center"/>
      <protection locked="0"/>
    </xf>
    <xf numFmtId="14" fontId="5" fillId="2" borderId="45"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3" fillId="7" borderId="50" xfId="0" applyFont="1" applyFill="1" applyBorder="1" applyAlignment="1">
      <alignment horizontal="left"/>
    </xf>
    <xf numFmtId="0" fontId="13" fillId="7" borderId="0" xfId="0" applyFont="1" applyFill="1" applyAlignment="1">
      <alignment horizontal="left" wrapText="1"/>
    </xf>
    <xf numFmtId="0" fontId="0" fillId="0" borderId="0" xfId="0" applyAlignment="1">
      <alignment wrapText="1"/>
    </xf>
    <xf numFmtId="0" fontId="0" fillId="0" borderId="50" xfId="0" applyBorder="1" applyAlignment="1">
      <alignment wrapText="1"/>
    </xf>
    <xf numFmtId="0" fontId="0" fillId="7" borderId="49" xfId="0" applyFill="1" applyBorder="1">
      <alignment/>
    </xf>
    <xf numFmtId="0" fontId="16" fillId="3" borderId="0" xfId="0" applyFont="1" applyFill="1">
      <alignment/>
    </xf>
    <xf numFmtId="0" fontId="15" fillId="0" borderId="0" xfId="0" applyFont="1">
      <alignment/>
    </xf>
    <xf numFmtId="0" fontId="9" fillId="3" borderId="0" xfId="0" applyFont="1" applyFill="1" applyAlignment="1">
      <alignment horizontal="center" vertical="center"/>
    </xf>
    <xf numFmtId="0" fontId="8" fillId="3" borderId="0" xfId="0" applyFont="1" applyFill="1" applyAlignment="1">
      <alignment horizontal="right" vertical="center"/>
    </xf>
    <xf numFmtId="0" fontId="0" fillId="0" borderId="49" xfId="0" applyBorder="1" applyAlignment="1">
      <alignment horizontal="right" vertical="center"/>
    </xf>
    <xf numFmtId="0" fontId="24" fillId="14" borderId="0" xfId="0" applyFont="1" applyFill="1" applyAlignment="1" applyProtection="1">
      <alignment horizontal="center" vertical="center"/>
      <protection locked="0"/>
    </xf>
    <xf numFmtId="0" fontId="24" fillId="14" borderId="0" xfId="0" applyFont="1" applyFill="1" applyAlignment="1">
      <alignment horizontal="left" vertical="center"/>
    </xf>
    <xf numFmtId="0" fontId="0" fillId="14"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7" fillId="3" borderId="50" xfId="0" applyFont="1" applyFill="1" applyBorder="1">
      <alignment/>
    </xf>
    <xf numFmtId="0" fontId="0" fillId="0" borderId="50" xfId="0" applyBorder="1">
      <alignment/>
    </xf>
    <xf numFmtId="0" fontId="10" fillId="3" borderId="0" xfId="0" applyFont="1" applyFill="1">
      <alignment/>
    </xf>
    <xf numFmtId="0" fontId="7" fillId="3" borderId="0" xfId="0" applyFont="1" applyFill="1" applyAlignment="1">
      <alignment horizontal="left" vertical="center"/>
    </xf>
    <xf numFmtId="0" fontId="0" fillId="0" borderId="0" xfId="0" applyFont="1" applyAlignment="1">
      <alignment vertical="center"/>
    </xf>
    <xf numFmtId="0" fontId="7" fillId="3" borderId="0" xfId="0" applyFont="1" applyFill="1" applyAlignment="1">
      <alignment horizontal="left"/>
    </xf>
    <xf numFmtId="0" fontId="6" fillId="2" borderId="39" xfId="0" applyFont="1" applyFill="1" applyBorder="1" applyAlignment="1" applyProtection="1">
      <alignment vertical="center"/>
      <protection locked="0"/>
    </xf>
    <xf numFmtId="0" fontId="2" fillId="4" borderId="45" xfId="0" applyFont="1" applyFill="1" applyBorder="1" applyAlignment="1" applyProtection="1">
      <alignment vertical="center"/>
      <protection locked="0"/>
    </xf>
    <xf numFmtId="0" fontId="2" fillId="4" borderId="46" xfId="0" applyFont="1" applyFill="1" applyBorder="1" applyAlignment="1" applyProtection="1">
      <alignment vertical="center"/>
      <protection locked="0"/>
    </xf>
    <xf numFmtId="0" fontId="5" fillId="2" borderId="39" xfId="0" applyFont="1" applyFill="1" applyBorder="1" applyAlignment="1" applyProtection="1">
      <alignment vertical="center"/>
      <protection locked="0"/>
    </xf>
    <xf numFmtId="0" fontId="0" fillId="4" borderId="45" xfId="0" applyFont="1" applyFill="1" applyBorder="1" applyAlignment="1" applyProtection="1">
      <alignment vertical="center"/>
      <protection locked="0"/>
    </xf>
    <xf numFmtId="0" fontId="0" fillId="4" borderId="46" xfId="0" applyFont="1" applyFill="1" applyBorder="1" applyAlignment="1" applyProtection="1">
      <alignment vertical="center"/>
      <protection locked="0"/>
    </xf>
    <xf numFmtId="0" fontId="10" fillId="3" borderId="29" xfId="0" applyFont="1" applyFill="1" applyBorder="1" applyAlignment="1">
      <alignment horizontal="left"/>
    </xf>
    <xf numFmtId="0" fontId="0" fillId="0" borderId="29" xfId="0" applyBorder="1">
      <alignment/>
    </xf>
    <xf numFmtId="0" fontId="6" fillId="2" borderId="39" xfId="0" applyFont="1" applyFill="1" applyBorder="1" applyAlignment="1" applyProtection="1">
      <alignment horizontal="left" vertical="center"/>
      <protection locked="0"/>
    </xf>
    <xf numFmtId="0" fontId="0" fillId="0" borderId="45" xfId="0" applyBorder="1" applyAlignment="1">
      <alignment horizontal="left" vertical="center"/>
    </xf>
    <xf numFmtId="0" fontId="0" fillId="0" borderId="46" xfId="0" applyBorder="1" applyAlignment="1">
      <alignment horizontal="left" vertical="center"/>
    </xf>
    <xf numFmtId="0" fontId="2" fillId="4" borderId="45" xfId="0" applyFont="1" applyFill="1" applyBorder="1" applyAlignment="1" applyProtection="1">
      <alignment horizontal="lef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16" fillId="11" borderId="52" xfId="0" applyFont="1" applyFill="1" applyBorder="1">
      <alignment/>
    </xf>
    <xf numFmtId="0" fontId="17" fillId="0" borderId="52" xfId="0" applyFont="1" applyBorder="1">
      <alignment/>
    </xf>
    <xf numFmtId="0" fontId="0" fillId="0" borderId="52" xfId="0" applyBorder="1">
      <alignment/>
    </xf>
    <xf numFmtId="0" fontId="7" fillId="11" borderId="10" xfId="0" applyFont="1" applyFill="1" applyBorder="1" applyAlignment="1">
      <alignment horizontal="center" vertical="center" wrapText="1" shrinkToFit="1"/>
    </xf>
    <xf numFmtId="0" fontId="0" fillId="0" borderId="10" xfId="0" applyBorder="1" applyAlignment="1">
      <alignment vertical="center" wrapText="1" shrinkToFit="1"/>
    </xf>
    <xf numFmtId="0" fontId="0" fillId="0" borderId="4" xfId="0" applyBorder="1" applyAlignment="1">
      <alignment vertical="center" wrapText="1" shrinkToFit="1"/>
    </xf>
    <xf numFmtId="0" fontId="7" fillId="11" borderId="4" xfId="0" applyFont="1" applyFill="1" applyBorder="1" applyAlignment="1">
      <alignment horizontal="center" vertical="center"/>
    </xf>
    <xf numFmtId="0" fontId="13" fillId="0" borderId="4" xfId="0" applyFont="1" applyBorder="1" applyAlignment="1">
      <alignment vertical="center" wrapText="1" shrinkToFit="1"/>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3" fillId="0" borderId="10"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6" fillId="11" borderId="0" xfId="0" applyFont="1" applyFill="1" applyAlignment="1">
      <alignment horizontal="center" vertical="center"/>
    </xf>
    <xf numFmtId="0" fontId="2" fillId="11" borderId="0" xfId="0" applyFont="1" applyFill="1" applyAlignment="1">
      <alignment horizontal="center" vertical="center"/>
    </xf>
    <xf numFmtId="0" fontId="7" fillId="11" borderId="27" xfId="0" applyFont="1" applyFill="1" applyBorder="1" applyAlignment="1">
      <alignment horizontal="center" vertical="center"/>
    </xf>
    <xf numFmtId="0" fontId="13" fillId="0" borderId="7" xfId="0" applyFont="1" applyBorder="1" applyAlignment="1">
      <alignment vertical="center"/>
    </xf>
    <xf numFmtId="0" fontId="0" fillId="0" borderId="28" xfId="0" applyBorder="1" applyAlignment="1">
      <alignment vertical="center"/>
    </xf>
    <xf numFmtId="0" fontId="0" fillId="0" borderId="13" xfId="0" applyBorder="1" applyAlignment="1">
      <alignment vertical="center" wrapText="1" shrinkToFit="1"/>
    </xf>
    <xf numFmtId="0" fontId="19" fillId="11" borderId="53" xfId="0" applyFont="1" applyFill="1" applyBorder="1" applyAlignment="1">
      <alignment vertical="center"/>
    </xf>
    <xf numFmtId="0" fontId="7" fillId="11" borderId="53" xfId="0" applyFont="1" applyFill="1" applyBorder="1" applyAlignment="1">
      <alignment vertical="center"/>
    </xf>
    <xf numFmtId="0" fontId="12" fillId="11" borderId="53" xfId="0" applyFont="1" applyFill="1" applyBorder="1" applyAlignment="1">
      <alignment horizontal="right" vertical="center"/>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7" fillId="3" borderId="39" xfId="0" applyFont="1" applyFill="1" applyBorder="1" applyAlignment="1">
      <alignment vertical="center" wrapText="1" shrinkToFit="1"/>
    </xf>
    <xf numFmtId="0" fontId="7" fillId="3" borderId="45" xfId="0" applyFont="1" applyFill="1" applyBorder="1" applyAlignment="1">
      <alignment vertical="center" wrapText="1" shrinkToFit="1"/>
    </xf>
    <xf numFmtId="0" fontId="7" fillId="3" borderId="46" xfId="0" applyFont="1" applyFill="1" applyBorder="1" applyAlignment="1">
      <alignment vertical="center" wrapText="1" shrinkToFit="1"/>
    </xf>
    <xf numFmtId="0" fontId="7" fillId="3" borderId="54" xfId="0" applyFont="1" applyFill="1" applyBorder="1" applyAlignment="1">
      <alignment vertical="center" wrapText="1" shrinkToFit="1"/>
    </xf>
    <xf numFmtId="0" fontId="7" fillId="3" borderId="53" xfId="0" applyFont="1" applyFill="1" applyBorder="1" applyAlignment="1">
      <alignment vertical="center" wrapText="1" shrinkToFit="1"/>
    </xf>
    <xf numFmtId="0" fontId="7" fillId="3" borderId="55" xfId="0" applyFont="1" applyFill="1" applyBorder="1" applyAlignment="1">
      <alignment vertical="center" wrapText="1" shrinkToFit="1"/>
    </xf>
    <xf numFmtId="0" fontId="16" fillId="3" borderId="52" xfId="0" applyFont="1" applyFill="1" applyBorder="1">
      <alignment/>
    </xf>
    <xf numFmtId="0" fontId="7" fillId="3"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7" fillId="3" borderId="54" xfId="0" applyFont="1" applyFill="1" applyBorder="1" applyAlignment="1">
      <alignment vertical="center"/>
    </xf>
    <xf numFmtId="0" fontId="13" fillId="0" borderId="53" xfId="0" applyFont="1" applyBorder="1" applyAlignment="1">
      <alignment vertical="center"/>
    </xf>
    <xf numFmtId="0" fontId="13" fillId="0" borderId="55" xfId="0" applyFont="1" applyBorder="1" applyAlignment="1">
      <alignment vertical="center"/>
    </xf>
    <xf numFmtId="0" fontId="13" fillId="0" borderId="30" xfId="0" applyFont="1" applyBorder="1" applyAlignment="1">
      <alignment vertical="center"/>
    </xf>
    <xf numFmtId="0" fontId="13" fillId="0" borderId="0" xfId="0" applyFont="1" applyAlignment="1">
      <alignment vertical="center"/>
    </xf>
    <xf numFmtId="0" fontId="13" fillId="0" borderId="49" xfId="0" applyFont="1" applyBorder="1" applyAlignment="1">
      <alignment vertical="center"/>
    </xf>
    <xf numFmtId="0" fontId="13" fillId="0" borderId="58" xfId="0" applyFont="1" applyBorder="1" applyAlignment="1">
      <alignment vertical="center"/>
    </xf>
    <xf numFmtId="0" fontId="13" fillId="0" borderId="52" xfId="0" applyFont="1" applyBorder="1" applyAlignment="1">
      <alignment vertical="center"/>
    </xf>
    <xf numFmtId="0" fontId="13" fillId="0" borderId="59" xfId="0" applyFont="1" applyBorder="1" applyAlignment="1">
      <alignment vertical="center"/>
    </xf>
    <xf numFmtId="0" fontId="7" fillId="3" borderId="17"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0" xfId="0" applyFont="1" applyBorder="1" applyAlignment="1">
      <alignment horizontal="center" vertical="center" wrapText="1" shrinkToFit="1"/>
    </xf>
    <xf numFmtId="0" fontId="7" fillId="3" borderId="61" xfId="0" applyFont="1" applyFill="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62" xfId="0" applyFont="1" applyBorder="1" applyAlignment="1">
      <alignment horizontal="center" vertical="center" wrapText="1" shrinkToFit="1"/>
    </xf>
    <xf numFmtId="3" fontId="5" fillId="2" borderId="5" xfId="0" applyNumberFormat="1" applyFont="1" applyFill="1" applyBorder="1" applyAlignment="1">
      <alignment horizontal="center" vertical="center"/>
    </xf>
    <xf numFmtId="3" fontId="0" fillId="4" borderId="60" xfId="0" applyNumberFormat="1" applyFill="1" applyBorder="1" applyAlignment="1">
      <alignment horizontal="center" vertical="center"/>
    </xf>
    <xf numFmtId="0" fontId="7" fillId="3" borderId="58" xfId="0" applyFont="1" applyFill="1" applyBorder="1">
      <alignment/>
    </xf>
    <xf numFmtId="0" fontId="7" fillId="3" borderId="52" xfId="0" applyFont="1" applyFill="1" applyBorder="1">
      <alignment/>
    </xf>
    <xf numFmtId="0" fontId="7" fillId="3" borderId="59" xfId="0" applyFont="1" applyFill="1" applyBorder="1">
      <alignment/>
    </xf>
    <xf numFmtId="0" fontId="13" fillId="7" borderId="0" xfId="0" applyFont="1" applyFill="1" applyAlignment="1">
      <alignment wrapText="1"/>
    </xf>
    <xf numFmtId="0" fontId="14" fillId="7" borderId="50" xfId="0" applyFont="1" applyFill="1" applyBorder="1" applyAlignment="1">
      <alignment horizontal="left"/>
    </xf>
    <xf numFmtId="0" fontId="2" fillId="7" borderId="50" xfId="0" applyFont="1" applyFill="1" applyBorder="1" applyAlignment="1">
      <alignment horizontal="left"/>
    </xf>
    <xf numFmtId="0" fontId="5" fillId="3" borderId="63" xfId="0" applyFont="1" applyFill="1" applyBorder="1" applyAlignment="1">
      <alignment horizontal="center"/>
    </xf>
    <xf numFmtId="0" fontId="7" fillId="3" borderId="30" xfId="0" applyFont="1" applyFill="1" applyBorder="1">
      <alignment/>
    </xf>
    <xf numFmtId="0" fontId="7" fillId="3" borderId="49" xfId="0" applyFont="1" applyFill="1" applyBorder="1">
      <alignment/>
    </xf>
    <xf numFmtId="0" fontId="7" fillId="3" borderId="64" xfId="0" applyFont="1" applyFill="1" applyBorder="1" applyAlignment="1">
      <alignment horizontal="center" vertical="center"/>
    </xf>
    <xf numFmtId="0" fontId="13" fillId="7" borderId="53" xfId="0" applyFont="1" applyFill="1" applyBorder="1" applyAlignment="1">
      <alignment horizontal="center" vertical="center"/>
    </xf>
    <xf numFmtId="0" fontId="0" fillId="7" borderId="53" xfId="0" applyFill="1" applyBorder="1">
      <alignment/>
    </xf>
    <xf numFmtId="0" fontId="14" fillId="3" borderId="0" xfId="0" applyFont="1" applyFill="1" applyAlignment="1">
      <alignment vertical="center"/>
    </xf>
    <xf numFmtId="0" fontId="0" fillId="7" borderId="0" xfId="0" applyFill="1" applyAlignment="1">
      <alignment vertical="center"/>
    </xf>
    <xf numFmtId="0" fontId="10" fillId="3" borderId="0" xfId="0" applyFont="1" applyFill="1" applyAlignment="1">
      <alignment horizontal="center"/>
    </xf>
    <xf numFmtId="0" fontId="14" fillId="7" borderId="0" xfId="0" applyFont="1" applyFill="1" applyAlignment="1">
      <alignment horizontal="center"/>
    </xf>
    <xf numFmtId="3" fontId="5" fillId="2" borderId="39" xfId="0" applyNumberFormat="1" applyFont="1" applyFill="1" applyBorder="1" applyAlignment="1" applyProtection="1">
      <alignment horizontal="left"/>
      <protection locked="0"/>
    </xf>
    <xf numFmtId="0" fontId="0" fillId="4" borderId="45" xfId="0" applyFont="1" applyFill="1" applyBorder="1" applyAlignment="1" applyProtection="1">
      <alignment horizontal="left"/>
      <protection locked="0"/>
    </xf>
    <xf numFmtId="0" fontId="0" fillId="4" borderId="46" xfId="0" applyFont="1" applyFill="1" applyBorder="1" applyAlignment="1" applyProtection="1">
      <alignment horizontal="left"/>
      <protection locked="0"/>
    </xf>
    <xf numFmtId="0" fontId="5" fillId="2" borderId="39" xfId="0" applyFont="1" applyFill="1" applyBorder="1" applyAlignment="1" applyProtection="1">
      <alignment horizontal="left"/>
      <protection locked="0"/>
    </xf>
    <xf numFmtId="0" fontId="14" fillId="7" borderId="45" xfId="0" applyFont="1" applyFill="1" applyBorder="1" applyAlignment="1">
      <alignment horizontal="left"/>
    </xf>
    <xf numFmtId="0" fontId="2" fillId="7" borderId="45" xfId="0" applyFont="1" applyFill="1" applyBorder="1" applyAlignment="1">
      <alignment horizontal="left"/>
    </xf>
    <xf numFmtId="0" fontId="0" fillId="2" borderId="65" xfId="0" applyFill="1" applyBorder="1" applyAlignment="1" applyProtection="1">
      <alignment vertical="center"/>
      <protection locked="0"/>
    </xf>
    <xf numFmtId="0" fontId="0" fillId="4" borderId="8" xfId="0" applyFill="1" applyBorder="1" applyAlignment="1" applyProtection="1">
      <alignment vertical="center"/>
      <protection locked="0"/>
    </xf>
    <xf numFmtId="0" fontId="14" fillId="2" borderId="63" xfId="0" applyFont="1" applyFill="1" applyBorder="1" applyAlignment="1">
      <alignment vertical="center"/>
    </xf>
    <xf numFmtId="0" fontId="0" fillId="4" borderId="0" xfId="0" applyFill="1" applyAlignment="1">
      <alignment vertical="center"/>
    </xf>
    <xf numFmtId="0" fontId="0" fillId="4" borderId="2" xfId="0" applyFill="1" applyBorder="1" applyAlignment="1">
      <alignment vertical="center"/>
    </xf>
    <xf numFmtId="0" fontId="0" fillId="2" borderId="65"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5" fillId="2" borderId="66" xfId="0" applyFont="1" applyFill="1" applyBorder="1" applyAlignment="1">
      <alignment vertical="center"/>
    </xf>
    <xf numFmtId="0" fontId="15" fillId="2" borderId="53" xfId="0" applyFont="1" applyFill="1" applyBorder="1" applyAlignment="1">
      <alignment vertical="center"/>
    </xf>
    <xf numFmtId="0" fontId="0" fillId="0" borderId="53" xfId="0" applyBorder="1" applyAlignment="1">
      <alignment vertical="center"/>
    </xf>
    <xf numFmtId="0" fontId="0" fillId="2" borderId="63" xfId="0" applyFill="1" applyBorder="1" applyAlignment="1">
      <alignment vertical="center"/>
    </xf>
    <xf numFmtId="0" fontId="0" fillId="2" borderId="0" xfId="0" applyFill="1" applyAlignment="1">
      <alignment vertical="center"/>
    </xf>
    <xf numFmtId="0" fontId="0" fillId="2" borderId="49" xfId="0" applyFill="1" applyBorder="1" applyAlignment="1">
      <alignment vertical="center"/>
    </xf>
    <xf numFmtId="0" fontId="12" fillId="7" borderId="29" xfId="0" applyFont="1" applyFill="1" applyBorder="1">
      <alignment/>
    </xf>
    <xf numFmtId="0" fontId="3" fillId="0" borderId="29" xfId="0" applyFont="1" applyBorder="1">
      <alignment/>
    </xf>
    <xf numFmtId="0" fontId="6" fillId="3" borderId="50" xfId="0" applyFont="1" applyFill="1" applyBorder="1" applyAlignment="1">
      <alignment horizontal="center"/>
    </xf>
    <xf numFmtId="0" fontId="2" fillId="0" borderId="50" xfId="0" applyFont="1" applyBorder="1" applyAlignment="1">
      <alignment horizontal="center"/>
    </xf>
    <xf numFmtId="0" fontId="17" fillId="2" borderId="67" xfId="0" applyFont="1" applyFill="1" applyBorder="1" applyAlignment="1">
      <alignment vertical="center"/>
    </xf>
    <xf numFmtId="0" fontId="17" fillId="2" borderId="50" xfId="0" applyFont="1" applyFill="1" applyBorder="1" applyAlignment="1">
      <alignment vertical="center"/>
    </xf>
    <xf numFmtId="0" fontId="17" fillId="2" borderId="68" xfId="0" applyFont="1" applyFill="1" applyBorder="1" applyAlignment="1">
      <alignment vertical="center"/>
    </xf>
    <xf numFmtId="0" fontId="14" fillId="2" borderId="66" xfId="0" applyFont="1" applyFill="1" applyBorder="1" applyAlignment="1">
      <alignment vertical="center"/>
    </xf>
    <xf numFmtId="0" fontId="0" fillId="4" borderId="53" xfId="0" applyFill="1" applyBorder="1" applyAlignment="1">
      <alignment vertical="center"/>
    </xf>
    <xf numFmtId="0" fontId="0" fillId="4" borderId="69" xfId="0" applyFill="1" applyBorder="1" applyAlignment="1">
      <alignment vertical="center"/>
    </xf>
    <xf numFmtId="0" fontId="0" fillId="2" borderId="30" xfId="0" applyFill="1" applyBorder="1" applyAlignment="1">
      <alignment vertical="center"/>
    </xf>
    <xf numFmtId="0" fontId="2" fillId="3" borderId="52" xfId="0" applyFont="1" applyFill="1" applyBorder="1" applyAlignment="1">
      <alignment horizontal="center" vertical="center" wrapText="1"/>
    </xf>
    <xf numFmtId="0" fontId="17" fillId="2" borderId="53" xfId="0" applyFont="1" applyFill="1" applyBorder="1" applyAlignment="1">
      <alignment horizontal="left" vertical="center"/>
    </xf>
    <xf numFmtId="0" fontId="0" fillId="0" borderId="69" xfId="0" applyBorder="1" applyAlignment="1">
      <alignment vertical="center"/>
    </xf>
    <xf numFmtId="0" fontId="14" fillId="2" borderId="70" xfId="0" applyFont="1" applyFill="1" applyBorder="1" applyAlignment="1">
      <alignment vertical="center"/>
    </xf>
    <xf numFmtId="0" fontId="0" fillId="4" borderId="71" xfId="0" applyFill="1" applyBorder="1" applyAlignment="1">
      <alignment vertical="center"/>
    </xf>
    <xf numFmtId="0" fontId="0" fillId="4" borderId="72" xfId="0" applyFill="1" applyBorder="1" applyAlignment="1">
      <alignment vertical="center"/>
    </xf>
    <xf numFmtId="0" fontId="10"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lignment horizontal="left"/>
    </xf>
    <xf numFmtId="0" fontId="17" fillId="2" borderId="65" xfId="0" applyFont="1" applyFill="1" applyBorder="1" applyAlignment="1">
      <alignment vertical="center"/>
    </xf>
    <xf numFmtId="0" fontId="17" fillId="2" borderId="45" xfId="0" applyFont="1" applyFill="1" applyBorder="1" applyAlignment="1">
      <alignment vertical="center"/>
    </xf>
    <xf numFmtId="0" fontId="17" fillId="2" borderId="8" xfId="0" applyFont="1" applyFill="1" applyBorder="1" applyAlignment="1">
      <alignment vertical="center"/>
    </xf>
    <xf numFmtId="0" fontId="14" fillId="2" borderId="31" xfId="0" applyFont="1" applyFill="1" applyBorder="1" applyAlignment="1">
      <alignment vertical="center"/>
    </xf>
    <xf numFmtId="0" fontId="0" fillId="4" borderId="29" xfId="0" applyFill="1" applyBorder="1" applyAlignment="1">
      <alignment vertical="center"/>
    </xf>
    <xf numFmtId="0" fontId="0" fillId="4" borderId="73" xfId="0" applyFill="1" applyBorder="1" applyAlignment="1">
      <alignment vertical="center"/>
    </xf>
    <xf numFmtId="0" fontId="6" fillId="3" borderId="53" xfId="0" applyFont="1" applyFill="1" applyBorder="1" applyAlignment="1">
      <alignment horizontal="center"/>
    </xf>
    <xf numFmtId="0" fontId="2" fillId="0" borderId="53" xfId="0" applyFont="1" applyBorder="1" applyAlignment="1">
      <alignment horizontal="center"/>
    </xf>
    <xf numFmtId="0" fontId="7" fillId="2" borderId="74" xfId="0" applyFont="1" applyFill="1" applyBorder="1">
      <alignment/>
    </xf>
    <xf numFmtId="0" fontId="0" fillId="4" borderId="52" xfId="0" applyFill="1" applyBorder="1">
      <alignment/>
    </xf>
    <xf numFmtId="0" fontId="0" fillId="4" borderId="3" xfId="0" applyFill="1" applyBorder="1">
      <alignment/>
    </xf>
    <xf numFmtId="0" fontId="13" fillId="2" borderId="31" xfId="0" applyFont="1" applyFill="1" applyBorder="1">
      <alignment/>
    </xf>
    <xf numFmtId="0" fontId="13" fillId="2" borderId="29" xfId="0" applyFont="1" applyFill="1" applyBorder="1">
      <alignment/>
    </xf>
    <xf numFmtId="0" fontId="13" fillId="2" borderId="50"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47" xfId="0" applyFont="1" applyFill="1" applyBorder="1" applyAlignment="1" applyProtection="1">
      <alignment horizontal="center"/>
      <protection locked="0"/>
    </xf>
    <xf numFmtId="0" fontId="0" fillId="4" borderId="73"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68" xfId="0" applyFill="1" applyBorder="1" applyAlignment="1" applyProtection="1">
      <alignment horizontal="center"/>
      <protection locked="0"/>
    </xf>
    <xf numFmtId="14" fontId="0" fillId="2" borderId="65"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3" fillId="2" borderId="67" xfId="0" applyFont="1" applyFill="1" applyBorder="1">
      <alignment/>
    </xf>
    <xf numFmtId="0" fontId="13" fillId="2" borderId="50" xfId="0" applyFont="1" applyFill="1" applyBorder="1">
      <alignment/>
    </xf>
    <xf numFmtId="0" fontId="13" fillId="2" borderId="0" xfId="0" applyFont="1" applyFill="1" applyAlignment="1" applyProtection="1">
      <alignment horizontal="center" vertical="center"/>
      <protection locked="0"/>
    </xf>
    <xf numFmtId="0" fontId="0" fillId="4" borderId="0" xfId="0" applyFill="1" applyAlignment="1" applyProtection="1">
      <alignment horizontal="center" vertical="center"/>
      <protection locked="0"/>
    </xf>
    <xf numFmtId="0" fontId="31" fillId="4" borderId="0" xfId="0" applyFont="1" applyFill="1" applyAlignment="1">
      <alignment horizontal="center"/>
    </xf>
    <xf numFmtId="0" fontId="32" fillId="0" borderId="0" xfId="0" applyFont="1">
      <alignment/>
    </xf>
    <xf numFmtId="0" fontId="4" fillId="4" borderId="0" xfId="0" applyFont="1" applyFill="1" applyAlignment="1">
      <alignment horizontal="center"/>
    </xf>
    <xf numFmtId="0" fontId="35" fillId="0" borderId="0" xfId="0" applyFont="1" applyAlignment="1" applyProtection="1">
      <alignment horizontal="right"/>
      <protection locked="0"/>
    </xf>
    <xf numFmtId="0" fontId="35" fillId="4" borderId="0" xfId="0" applyFont="1" applyFill="1" applyAlignment="1" applyProtection="1">
      <alignment horizontal="center"/>
      <protection locked="0"/>
    </xf>
    <xf numFmtId="0" fontId="0" fillId="0" borderId="0" xfId="0" applyProtection="1">
      <alignment/>
      <protection locked="0"/>
    </xf>
    <xf numFmtId="0" fontId="2" fillId="4" borderId="0" xfId="0" applyFont="1" applyFill="1" applyAlignment="1">
      <alignment horizontal="center"/>
    </xf>
    <xf numFmtId="0" fontId="2" fillId="0" borderId="0" xfId="0" applyFont="1">
      <alignment/>
    </xf>
    <xf numFmtId="0" fontId="13"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3" fillId="4"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33" fillId="17" borderId="0" xfId="0" applyFont="1" applyFill="1" applyAlignment="1">
      <alignment horizontal="right"/>
    </xf>
    <xf numFmtId="0" fontId="33" fillId="17" borderId="0" xfId="0" applyFont="1" applyFill="1">
      <alignment/>
    </xf>
    <xf numFmtId="0" fontId="13" fillId="19" borderId="0" xfId="0" applyFont="1" applyFill="1">
      <alignment/>
    </xf>
    <xf numFmtId="0" fontId="0" fillId="17" borderId="0" xfId="0" applyFill="1">
      <alignment/>
    </xf>
    <xf numFmtId="0" fontId="13"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2" fillId="4" borderId="53" xfId="0" applyFont="1" applyFill="1" applyBorder="1" applyAlignment="1">
      <alignment horizontal="right"/>
    </xf>
    <xf numFmtId="0" fontId="0" fillId="0" borderId="53" xfId="0" applyBorder="1">
      <alignment/>
    </xf>
    <xf numFmtId="0" fontId="13" fillId="4" borderId="0" xfId="0" applyFont="1" applyFill="1">
      <alignment/>
    </xf>
    <xf numFmtId="0" fontId="0" fillId="0" borderId="0" xfId="0" applyFont="1">
      <alignment/>
    </xf>
    <xf numFmtId="0" fontId="14" fillId="4" borderId="0" xfId="0" applyFont="1" applyFill="1" applyAlignment="1">
      <alignment vertical="center" wrapText="1"/>
    </xf>
    <xf numFmtId="0" fontId="15" fillId="4" borderId="0" xfId="0" applyFont="1" applyFill="1" applyAlignment="1">
      <alignment vertical="center" wrapText="1"/>
    </xf>
    <xf numFmtId="0" fontId="0" fillId="0" borderId="52" xfId="0" applyBorder="1" applyAlignment="1">
      <alignment vertical="center"/>
    </xf>
    <xf numFmtId="0" fontId="0" fillId="4" borderId="45" xfId="0" applyFill="1" applyBorder="1">
      <alignment/>
    </xf>
    <xf numFmtId="0" fontId="7" fillId="2" borderId="47" xfId="0" applyFont="1" applyFill="1" applyBorder="1" applyAlignment="1">
      <alignment horizontal="center"/>
    </xf>
    <xf numFmtId="0" fontId="0" fillId="0" borderId="48" xfId="0" applyBorder="1" applyAlignment="1">
      <alignment horizontal="center"/>
    </xf>
    <xf numFmtId="0" fontId="0" fillId="0" borderId="30" xfId="0" applyBorder="1" applyAlignment="1">
      <alignment horizontal="center"/>
    </xf>
    <xf numFmtId="0" fontId="0" fillId="0" borderId="49"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3" fillId="4" borderId="50" xfId="0" applyFont="1" applyFill="1" applyBorder="1" applyAlignment="1">
      <alignment horizontal="center"/>
    </xf>
    <xf numFmtId="0" fontId="0" fillId="4" borderId="50" xfId="0" applyFill="1" applyBorder="1" applyAlignment="1">
      <alignment horizontal="center"/>
    </xf>
    <xf numFmtId="0" fontId="0" fillId="4" borderId="39" xfId="0" applyFill="1" applyBorder="1">
      <alignment/>
    </xf>
    <xf numFmtId="0" fontId="0" fillId="4" borderId="46" xfId="0" applyFill="1" applyBorder="1">
      <alignment/>
    </xf>
    <xf numFmtId="0" fontId="0" fillId="4" borderId="0" xfId="0" applyFill="1">
      <alignment/>
    </xf>
    <xf numFmtId="0" fontId="13" fillId="4" borderId="29" xfId="0" applyFont="1" applyFill="1" applyBorder="1">
      <alignment/>
    </xf>
    <xf numFmtId="0" fontId="0" fillId="0" borderId="29" xfId="0" applyFont="1" applyBorder="1">
      <alignment/>
    </xf>
    <xf numFmtId="0" fontId="0" fillId="4" borderId="39" xfId="0" applyFill="1" applyBorder="1" applyAlignment="1" applyProtection="1">
      <alignment horizontal="left"/>
      <protection locked="0"/>
    </xf>
    <xf numFmtId="0" fontId="0" fillId="0" borderId="45" xfId="0" applyBorder="1">
      <alignment/>
    </xf>
    <xf numFmtId="0" fontId="0" fillId="0" borderId="46" xfId="0" applyBorder="1">
      <alignment/>
    </xf>
    <xf numFmtId="0" fontId="13" fillId="0" borderId="29" xfId="0" applyFont="1" applyBorder="1">
      <alignment/>
    </xf>
    <xf numFmtId="0" fontId="14" fillId="4" borderId="0" xfId="0" applyFont="1" applyFill="1" applyAlignment="1">
      <alignment vertical="center" wrapText="1" shrinkToFit="1"/>
    </xf>
    <xf numFmtId="0" fontId="13" fillId="0" borderId="0" xfId="0" applyFont="1" applyAlignment="1">
      <alignment vertical="center" wrapText="1" shrinkToFit="1"/>
    </xf>
    <xf numFmtId="0" fontId="0" fillId="2" borderId="52" xfId="0" applyFill="1" applyBorder="1">
      <alignment/>
    </xf>
    <xf numFmtId="0" fontId="0" fillId="2" borderId="3" xfId="0" applyFill="1" applyBorder="1">
      <alignment/>
    </xf>
    <xf numFmtId="0" fontId="2" fillId="4" borderId="53" xfId="0" applyFont="1" applyFill="1" applyBorder="1" applyAlignment="1">
      <alignment horizontal="center"/>
    </xf>
    <xf numFmtId="0" fontId="0" fillId="0" borderId="53" xfId="0" applyBorder="1" applyAlignment="1">
      <alignment horizontal="center"/>
    </xf>
    <xf numFmtId="0" fontId="13" fillId="4" borderId="0" xfId="0" applyFont="1" applyFill="1" applyAlignment="1">
      <alignment vertical="center" wrapText="1" shrinkToFit="1"/>
    </xf>
    <xf numFmtId="0" fontId="0" fillId="0" borderId="0" xfId="0" applyAlignment="1">
      <alignment horizontal="center"/>
    </xf>
    <xf numFmtId="0" fontId="0" fillId="2" borderId="4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3" fillId="2" borderId="65" xfId="0" applyFont="1" applyFill="1" applyBorder="1" applyAlignment="1">
      <alignment vertical="center"/>
    </xf>
    <xf numFmtId="0" fontId="13" fillId="2" borderId="45" xfId="0" applyFont="1" applyFill="1" applyBorder="1" applyAlignment="1">
      <alignment vertical="center"/>
    </xf>
    <xf numFmtId="0" fontId="13" fillId="2" borderId="8" xfId="0" applyFont="1" applyFill="1" applyBorder="1" applyAlignment="1">
      <alignment vertical="center"/>
    </xf>
    <xf numFmtId="0" fontId="13" fillId="2" borderId="29" xfId="0" applyFont="1" applyFill="1" applyBorder="1" applyAlignment="1">
      <alignment vertical="center"/>
    </xf>
    <xf numFmtId="0" fontId="13" fillId="2" borderId="73" xfId="0" applyFont="1" applyFill="1" applyBorder="1" applyAlignment="1">
      <alignment vertical="center"/>
    </xf>
    <xf numFmtId="0" fontId="13" fillId="2" borderId="0" xfId="0" applyFont="1" applyFill="1" applyAlignment="1">
      <alignment vertical="center"/>
    </xf>
    <xf numFmtId="0" fontId="13" fillId="2" borderId="2" xfId="0" applyFont="1" applyFill="1" applyBorder="1" applyAlignment="1">
      <alignment vertical="center"/>
    </xf>
    <xf numFmtId="0" fontId="13" fillId="2" borderId="74" xfId="0" applyFont="1" applyFill="1" applyBorder="1" applyAlignment="1">
      <alignment vertical="center"/>
    </xf>
    <xf numFmtId="0" fontId="13" fillId="2" borderId="52" xfId="0" applyFont="1" applyFill="1" applyBorder="1" applyAlignment="1">
      <alignment vertical="center"/>
    </xf>
    <xf numFmtId="0" fontId="13" fillId="2" borderId="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13" fillId="2" borderId="33" xfId="0" applyFont="1" applyFill="1" applyBorder="1" applyAlignment="1">
      <alignment vertical="center"/>
    </xf>
    <xf numFmtId="0" fontId="14" fillId="2" borderId="66" xfId="0" applyFont="1" applyFill="1" applyBorder="1" applyAlignment="1" applyProtection="1">
      <alignment horizontal="left" vertical="center"/>
      <protection locked="0"/>
    </xf>
    <xf numFmtId="0" fontId="14" fillId="0" borderId="53" xfId="0" applyFont="1" applyBorder="1" applyAlignment="1">
      <alignment horizontal="left" vertical="center"/>
    </xf>
    <xf numFmtId="0" fontId="14" fillId="0" borderId="69" xfId="0" applyFont="1" applyBorder="1" applyAlignment="1">
      <alignment horizontal="left" vertical="center"/>
    </xf>
    <xf numFmtId="0" fontId="0" fillId="2" borderId="46" xfId="0" applyFill="1" applyBorder="1" applyAlignment="1">
      <alignment horizontal="center" vertical="center"/>
    </xf>
    <xf numFmtId="0" fontId="0" fillId="2" borderId="73"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68" xfId="0" applyFill="1" applyBorder="1" applyAlignment="1" applyProtection="1">
      <alignment horizontal="center"/>
      <protection locked="0"/>
    </xf>
    <xf numFmtId="0" fontId="0" fillId="2" borderId="0" xfId="0" applyFill="1" applyAlignment="1" applyProtection="1">
      <alignment horizontal="center" vertical="center"/>
      <protection locked="0"/>
    </xf>
    <xf numFmtId="0" fontId="13" fillId="4" borderId="50" xfId="0" applyFont="1" applyFill="1" applyBorder="1">
      <alignment/>
    </xf>
    <xf numFmtId="0" fontId="0" fillId="0" borderId="45" xfId="0" applyBorder="1" applyAlignment="1" applyProtection="1">
      <alignment horizontal="left"/>
      <protection locked="0"/>
    </xf>
    <xf numFmtId="0" fontId="0" fillId="0" borderId="46" xfId="0" applyBorder="1" applyAlignment="1" applyProtection="1">
      <alignment horizontal="left"/>
      <protection locked="0"/>
    </xf>
    <xf numFmtId="0" fontId="7" fillId="2" borderId="29" xfId="0" applyFont="1" applyFill="1" applyBorder="1" applyAlignment="1">
      <alignment horizontal="left"/>
    </xf>
    <xf numFmtId="0" fontId="0" fillId="4" borderId="29" xfId="0" applyFont="1" applyFill="1" applyBorder="1">
      <alignment/>
    </xf>
    <xf numFmtId="3" fontId="5" fillId="2" borderId="30" xfId="0" applyNumberFormat="1" applyFont="1" applyFill="1" applyBorder="1" applyAlignment="1">
      <alignment horizontal="left"/>
    </xf>
    <xf numFmtId="0" fontId="2" fillId="0" borderId="52" xfId="0" applyFont="1" applyBorder="1" applyAlignment="1">
      <alignment horizontal="center" vertical="center" wrapText="1"/>
    </xf>
    <xf numFmtId="0" fontId="0" fillId="2" borderId="53" xfId="0" applyFill="1" applyBorder="1" applyAlignment="1">
      <alignment vertical="center"/>
    </xf>
    <xf numFmtId="0" fontId="15" fillId="2" borderId="6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0" fillId="0" borderId="53" xfId="0" applyBorder="1" applyAlignment="1">
      <alignment horizontal="left" vertical="center"/>
    </xf>
    <xf numFmtId="0" fontId="0" fillId="0" borderId="69" xfId="0" applyBorder="1" applyAlignment="1">
      <alignment horizontal="left" vertical="center"/>
    </xf>
    <xf numFmtId="0" fontId="13" fillId="4" borderId="50" xfId="0" applyFont="1" applyFill="1" applyBorder="1" applyAlignment="1">
      <alignment horizontal="left"/>
    </xf>
    <xf numFmtId="0" fontId="0" fillId="0" borderId="50" xfId="0" applyBorder="1" applyAlignment="1">
      <alignment horizontal="left"/>
    </xf>
    <xf numFmtId="0" fontId="0" fillId="2" borderId="0" xfId="14" applyFill="1" applyProtection="1">
      <alignment/>
      <protection/>
    </xf>
  </cellXfs>
  <cellStyles count="16">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Normální 3" xfId="11"/>
    <cellStyle name="normální 2" xfId="12"/>
    <cellStyle name="Hypertextový odkaz 2" xfId="13"/>
    <cellStyle name="Normální 4" xfId="14"/>
    <cellStyle name="normální 2 2" xfId="15"/>
  </cellStyles>
  <dxfs count="15">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sharedStrings" Target="sharedStrings.xml" /><Relationship Id="rId12" Type="http://schemas.openxmlformats.org/officeDocument/2006/relationships/worksheet" Target="worksheets/sheet10.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externalLink" Target="externalLinks/externalLink2.xml" /><Relationship Id="rId14" Type="http://schemas.openxmlformats.org/officeDocument/2006/relationships/externalLink" Target="externalLinks/externalLink1.xml" /><Relationship Id="rId17" Type="http://schemas.openxmlformats.org/officeDocument/2006/relationships/calcChain" Target="calcChain.xml" /><Relationship Id="rId16" Type="http://schemas.openxmlformats.org/officeDocument/2006/relationships/xmlMaps" Target="xmlMaps.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47625</xdr:colOff>
      <xdr:row>0</xdr:row>
      <xdr:rowOff>85725</xdr:rowOff>
    </xdr:from>
    <xdr:to>
      <xdr:col>4</xdr:col>
      <xdr:colOff>590550</xdr:colOff>
      <xdr:row>5</xdr:row>
      <xdr:rowOff>152400</xdr:rowOff>
    </xdr:to>
    <xdr:pic>
      <xdr:nvPicPr>
        <xdr:cNvPr id="2" name="Picture 2" descr="LOGO_ASPEKT_dane_orez_www">
          <a:extLst>
            <a:ext uri="{FF2B5EF4-FFF2-40B4-BE49-F238E27FC236}">
              <a16:creationId xmlns:a16="http://schemas.microsoft.com/office/drawing/2014/main" id="{00000000-0008-0000-0000-00003204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47625"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0</xdr:rowOff>
    </xdr:from>
    <xdr:to>
      <xdr:col>13</xdr:col>
      <xdr:colOff>268081</xdr:colOff>
      <xdr:row>31</xdr:row>
      <xdr:rowOff>17145</xdr:rowOff>
    </xdr:to>
    <xdr:pic>
      <xdr:nvPicPr>
        <xdr:cNvPr id="3" name="Obrázek 2">
          <a:extLst>
            <a:ext uri="{FF2B5EF4-FFF2-40B4-BE49-F238E27FC236}">
              <a16:creationId xmlns:a16="http://schemas.microsoft.com/office/drawing/2014/main" id="{00000000-0008-0000-0000-000002000000}"/>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6705600" y="0"/>
          <a:ext cx="6924675" cy="997267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a:extLst>
            <a:ext uri="{FF2B5EF4-FFF2-40B4-BE49-F238E27FC236}">
              <a16:creationId xmlns:a16="http://schemas.microsoft.com/office/drawing/2014/main" id="{92337362-0ccb-4a63-8dc0-57fb3dec8977}"/>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TODO\NAHRANI\DzMZVL18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C:\Data\PRIZNANI\DPH15xx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strana"/>
      <sheetName val="2strana"/>
      <sheetName val="4strana"/>
      <sheetName val="Příl1"/>
      <sheetName val="Příl2"/>
    </sheetNames>
    <sheetDataSet>
      <sheetData sheetId="0"/>
      <sheetData sheetId="1">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47" name="Tabulka47" displayName="Tabulka47" ref="C51:E52" tableType="xml" insertRow="1" totalsRowShown="0">
  <autoFilter ref="C51:E52"/>
  <tableColumns count="3">
    <tableColumn id="1" uniqueName="kod_sekce" name="kod_sekce">
      <xmlColumnPr mapId="1" xpath="/Pisemnost/DPSVD2/VetaR/@kod_sekce" xmlDataType="string"/>
    </tableColumn>
    <tableColumn id="2" uniqueName="poradi" name="poradi">
      <xmlColumnPr mapId="1" xpath="/Pisemnost/DPSVD2/VetaR/@poradi" xmlDataType="decimal"/>
    </tableColumn>
    <tableColumn id="3"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id="49" name="Tabulka49" displayName="Tabulka49" ref="H51:T63" tableType="xml" totalsRowShown="0">
  <autoFilter ref="H51:T63"/>
  <tableColumns count="13">
    <tableColumn id="1" uniqueName="cj_dpsi07" name="cj_dpsi07" dataDxfId="14">
      <calculatedColumnFormula>H38</calculatedColumnFormula>
      <xmlColumnPr mapId="1" xpath="/Pisemnost/DPSVD2/VetaO/@cj_dpsi07" xmlDataType="string"/>
    </tableColumn>
    <tableColumn id="2" uniqueName="kc_dpsi01" name="kc_dpsi01" dataDxfId="13">
      <calculatedColumnFormula>I38</calculatedColumnFormula>
      <xmlColumnPr mapId="1" xpath="/Pisemnost/DPSVD2/VetaO/@kc_dpsi01" xmlDataType="decimal"/>
    </tableColumn>
    <tableColumn id="3" uniqueName="kc_dpsi02" name="kc_dpsi02" dataDxfId="12">
      <calculatedColumnFormula>J38</calculatedColumnFormula>
      <xmlColumnPr mapId="1" xpath="/Pisemnost/DPSVD2/VetaO/@kc_dpsi02" xmlDataType="decimal"/>
    </tableColumn>
    <tableColumn id="4" uniqueName="kc_dpsi03" name="kc_dpsi03" dataDxfId="11">
      <calculatedColumnFormula>K38</calculatedColumnFormula>
      <xmlColumnPr mapId="1" xpath="/Pisemnost/DPSVD2/VetaO/@kc_dpsi03" xmlDataType="decimal"/>
    </tableColumn>
    <tableColumn id="5" uniqueName="kc_dpsi04" name="kc_dpsi04">
      <xmlColumnPr mapId="1" xpath="/Pisemnost/DPSVD2/VetaO/@kc_dpsi04" xmlDataType="decimal"/>
    </tableColumn>
    <tableColumn id="6" uniqueName="kc_dpsi05" name="kc_dpsi05">
      <xmlColumnPr mapId="1" xpath="/Pisemnost/DPSVD2/VetaO/@kc_dpsi05" xmlDataType="decimal"/>
    </tableColumn>
    <tableColumn id="7" uniqueName="kc_dpsi06" name="kc_dpsi06" dataDxfId="10">
      <calculatedColumnFormula>IF(N38&lt;&gt;0,N38,"")</calculatedColumnFormula>
      <xmlColumnPr mapId="1" xpath="/Pisemnost/DPSVD2/VetaO/@kc_dpsi06" xmlDataType="decimal"/>
    </tableColumn>
    <tableColumn id="8" uniqueName="kc_dpsi07" name="kc_dpsi07">
      <xmlColumnPr mapId="1" xpath="/Pisemnost/DPSVD2/VetaO/@kc_dpsi07" xmlDataType="decimal"/>
    </tableColumn>
    <tableColumn id="9" uniqueName="kc_dpsi08" name="kc_dpsi08">
      <xmlColumnPr mapId="1" xpath="/Pisemnost/DPSVD2/VetaO/@kc_dpsi08" xmlDataType="decimal"/>
    </tableColumn>
    <tableColumn id="10" uniqueName="kc_dpsi08a" name="kc_dpsi08a" dataDxfId="9">
      <calculatedColumnFormula>Q38</calculatedColumnFormula>
      <xmlColumnPr mapId="1" xpath="/Pisemnost/DPSVD2/VetaO/@kc_dpsi08a" xmlDataType="decimal"/>
    </tableColumn>
    <tableColumn id="11" uniqueName="kc_dpsi09" name="kc_dpsi09" dataDxfId="8">
      <calculatedColumnFormula>IF(OR($B$6="D",$B$6="E"),R38,"")</calculatedColumnFormula>
      <xmlColumnPr mapId="1" xpath="/Pisemnost/DPSVD2/VetaO/@kc_dpsi09" xmlDataType="decimal"/>
    </tableColumn>
    <tableColumn id="12" uniqueName="kc_dpsi10" name="kc_dpsi10" dataDxfId="7">
      <calculatedColumnFormula>S38</calculatedColumnFormula>
      <xmlColumnPr mapId="1" xpath="/Pisemnost/DPSVD2/VetaO/@kc_dpsi10" xmlDataType="decimal"/>
    </tableColumn>
    <tableColumn id="13"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id="63" name="Tabulka63" displayName="Tabulka63" ref="C68:E69" tableType="xml" insertRow="1" totalsRowShown="0">
  <autoFilter ref="C68:E69"/>
  <tableColumns count="3">
    <tableColumn id="1" uniqueName="fu_c_komds" name="fu_c_komds">
      <xmlColumnPr mapId="1" xpath="/Pisemnost/DPSVD2/VetaA/@fu_c_komds" xmlDataType="string"/>
    </tableColumn>
    <tableColumn id="2" uniqueName="fu_k_bank" name="fu_k_bank">
      <xmlColumnPr mapId="1" xpath="/Pisemnost/DPSVD2/VetaA/@fu_k_bank" xmlDataType="string"/>
    </tableColumn>
    <tableColumn id="3"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id="65" name="Tabulka65" displayName="Tabulka65" ref="H68:N94" totalsRowShown="0">
  <autoFilter ref="H68:N94"/>
  <tableColumns count="7">
    <tableColumn id="1" name="d_dodsraz" dataDxfId="6">
      <calculatedColumnFormula>H97</calculatedColumnFormula>
    </tableColumn>
    <tableColumn id="2" name="d_vracprepl" dataDxfId="5">
      <calculatedColumnFormula>I97</calculatedColumnFormula>
    </tableColumn>
    <tableColumn id="3" name="kc_castka" dataDxfId="4">
      <calculatedColumnFormula>J97</calculatedColumnFormula>
    </tableColumn>
    <tableColumn id="4" name="mesic_nespr" dataDxfId="3">
      <calculatedColumnFormula>K97</calculatedColumnFormula>
    </tableColumn>
    <tableColumn id="5" name="rok_nespr" dataDxfId="2">
      <calculatedColumnFormula>L97</calculatedColumnFormula>
    </tableColumn>
    <tableColumn id="6" name="mesic_opr" dataDxfId="1">
      <calculatedColumnFormula>M97</calculatedColumnFormula>
    </tableColumn>
    <tableColumn id="7"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67" name="Tabulka67" displayName="Tabulka67" ref="Q68:T69" tableType="xml" insertRow="1" totalsRowShown="0">
  <autoFilter ref="Q68:T69"/>
  <tableColumns count="4">
    <tableColumn id="1" uniqueName="cislo" name="cislo">
      <xmlColumnPr mapId="1" xpath="/Pisemnost/DPSVD2/Prilohy/ObecnaPriloha/@cislo" xmlDataType="decimal"/>
    </tableColumn>
    <tableColumn id="2" uniqueName="nazev" name="nazev">
      <xmlColumnPr mapId="1" xpath="/Pisemnost/DPSVD2/Prilohy/ObecnaPriloha/@nazev" xmlDataType="string"/>
    </tableColumn>
    <tableColumn id="3" uniqueName="jm_souboru" name="jm_souboru">
      <xmlColumnPr mapId="1" xpath="/Pisemnost/DPSVD2/Prilohy/ObecnaPriloha/@jm_souboru" xmlDataType="string"/>
    </tableColumn>
    <tableColumn id="4"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17" connectionId="0">
    <xmlCellPr id="1" uniqueName="zdobd_od">
      <xmlPr mapId="1" xpath="/Pisemnost/DPSVD2/VetaD/@zdobd_od" xmlDataType="string"/>
    </xmlCellPr>
  </singleXmlCell>
  <singleXmlCell id="2" r="B16" connectionId="0">
    <xmlCellPr id="1" uniqueName="zdobd_do">
      <xmlPr mapId="1" xpath="/Pisemnost/DPSVD2/VetaD/@zdobd_do" xmlDataType="string"/>
    </xmlCellPr>
  </singleXmlCell>
  <singleXmlCell id="3" r="B15" connectionId="0">
    <xmlCellPr id="1" uniqueName="lh_odv">
      <xmlPr mapId="1" xpath="/Pisemnost/DPSVD2/VetaD/@lh_odv" xmlDataType="string"/>
    </xmlCellPr>
  </singleXmlCell>
  <singleXmlCell id="4" r="B14" connectionId="0">
    <xmlCellPr id="1" uniqueName="kc_dpsii05">
      <xmlPr mapId="1" xpath="/Pisemnost/DPSVD2/VetaD/@kc_dpsii05" xmlDataType="decimal"/>
    </xmlCellPr>
  </singleXmlCell>
  <singleXmlCell id="5" r="B12" connectionId="0">
    <xmlCellPr id="1" uniqueName="kc_dpsii03">
      <xmlPr mapId="1" xpath="/Pisemnost/DPSVD2/VetaD/@kc_dpsii03" xmlDataType="decimal"/>
    </xmlCellPr>
  </singleXmlCell>
  <singleXmlCell id="6" r="B11" connectionId="0">
    <xmlCellPr id="1" uniqueName="kc_dpsii02">
      <xmlPr mapId="1" xpath="/Pisemnost/DPSVD2/VetaD/@kc_dpsii02" xmlDataType="decimal"/>
    </xmlCellPr>
  </singleXmlCell>
  <singleXmlCell id="7" r="B13" connectionId="0">
    <xmlCellPr id="1" uniqueName="kc_dpsii04">
      <xmlPr mapId="1" xpath="/Pisemnost/DPSVD2/VetaD/@kc_dpsii04" xmlDataType="decimal"/>
    </xmlCellPr>
  </singleXmlCell>
  <singleXmlCell id="8" r="B10" connectionId="0">
    <xmlCellPr id="1" uniqueName="kc_dpsii01">
      <xmlPr mapId="1" xpath="/Pisemnost/DPSVD2/VetaD/@kc_dpsii01" xmlDataType="decimal"/>
    </xmlCellPr>
  </singleXmlCell>
  <singleXmlCell id="9" r="B2" connectionId="0">
    <xmlCellPr id="1" uniqueName="c_drp">
      <xmlPr mapId="1" xpath="/Pisemnost/DPSVD2/VetaD/@c_drp" xmlDataType="decimal"/>
    </xmlCellPr>
  </singleXmlCell>
  <singleXmlCell id="10" r="B7" connectionId="0">
    <xmlCellPr id="1" uniqueName="dokument">
      <xmlPr mapId="1" xpath="/Pisemnost/DPSVD2/VetaD/@dokument" xmlDataType="anyType"/>
    </xmlCellPr>
  </singleXmlCell>
  <singleXmlCell id="11" r="B6" connectionId="0">
    <xmlCellPr id="1" uniqueName="dapdps_forma">
      <xmlPr mapId="1" xpath="/Pisemnost/DPSVD2/VetaD/@dapdps_forma" xmlDataType="string"/>
    </xmlCellPr>
  </singleXmlCell>
  <singleXmlCell id="12" r="B9" connectionId="0">
    <xmlCellPr id="1" uniqueName="k_uladis">
      <xmlPr mapId="1" xpath="/Pisemnost/DPSVD2/VetaD/@k_uladis" xmlDataType="anyType"/>
    </xmlCellPr>
  </singleXmlCell>
  <singleXmlCell id="13" r="B8" connectionId="0">
    <xmlCellPr id="1" uniqueName="k_rozl">
      <xmlPr mapId="1" xpath="/Pisemnost/DPSVD2/VetaD/@k_rozl" xmlDataType="string"/>
    </xmlCellPr>
  </singleXmlCell>
  <singleXmlCell id="14" r="B5" connectionId="0">
    <xmlCellPr id="1" uniqueName="d_zjist">
      <xmlPr mapId="1" xpath="/Pisemnost/DPSVD2/VetaD/@d_zjist" xmlDataType="string"/>
    </xmlCellPr>
  </singleXmlCell>
  <singleXmlCell id="15" r="B3" connectionId="0">
    <xmlCellPr id="1" uniqueName="c_ufo_cil">
      <xmlPr mapId="1" xpath="/Pisemnost/DPSVD2/VetaD/@c_ufo_cil" xmlDataType="decimal"/>
    </xmlCellPr>
  </singleXmlCell>
  <singleXmlCell id="16" r="B4" connectionId="0">
    <xmlCellPr id="1" uniqueName="d_ins">
      <xmlPr mapId="1" xpath="/Pisemnost/DPSVD2/VetaD/@d_ins" xmlDataType="string"/>
    </xmlCellPr>
  </singleXmlCell>
  <singleXmlCell id="18" r="B34" connectionId="0">
    <xmlCellPr id="1" uniqueName="sest_prijmeni">
      <xmlPr mapId="1" xpath="/Pisemnost/DPSVD2/VetaP/@sest_prijmeni" xmlDataType="string"/>
    </xmlCellPr>
  </singleXmlCell>
  <singleXmlCell id="19" r="B29" connectionId="0">
    <xmlCellPr id="1" uniqueName="opr_prijmeni">
      <xmlPr mapId="1" xpath="/Pisemnost/DPSVD2/VetaP/@opr_prijmeni" xmlDataType="string"/>
    </xmlCellPr>
  </singleXmlCell>
  <singleXmlCell id="20" r="B24" connectionId="0">
    <xmlCellPr id="1" uniqueName="dic">
      <xmlPr mapId="1" xpath="/Pisemnost/DPSVD2/VetaP/@dic" xmlDataType="string"/>
    </xmlCellPr>
  </singleXmlCell>
  <singleXmlCell id="21" r="B39" connectionId="0">
    <xmlCellPr id="1" uniqueName="ulice">
      <xmlPr mapId="1" xpath="/Pisemnost/DPSVD2/VetaP/@ulice" xmlDataType="string"/>
    </xmlCellPr>
  </singleXmlCell>
  <singleXmlCell id="22" r="B40" connectionId="0">
    <xmlCellPr id="1" uniqueName="zast_dat_nar">
      <xmlPr mapId="1" xpath="/Pisemnost/DPSVD2/VetaP/@zast_dat_nar" xmlDataType="string"/>
    </xmlCellPr>
  </singleXmlCell>
  <singleXmlCell id="23" r="B33" connectionId="0">
    <xmlCellPr id="1" uniqueName="sest_jmeno">
      <xmlPr mapId="1" xpath="/Pisemnost/DPSVD2/VetaP/@sest_jmeno" xmlDataType="string"/>
    </xmlCellPr>
  </singleXmlCell>
  <singleXmlCell id="24" r="B32" connectionId="0">
    <xmlCellPr id="1" uniqueName="sest_email">
      <xmlPr mapId="1" xpath="/Pisemnost/DPSVD2/VetaP/@sest_email" xmlDataType="string"/>
    </xmlCellPr>
  </singleXmlCell>
  <singleXmlCell id="25" r="B44" connectionId="0">
    <xmlCellPr id="1" uniqueName="zast_kod">
      <xmlPr mapId="1" xpath="/Pisemnost/DPSVD2/VetaP/@zast_kod" xmlDataType="string"/>
    </xmlCellPr>
  </singleXmlCell>
  <singleXmlCell id="26" r="B46" connectionId="0">
    <xmlCellPr id="1" uniqueName="zast_prijmeni">
      <xmlPr mapId="1" xpath="/Pisemnost/DPSVD2/VetaP/@zast_prijmeni" xmlDataType="string"/>
    </xmlCellPr>
  </singleXmlCell>
  <singleXmlCell id="27" r="B42" connectionId="0">
    <xmlCellPr id="1" uniqueName="zast_ic">
      <xmlPr mapId="1" xpath="/Pisemnost/DPSVD2/VetaP/@zast_ic" xmlDataType="string"/>
    </xmlCellPr>
  </singleXmlCell>
  <singleXmlCell id="28" r="B25" connectionId="0">
    <xmlCellPr id="1" uniqueName="jmeno">
      <xmlPr mapId="1" xpath="/Pisemnost/DPSVD2/VetaP/@jmeno" xmlDataType="string"/>
    </xmlCellPr>
  </singleXmlCell>
  <singleXmlCell id="29" r="B21" connectionId="0">
    <xmlCellPr id="1" uniqueName="c_orient">
      <xmlPr mapId="1" xpath="/Pisemnost/DPSVD2/VetaP/@c_orient" xmlDataType="string"/>
    </xmlCellPr>
  </singleXmlCell>
  <singleXmlCell id="30" r="B28" connectionId="0">
    <xmlCellPr id="1" uniqueName="opr_postaveni">
      <xmlPr mapId="1" xpath="/Pisemnost/DPSVD2/VetaP/@opr_postaveni" xmlDataType="string"/>
    </xmlCellPr>
  </singleXmlCell>
  <singleXmlCell id="31" r="B35" connectionId="0">
    <xmlCellPr id="1" uniqueName="sest_telef">
      <xmlPr mapId="1" xpath="/Pisemnost/DPSVD2/VetaP/@sest_telef" xmlDataType="string"/>
    </xmlCellPr>
  </singleXmlCell>
  <singleXmlCell id="32" r="B27" connectionId="0">
    <xmlCellPr id="1" uniqueName="opr_jmeno">
      <xmlPr mapId="1" xpath="/Pisemnost/DPSVD2/VetaP/@opr_jmeno" xmlDataType="string"/>
    </xmlCellPr>
  </singleXmlCell>
  <singleXmlCell id="33" r="B37" connectionId="0">
    <xmlCellPr id="1" uniqueName="titul">
      <xmlPr mapId="1" xpath="/Pisemnost/DPSVD2/VetaP/@titul" xmlDataType="string"/>
    </xmlCellPr>
  </singleXmlCell>
  <singleXmlCell id="34" r="B47" connectionId="0">
    <xmlCellPr id="1" uniqueName="zast_typ">
      <xmlPr mapId="1" xpath="/Pisemnost/DPSVD2/VetaP/@zast_typ" xmlDataType="string"/>
    </xmlCellPr>
  </singleXmlCell>
  <singleXmlCell id="35" r="B31" connectionId="0">
    <xmlCellPr id="1" uniqueName="psc">
      <xmlPr mapId="1" xpath="/Pisemnost/DPSVD2/VetaP/@psc" xmlDataType="string"/>
    </xmlCellPr>
  </singleXmlCell>
  <singleXmlCell id="37" r="B23" connectionId="0">
    <xmlCellPr id="1" uniqueName="c_pracufo">
      <xmlPr mapId="1" xpath="/Pisemnost/DPSVD2/VetaP/@c_pracufo" xmlDataType="decimal"/>
    </xmlCellPr>
  </singleXmlCell>
  <singleXmlCell id="38" r="B38" connectionId="0">
    <xmlCellPr id="1" uniqueName="typ_ds">
      <xmlPr mapId="1" xpath="/Pisemnost/DPSVD2/VetaP/@typ_ds" xmlDataType="string"/>
    </xmlCellPr>
  </singleXmlCell>
  <singleXmlCell id="39" r="B22" connectionId="0">
    <xmlCellPr id="1" uniqueName="c_pop">
      <xmlPr mapId="1" xpath="/Pisemnost/DPSVD2/VetaP/@c_pop" xmlDataType="decimal"/>
    </xmlCellPr>
  </singleXmlCell>
  <singleXmlCell id="40" r="B45" connectionId="0">
    <xmlCellPr id="1" uniqueName="zast_nazev">
      <xmlPr mapId="1" xpath="/Pisemnost/DPSVD2/VetaP/@zast_nazev" xmlDataType="string"/>
    </xmlCellPr>
  </singleXmlCell>
  <singleXmlCell id="41" r="B48" connectionId="0">
    <xmlCellPr id="1" uniqueName="zkrobchjm">
      <xmlPr mapId="1" xpath="/Pisemnost/DPSVD2/VetaP/@zkrobchjm" xmlDataType="string"/>
    </xmlCellPr>
  </singleXmlCell>
  <singleXmlCell id="42" r="B43" connectionId="0">
    <xmlCellPr id="1" uniqueName="zast_jmeno">
      <xmlPr mapId="1" xpath="/Pisemnost/DPSVD2/VetaP/@zast_jmeno" xmlDataType="string"/>
    </xmlCellPr>
  </singleXmlCell>
  <singleXmlCell id="43" r="B41" connectionId="0">
    <xmlCellPr id="1" uniqueName="zast_ev_cislo">
      <xmlPr mapId="1" xpath="/Pisemnost/DPSVD2/VetaP/@zast_ev_cislo" xmlDataType="string"/>
    </xmlCellPr>
  </singleXmlCell>
  <singleXmlCell id="44" r="B30" connectionId="0">
    <xmlCellPr id="1" uniqueName="prijmeni">
      <xmlPr mapId="1" xpath="/Pisemnost/DPSVD2/VetaP/@prijmeni" xmlDataType="string"/>
    </xmlCellPr>
  </singleXmlCell>
  <singleXmlCell id="45" r="B26" connectionId="0">
    <xmlCellPr id="1" uniqueName="naz_obce">
      <xmlPr mapId="1" xpath="/Pisemnost/DPSVD2/VetaP/@naz_obce" xmlDataType="string"/>
    </xmlCellPr>
  </singleXmlCell>
  <singleXmlCell id="51" r="B58" connectionId="0">
    <xmlCellPr id="1" uniqueName="s_kc_dpsi03">
      <xmlPr mapId="1" xpath="/Pisemnost/DPSVD2/VetaS/@s_kc_dpsi03" xmlDataType="decimal"/>
    </xmlCellPr>
  </singleXmlCell>
  <singleXmlCell id="52" r="B62" connectionId="0">
    <xmlCellPr id="1" uniqueName="s_kc_dpsi07">
      <xmlPr mapId="1" xpath="/Pisemnost/DPSVD2/VetaS/@s_kc_dpsi07" xmlDataType="decimal"/>
    </xmlCellPr>
  </singleXmlCell>
  <singleXmlCell id="53" r="B56" connectionId="0">
    <xmlCellPr id="1" uniqueName="s_kc_dpsi01">
      <xmlPr mapId="1" xpath="/Pisemnost/DPSVD2/VetaS/@s_kc_dpsi01" xmlDataType="decimal"/>
    </xmlCellPr>
  </singleXmlCell>
  <singleXmlCell id="54" r="B66" connectionId="0">
    <xmlCellPr id="1" uniqueName="s_kc_dpsi10">
      <xmlPr mapId="1" xpath="/Pisemnost/DPSVD2/VetaS/@s_kc_dpsi10" xmlDataType="decimal"/>
    </xmlCellPr>
  </singleXmlCell>
  <singleXmlCell id="55" r="B65" connectionId="0">
    <xmlCellPr id="1" uniqueName="s_kc_dpsi09">
      <xmlPr mapId="1" xpath="/Pisemnost/DPSVD2/VetaS/@s_kc_dpsi09" xmlDataType="decimal"/>
    </xmlCellPr>
  </singleXmlCell>
  <singleXmlCell id="56" r="B61" connectionId="0">
    <xmlCellPr id="1" uniqueName="s_kc_dpsi06">
      <xmlPr mapId="1" xpath="/Pisemnost/DPSVD2/VetaS/@s_kc_dpsi06" xmlDataType="decimal"/>
    </xmlCellPr>
  </singleXmlCell>
  <singleXmlCell id="57" r="B57" connectionId="0">
    <xmlCellPr id="1" uniqueName="s_kc_dpsi02">
      <xmlPr mapId="1" xpath="/Pisemnost/DPSVD2/VetaS/@s_kc_dpsi02" xmlDataType="decimal"/>
    </xmlCellPr>
  </singleXmlCell>
  <singleXmlCell id="58" r="B59" connectionId="0">
    <xmlCellPr id="1" uniqueName="s_kc_dpsi04">
      <xmlPr mapId="1" xpath="/Pisemnost/DPSVD2/VetaS/@s_kc_dpsi04" xmlDataType="decimal"/>
    </xmlCellPr>
  </singleXmlCell>
  <singleXmlCell id="59" r="B63" connectionId="0">
    <xmlCellPr id="1" uniqueName="s_kc_dpsi08">
      <xmlPr mapId="1" xpath="/Pisemnost/DPSVD2/VetaS/@s_kc_dpsi08" xmlDataType="decimal"/>
    </xmlCellPr>
  </singleXmlCell>
  <singleXmlCell id="60" r="B64" connectionId="0">
    <xmlCellPr id="1" uniqueName="s_kc_dpsi08a">
      <xmlPr mapId="1" xpath="/Pisemnost/DPSVD2/VetaS/@s_kc_dpsi08a" xmlDataType="decimal"/>
    </xmlCellPr>
  </singleXmlCell>
  <singleXmlCell id="61" r="B60" connectionId="0">
    <xmlCellPr id="1" uniqueName="s_kc_dpsi05">
      <xmlPr mapId="1" xpath="/Pisemnost/DPSVD2/VetaS/@s_kc_dpsi05" xmlDataType="decimal"/>
    </xmlCellPr>
  </singleXmlCell>
  <singleXmlCell id="367" r="B36" connectionId="0">
    <xmlCellPr id="1" uniqueName="sest_titul">
      <xmlPr mapId="1" xpath="/Pisemnost/DPSVD2/VetaP/@sest_titul" xmlDataType="string"/>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SingleCells" Target="../tables/tableSingleCells1.xml" /><Relationship Id="rId7"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99"/>
  <sheetViews>
    <sheetView tabSelected="1" workbookViewId="0" topLeftCell="A1">
      <selection pane="topLeft" activeCell="A9" sqref="A9:J9"/>
    </sheetView>
  </sheetViews>
  <sheetFormatPr defaultRowHeight="12.75"/>
  <cols>
    <col min="1" max="10" width="9.14285714285714" style="197"/>
    <col min="11" max="11" width="9.14285714285714" style="196"/>
    <col min="12" max="12" width="90.7142857142857" style="196" customWidth="1"/>
    <col min="13" max="30" width="9.14285714285714" style="196"/>
    <col min="31" max="16384" width="9.14285714285714" style="197"/>
  </cols>
  <sheetData>
    <row r="1" spans="1:12" ht="12.75">
      <c r="A1" s="195"/>
      <c r="B1" s="195"/>
      <c r="C1" s="195"/>
      <c r="D1" s="195"/>
      <c r="E1" s="195"/>
      <c r="F1" s="195"/>
      <c r="G1" s="195"/>
      <c r="H1" s="195"/>
      <c r="I1" s="195"/>
      <c r="J1" s="195"/>
      <c r="L1" s="213"/>
    </row>
    <row r="2" spans="1:12" ht="12.75">
      <c r="A2" s="195"/>
      <c r="B2" s="195"/>
      <c r="C2" s="195"/>
      <c r="D2" s="195"/>
      <c r="E2" s="195"/>
      <c r="F2" s="195"/>
      <c r="G2" s="195"/>
      <c r="H2" s="195"/>
      <c r="I2" s="195"/>
      <c r="J2" s="195"/>
      <c r="L2" s="213"/>
    </row>
    <row r="3" spans="1:12" ht="12.75">
      <c r="A3" s="195"/>
      <c r="B3" s="195"/>
      <c r="C3" s="195"/>
      <c r="D3" s="195"/>
      <c r="E3" s="195"/>
      <c r="F3" s="195"/>
      <c r="G3" s="195"/>
      <c r="H3" s="195"/>
      <c r="I3" s="195"/>
      <c r="J3" s="195"/>
      <c r="L3" s="213"/>
    </row>
    <row r="4" spans="1:12" ht="12.75">
      <c r="A4" s="195"/>
      <c r="B4" s="195"/>
      <c r="C4" s="195"/>
      <c r="D4" s="195"/>
      <c r="E4" s="195"/>
      <c r="F4" s="195"/>
      <c r="G4" s="195"/>
      <c r="H4" s="195"/>
      <c r="I4" s="195"/>
      <c r="J4" s="195"/>
      <c r="L4" s="198"/>
    </row>
    <row r="5" spans="1:12" ht="12.75">
      <c r="A5" s="195"/>
      <c r="B5" s="195"/>
      <c r="C5" s="195"/>
      <c r="D5" s="195"/>
      <c r="E5" s="195"/>
      <c r="F5" s="195"/>
      <c r="G5" s="195"/>
      <c r="H5" s="195"/>
      <c r="I5" s="195"/>
      <c r="J5" s="195"/>
      <c r="L5" s="214"/>
    </row>
    <row r="6" spans="1:12" ht="12.75">
      <c r="A6" s="195"/>
      <c r="B6" s="195"/>
      <c r="C6" s="195"/>
      <c r="D6" s="195"/>
      <c r="E6" s="195"/>
      <c r="F6" s="195"/>
      <c r="G6" s="195"/>
      <c r="H6" s="195"/>
      <c r="I6" s="195"/>
      <c r="J6" s="195"/>
      <c r="L6" s="214"/>
    </row>
    <row r="7" spans="1:12" ht="90" customHeight="1">
      <c r="A7" s="215" t="s">
        <v>49</v>
      </c>
      <c r="B7" s="215"/>
      <c r="C7" s="215"/>
      <c r="D7" s="215"/>
      <c r="E7" s="215"/>
      <c r="F7" s="215"/>
      <c r="G7" s="215"/>
      <c r="H7" s="215"/>
      <c r="I7" s="215"/>
      <c r="J7" s="215"/>
      <c r="L7" s="199"/>
    </row>
    <row r="8" spans="1:12" ht="15" customHeight="1">
      <c r="A8" s="216" t="s">
        <v>550</v>
      </c>
      <c r="B8" s="216"/>
      <c r="C8" s="216"/>
      <c r="D8" s="216"/>
      <c r="E8" s="216"/>
      <c r="F8" s="216"/>
      <c r="G8" s="216"/>
      <c r="H8" s="216"/>
      <c r="I8" s="216"/>
      <c r="J8" s="216"/>
      <c r="L8" s="198"/>
    </row>
    <row r="9" spans="1:30" s="201" customFormat="1" ht="15" customHeight="1">
      <c r="A9" s="217" t="s">
        <v>540</v>
      </c>
      <c r="B9" s="217"/>
      <c r="C9" s="217"/>
      <c r="D9" s="217"/>
      <c r="E9" s="217"/>
      <c r="F9" s="217"/>
      <c r="G9" s="217"/>
      <c r="H9" s="217"/>
      <c r="I9" s="217"/>
      <c r="J9" s="217"/>
      <c r="K9" s="200"/>
      <c r="L9" s="214"/>
      <c r="M9" s="200"/>
      <c r="N9" s="200"/>
      <c r="O9" s="200"/>
      <c r="P9" s="200"/>
      <c r="Q9" s="200"/>
      <c r="R9" s="200"/>
      <c r="S9" s="200"/>
      <c r="T9" s="200"/>
      <c r="U9" s="200"/>
      <c r="V9" s="200"/>
      <c r="W9" s="200"/>
      <c r="X9" s="200"/>
      <c r="Y9" s="200"/>
      <c r="Z9" s="200"/>
      <c r="AA9" s="200"/>
      <c r="AB9" s="200"/>
      <c r="AC9" s="200"/>
      <c r="AD9" s="200"/>
    </row>
    <row r="10" spans="1:30" s="201" customFormat="1" ht="45" customHeight="1">
      <c r="A10" s="217"/>
      <c r="B10" s="217"/>
      <c r="C10" s="217"/>
      <c r="D10" s="217"/>
      <c r="E10" s="217"/>
      <c r="F10" s="217"/>
      <c r="G10" s="217"/>
      <c r="H10" s="217"/>
      <c r="I10" s="217"/>
      <c r="J10" s="217"/>
      <c r="K10" s="200"/>
      <c r="L10" s="214"/>
      <c r="M10" s="200"/>
      <c r="N10" s="200"/>
      <c r="O10" s="200"/>
      <c r="P10" s="200"/>
      <c r="Q10" s="200"/>
      <c r="R10" s="200"/>
      <c r="S10" s="200"/>
      <c r="T10" s="200"/>
      <c r="U10" s="200"/>
      <c r="V10" s="200"/>
      <c r="W10" s="200"/>
      <c r="X10" s="200"/>
      <c r="Y10" s="200"/>
      <c r="Z10" s="200"/>
      <c r="AA10" s="200"/>
      <c r="AB10" s="200"/>
      <c r="AC10" s="200"/>
      <c r="AD10" s="200"/>
    </row>
    <row r="11" spans="1:12" ht="15" customHeight="1">
      <c r="A11" s="219" t="s">
        <v>533</v>
      </c>
      <c r="B11" s="219"/>
      <c r="C11" s="219"/>
      <c r="D11" s="219"/>
      <c r="E11" s="219"/>
      <c r="F11" s="219"/>
      <c r="G11" s="219"/>
      <c r="H11" s="219"/>
      <c r="I11" s="219"/>
      <c r="J11" s="219"/>
      <c r="L11" s="214"/>
    </row>
    <row r="12" spans="1:12" ht="30" customHeight="1">
      <c r="A12" s="208" t="s">
        <v>534</v>
      </c>
      <c r="B12" s="208"/>
      <c r="C12" s="208"/>
      <c r="D12" s="208"/>
      <c r="E12" s="208"/>
      <c r="F12" s="208"/>
      <c r="G12" s="208"/>
      <c r="H12" s="208"/>
      <c r="I12" s="208"/>
      <c r="J12" s="208"/>
      <c r="L12" s="218"/>
    </row>
    <row r="13" spans="1:12" ht="30" customHeight="1">
      <c r="A13" s="208" t="s">
        <v>535</v>
      </c>
      <c r="B13" s="208"/>
      <c r="C13" s="208"/>
      <c r="D13" s="208"/>
      <c r="E13" s="208"/>
      <c r="F13" s="208"/>
      <c r="G13" s="208"/>
      <c r="H13" s="208"/>
      <c r="I13" s="208"/>
      <c r="J13" s="208"/>
      <c r="L13" s="198"/>
    </row>
    <row r="14" spans="1:12" ht="45" customHeight="1">
      <c r="A14" s="208" t="s">
        <v>536</v>
      </c>
      <c r="B14" s="208"/>
      <c r="C14" s="208"/>
      <c r="D14" s="208"/>
      <c r="E14" s="208"/>
      <c r="F14" s="208"/>
      <c r="G14" s="208"/>
      <c r="H14" s="208"/>
      <c r="I14" s="208"/>
      <c r="J14" s="208"/>
      <c r="L14" s="214"/>
    </row>
    <row r="15" spans="1:12" ht="30" customHeight="1">
      <c r="A15" s="208" t="s">
        <v>537</v>
      </c>
      <c r="B15" s="208"/>
      <c r="C15" s="208"/>
      <c r="D15" s="208"/>
      <c r="E15" s="208"/>
      <c r="F15" s="208"/>
      <c r="G15" s="208"/>
      <c r="H15" s="208"/>
      <c r="I15" s="208"/>
      <c r="J15" s="208"/>
      <c r="L15" s="214"/>
    </row>
    <row r="16" spans="1:12" ht="30" customHeight="1">
      <c r="A16" s="208" t="s">
        <v>538</v>
      </c>
      <c r="B16" s="208"/>
      <c r="C16" s="208"/>
      <c r="D16" s="208"/>
      <c r="E16" s="208"/>
      <c r="F16" s="208"/>
      <c r="G16" s="208"/>
      <c r="H16" s="208"/>
      <c r="I16" s="208"/>
      <c r="J16" s="208"/>
      <c r="L16" s="218"/>
    </row>
    <row r="17" spans="1:12" ht="45" customHeight="1">
      <c r="A17" s="208"/>
      <c r="B17" s="208"/>
      <c r="C17" s="208"/>
      <c r="D17" s="208"/>
      <c r="E17" s="208"/>
      <c r="F17" s="208"/>
      <c r="G17" s="208"/>
      <c r="H17" s="208"/>
      <c r="I17" s="208"/>
      <c r="J17" s="208"/>
      <c r="L17" s="198"/>
    </row>
    <row r="18" spans="1:12" ht="45" customHeight="1">
      <c r="A18" s="204" t="s">
        <v>539</v>
      </c>
      <c r="B18" s="204"/>
      <c r="C18" s="204"/>
      <c r="D18" s="204"/>
      <c r="E18" s="204"/>
      <c r="F18" s="204"/>
      <c r="G18" s="204"/>
      <c r="H18" s="204"/>
      <c r="I18" s="204"/>
      <c r="J18" s="204"/>
      <c r="L18" s="205"/>
    </row>
    <row r="19" spans="1:12" ht="30" customHeight="1">
      <c r="A19" s="206" t="str">
        <f>HYPERLINK("http://business.center.cz/business/sablony/s4-vyuctovani-dane-vybirane-srazkou.aspx")</f>
        <v>http://business.center.cz/business/sablony/s4-vyuctovani-dane-vybirane-srazkou.aspx</v>
      </c>
      <c r="B19" s="207"/>
      <c r="C19" s="207"/>
      <c r="D19" s="207"/>
      <c r="E19" s="207"/>
      <c r="F19" s="207"/>
      <c r="G19" s="207"/>
      <c r="H19" s="207"/>
      <c r="I19" s="207"/>
      <c r="J19" s="207"/>
      <c r="L19" s="205"/>
    </row>
    <row r="20" spans="1:12" ht="45" customHeight="1">
      <c r="A20" s="208"/>
      <c r="B20" s="208"/>
      <c r="C20" s="208"/>
      <c r="D20" s="208"/>
      <c r="E20" s="208"/>
      <c r="F20" s="208"/>
      <c r="G20" s="208"/>
      <c r="H20" s="208"/>
      <c r="I20" s="208"/>
      <c r="J20" s="208"/>
      <c r="L20" s="205"/>
    </row>
    <row r="21" spans="1:12" ht="33" customHeight="1">
      <c r="A21" s="209" t="s">
        <v>541</v>
      </c>
      <c r="B21" s="210"/>
      <c r="C21" s="210"/>
      <c r="D21" s="210"/>
      <c r="E21" s="210"/>
      <c r="F21" s="210"/>
      <c r="G21" s="210"/>
      <c r="H21" s="210"/>
      <c r="I21" s="210"/>
      <c r="J21" s="210"/>
      <c r="L21" s="205"/>
    </row>
    <row r="22" spans="1:12" ht="18" customHeight="1">
      <c r="A22" s="211"/>
      <c r="B22" s="211"/>
      <c r="C22" s="211"/>
      <c r="D22" s="211"/>
      <c r="E22" s="211"/>
      <c r="F22" s="211"/>
      <c r="G22" s="211"/>
      <c r="H22" s="211"/>
      <c r="I22" s="211"/>
      <c r="J22" s="211"/>
      <c r="L22" s="205"/>
    </row>
    <row r="23" spans="1:12" ht="18" customHeight="1">
      <c r="A23" s="211"/>
      <c r="B23" s="211"/>
      <c r="C23" s="211"/>
      <c r="D23" s="211"/>
      <c r="E23" s="211"/>
      <c r="F23" s="211"/>
      <c r="G23" s="211"/>
      <c r="H23" s="211"/>
      <c r="I23" s="211"/>
      <c r="J23" s="211"/>
      <c r="L23" s="205"/>
    </row>
    <row r="24" spans="1:12" ht="18" customHeight="1">
      <c r="A24" s="212"/>
      <c r="B24" s="212"/>
      <c r="C24" s="212"/>
      <c r="D24" s="212"/>
      <c r="E24" s="212"/>
      <c r="F24" s="212"/>
      <c r="G24" s="212"/>
      <c r="H24" s="212"/>
      <c r="I24" s="212"/>
      <c r="J24" s="212"/>
      <c r="L24" s="205"/>
    </row>
    <row r="25" spans="1:12" ht="18" customHeight="1">
      <c r="A25" s="208"/>
      <c r="B25" s="208"/>
      <c r="C25" s="208"/>
      <c r="D25" s="208"/>
      <c r="E25" s="208"/>
      <c r="F25" s="208"/>
      <c r="G25" s="208"/>
      <c r="H25" s="208"/>
      <c r="I25" s="208"/>
      <c r="J25" s="208"/>
      <c r="L25" s="205"/>
    </row>
    <row r="26" spans="1:12" ht="18" customHeight="1">
      <c r="A26" s="208"/>
      <c r="B26" s="208"/>
      <c r="C26" s="208"/>
      <c r="D26" s="208"/>
      <c r="E26" s="208"/>
      <c r="F26" s="208"/>
      <c r="G26" s="208"/>
      <c r="H26" s="208"/>
      <c r="I26" s="208"/>
      <c r="J26" s="208"/>
      <c r="L26" s="205"/>
    </row>
    <row r="27" spans="1:12" ht="18" customHeight="1">
      <c r="A27" s="203"/>
      <c r="B27" s="203"/>
      <c r="C27" s="203"/>
      <c r="D27" s="203"/>
      <c r="E27" s="203"/>
      <c r="F27" s="203"/>
      <c r="G27" s="203"/>
      <c r="H27" s="203"/>
      <c r="I27" s="203"/>
      <c r="J27" s="203"/>
      <c r="L27" s="205"/>
    </row>
    <row r="28" spans="1:12" ht="18" customHeight="1">
      <c r="A28" s="203"/>
      <c r="B28" s="203"/>
      <c r="C28" s="203"/>
      <c r="D28" s="203"/>
      <c r="E28" s="203"/>
      <c r="F28" s="203"/>
      <c r="G28" s="203"/>
      <c r="H28" s="203"/>
      <c r="I28" s="203"/>
      <c r="J28" s="203"/>
      <c r="L28" s="205"/>
    </row>
    <row r="29" spans="1:10" ht="12.75">
      <c r="A29" s="203" t="s">
        <v>48</v>
      </c>
      <c r="B29" s="203"/>
      <c r="C29" s="203"/>
      <c r="D29" s="203"/>
      <c r="E29" s="203"/>
      <c r="F29" s="203"/>
      <c r="G29" s="203"/>
      <c r="H29" s="203"/>
      <c r="I29" s="203"/>
      <c r="J29" s="203"/>
    </row>
    <row r="30" spans="1:10" ht="12.75">
      <c r="A30" s="196"/>
      <c r="B30" s="196"/>
      <c r="C30" s="196"/>
      <c r="D30" s="196"/>
      <c r="E30" s="196"/>
      <c r="F30" s="196"/>
      <c r="G30" s="196"/>
      <c r="H30" s="196"/>
      <c r="I30" s="196"/>
      <c r="J30" s="196"/>
    </row>
    <row r="31" spans="1:10" ht="12.75">
      <c r="A31" s="196"/>
      <c r="B31" s="196"/>
      <c r="C31" s="196"/>
      <c r="D31" s="196"/>
      <c r="E31" s="196"/>
      <c r="F31" s="196"/>
      <c r="G31" s="196"/>
      <c r="H31" s="196"/>
      <c r="I31" s="196"/>
      <c r="J31" s="196"/>
    </row>
    <row r="32" spans="1:10" ht="12.75">
      <c r="A32" s="196"/>
      <c r="B32" s="196"/>
      <c r="C32" s="196"/>
      <c r="D32" s="196"/>
      <c r="E32" s="196"/>
      <c r="F32" s="196"/>
      <c r="G32" s="196"/>
      <c r="H32" s="196"/>
      <c r="I32" s="196"/>
      <c r="J32" s="196"/>
    </row>
    <row r="33" spans="1:10" ht="12.75">
      <c r="A33" s="196"/>
      <c r="B33" s="196"/>
      <c r="C33" s="196"/>
      <c r="D33" s="196"/>
      <c r="E33" s="196"/>
      <c r="F33" s="196"/>
      <c r="G33" s="196"/>
      <c r="H33" s="196"/>
      <c r="I33" s="196"/>
      <c r="J33" s="196"/>
    </row>
    <row r="34" spans="1:10" ht="12.75">
      <c r="A34" s="196"/>
      <c r="B34" s="196"/>
      <c r="C34" s="196"/>
      <c r="D34" s="196"/>
      <c r="E34" s="196"/>
      <c r="F34" s="196"/>
      <c r="G34" s="196"/>
      <c r="H34" s="196"/>
      <c r="I34" s="196"/>
      <c r="J34" s="196"/>
    </row>
    <row r="35" spans="1:10" ht="12.75">
      <c r="A35" s="196"/>
      <c r="B35" s="196"/>
      <c r="C35" s="196"/>
      <c r="D35" s="196"/>
      <c r="E35" s="196"/>
      <c r="F35" s="196"/>
      <c r="G35" s="196"/>
      <c r="H35" s="196"/>
      <c r="I35" s="196"/>
      <c r="J35" s="196"/>
    </row>
    <row r="36" spans="1:10" ht="12.75">
      <c r="A36" s="196"/>
      <c r="B36" s="196"/>
      <c r="C36" s="196"/>
      <c r="D36" s="196"/>
      <c r="E36" s="196"/>
      <c r="F36" s="196"/>
      <c r="G36" s="196"/>
      <c r="H36" s="196"/>
      <c r="I36" s="196"/>
      <c r="J36" s="196"/>
    </row>
    <row r="37" spans="1:10" ht="12.75">
      <c r="A37" s="196"/>
      <c r="B37" s="196"/>
      <c r="C37" s="196"/>
      <c r="D37" s="196"/>
      <c r="E37" s="196"/>
      <c r="F37" s="196"/>
      <c r="G37" s="196"/>
      <c r="H37" s="196"/>
      <c r="I37" s="196"/>
      <c r="J37" s="196"/>
    </row>
    <row r="38" spans="1:10" ht="12.75">
      <c r="A38" s="196"/>
      <c r="B38" s="196"/>
      <c r="C38" s="196"/>
      <c r="D38" s="196"/>
      <c r="E38" s="196"/>
      <c r="F38" s="196"/>
      <c r="G38" s="196"/>
      <c r="H38" s="196"/>
      <c r="I38" s="196"/>
      <c r="J38" s="196"/>
    </row>
    <row r="39" spans="1:10" ht="12.75">
      <c r="A39" s="196"/>
      <c r="B39" s="196"/>
      <c r="C39" s="196"/>
      <c r="D39" s="196"/>
      <c r="E39" s="196"/>
      <c r="F39" s="196"/>
      <c r="G39" s="196"/>
      <c r="H39" s="196"/>
      <c r="I39" s="196"/>
      <c r="J39" s="196"/>
    </row>
    <row r="40" spans="1:10" ht="12.75">
      <c r="A40" s="196"/>
      <c r="B40" s="196"/>
      <c r="C40" s="196"/>
      <c r="D40" s="196"/>
      <c r="E40" s="196"/>
      <c r="F40" s="196"/>
      <c r="G40" s="196"/>
      <c r="H40" s="196"/>
      <c r="I40" s="196"/>
      <c r="J40" s="196"/>
    </row>
    <row r="41" s="196" customFormat="1" ht="12.75"/>
    <row r="42" s="196" customFormat="1" ht="12.75"/>
    <row r="43" s="196" customFormat="1" ht="12.75"/>
    <row r="44" s="196" customFormat="1" ht="12.75"/>
    <row r="45" s="196" customFormat="1" ht="12.75"/>
    <row r="46" s="196" customFormat="1" ht="12.75"/>
    <row r="47" s="196" customFormat="1" ht="12.75"/>
    <row r="48" s="196" customFormat="1" ht="12.75"/>
    <row r="49" s="196" customFormat="1" ht="12.75"/>
    <row r="50" s="196" customFormat="1" ht="12.75"/>
    <row r="51" s="196" customFormat="1" ht="12.75"/>
    <row r="52" s="196" customFormat="1" ht="12.75"/>
    <row r="53" s="196" customFormat="1" ht="12.75"/>
    <row r="54" s="196" customFormat="1" ht="12.75"/>
    <row r="55" s="196" customFormat="1" ht="12.75"/>
    <row r="56" s="196" customFormat="1" ht="12.75"/>
    <row r="57" s="196" customFormat="1" ht="12.75"/>
    <row r="58" s="196" customFormat="1" ht="12.75"/>
    <row r="59" s="196" customFormat="1" ht="12.75"/>
    <row r="60" s="196" customFormat="1" ht="12.75"/>
    <row r="61" s="196" customFormat="1" ht="12.75"/>
    <row r="62" s="196" customFormat="1" ht="12.75"/>
    <row r="63" s="196" customFormat="1" ht="12.75"/>
    <row r="64" s="196" customFormat="1" ht="12.75"/>
    <row r="65" s="196" customFormat="1" ht="12.75"/>
    <row r="66" s="196" customFormat="1" ht="12.75"/>
    <row r="67" s="196" customFormat="1" ht="12.75"/>
    <row r="68" s="196" customFormat="1" ht="12.75"/>
    <row r="69" s="196" customFormat="1" ht="12.75"/>
    <row r="70" s="196" customFormat="1" ht="12.75"/>
    <row r="71" s="196" customFormat="1" ht="12.75"/>
    <row r="72" s="196" customFormat="1" ht="12.75"/>
    <row r="73" s="196" customFormat="1" ht="12.75"/>
    <row r="74" s="196" customFormat="1" ht="12.75"/>
    <row r="75" s="196" customFormat="1" ht="12.75"/>
    <row r="76" s="196" customFormat="1" ht="12.75"/>
    <row r="77" s="196" customFormat="1" ht="12.75"/>
    <row r="78" s="196" customFormat="1" ht="12.75"/>
    <row r="79" s="196" customFormat="1" ht="12.75"/>
    <row r="80" s="196" customFormat="1" ht="12.75"/>
    <row r="81" s="196" customFormat="1" ht="12.75"/>
    <row r="82" s="196" customFormat="1" ht="12.75"/>
    <row r="83" s="196" customFormat="1" ht="12.75"/>
    <row r="84" s="196" customFormat="1" ht="12.75"/>
    <row r="85" s="196" customFormat="1" ht="12.75"/>
    <row r="86" s="196" customFormat="1" ht="12.75"/>
    <row r="87" s="196" customFormat="1" ht="12.75"/>
    <row r="88" s="196" customFormat="1" ht="12.75"/>
    <row r="89" s="196" customFormat="1" ht="12.75"/>
    <row r="90" s="196" customFormat="1" ht="12.75"/>
    <row r="91" spans="1:1" s="196" customFormat="1" ht="12.75">
      <c r="A91" s="202">
        <v>1</v>
      </c>
    </row>
    <row r="92" s="196" customFormat="1" ht="12.75"/>
    <row r="93" s="196" customFormat="1" ht="12.75"/>
    <row r="94" s="196" customFormat="1" ht="12.75"/>
    <row r="95" s="196" customFormat="1" ht="12.75"/>
    <row r="96" s="196" customFormat="1" ht="12.75"/>
    <row r="97" s="196" customFormat="1" ht="12.75"/>
    <row r="98" s="196" customFormat="1" ht="12.75"/>
    <row r="99" spans="1:1" s="196" customFormat="1" ht="12.75">
      <c r="A99" s="554">
        <v>1</v>
      </c>
    </row>
    <row r="100" s="196" customFormat="1" ht="12.75"/>
    <row r="101" s="196" customFormat="1" ht="12.75"/>
    <row r="102" s="196" customFormat="1" ht="12.75"/>
    <row r="103" s="196" customFormat="1" ht="12.75"/>
    <row r="104" s="196" customFormat="1" ht="12.75"/>
    <row r="105" s="196" customFormat="1" ht="12.75"/>
    <row r="106" s="196" customFormat="1" ht="12.75"/>
    <row r="107" s="196" customFormat="1" ht="12.75"/>
    <row r="108" s="196" customFormat="1" ht="12.75"/>
    <row r="109" s="196" customFormat="1" ht="12.75"/>
    <row r="110" s="196" customFormat="1" ht="12.75"/>
    <row r="111" s="196" customFormat="1" ht="12.75"/>
    <row r="112" s="196" customFormat="1" ht="12.75"/>
    <row r="113" s="196" customFormat="1" ht="12.75"/>
    <row r="114" s="196" customFormat="1" ht="12.75"/>
    <row r="115" s="196" customFormat="1" ht="12.75"/>
    <row r="116" s="196" customFormat="1" ht="12.75"/>
    <row r="117" s="196" customFormat="1" ht="12.75"/>
    <row r="118" s="196" customFormat="1" ht="12.75"/>
    <row r="119" s="196" customFormat="1" ht="12.75"/>
    <row r="120" s="196" customFormat="1" ht="12.75"/>
    <row r="121" s="196" customFormat="1" ht="12.75"/>
    <row r="122" s="196" customFormat="1" ht="12.75"/>
    <row r="123" s="196" customFormat="1" ht="12.75"/>
    <row r="124" s="196" customFormat="1" ht="12.75"/>
    <row r="125" s="196" customFormat="1" ht="12.75"/>
    <row r="126" s="196" customFormat="1" ht="12.75"/>
    <row r="127" s="196" customFormat="1" ht="12.75"/>
    <row r="128" s="196" customFormat="1" ht="12.75"/>
    <row r="129" s="196" customFormat="1" ht="12.75"/>
    <row r="130" s="196" customFormat="1" ht="12.75"/>
    <row r="131" s="196" customFormat="1" ht="12.75"/>
    <row r="132" s="196" customFormat="1" ht="12.75"/>
    <row r="133" s="196" customFormat="1" ht="12.75"/>
    <row r="134" s="196" customFormat="1" ht="12.75"/>
    <row r="135" s="196" customFormat="1" ht="12.75"/>
    <row r="136" s="196" customFormat="1" ht="12.75"/>
    <row r="137" s="196" customFormat="1" ht="12.75"/>
    <row r="138" s="196" customFormat="1" ht="12.75"/>
    <row r="139" s="196" customFormat="1" ht="12.75"/>
    <row r="140" s="196" customFormat="1" ht="12.75"/>
    <row r="141" s="196" customFormat="1" ht="12.75"/>
    <row r="142" s="196" customFormat="1" ht="12.75"/>
    <row r="143" s="196" customFormat="1" ht="12.75"/>
    <row r="144" s="196" customFormat="1" ht="12.75"/>
    <row r="145" s="196" customFormat="1" ht="12.75"/>
    <row r="146" s="196" customFormat="1" ht="12.75"/>
    <row r="147" s="196" customFormat="1" ht="12.75"/>
    <row r="148" s="196" customFormat="1" ht="12.75"/>
    <row r="149" s="196" customFormat="1" ht="12.75"/>
    <row r="150" s="196" customFormat="1" ht="12.75"/>
    <row r="151" s="196" customFormat="1" ht="12.75"/>
    <row r="152" s="196" customFormat="1" ht="12.75"/>
    <row r="153" s="196" customFormat="1" ht="12.75"/>
    <row r="154" s="196" customFormat="1" ht="12.75"/>
    <row r="155" s="196" customFormat="1" ht="12.75"/>
    <row r="156" s="196" customFormat="1" ht="12.75"/>
    <row r="157" s="196" customFormat="1" ht="12.75"/>
    <row r="158" s="196" customFormat="1" ht="12.75"/>
    <row r="159" s="196" customFormat="1" ht="12.75"/>
    <row r="160" s="196" customFormat="1" ht="12.75"/>
    <row r="161" s="196" customFormat="1" ht="12.75"/>
    <row r="162" s="196" customFormat="1" ht="12.75"/>
  </sheetData>
  <sheetProtection algorithmName="SHA-512" hashValue="YbzuewdtwYNP/cqweJYdNPpQqcTq50kwHvVlZiAdzPKqWpGOV/cF23EGEdnFFAXv0WNSNHCxaWut6C75w+L4jw==" saltValue="6F2VaC1zA74wT9XyzvAt9w==" spinCount="100000" sheet="1" objects="1" scenarios="1"/>
  <mergeCells count="28">
    <mergeCell ref="A17:J17"/>
    <mergeCell ref="L1:L3"/>
    <mergeCell ref="L5:L6"/>
    <mergeCell ref="A7:J7"/>
    <mergeCell ref="A8:J8"/>
    <mergeCell ref="A9:J9"/>
    <mergeCell ref="L9:L12"/>
    <mergeCell ref="A10:J10"/>
    <mergeCell ref="A11:J11"/>
    <mergeCell ref="A12:J12"/>
    <mergeCell ref="A13:J13"/>
    <mergeCell ref="A14:J14"/>
    <mergeCell ref="L14:L16"/>
    <mergeCell ref="A15:J15"/>
    <mergeCell ref="A16:J16"/>
    <mergeCell ref="A27:J27"/>
    <mergeCell ref="A28:J28"/>
    <mergeCell ref="A29:J29"/>
    <mergeCell ref="A18:J18"/>
    <mergeCell ref="L18:L28"/>
    <mergeCell ref="A19:J19"/>
    <mergeCell ref="A20:J20"/>
    <mergeCell ref="A21:J21"/>
    <mergeCell ref="A22:J22"/>
    <mergeCell ref="A23:J23"/>
    <mergeCell ref="A24:J24"/>
    <mergeCell ref="A25:J25"/>
    <mergeCell ref="A26:J26"/>
  </mergeCells>
  <printOptions horizontalCentered="1" verticalCentered="1"/>
  <pageMargins left="0.393700787401575" right="0.393700787401575" top="0.590551181102362" bottom="0.393700787401575" header="0.511811023622047" footer="0.511811023622047"/>
  <pageSetup orientation="portrait" paperSize="9"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BT80"/>
  <sheetViews>
    <sheetView showZeros="0" workbookViewId="0" topLeftCell="A1">
      <selection pane="topLeft" activeCell="B6" sqref="B6"/>
    </sheetView>
  </sheetViews>
  <sheetFormatPr defaultRowHeight="12.75"/>
  <cols>
    <col min="1" max="1" width="4.57142857142857" style="4" customWidth="1"/>
    <col min="2" max="2" width="18.5714285714286" style="4" customWidth="1"/>
    <col min="3" max="5" width="18.7142857142857" style="4" customWidth="1"/>
    <col min="6" max="6" width="18.7142857142857" style="11" customWidth="1"/>
    <col min="7" max="72" width="9.14285714285714" style="11"/>
    <col min="73" max="16384" width="9.14285714285714" style="4"/>
  </cols>
  <sheetData>
    <row r="1" spans="1:6" ht="12.75">
      <c r="A1" s="471" t="s">
        <v>16</v>
      </c>
      <c r="B1" s="19" t="s">
        <v>23</v>
      </c>
      <c r="C1" s="20" t="s">
        <v>24</v>
      </c>
      <c r="D1" s="20" t="s">
        <v>26</v>
      </c>
      <c r="E1" s="20" t="s">
        <v>27</v>
      </c>
      <c r="F1" s="21" t="s">
        <v>28</v>
      </c>
    </row>
    <row r="2" spans="1:6" ht="19.5" customHeight="1">
      <c r="A2" s="472"/>
      <c r="B2" s="468" t="s">
        <v>164</v>
      </c>
      <c r="C2" s="468" t="s">
        <v>165</v>
      </c>
      <c r="D2" s="468" t="s">
        <v>38</v>
      </c>
      <c r="E2" s="468" t="s">
        <v>39</v>
      </c>
      <c r="F2" s="478" t="s">
        <v>40</v>
      </c>
    </row>
    <row r="3" spans="1:6" ht="19.5" customHeight="1">
      <c r="A3" s="472"/>
      <c r="B3" s="469"/>
      <c r="C3" s="469"/>
      <c r="D3" s="469"/>
      <c r="E3" s="469"/>
      <c r="F3" s="479"/>
    </row>
    <row r="4" spans="1:6" ht="19.5" customHeight="1">
      <c r="A4" s="472"/>
      <c r="B4" s="470"/>
      <c r="C4" s="470"/>
      <c r="D4" s="470"/>
      <c r="E4" s="470"/>
      <c r="F4" s="480"/>
    </row>
    <row r="5" spans="1:6" ht="19.5" customHeight="1" thickBot="1">
      <c r="A5" s="473"/>
      <c r="B5" s="22" t="s">
        <v>36</v>
      </c>
      <c r="C5" s="22" t="s">
        <v>36</v>
      </c>
      <c r="D5" s="23" t="s">
        <v>37</v>
      </c>
      <c r="E5" s="23" t="s">
        <v>37</v>
      </c>
      <c r="F5" s="24" t="s">
        <v>15</v>
      </c>
    </row>
    <row r="6" spans="1:6" ht="19.5" customHeight="1">
      <c r="A6" s="26"/>
      <c r="B6" s="174"/>
      <c r="C6" s="174"/>
      <c r="D6" s="28"/>
      <c r="E6" s="28"/>
      <c r="F6" s="31"/>
    </row>
    <row r="7" spans="1:6" ht="19.5" customHeight="1">
      <c r="A7" s="27"/>
      <c r="B7" s="173"/>
      <c r="C7" s="173"/>
      <c r="D7" s="25"/>
      <c r="E7" s="25"/>
      <c r="F7" s="32"/>
    </row>
    <row r="8" spans="1:6" ht="19.5" customHeight="1">
      <c r="A8" s="27"/>
      <c r="B8" s="173"/>
      <c r="C8" s="173"/>
      <c r="D8" s="25"/>
      <c r="E8" s="25"/>
      <c r="F8" s="32"/>
    </row>
    <row r="9" spans="1:6" ht="19.5" customHeight="1">
      <c r="A9" s="27"/>
      <c r="B9" s="173"/>
      <c r="C9" s="173"/>
      <c r="D9" s="25"/>
      <c r="E9" s="25"/>
      <c r="F9" s="32"/>
    </row>
    <row r="10" spans="1:6" ht="19.5" customHeight="1">
      <c r="A10" s="27"/>
      <c r="B10" s="173"/>
      <c r="C10" s="173"/>
      <c r="D10" s="25"/>
      <c r="E10" s="25"/>
      <c r="F10" s="32"/>
    </row>
    <row r="11" spans="1:6" ht="19.5" customHeight="1">
      <c r="A11" s="27"/>
      <c r="B11" s="173"/>
      <c r="C11" s="173"/>
      <c r="D11" s="25"/>
      <c r="E11" s="25"/>
      <c r="F11" s="32"/>
    </row>
    <row r="12" spans="1:6" ht="19.5" customHeight="1">
      <c r="A12" s="27"/>
      <c r="B12" s="173"/>
      <c r="C12" s="173"/>
      <c r="D12" s="25"/>
      <c r="E12" s="25"/>
      <c r="F12" s="32"/>
    </row>
    <row r="13" spans="1:6" ht="19.5" customHeight="1">
      <c r="A13" s="27"/>
      <c r="B13" s="173"/>
      <c r="C13" s="173"/>
      <c r="D13" s="25"/>
      <c r="E13" s="25"/>
      <c r="F13" s="32"/>
    </row>
    <row r="14" spans="1:6" ht="19.5" customHeight="1">
      <c r="A14" s="27"/>
      <c r="B14" s="173"/>
      <c r="C14" s="173"/>
      <c r="D14" s="25"/>
      <c r="E14" s="25"/>
      <c r="F14" s="32"/>
    </row>
    <row r="15" spans="1:6" ht="19.5" customHeight="1" thickBot="1">
      <c r="A15" s="131"/>
      <c r="B15" s="175"/>
      <c r="C15" s="175"/>
      <c r="D15" s="132"/>
      <c r="E15" s="132"/>
      <c r="F15" s="133"/>
    </row>
    <row r="16" spans="1:6 71:72" ht="19.5" customHeight="1">
      <c r="A16" s="538" t="s">
        <v>160</v>
      </c>
      <c r="B16" s="538"/>
      <c r="C16" s="538"/>
      <c r="D16" s="538"/>
      <c r="E16" s="538"/>
      <c r="F16" s="538"/>
      <c r="BS16" s="4"/>
      <c r="BT16" s="4"/>
    </row>
    <row r="17" spans="1:6 71:72" ht="18" customHeight="1">
      <c r="A17" s="398" t="str">
        <f>+'3strana'!A16:H16</f>
        <v xml:space="preserve">  </v>
      </c>
      <c r="B17" s="539"/>
      <c r="C17" s="539"/>
      <c r="D17" s="539"/>
      <c r="E17" s="539"/>
      <c r="F17" s="540"/>
      <c r="BS17" s="4"/>
      <c r="BT17" s="4"/>
    </row>
    <row r="18" spans="1:6 71:72" ht="12" customHeight="1">
      <c r="A18" s="541" t="s">
        <v>548</v>
      </c>
      <c r="B18" s="542"/>
      <c r="C18" s="542"/>
      <c r="D18" s="321"/>
      <c r="E18" s="321"/>
      <c r="F18" s="321"/>
      <c r="BS18" s="4"/>
      <c r="BT18" s="4"/>
    </row>
    <row r="19" spans="1:6 71:72" ht="18" customHeight="1">
      <c r="A19" s="395">
        <f>+'3strana'!A18:C18</f>
        <v>0</v>
      </c>
      <c r="B19" s="397"/>
      <c r="C19" s="543"/>
      <c r="D19" s="222"/>
      <c r="E19" s="222"/>
      <c r="F19" s="222"/>
      <c r="BS19" s="4"/>
      <c r="BT19" s="4"/>
    </row>
    <row r="20" spans="1:6 71:72" ht="12" customHeight="1">
      <c r="A20" s="552" t="s">
        <v>547</v>
      </c>
      <c r="B20" s="553"/>
      <c r="C20" s="553"/>
      <c r="D20" s="553"/>
      <c r="E20" s="553"/>
      <c r="F20" s="553"/>
      <c r="BS20" s="4"/>
      <c r="BT20" s="4"/>
    </row>
    <row r="21" spans="1:6 71:72" ht="18" customHeight="1">
      <c r="A21" s="398">
        <f>+'3strana'!A20:H20</f>
        <v>0</v>
      </c>
      <c r="B21" s="539"/>
      <c r="C21" s="539"/>
      <c r="D21" s="539"/>
      <c r="E21" s="539"/>
      <c r="F21" s="540"/>
      <c r="BS21" s="4"/>
      <c r="BT21" s="4"/>
    </row>
    <row r="22" spans="1:6" ht="12" customHeight="1">
      <c r="A22" s="466"/>
      <c r="B22" s="513"/>
      <c r="C22" s="513"/>
      <c r="D22" s="513"/>
      <c r="E22" s="513"/>
      <c r="F22" s="513"/>
    </row>
    <row r="23" spans="1:6" ht="12" customHeight="1" thickBot="1">
      <c r="A23" s="544"/>
      <c r="B23" s="544"/>
      <c r="C23" s="544"/>
      <c r="D23" s="544"/>
      <c r="E23" s="544"/>
      <c r="F23" s="544"/>
    </row>
    <row r="24" spans="1:6 71:72" ht="15" customHeight="1">
      <c r="A24" s="409" t="s">
        <v>161</v>
      </c>
      <c r="B24" s="545"/>
      <c r="C24" s="545"/>
      <c r="D24" s="427" t="s">
        <v>162</v>
      </c>
      <c r="E24" s="550"/>
      <c r="F24" s="551"/>
      <c r="BS24" s="4"/>
      <c r="BT24" s="4"/>
    </row>
    <row r="25" spans="1:6 71:72" ht="18" customHeight="1">
      <c r="A25" s="546"/>
      <c r="B25" s="413"/>
      <c r="C25" s="413"/>
      <c r="D25" s="100"/>
      <c r="E25" s="99"/>
      <c r="F25" s="129"/>
      <c r="BS25" s="4"/>
      <c r="BT25" s="4"/>
    </row>
    <row r="26" spans="1:6" ht="15" customHeight="1">
      <c r="A26" s="547" t="s">
        <v>100</v>
      </c>
      <c r="B26" s="548"/>
      <c r="C26" s="548"/>
      <c r="D26" s="548"/>
      <c r="E26" s="548"/>
      <c r="F26" s="549"/>
    </row>
    <row r="27" spans="1:6" ht="18" customHeight="1">
      <c r="A27" s="406" t="str">
        <f>+'3strana'!A26:H26</f>
        <v xml:space="preserve">  </v>
      </c>
      <c r="B27" s="514"/>
      <c r="C27" s="514"/>
      <c r="D27" s="514"/>
      <c r="E27" s="514"/>
      <c r="F27" s="515"/>
    </row>
    <row r="28" spans="1:6" ht="15" customHeight="1">
      <c r="A28" s="516" t="s">
        <v>108</v>
      </c>
      <c r="B28" s="517"/>
      <c r="C28" s="517"/>
      <c r="D28" s="517"/>
      <c r="E28" s="517"/>
      <c r="F28" s="518"/>
    </row>
    <row r="29" spans="1:6" ht="18" customHeight="1">
      <c r="A29" s="406">
        <f>+'3strana'!A28:H28</f>
        <v>0</v>
      </c>
      <c r="B29" s="514"/>
      <c r="C29" s="514"/>
      <c r="D29" s="514"/>
      <c r="E29" s="514"/>
      <c r="F29" s="515"/>
    </row>
    <row r="30" spans="1:72" s="114" customFormat="1" ht="15" customHeight="1">
      <c r="A30" s="438" t="s">
        <v>109</v>
      </c>
      <c r="B30" s="519"/>
      <c r="C30" s="519"/>
      <c r="D30" s="519"/>
      <c r="E30" s="519"/>
      <c r="F30" s="520"/>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c r="BT30" s="113"/>
    </row>
    <row r="31" spans="1:72" s="114" customFormat="1" ht="15" customHeight="1">
      <c r="A31" s="403" t="s">
        <v>101</v>
      </c>
      <c r="B31" s="521"/>
      <c r="C31" s="521"/>
      <c r="D31" s="521"/>
      <c r="E31" s="521"/>
      <c r="F31" s="522"/>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row>
    <row r="32" spans="1:72" s="114" customFormat="1" ht="15" customHeight="1">
      <c r="A32" s="526" t="s">
        <v>102</v>
      </c>
      <c r="B32" s="527"/>
      <c r="C32" s="527"/>
      <c r="D32" s="527"/>
      <c r="E32" s="527"/>
      <c r="F32" s="528"/>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row>
    <row r="33" spans="1:6" ht="18" customHeight="1">
      <c r="A33" s="406" t="str">
        <f>+'3strana'!A32:H32</f>
        <v xml:space="preserve">   / </v>
      </c>
      <c r="B33" s="514"/>
      <c r="C33" s="514"/>
      <c r="D33" s="514"/>
      <c r="E33" s="514"/>
      <c r="F33" s="515"/>
    </row>
    <row r="34" spans="1:6" ht="5.1" customHeight="1" thickBot="1">
      <c r="A34" s="523"/>
      <c r="B34" s="524"/>
      <c r="C34" s="524"/>
      <c r="D34" s="524"/>
      <c r="E34" s="524"/>
      <c r="F34" s="525"/>
    </row>
    <row r="35" spans="1:6" ht="5.1" customHeight="1" thickBot="1">
      <c r="A35" s="529"/>
      <c r="B35" s="529"/>
      <c r="C35" s="529"/>
      <c r="D35" s="529"/>
      <c r="E35" s="529"/>
      <c r="F35" s="529"/>
    </row>
    <row r="36" spans="1:6" ht="18" customHeight="1">
      <c r="A36" s="530" t="s">
        <v>144</v>
      </c>
      <c r="B36" s="531"/>
      <c r="C36" s="531"/>
      <c r="D36" s="531"/>
      <c r="E36" s="531"/>
      <c r="F36" s="532"/>
    </row>
    <row r="37" spans="1:6" ht="27" customHeight="1">
      <c r="A37" s="456" t="s">
        <v>14</v>
      </c>
      <c r="B37" s="457"/>
      <c r="C37" s="458" t="s">
        <v>34</v>
      </c>
      <c r="D37" s="537"/>
      <c r="E37" s="448" t="s">
        <v>103</v>
      </c>
      <c r="F37" s="449"/>
    </row>
    <row r="38" spans="1:6" ht="18" customHeight="1">
      <c r="A38" s="454">
        <f ca="1">+TODAY()</f>
        <v>45280</v>
      </c>
      <c r="B38" s="533"/>
      <c r="C38" s="537"/>
      <c r="D38" s="537"/>
      <c r="E38" s="450"/>
      <c r="F38" s="534"/>
    </row>
    <row r="39" spans="1:6" ht="20.1" customHeight="1">
      <c r="A39" s="130"/>
      <c r="B39" s="112"/>
      <c r="C39" s="537"/>
      <c r="D39" s="537"/>
      <c r="E39" s="535"/>
      <c r="F39" s="536"/>
    </row>
    <row r="40" spans="1:6" ht="5.1" customHeight="1" thickBot="1">
      <c r="A40" s="443"/>
      <c r="B40" s="508"/>
      <c r="C40" s="508"/>
      <c r="D40" s="508"/>
      <c r="E40" s="508"/>
      <c r="F40" s="509"/>
    </row>
    <row r="41" spans="1:6" ht="12" customHeight="1">
      <c r="A41" s="510"/>
      <c r="B41" s="511"/>
      <c r="C41" s="511"/>
      <c r="D41" s="511"/>
      <c r="E41" s="511"/>
      <c r="F41" s="511"/>
    </row>
    <row r="42" spans="1:6" ht="15" customHeight="1">
      <c r="A42" s="466" t="s">
        <v>18</v>
      </c>
      <c r="B42" s="513"/>
      <c r="C42" s="513"/>
      <c r="D42" s="513"/>
      <c r="E42" s="513"/>
      <c r="F42" s="513"/>
    </row>
    <row r="43" spans="1:6" ht="12" customHeight="1">
      <c r="A43" s="512" t="s">
        <v>155</v>
      </c>
      <c r="B43" s="507"/>
      <c r="C43" s="507"/>
      <c r="D43" s="507"/>
      <c r="E43" s="507"/>
      <c r="F43" s="507"/>
    </row>
    <row r="44" spans="1:6" ht="48" customHeight="1">
      <c r="A44" s="512" t="s">
        <v>156</v>
      </c>
      <c r="B44" s="507"/>
      <c r="C44" s="507"/>
      <c r="D44" s="507"/>
      <c r="E44" s="507"/>
      <c r="F44" s="507"/>
    </row>
    <row r="45" spans="1:6" ht="12" customHeight="1">
      <c r="A45" s="506" t="s">
        <v>41</v>
      </c>
      <c r="B45" s="507"/>
      <c r="C45" s="507"/>
      <c r="D45" s="507"/>
      <c r="E45" s="507"/>
      <c r="F45" s="507"/>
    </row>
    <row r="46" spans="1:6" ht="12" customHeight="1">
      <c r="A46" s="506" t="s">
        <v>146</v>
      </c>
      <c r="B46" s="507"/>
      <c r="C46" s="507"/>
      <c r="D46" s="507"/>
      <c r="E46" s="507"/>
      <c r="F46" s="507"/>
    </row>
    <row r="47" spans="1:6" ht="12" customHeight="1">
      <c r="A47" s="506" t="s">
        <v>157</v>
      </c>
      <c r="B47" s="507"/>
      <c r="C47" s="507"/>
      <c r="D47" s="507"/>
      <c r="E47" s="507"/>
      <c r="F47" s="507"/>
    </row>
    <row r="48" spans="1:6" ht="12" customHeight="1">
      <c r="A48" s="506" t="s">
        <v>42</v>
      </c>
      <c r="B48" s="507"/>
      <c r="C48" s="507"/>
      <c r="D48" s="507"/>
      <c r="E48" s="507"/>
      <c r="F48" s="507"/>
    </row>
    <row r="49" spans="1:6" ht="24" customHeight="1">
      <c r="A49" s="506" t="s">
        <v>43</v>
      </c>
      <c r="B49" s="507"/>
      <c r="C49" s="507"/>
      <c r="D49" s="507"/>
      <c r="E49" s="507"/>
      <c r="F49" s="507"/>
    </row>
    <row r="50" spans="1:6" ht="12.75">
      <c r="A50" s="466">
        <v>2</v>
      </c>
      <c r="B50" s="467"/>
      <c r="C50" s="467"/>
      <c r="D50" s="467"/>
      <c r="E50" s="467"/>
      <c r="F50" s="467"/>
    </row>
    <row r="51" spans="1:5" ht="12.75">
      <c r="A51" s="11"/>
      <c r="B51" s="11"/>
      <c r="C51" s="11"/>
      <c r="D51" s="11"/>
      <c r="E51" s="11"/>
    </row>
    <row r="52" spans="1:5" ht="12.75">
      <c r="A52" s="11"/>
      <c r="B52" s="11"/>
      <c r="C52" s="11"/>
      <c r="D52" s="11"/>
      <c r="E52" s="11"/>
    </row>
    <row r="53" spans="1:5" ht="12.75">
      <c r="A53" s="11"/>
      <c r="B53" s="11"/>
      <c r="C53" s="11"/>
      <c r="D53" s="11"/>
      <c r="E53" s="11"/>
    </row>
    <row r="54" spans="1:5" ht="12.75">
      <c r="A54" s="11"/>
      <c r="B54" s="11"/>
      <c r="C54" s="11"/>
      <c r="D54" s="11"/>
      <c r="E54" s="11"/>
    </row>
    <row r="55" spans="1:5" ht="12.75">
      <c r="A55" s="11"/>
      <c r="B55" s="11"/>
      <c r="C55" s="11"/>
      <c r="D55" s="11"/>
      <c r="E55" s="11"/>
    </row>
    <row r="56" spans="1:5" ht="12.75">
      <c r="A56" s="11"/>
      <c r="B56" s="11"/>
      <c r="C56" s="11"/>
      <c r="D56" s="11"/>
      <c r="E56" s="11"/>
    </row>
    <row r="57" spans="1:5" ht="12.75">
      <c r="A57" s="11"/>
      <c r="B57" s="11"/>
      <c r="C57" s="11"/>
      <c r="D57" s="11"/>
      <c r="E57" s="11"/>
    </row>
    <row r="58" spans="1:5" ht="12.75">
      <c r="A58" s="11"/>
      <c r="B58" s="11"/>
      <c r="C58" s="11"/>
      <c r="D58" s="11"/>
      <c r="E58" s="11"/>
    </row>
    <row r="59" spans="1:5" ht="12.75">
      <c r="A59" s="11"/>
      <c r="B59" s="11"/>
      <c r="C59" s="11"/>
      <c r="D59" s="11"/>
      <c r="E59" s="11"/>
    </row>
    <row r="60" spans="1:5" ht="12.75">
      <c r="A60" s="11"/>
      <c r="B60" s="11"/>
      <c r="C60" s="11"/>
      <c r="D60" s="11"/>
      <c r="E60" s="11"/>
    </row>
    <row r="61" spans="1:5" ht="12.75">
      <c r="A61" s="11"/>
      <c r="B61" s="11"/>
      <c r="C61" s="11"/>
      <c r="D61" s="11"/>
      <c r="E61" s="11"/>
    </row>
    <row r="62" spans="1:5" ht="12.75">
      <c r="A62" s="11"/>
      <c r="B62" s="11"/>
      <c r="C62" s="11"/>
      <c r="D62" s="11"/>
      <c r="E62" s="11"/>
    </row>
    <row r="63" spans="1:5" ht="12.75">
      <c r="A63" s="11"/>
      <c r="B63" s="11"/>
      <c r="C63" s="11"/>
      <c r="D63" s="11"/>
      <c r="E63" s="11"/>
    </row>
    <row r="64" spans="1:5" ht="12.75">
      <c r="A64" s="11"/>
      <c r="B64" s="11"/>
      <c r="C64" s="11"/>
      <c r="D64" s="11"/>
      <c r="E64" s="11"/>
    </row>
    <row r="65" spans="1:5" ht="12.75">
      <c r="A65" s="11"/>
      <c r="B65" s="11"/>
      <c r="C65" s="11"/>
      <c r="D65" s="11"/>
      <c r="E65" s="11"/>
    </row>
    <row r="66" spans="1:5" ht="12.75">
      <c r="A66" s="11"/>
      <c r="B66" s="11"/>
      <c r="C66" s="11"/>
      <c r="D66" s="11"/>
      <c r="E66" s="11"/>
    </row>
    <row r="67" spans="1:5" ht="12.75">
      <c r="A67" s="11"/>
      <c r="B67" s="11"/>
      <c r="C67" s="11"/>
      <c r="D67" s="11"/>
      <c r="E67" s="11"/>
    </row>
    <row r="68" spans="1:5" ht="12.75">
      <c r="A68" s="11"/>
      <c r="B68" s="11"/>
      <c r="C68" s="11"/>
      <c r="D68" s="11"/>
      <c r="E68" s="11"/>
    </row>
    <row r="69" spans="1:5" ht="12.75">
      <c r="A69" s="11"/>
      <c r="B69" s="11"/>
      <c r="C69" s="11"/>
      <c r="D69" s="11"/>
      <c r="E69" s="11"/>
    </row>
    <row r="70" spans="1:5" ht="12.75">
      <c r="A70" s="11"/>
      <c r="B70" s="11"/>
      <c r="C70" s="11"/>
      <c r="D70" s="11"/>
      <c r="E70" s="11"/>
    </row>
    <row r="71" spans="1:5" ht="12.75">
      <c r="A71" s="11"/>
      <c r="B71" s="11"/>
      <c r="C71" s="11"/>
      <c r="D71" s="11"/>
      <c r="E71" s="11"/>
    </row>
    <row r="72" spans="1:5" ht="12.75">
      <c r="A72" s="11"/>
      <c r="B72" s="11"/>
      <c r="C72" s="11"/>
      <c r="D72" s="11"/>
      <c r="E72" s="11"/>
    </row>
    <row r="73" spans="1:5" ht="12.75">
      <c r="A73" s="11"/>
      <c r="B73" s="11"/>
      <c r="C73" s="11"/>
      <c r="D73" s="11"/>
      <c r="E73" s="11"/>
    </row>
    <row r="74" spans="1:5" ht="12.75">
      <c r="A74" s="11"/>
      <c r="B74" s="11"/>
      <c r="C74" s="11"/>
      <c r="D74" s="11"/>
      <c r="E74" s="11"/>
    </row>
    <row r="75" spans="1:5" ht="12.75">
      <c r="A75" s="11"/>
      <c r="B75" s="11"/>
      <c r="C75" s="11"/>
      <c r="D75" s="11"/>
      <c r="E75" s="11"/>
    </row>
    <row r="76" spans="1:5" ht="12.75">
      <c r="A76" s="11"/>
      <c r="B76" s="11"/>
      <c r="C76" s="11"/>
      <c r="D76" s="11"/>
      <c r="E76" s="11"/>
    </row>
    <row r="77" spans="1:5" ht="12.75">
      <c r="A77" s="11"/>
      <c r="B77" s="11"/>
      <c r="C77" s="11"/>
      <c r="D77" s="11"/>
      <c r="E77" s="11"/>
    </row>
    <row r="78" spans="1:5" ht="12.75">
      <c r="A78" s="11"/>
      <c r="B78" s="11"/>
      <c r="C78" s="11"/>
      <c r="D78" s="11"/>
      <c r="E78" s="11"/>
    </row>
    <row r="79" spans="1:5" ht="12.75">
      <c r="A79" s="11"/>
      <c r="B79" s="11"/>
      <c r="C79" s="11"/>
      <c r="D79" s="11"/>
      <c r="E79" s="11"/>
    </row>
    <row r="80" spans="1:5" ht="12.75">
      <c r="A80" s="11"/>
      <c r="B80" s="11"/>
      <c r="C80" s="11"/>
      <c r="D80" s="11"/>
      <c r="E80" s="11"/>
    </row>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sheetData>
  <sheetProtection algorithmName="SHA-512" hashValue="CnPnuwGZ/pMbIt9zQ4P63LJseZyF3kMFI8xvVKeg+Su5U/9xD2a8r8qA8XDEIOYR8r/cbAAcToz8whdR/S+K6Q==" saltValue="mpCnrRoTVlgqcRvk/KriAQ==" spinCount="100000" sheet="1" objects="1" scenarios="1"/>
  <mergeCells count="45">
    <mergeCell ref="A17:F17"/>
    <mergeCell ref="A18:F18"/>
    <mergeCell ref="C19:F19"/>
    <mergeCell ref="A19:B19"/>
    <mergeCell ref="A27:F27"/>
    <mergeCell ref="A23:F23"/>
    <mergeCell ref="A24:C24"/>
    <mergeCell ref="A25:C25"/>
    <mergeCell ref="A26:F26"/>
    <mergeCell ref="D24:F24"/>
    <mergeCell ref="A22:F22"/>
    <mergeCell ref="A20:F20"/>
    <mergeCell ref="A21:F21"/>
    <mergeCell ref="A16:F16"/>
    <mergeCell ref="E2:E4"/>
    <mergeCell ref="F2:F4"/>
    <mergeCell ref="A1:A5"/>
    <mergeCell ref="B2:B4"/>
    <mergeCell ref="C2:C4"/>
    <mergeCell ref="D2:D4"/>
    <mergeCell ref="A35:F35"/>
    <mergeCell ref="A36:F36"/>
    <mergeCell ref="A38:B38"/>
    <mergeCell ref="E37:F37"/>
    <mergeCell ref="E38:F39"/>
    <mergeCell ref="C37:D39"/>
    <mergeCell ref="A37:B37"/>
    <mergeCell ref="A33:F33"/>
    <mergeCell ref="A28:F28"/>
    <mergeCell ref="A30:F30"/>
    <mergeCell ref="A31:F31"/>
    <mergeCell ref="A34:F34"/>
    <mergeCell ref="A32:F32"/>
    <mergeCell ref="A29:F29"/>
    <mergeCell ref="A50:F50"/>
    <mergeCell ref="A45:F45"/>
    <mergeCell ref="A46:F46"/>
    <mergeCell ref="A47:F47"/>
    <mergeCell ref="A40:F40"/>
    <mergeCell ref="A41:F41"/>
    <mergeCell ref="A43:F43"/>
    <mergeCell ref="A44:F44"/>
    <mergeCell ref="A48:F48"/>
    <mergeCell ref="A42:F42"/>
    <mergeCell ref="A49:F49"/>
  </mergeCells>
  <printOptions horizontalCentered="1" verticalCentered="1"/>
  <pageMargins left="0.393700787401575" right="0.393700787401575" top="0.393700787401575" bottom="0.393700787401575" header="0.511811023622047" footer="0.511811023622047"/>
  <pageSetup horizontalDpi="300" verticalDpi="300" orientation="portrait" paperSize="9" scale="94"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H205"/>
  <sheetViews>
    <sheetView workbookViewId="0" topLeftCell="A1">
      <selection pane="topLeft" activeCell="D92" sqref="D92"/>
    </sheetView>
  </sheetViews>
  <sheetFormatPr defaultRowHeight="12.75"/>
  <cols>
    <col min="2" max="2" width="30.5714285714286" customWidth="1"/>
    <col min="3" max="3" width="10" customWidth="1"/>
    <col min="5" max="5" width="41" customWidth="1"/>
    <col min="8" max="8" width="32" customWidth="1"/>
  </cols>
  <sheetData>
    <row r="1" spans="1:8" ht="12.75" customHeight="1" thickBot="1">
      <c r="A1" s="140"/>
      <c r="B1" s="140"/>
      <c r="C1" s="140"/>
      <c r="D1" s="141"/>
      <c r="E1" s="140"/>
      <c r="F1" s="140"/>
      <c r="G1" s="140"/>
      <c r="H1" s="140"/>
    </row>
    <row r="2" spans="1:8" ht="12.75" customHeight="1" thickBot="1">
      <c r="A2" s="140"/>
      <c r="B2" s="142" t="s">
        <v>263</v>
      </c>
      <c r="C2" s="143"/>
      <c r="D2" s="144"/>
      <c r="E2" s="145" t="s">
        <v>264</v>
      </c>
      <c r="F2" s="146"/>
      <c r="G2" s="145">
        <f>COUNTIF(H3:H210,"?*")</f>
        <v>202</v>
      </c>
      <c r="H2" s="147"/>
    </row>
    <row r="3" spans="1:8" ht="12.75" customHeight="1">
      <c r="A3" s="140"/>
      <c r="B3" s="148" t="s">
        <v>265</v>
      </c>
      <c r="C3" s="149">
        <v>451</v>
      </c>
      <c r="D3" s="150">
        <f>IF(ISNUMBER(SEARCH(ZAKL_DATA!$B$14,E3)),MAX($D$2:D2)+1,0)</f>
        <v>1</v>
      </c>
      <c r="E3" s="151" t="s">
        <v>266</v>
      </c>
      <c r="F3" s="152">
        <v>2001</v>
      </c>
      <c r="G3" s="153"/>
      <c r="H3" s="154" t="str">
        <f>IFERROR(VLOOKUP(ROWS($H$3:H3),$D$3:$E$204,2,0),"")</f>
        <v>PRAHA 1</v>
      </c>
    </row>
    <row r="4" spans="1:8" ht="12.75" customHeight="1">
      <c r="A4" s="140"/>
      <c r="B4" s="155" t="s">
        <v>267</v>
      </c>
      <c r="C4" s="156">
        <v>452</v>
      </c>
      <c r="D4" s="150">
        <f>IF(ISNUMBER(SEARCH(ZAKL_DATA!$B$14,E4)),MAX($D$2:D3)+1,0)</f>
        <v>2</v>
      </c>
      <c r="E4" s="157" t="s">
        <v>268</v>
      </c>
      <c r="F4" s="158">
        <v>2002</v>
      </c>
      <c r="G4" s="159"/>
      <c r="H4" s="160" t="str">
        <f>IFERROR(VLOOKUP(ROWS($H$3:H4),$D$3:$E$204,2,0),"")</f>
        <v>PRAHA 2</v>
      </c>
    </row>
    <row r="5" spans="1:8" ht="12.75" customHeight="1">
      <c r="A5" s="140"/>
      <c r="B5" s="155" t="s">
        <v>269</v>
      </c>
      <c r="C5" s="156">
        <v>453</v>
      </c>
      <c r="D5" s="150">
        <f>IF(ISNUMBER(SEARCH(ZAKL_DATA!$B$14,E5)),MAX($D$2:D4)+1,0)</f>
        <v>3</v>
      </c>
      <c r="E5" s="157" t="s">
        <v>270</v>
      </c>
      <c r="F5" s="158">
        <v>2003</v>
      </c>
      <c r="G5" s="159"/>
      <c r="H5" s="160" t="str">
        <f>IFERROR(VLOOKUP(ROWS($H$3:H5),$D$3:$E$204,2,0),"")</f>
        <v>PRAHA 3</v>
      </c>
    </row>
    <row r="6" spans="1:8" ht="12.75" customHeight="1">
      <c r="A6" s="140"/>
      <c r="B6" s="155" t="s">
        <v>271</v>
      </c>
      <c r="C6" s="156">
        <v>454</v>
      </c>
      <c r="D6" s="150">
        <f>IF(ISNUMBER(SEARCH(ZAKL_DATA!$B$14,E6)),MAX($D$2:D5)+1,0)</f>
        <v>4</v>
      </c>
      <c r="E6" s="157" t="s">
        <v>272</v>
      </c>
      <c r="F6" s="158">
        <v>2004</v>
      </c>
      <c r="G6" s="159"/>
      <c r="H6" s="160" t="str">
        <f>IFERROR(VLOOKUP(ROWS($H$3:H6),$D$3:$E$204,2,0),"")</f>
        <v>PRAHA 4</v>
      </c>
    </row>
    <row r="7" spans="1:8" ht="12.75" customHeight="1">
      <c r="A7" s="140"/>
      <c r="B7" s="155" t="s">
        <v>273</v>
      </c>
      <c r="C7" s="156">
        <v>455</v>
      </c>
      <c r="D7" s="150">
        <f>IF(ISNUMBER(SEARCH(ZAKL_DATA!$B$14,E7)),MAX($D$2:D6)+1,0)</f>
        <v>5</v>
      </c>
      <c r="E7" s="157" t="s">
        <v>274</v>
      </c>
      <c r="F7" s="158">
        <v>2005</v>
      </c>
      <c r="G7" s="159"/>
      <c r="H7" s="160" t="str">
        <f>IFERROR(VLOOKUP(ROWS($H$3:H7),$D$3:$E$204,2,0),"")</f>
        <v>PRAHA 5</v>
      </c>
    </row>
    <row r="8" spans="1:8" ht="12.75" customHeight="1">
      <c r="A8" s="140"/>
      <c r="B8" s="155" t="s">
        <v>275</v>
      </c>
      <c r="C8" s="156">
        <v>456</v>
      </c>
      <c r="D8" s="150">
        <f>IF(ISNUMBER(SEARCH(ZAKL_DATA!$B$14,E8)),MAX($D$2:D7)+1,0)</f>
        <v>6</v>
      </c>
      <c r="E8" s="157" t="s">
        <v>276</v>
      </c>
      <c r="F8" s="158">
        <v>2006</v>
      </c>
      <c r="G8" s="159"/>
      <c r="H8" s="160" t="str">
        <f>IFERROR(VLOOKUP(ROWS($H$3:H8),$D$3:$E$204,2,0),"")</f>
        <v>PRAHA 6</v>
      </c>
    </row>
    <row r="9" spans="1:8" ht="12.75" customHeight="1">
      <c r="A9" s="140"/>
      <c r="B9" s="155" t="s">
        <v>277</v>
      </c>
      <c r="C9" s="156">
        <v>457</v>
      </c>
      <c r="D9" s="150">
        <f>IF(ISNUMBER(SEARCH(ZAKL_DATA!$B$14,E9)),MAX($D$2:D8)+1,0)</f>
        <v>7</v>
      </c>
      <c r="E9" s="157" t="s">
        <v>278</v>
      </c>
      <c r="F9" s="158">
        <v>2007</v>
      </c>
      <c r="G9" s="159"/>
      <c r="H9" s="160" t="str">
        <f>IFERROR(VLOOKUP(ROWS($H$3:H9),$D$3:$E$204,2,0),"")</f>
        <v>PRAHA 7</v>
      </c>
    </row>
    <row r="10" spans="1:8" ht="12.75" customHeight="1">
      <c r="A10" s="140"/>
      <c r="B10" s="155" t="s">
        <v>279</v>
      </c>
      <c r="C10" s="156">
        <v>458</v>
      </c>
      <c r="D10" s="150">
        <f>IF(ISNUMBER(SEARCH(ZAKL_DATA!$B$14,E10)),MAX($D$2:D9)+1,0)</f>
        <v>8</v>
      </c>
      <c r="E10" s="157" t="s">
        <v>280</v>
      </c>
      <c r="F10" s="158">
        <v>2008</v>
      </c>
      <c r="G10" s="159"/>
      <c r="H10" s="160" t="str">
        <f>IFERROR(VLOOKUP(ROWS($H$3:H10),$D$3:$E$204,2,0),"")</f>
        <v>PRAHA 8</v>
      </c>
    </row>
    <row r="11" spans="1:8" ht="12.75" customHeight="1">
      <c r="A11" s="140"/>
      <c r="B11" s="155" t="s">
        <v>281</v>
      </c>
      <c r="C11" s="156">
        <v>459</v>
      </c>
      <c r="D11" s="150">
        <f>IF(ISNUMBER(SEARCH(ZAKL_DATA!$B$14,E11)),MAX($D$2:D10)+1,0)</f>
        <v>9</v>
      </c>
      <c r="E11" s="157" t="s">
        <v>282</v>
      </c>
      <c r="F11" s="158">
        <v>2009</v>
      </c>
      <c r="G11" s="159"/>
      <c r="H11" s="160" t="str">
        <f>IFERROR(VLOOKUP(ROWS($H$3:H11),$D$3:$E$204,2,0),"")</f>
        <v>PRAHA 9</v>
      </c>
    </row>
    <row r="12" spans="1:8" ht="12.75" customHeight="1">
      <c r="A12" s="140"/>
      <c r="B12" s="155" t="s">
        <v>283</v>
      </c>
      <c r="C12" s="141">
        <v>460</v>
      </c>
      <c r="D12" s="150">
        <f>IF(ISNUMBER(SEARCH(ZAKL_DATA!$B$14,E12)),MAX($D$2:D11)+1,0)</f>
        <v>10</v>
      </c>
      <c r="E12" s="157" t="s">
        <v>284</v>
      </c>
      <c r="F12" s="158">
        <v>2010</v>
      </c>
      <c r="G12" s="159"/>
      <c r="H12" s="160" t="str">
        <f>IFERROR(VLOOKUP(ROWS($H$3:H12),$D$3:$E$204,2,0),"")</f>
        <v>PRAHA 10</v>
      </c>
    </row>
    <row r="13" spans="1:8" ht="12.75" customHeight="1">
      <c r="A13" s="140"/>
      <c r="B13" s="155" t="s">
        <v>285</v>
      </c>
      <c r="C13" s="156">
        <v>461</v>
      </c>
      <c r="D13" s="150">
        <f>IF(ISNUMBER(SEARCH(ZAKL_DATA!$B$14,E13)),MAX($D$2:D12)+1,0)</f>
        <v>11</v>
      </c>
      <c r="E13" s="157" t="s">
        <v>286</v>
      </c>
      <c r="F13" s="158">
        <v>2011</v>
      </c>
      <c r="G13" s="159"/>
      <c r="H13" s="160" t="str">
        <f>IFERROR(VLOOKUP(ROWS($H$3:H13),$D$3:$E$204,2,0),"")</f>
        <v>PRAHA-JIŽNÍ MĚSTO</v>
      </c>
    </row>
    <row r="14" spans="1:8" ht="12.75" customHeight="1">
      <c r="A14" s="140"/>
      <c r="B14" s="155" t="s">
        <v>287</v>
      </c>
      <c r="C14" s="156">
        <v>462</v>
      </c>
      <c r="D14" s="150">
        <f>IF(ISNUMBER(SEARCH(ZAKL_DATA!$B$14,E14)),MAX($D$2:D13)+1,0)</f>
        <v>12</v>
      </c>
      <c r="E14" s="157" t="s">
        <v>288</v>
      </c>
      <c r="F14" s="158">
        <v>2012</v>
      </c>
      <c r="G14" s="159"/>
      <c r="H14" s="160" t="str">
        <f>IFERROR(VLOOKUP(ROWS($H$3:H14),$D$3:$E$204,2,0),"")</f>
        <v>PRAHA-MODŘANY</v>
      </c>
    </row>
    <row r="15" spans="1:8" ht="12.75" customHeight="1">
      <c r="A15" s="140"/>
      <c r="B15" s="155" t="s">
        <v>289</v>
      </c>
      <c r="C15" s="156">
        <v>463</v>
      </c>
      <c r="D15" s="150">
        <f>IF(ISNUMBER(SEARCH(ZAKL_DATA!$B$14,E15)),MAX($D$2:D14)+1,0)</f>
        <v>13</v>
      </c>
      <c r="E15" s="157" t="s">
        <v>290</v>
      </c>
      <c r="F15" s="158">
        <v>2101</v>
      </c>
      <c r="G15" s="159"/>
      <c r="H15" s="160" t="str">
        <f>IFERROR(VLOOKUP(ROWS($H$3:H15),$D$3:$E$204,2,0),"")</f>
        <v>PRAHA - VÝCHOD</v>
      </c>
    </row>
    <row r="16" spans="1:8" ht="12.75" customHeight="1">
      <c r="A16" s="140"/>
      <c r="B16" s="155" t="s">
        <v>291</v>
      </c>
      <c r="C16" s="156">
        <v>464</v>
      </c>
      <c r="D16" s="150">
        <f>IF(ISNUMBER(SEARCH(ZAKL_DATA!$B$14,E16)),MAX($D$2:D15)+1,0)</f>
        <v>14</v>
      </c>
      <c r="E16" s="157" t="s">
        <v>292</v>
      </c>
      <c r="F16" s="158">
        <v>2102</v>
      </c>
      <c r="G16" s="159"/>
      <c r="H16" s="160" t="str">
        <f>IFERROR(VLOOKUP(ROWS($H$3:H16),$D$3:$E$204,2,0),"")</f>
        <v>PRAHA ZÁPAD</v>
      </c>
    </row>
    <row r="17" spans="1:8" ht="12.75" customHeight="1" thickBot="1">
      <c r="A17" s="140"/>
      <c r="B17" s="161" t="s">
        <v>293</v>
      </c>
      <c r="C17" s="162">
        <v>13</v>
      </c>
      <c r="D17" s="150">
        <f>IF(ISNUMBER(SEARCH(ZAKL_DATA!$B$14,E17)),MAX($D$2:D16)+1,0)</f>
        <v>15</v>
      </c>
      <c r="E17" s="157" t="s">
        <v>294</v>
      </c>
      <c r="F17" s="158">
        <v>2103</v>
      </c>
      <c r="G17" s="159"/>
      <c r="H17" s="160" t="str">
        <f>IFERROR(VLOOKUP(ROWS($H$3:H17),$D$3:$E$204,2,0),"")</f>
        <v>BENEŠOV</v>
      </c>
    </row>
    <row r="18" spans="1:8" ht="12.75" customHeight="1">
      <c r="A18" s="140"/>
      <c r="B18" s="140"/>
      <c r="C18" s="140"/>
      <c r="D18" s="150">
        <f>IF(ISNUMBER(SEARCH(ZAKL_DATA!$B$14,E18)),MAX($D$2:D17)+1,0)</f>
        <v>16</v>
      </c>
      <c r="E18" s="157" t="s">
        <v>295</v>
      </c>
      <c r="F18" s="158">
        <v>2104</v>
      </c>
      <c r="G18" s="159"/>
      <c r="H18" s="160" t="str">
        <f>IFERROR(VLOOKUP(ROWS($H$3:H18),$D$3:$E$204,2,0),"")</f>
        <v>BEROUN</v>
      </c>
    </row>
    <row r="19" spans="1:8" ht="12.75" customHeight="1">
      <c r="A19" s="140"/>
      <c r="B19" s="140"/>
      <c r="C19" s="140"/>
      <c r="D19" s="150">
        <f>IF(ISNUMBER(SEARCH(ZAKL_DATA!$B$14,E19)),MAX($D$2:D18)+1,0)</f>
        <v>17</v>
      </c>
      <c r="E19" s="157" t="s">
        <v>296</v>
      </c>
      <c r="F19" s="158">
        <v>2105</v>
      </c>
      <c r="G19" s="159"/>
      <c r="H19" s="160" t="str">
        <f>IFERROR(VLOOKUP(ROWS($H$3:H19),$D$3:$E$204,2,0),"")</f>
        <v>BRANDÝS N.L. - ST.BOL.</v>
      </c>
    </row>
    <row r="20" spans="1:8" ht="12.75" customHeight="1">
      <c r="A20" s="140"/>
      <c r="B20" s="140"/>
      <c r="C20" s="140"/>
      <c r="D20" s="150">
        <f>IF(ISNUMBER(SEARCH(ZAKL_DATA!$B$14,E20)),MAX($D$2:D19)+1,0)</f>
        <v>18</v>
      </c>
      <c r="E20" s="157" t="s">
        <v>297</v>
      </c>
      <c r="F20" s="158">
        <v>2106</v>
      </c>
      <c r="G20" s="159"/>
      <c r="H20" s="160" t="str">
        <f>IFERROR(VLOOKUP(ROWS($H$3:H20),$D$3:$E$204,2,0),"")</f>
        <v>ČÁSLAV</v>
      </c>
    </row>
    <row r="21" spans="1:8" ht="12.75" customHeight="1">
      <c r="A21" s="140"/>
      <c r="B21" s="140"/>
      <c r="C21" s="140"/>
      <c r="D21" s="150">
        <f>IF(ISNUMBER(SEARCH(ZAKL_DATA!$B$14,E21)),MAX($D$2:D20)+1,0)</f>
        <v>19</v>
      </c>
      <c r="E21" s="157" t="s">
        <v>298</v>
      </c>
      <c r="F21" s="158">
        <v>2107</v>
      </c>
      <c r="G21" s="159"/>
      <c r="H21" s="160" t="str">
        <f>IFERROR(VLOOKUP(ROWS($H$3:H21),$D$3:$E$204,2,0),"")</f>
        <v>ČESKÝ BROD</v>
      </c>
    </row>
    <row r="22" spans="1:8" ht="12.75" customHeight="1">
      <c r="A22" s="140"/>
      <c r="B22" s="140"/>
      <c r="C22" s="140"/>
      <c r="D22" s="150">
        <f>IF(ISNUMBER(SEARCH(ZAKL_DATA!$B$14,E22)),MAX($D$2:D21)+1,0)</f>
        <v>20</v>
      </c>
      <c r="E22" s="157" t="s">
        <v>299</v>
      </c>
      <c r="F22" s="158">
        <v>2108</v>
      </c>
      <c r="G22" s="159"/>
      <c r="H22" s="160" t="str">
        <f>IFERROR(VLOOKUP(ROWS($H$3:H22),$D$3:$E$204,2,0),"")</f>
        <v>DOBŘÍŠ</v>
      </c>
    </row>
    <row r="23" spans="1:8" ht="12.75" customHeight="1">
      <c r="A23" s="140"/>
      <c r="B23" s="140"/>
      <c r="C23" s="140"/>
      <c r="D23" s="150">
        <f>IF(ISNUMBER(SEARCH(ZAKL_DATA!$B$14,E23)),MAX($D$2:D22)+1,0)</f>
        <v>21</v>
      </c>
      <c r="E23" s="157" t="s">
        <v>300</v>
      </c>
      <c r="F23" s="158">
        <v>2109</v>
      </c>
      <c r="G23" s="159"/>
      <c r="H23" s="160" t="str">
        <f>IFERROR(VLOOKUP(ROWS($H$3:H23),$D$3:$E$204,2,0),"")</f>
        <v>HOŘOVICE</v>
      </c>
    </row>
    <row r="24" spans="1:8" ht="12.75" customHeight="1">
      <c r="A24" s="140"/>
      <c r="B24" s="140"/>
      <c r="C24" s="140"/>
      <c r="D24" s="150">
        <f>IF(ISNUMBER(SEARCH(ZAKL_DATA!$B$14,E24)),MAX($D$2:D23)+1,0)</f>
        <v>22</v>
      </c>
      <c r="E24" s="157" t="s">
        <v>301</v>
      </c>
      <c r="F24" s="158">
        <v>2110</v>
      </c>
      <c r="G24" s="159"/>
      <c r="H24" s="160" t="str">
        <f>IFERROR(VLOOKUP(ROWS($H$3:H24),$D$3:$E$204,2,0),"")</f>
        <v>KLADNO</v>
      </c>
    </row>
    <row r="25" spans="1:8" ht="12.75" customHeight="1">
      <c r="A25" s="140"/>
      <c r="B25" s="140"/>
      <c r="C25" s="140"/>
      <c r="D25" s="150">
        <f>IF(ISNUMBER(SEARCH(ZAKL_DATA!$B$14,E25)),MAX($D$2:D24)+1,0)</f>
        <v>23</v>
      </c>
      <c r="E25" s="157" t="s">
        <v>302</v>
      </c>
      <c r="F25" s="158">
        <v>2111</v>
      </c>
      <c r="G25" s="159"/>
      <c r="H25" s="160" t="str">
        <f>IFERROR(VLOOKUP(ROWS($H$3:H25),$D$3:$E$204,2,0),"")</f>
        <v>KOLÍN</v>
      </c>
    </row>
    <row r="26" spans="1:8" ht="12.75" customHeight="1">
      <c r="A26" s="140"/>
      <c r="B26" s="140"/>
      <c r="C26" s="140"/>
      <c r="D26" s="150">
        <f>IF(ISNUMBER(SEARCH(ZAKL_DATA!$B$14,E26)),MAX($D$2:D25)+1,0)</f>
        <v>24</v>
      </c>
      <c r="E26" s="157" t="s">
        <v>303</v>
      </c>
      <c r="F26" s="158">
        <v>2112</v>
      </c>
      <c r="G26" s="159"/>
      <c r="H26" s="160" t="str">
        <f>IFERROR(VLOOKUP(ROWS($H$3:H26),$D$3:$E$204,2,0),"")</f>
        <v>KRALUPY NAD VLTAVOU</v>
      </c>
    </row>
    <row r="27" spans="1:8" ht="12.75" customHeight="1">
      <c r="A27" s="140"/>
      <c r="B27" s="140"/>
      <c r="C27" s="140"/>
      <c r="D27" s="150">
        <f>IF(ISNUMBER(SEARCH(ZAKL_DATA!$B$14,E27)),MAX($D$2:D26)+1,0)</f>
        <v>25</v>
      </c>
      <c r="E27" s="157" t="s">
        <v>304</v>
      </c>
      <c r="F27" s="158">
        <v>2113</v>
      </c>
      <c r="G27" s="159"/>
      <c r="H27" s="160" t="str">
        <f>IFERROR(VLOOKUP(ROWS($H$3:H27),$D$3:$E$204,2,0),"")</f>
        <v>KUTNÁ HORA</v>
      </c>
    </row>
    <row r="28" spans="1:8" ht="12.75" customHeight="1">
      <c r="A28" s="140"/>
      <c r="B28" s="140"/>
      <c r="C28" s="140"/>
      <c r="D28" s="150">
        <f>IF(ISNUMBER(SEARCH(ZAKL_DATA!$B$14,E28)),MAX($D$2:D27)+1,0)</f>
        <v>26</v>
      </c>
      <c r="E28" s="157" t="s">
        <v>305</v>
      </c>
      <c r="F28" s="158">
        <v>2114</v>
      </c>
      <c r="G28" s="159"/>
      <c r="H28" s="160" t="str">
        <f>IFERROR(VLOOKUP(ROWS($H$3:H28),$D$3:$E$204,2,0),"")</f>
        <v>MĚLNÍK</v>
      </c>
    </row>
    <row r="29" spans="1:8" ht="12.75" customHeight="1">
      <c r="A29" s="140"/>
      <c r="B29" s="140"/>
      <c r="C29" s="140"/>
      <c r="D29" s="150">
        <f>IF(ISNUMBER(SEARCH(ZAKL_DATA!$B$14,E29)),MAX($D$2:D28)+1,0)</f>
        <v>27</v>
      </c>
      <c r="E29" s="157" t="s">
        <v>306</v>
      </c>
      <c r="F29" s="158">
        <v>2115</v>
      </c>
      <c r="G29" s="159"/>
      <c r="H29" s="160" t="str">
        <f>IFERROR(VLOOKUP(ROWS($H$3:H29),$D$3:$E$204,2,0),"")</f>
        <v>MLADÁ BOLESLAV</v>
      </c>
    </row>
    <row r="30" spans="1:8" ht="12.75" customHeight="1">
      <c r="A30" s="140"/>
      <c r="B30" s="140"/>
      <c r="C30" s="140"/>
      <c r="D30" s="150">
        <f>IF(ISNUMBER(SEARCH(ZAKL_DATA!$B$14,E30)),MAX($D$2:D29)+1,0)</f>
        <v>28</v>
      </c>
      <c r="E30" s="157" t="s">
        <v>307</v>
      </c>
      <c r="F30" s="158">
        <v>2116</v>
      </c>
      <c r="G30" s="159"/>
      <c r="H30" s="160" t="str">
        <f>IFERROR(VLOOKUP(ROWS($H$3:H30),$D$3:$E$204,2,0),"")</f>
        <v>MNICHOVO HRADIŠTĚ</v>
      </c>
    </row>
    <row r="31" spans="1:8" ht="12.75" customHeight="1">
      <c r="A31" s="140"/>
      <c r="B31" s="140"/>
      <c r="C31" s="140"/>
      <c r="D31" s="150">
        <f>IF(ISNUMBER(SEARCH(ZAKL_DATA!$B$14,E31)),MAX($D$2:D30)+1,0)</f>
        <v>29</v>
      </c>
      <c r="E31" s="157" t="s">
        <v>308</v>
      </c>
      <c r="F31" s="158">
        <v>2117</v>
      </c>
      <c r="G31" s="159"/>
      <c r="H31" s="160" t="str">
        <f>IFERROR(VLOOKUP(ROWS($H$3:H31),$D$3:$E$204,2,0),"")</f>
        <v>NERATOVICE</v>
      </c>
    </row>
    <row r="32" spans="1:8" ht="12.75" customHeight="1">
      <c r="A32" s="140"/>
      <c r="B32" s="140"/>
      <c r="C32" s="140"/>
      <c r="D32" s="150">
        <f>IF(ISNUMBER(SEARCH(ZAKL_DATA!$B$14,E32)),MAX($D$2:D31)+1,0)</f>
        <v>30</v>
      </c>
      <c r="E32" s="157" t="s">
        <v>309</v>
      </c>
      <c r="F32" s="158">
        <v>2118</v>
      </c>
      <c r="G32" s="159"/>
      <c r="H32" s="160" t="str">
        <f>IFERROR(VLOOKUP(ROWS($H$3:H32),$D$3:$E$204,2,0),"")</f>
        <v>NYMBURK</v>
      </c>
    </row>
    <row r="33" spans="1:8" ht="12.75" customHeight="1">
      <c r="A33" s="140"/>
      <c r="B33" s="140"/>
      <c r="C33" s="140"/>
      <c r="D33" s="150">
        <f>IF(ISNUMBER(SEARCH(ZAKL_DATA!$B$14,E33)),MAX($D$2:D32)+1,0)</f>
        <v>31</v>
      </c>
      <c r="E33" s="157" t="s">
        <v>310</v>
      </c>
      <c r="F33" s="158">
        <v>2119</v>
      </c>
      <c r="G33" s="159"/>
      <c r="H33" s="160" t="str">
        <f>IFERROR(VLOOKUP(ROWS($H$3:H33),$D$3:$E$204,2,0),"")</f>
        <v>PODĚBRADY</v>
      </c>
    </row>
    <row r="34" spans="1:8" ht="12.75" customHeight="1">
      <c r="A34" s="140"/>
      <c r="B34" s="140"/>
      <c r="C34" s="140"/>
      <c r="D34" s="150">
        <f>IF(ISNUMBER(SEARCH(ZAKL_DATA!$B$14,E34)),MAX($D$2:D33)+1,0)</f>
        <v>32</v>
      </c>
      <c r="E34" s="157" t="s">
        <v>311</v>
      </c>
      <c r="F34" s="158">
        <v>2120</v>
      </c>
      <c r="G34" s="159"/>
      <c r="H34" s="160" t="str">
        <f>IFERROR(VLOOKUP(ROWS($H$3:H34),$D$3:$E$204,2,0),"")</f>
        <v>PŘÍBRAM</v>
      </c>
    </row>
    <row r="35" spans="1:8" ht="12.75" customHeight="1">
      <c r="A35" s="140"/>
      <c r="B35" s="140"/>
      <c r="C35" s="140"/>
      <c r="D35" s="150">
        <f>IF(ISNUMBER(SEARCH(ZAKL_DATA!$B$14,E35)),MAX($D$2:D34)+1,0)</f>
        <v>33</v>
      </c>
      <c r="E35" s="157" t="s">
        <v>312</v>
      </c>
      <c r="F35" s="158">
        <v>2121</v>
      </c>
      <c r="G35" s="159"/>
      <c r="H35" s="160" t="str">
        <f>IFERROR(VLOOKUP(ROWS($H$3:H35),$D$3:$E$204,2,0),"")</f>
        <v>RAKOVNÍK</v>
      </c>
    </row>
    <row r="36" spans="1:8" ht="12.75" customHeight="1">
      <c r="A36" s="140"/>
      <c r="B36" s="140"/>
      <c r="C36" s="140"/>
      <c r="D36" s="150">
        <f>IF(ISNUMBER(SEARCH(ZAKL_DATA!$B$14,E36)),MAX($D$2:D35)+1,0)</f>
        <v>34</v>
      </c>
      <c r="E36" s="157" t="s">
        <v>313</v>
      </c>
      <c r="F36" s="158">
        <v>2122</v>
      </c>
      <c r="G36" s="159"/>
      <c r="H36" s="160" t="str">
        <f>IFERROR(VLOOKUP(ROWS($H$3:H36),$D$3:$E$204,2,0),"")</f>
        <v>ŘÍČANY</v>
      </c>
    </row>
    <row r="37" spans="1:8" ht="12.75" customHeight="1">
      <c r="A37" s="140"/>
      <c r="B37" s="140"/>
      <c r="C37" s="140"/>
      <c r="D37" s="150">
        <f>IF(ISNUMBER(SEARCH(ZAKL_DATA!$B$14,E37)),MAX($D$2:D36)+1,0)</f>
        <v>35</v>
      </c>
      <c r="E37" s="157" t="s">
        <v>314</v>
      </c>
      <c r="F37" s="158">
        <v>2123</v>
      </c>
      <c r="G37" s="159"/>
      <c r="H37" s="160" t="str">
        <f>IFERROR(VLOOKUP(ROWS($H$3:H37),$D$3:$E$204,2,0),"")</f>
        <v>SEDLČANY</v>
      </c>
    </row>
    <row r="38" spans="1:8" ht="12.75" customHeight="1">
      <c r="A38" s="140"/>
      <c r="B38" s="140"/>
      <c r="C38" s="140"/>
      <c r="D38" s="150">
        <f>IF(ISNUMBER(SEARCH(ZAKL_DATA!$B$14,E38)),MAX($D$2:D37)+1,0)</f>
        <v>36</v>
      </c>
      <c r="E38" s="157" t="s">
        <v>315</v>
      </c>
      <c r="F38" s="158">
        <v>2124</v>
      </c>
      <c r="G38" s="159"/>
      <c r="H38" s="160" t="str">
        <f>IFERROR(VLOOKUP(ROWS($H$3:H38),$D$3:$E$204,2,0),"")</f>
        <v>SLANÝ</v>
      </c>
    </row>
    <row r="39" spans="1:8" ht="12.75" customHeight="1">
      <c r="A39" s="140"/>
      <c r="B39" s="140"/>
      <c r="C39" s="140"/>
      <c r="D39" s="150">
        <f>IF(ISNUMBER(SEARCH(ZAKL_DATA!$B$14,E39)),MAX($D$2:D38)+1,0)</f>
        <v>37</v>
      </c>
      <c r="E39" s="157" t="s">
        <v>316</v>
      </c>
      <c r="F39" s="158">
        <v>2125</v>
      </c>
      <c r="G39" s="159"/>
      <c r="H39" s="160" t="str">
        <f>IFERROR(VLOOKUP(ROWS($H$3:H39),$D$3:$E$204,2,0),"")</f>
        <v>VLAŠIM</v>
      </c>
    </row>
    <row r="40" spans="1:8" ht="12.75" customHeight="1">
      <c r="A40" s="140"/>
      <c r="B40" s="140"/>
      <c r="C40" s="140"/>
      <c r="D40" s="150">
        <f>IF(ISNUMBER(SEARCH(ZAKL_DATA!$B$14,E40)),MAX($D$2:D39)+1,0)</f>
        <v>38</v>
      </c>
      <c r="E40" s="157" t="s">
        <v>317</v>
      </c>
      <c r="F40" s="158">
        <v>2126</v>
      </c>
      <c r="G40" s="159"/>
      <c r="H40" s="160" t="str">
        <f>IFERROR(VLOOKUP(ROWS($H$3:H40),$D$3:$E$204,2,0),"")</f>
        <v>VOTICE</v>
      </c>
    </row>
    <row r="41" spans="1:8" ht="12.75" customHeight="1">
      <c r="A41" s="140"/>
      <c r="B41" s="140"/>
      <c r="C41" s="140"/>
      <c r="D41" s="150">
        <f>IF(ISNUMBER(SEARCH(ZAKL_DATA!$B$14,E41)),MAX($D$2:D40)+1,0)</f>
        <v>39</v>
      </c>
      <c r="E41" s="157" t="s">
        <v>318</v>
      </c>
      <c r="F41" s="158">
        <v>2201</v>
      </c>
      <c r="G41" s="159"/>
      <c r="H41" s="160" t="str">
        <f>IFERROR(VLOOKUP(ROWS($H$3:H41),$D$3:$E$204,2,0),"")</f>
        <v>ČESKÉ BUDĚJOVICE</v>
      </c>
    </row>
    <row r="42" spans="1:8" ht="12.75" customHeight="1">
      <c r="A42" s="140"/>
      <c r="B42" s="140"/>
      <c r="C42" s="140"/>
      <c r="D42" s="150">
        <f>IF(ISNUMBER(SEARCH(ZAKL_DATA!$B$14,E42)),MAX($D$2:D41)+1,0)</f>
        <v>40</v>
      </c>
      <c r="E42" s="157" t="s">
        <v>319</v>
      </c>
      <c r="F42" s="158">
        <v>2202</v>
      </c>
      <c r="G42" s="159"/>
      <c r="H42" s="160" t="str">
        <f>IFERROR(VLOOKUP(ROWS($H$3:H42),$D$3:$E$204,2,0),"")</f>
        <v>BLATNÁ</v>
      </c>
    </row>
    <row r="43" spans="1:8" ht="12.75" customHeight="1">
      <c r="A43" s="140"/>
      <c r="B43" s="140"/>
      <c r="C43" s="140"/>
      <c r="D43" s="150">
        <f>IF(ISNUMBER(SEARCH(ZAKL_DATA!$B$14,E43)),MAX($D$2:D42)+1,0)</f>
        <v>41</v>
      </c>
      <c r="E43" s="157" t="s">
        <v>320</v>
      </c>
      <c r="F43" s="158">
        <v>2203</v>
      </c>
      <c r="G43" s="159"/>
      <c r="H43" s="160" t="str">
        <f>IFERROR(VLOOKUP(ROWS($H$3:H43),$D$3:$E$204,2,0),"")</f>
        <v>ČESKÝ KRUMLOV</v>
      </c>
    </row>
    <row r="44" spans="1:8" ht="12.75" customHeight="1">
      <c r="A44" s="140"/>
      <c r="B44" s="140"/>
      <c r="C44" s="140"/>
      <c r="D44" s="150">
        <f>IF(ISNUMBER(SEARCH(ZAKL_DATA!$B$14,E44)),MAX($D$2:D43)+1,0)</f>
        <v>42</v>
      </c>
      <c r="E44" s="157" t="s">
        <v>321</v>
      </c>
      <c r="F44" s="158">
        <v>2204</v>
      </c>
      <c r="G44" s="159"/>
      <c r="H44" s="160" t="str">
        <f>IFERROR(VLOOKUP(ROWS($H$3:H44),$D$3:$E$204,2,0),"")</f>
        <v>DAČICE</v>
      </c>
    </row>
    <row r="45" spans="1:8" ht="12.75" customHeight="1">
      <c r="A45" s="140"/>
      <c r="B45" s="140"/>
      <c r="C45" s="140"/>
      <c r="D45" s="150">
        <f>IF(ISNUMBER(SEARCH(ZAKL_DATA!$B$14,E45)),MAX($D$2:D44)+1,0)</f>
        <v>43</v>
      </c>
      <c r="E45" s="157" t="s">
        <v>322</v>
      </c>
      <c r="F45" s="158">
        <v>2205</v>
      </c>
      <c r="G45" s="159"/>
      <c r="H45" s="160" t="str">
        <f>IFERROR(VLOOKUP(ROWS($H$3:H45),$D$3:$E$204,2,0),"")</f>
        <v>JINDŘICHŮV HRADEC</v>
      </c>
    </row>
    <row r="46" spans="1:8" ht="12.75" customHeight="1">
      <c r="A46" s="140"/>
      <c r="B46" s="140"/>
      <c r="C46" s="140"/>
      <c r="D46" s="150">
        <f>IF(ISNUMBER(SEARCH(ZAKL_DATA!$B$14,E46)),MAX($D$2:D45)+1,0)</f>
        <v>44</v>
      </c>
      <c r="E46" s="157" t="s">
        <v>323</v>
      </c>
      <c r="F46" s="158">
        <v>2206</v>
      </c>
      <c r="G46" s="159"/>
      <c r="H46" s="160" t="str">
        <f>IFERROR(VLOOKUP(ROWS($H$3:H46),$D$3:$E$204,2,0),"")</f>
        <v>KAPLICE</v>
      </c>
    </row>
    <row r="47" spans="1:8" ht="12.75" customHeight="1">
      <c r="A47" s="140"/>
      <c r="B47" s="140"/>
      <c r="C47" s="140"/>
      <c r="D47" s="150">
        <f>IF(ISNUMBER(SEARCH(ZAKL_DATA!$B$14,E47)),MAX($D$2:D46)+1,0)</f>
        <v>45</v>
      </c>
      <c r="E47" s="157" t="s">
        <v>324</v>
      </c>
      <c r="F47" s="158">
        <v>2207</v>
      </c>
      <c r="G47" s="159"/>
      <c r="H47" s="160" t="str">
        <f>IFERROR(VLOOKUP(ROWS($H$3:H47),$D$3:$E$204,2,0),"")</f>
        <v>MILEVSKO</v>
      </c>
    </row>
    <row r="48" spans="1:8" ht="12.75" customHeight="1">
      <c r="A48" s="140"/>
      <c r="B48" s="140"/>
      <c r="C48" s="140"/>
      <c r="D48" s="150">
        <f>IF(ISNUMBER(SEARCH(ZAKL_DATA!$B$14,E48)),MAX($D$2:D47)+1,0)</f>
        <v>46</v>
      </c>
      <c r="E48" s="157" t="s">
        <v>325</v>
      </c>
      <c r="F48" s="158">
        <v>2208</v>
      </c>
      <c r="G48" s="159"/>
      <c r="H48" s="160" t="str">
        <f>IFERROR(VLOOKUP(ROWS($H$3:H48),$D$3:$E$204,2,0),"")</f>
        <v>PÍSEK</v>
      </c>
    </row>
    <row r="49" spans="1:8" ht="12.75" customHeight="1">
      <c r="A49" s="140"/>
      <c r="B49" s="140"/>
      <c r="C49" s="140"/>
      <c r="D49" s="150">
        <f>IF(ISNUMBER(SEARCH(ZAKL_DATA!$B$14,E49)),MAX($D$2:D48)+1,0)</f>
        <v>47</v>
      </c>
      <c r="E49" s="157" t="s">
        <v>326</v>
      </c>
      <c r="F49" s="158">
        <v>2209</v>
      </c>
      <c r="G49" s="159"/>
      <c r="H49" s="160" t="str">
        <f>IFERROR(VLOOKUP(ROWS($H$3:H49),$D$3:$E$204,2,0),"")</f>
        <v>PRACHATICE</v>
      </c>
    </row>
    <row r="50" spans="1:8" ht="12.75" customHeight="1">
      <c r="A50" s="140"/>
      <c r="B50" s="140"/>
      <c r="C50" s="140"/>
      <c r="D50" s="150">
        <f>IF(ISNUMBER(SEARCH(ZAKL_DATA!$B$14,E50)),MAX($D$2:D49)+1,0)</f>
        <v>48</v>
      </c>
      <c r="E50" s="157" t="s">
        <v>327</v>
      </c>
      <c r="F50" s="158">
        <v>2210</v>
      </c>
      <c r="G50" s="159"/>
      <c r="H50" s="160" t="str">
        <f>IFERROR(VLOOKUP(ROWS($H$3:H50),$D$3:$E$204,2,0),"")</f>
        <v>SOBĚSLAV</v>
      </c>
    </row>
    <row r="51" spans="1:8" ht="12.75" customHeight="1">
      <c r="A51" s="140"/>
      <c r="B51" s="140"/>
      <c r="C51" s="140"/>
      <c r="D51" s="150">
        <f>IF(ISNUMBER(SEARCH(ZAKL_DATA!$B$14,E51)),MAX($D$2:D50)+1,0)</f>
        <v>49</v>
      </c>
      <c r="E51" s="157" t="s">
        <v>328</v>
      </c>
      <c r="F51" s="158">
        <v>2211</v>
      </c>
      <c r="G51" s="159"/>
      <c r="H51" s="160" t="str">
        <f>IFERROR(VLOOKUP(ROWS($H$3:H51),$D$3:$E$204,2,0),"")</f>
        <v>STRAKONICE</v>
      </c>
    </row>
    <row r="52" spans="1:8" ht="12.75" customHeight="1">
      <c r="A52" s="140"/>
      <c r="B52" s="140"/>
      <c r="C52" s="140"/>
      <c r="D52" s="150">
        <f>IF(ISNUMBER(SEARCH(ZAKL_DATA!$B$14,E52)),MAX($D$2:D51)+1,0)</f>
        <v>50</v>
      </c>
      <c r="E52" s="157" t="s">
        <v>329</v>
      </c>
      <c r="F52" s="158">
        <v>2212</v>
      </c>
      <c r="G52" s="159"/>
      <c r="H52" s="160" t="str">
        <f>IFERROR(VLOOKUP(ROWS($H$3:H52),$D$3:$E$204,2,0),"")</f>
        <v>TÁBOR</v>
      </c>
    </row>
    <row r="53" spans="1:8" ht="12.75" customHeight="1">
      <c r="A53" s="140"/>
      <c r="B53" s="140"/>
      <c r="C53" s="140"/>
      <c r="D53" s="150">
        <f>IF(ISNUMBER(SEARCH(ZAKL_DATA!$B$14,E53)),MAX($D$2:D52)+1,0)</f>
        <v>51</v>
      </c>
      <c r="E53" s="157" t="s">
        <v>330</v>
      </c>
      <c r="F53" s="158">
        <v>2213</v>
      </c>
      <c r="G53" s="159"/>
      <c r="H53" s="160" t="str">
        <f>IFERROR(VLOOKUP(ROWS($H$3:H53),$D$3:$E$204,2,0),"")</f>
        <v>TRHOVÉ SVINY</v>
      </c>
    </row>
    <row r="54" spans="1:8" ht="12.75" customHeight="1">
      <c r="A54" s="140"/>
      <c r="B54" s="140"/>
      <c r="C54" s="140"/>
      <c r="D54" s="150">
        <f>IF(ISNUMBER(SEARCH(ZAKL_DATA!$B$14,E54)),MAX($D$2:D53)+1,0)</f>
        <v>52</v>
      </c>
      <c r="E54" s="157" t="s">
        <v>331</v>
      </c>
      <c r="F54" s="158">
        <v>2214</v>
      </c>
      <c r="G54" s="159"/>
      <c r="H54" s="160" t="str">
        <f>IFERROR(VLOOKUP(ROWS($H$3:H54),$D$3:$E$204,2,0),"")</f>
        <v>TŘEBOŇ</v>
      </c>
    </row>
    <row r="55" spans="1:8" ht="12.75" customHeight="1">
      <c r="A55" s="140"/>
      <c r="B55" s="140"/>
      <c r="C55" s="140"/>
      <c r="D55" s="150">
        <f>IF(ISNUMBER(SEARCH(ZAKL_DATA!$B$14,E55)),MAX($D$2:D54)+1,0)</f>
        <v>53</v>
      </c>
      <c r="E55" s="157" t="s">
        <v>332</v>
      </c>
      <c r="F55" s="158">
        <v>2215</v>
      </c>
      <c r="G55" s="159"/>
      <c r="H55" s="160" t="str">
        <f>IFERROR(VLOOKUP(ROWS($H$3:H55),$D$3:$E$204,2,0),"")</f>
        <v>TÝN NAD VLTAVOU</v>
      </c>
    </row>
    <row r="56" spans="1:8" ht="12.75" customHeight="1">
      <c r="A56" s="140"/>
      <c r="B56" s="140"/>
      <c r="C56" s="140"/>
      <c r="D56" s="150">
        <f>IF(ISNUMBER(SEARCH(ZAKL_DATA!$B$14,E56)),MAX($D$2:D55)+1,0)</f>
        <v>54</v>
      </c>
      <c r="E56" s="157" t="s">
        <v>333</v>
      </c>
      <c r="F56" s="158">
        <v>2216</v>
      </c>
      <c r="G56" s="159"/>
      <c r="H56" s="160" t="str">
        <f>IFERROR(VLOOKUP(ROWS($H$3:H56),$D$3:$E$204,2,0),"")</f>
        <v>VIMPERK</v>
      </c>
    </row>
    <row r="57" spans="1:8" ht="12.75" customHeight="1">
      <c r="A57" s="140"/>
      <c r="B57" s="140"/>
      <c r="C57" s="140"/>
      <c r="D57" s="150">
        <f>IF(ISNUMBER(SEARCH(ZAKL_DATA!$B$14,E57)),MAX($D$2:D56)+1,0)</f>
        <v>55</v>
      </c>
      <c r="E57" s="157" t="s">
        <v>334</v>
      </c>
      <c r="F57" s="158">
        <v>2217</v>
      </c>
      <c r="G57" s="159"/>
      <c r="H57" s="160" t="str">
        <f>IFERROR(VLOOKUP(ROWS($H$3:H57),$D$3:$E$204,2,0),"")</f>
        <v>VODŇANY</v>
      </c>
    </row>
    <row r="58" spans="1:8" ht="12.75" customHeight="1">
      <c r="A58" s="140"/>
      <c r="B58" s="140"/>
      <c r="C58" s="140"/>
      <c r="D58" s="150">
        <f>IF(ISNUMBER(SEARCH(ZAKL_DATA!$B$14,E58)),MAX($D$2:D57)+1,0)</f>
        <v>56</v>
      </c>
      <c r="E58" s="157" t="s">
        <v>335</v>
      </c>
      <c r="F58" s="158">
        <v>2301</v>
      </c>
      <c r="G58" s="159"/>
      <c r="H58" s="160" t="str">
        <f>IFERROR(VLOOKUP(ROWS($H$3:H58),$D$3:$E$204,2,0),"")</f>
        <v>PLZEŇ</v>
      </c>
    </row>
    <row r="59" spans="1:8" ht="12.75" customHeight="1">
      <c r="A59" s="140"/>
      <c r="B59" s="140"/>
      <c r="C59" s="140"/>
      <c r="D59" s="150">
        <f>IF(ISNUMBER(SEARCH(ZAKL_DATA!$B$14,E59)),MAX($D$2:D58)+1,0)</f>
        <v>57</v>
      </c>
      <c r="E59" s="157" t="s">
        <v>336</v>
      </c>
      <c r="F59" s="158">
        <v>2302</v>
      </c>
      <c r="G59" s="159"/>
      <c r="H59" s="160" t="str">
        <f>IFERROR(VLOOKUP(ROWS($H$3:H59),$D$3:$E$204,2,0),"")</f>
        <v>PLZEŇ-SEVER</v>
      </c>
    </row>
    <row r="60" spans="1:8" ht="12.75" customHeight="1">
      <c r="A60" s="140"/>
      <c r="B60" s="140"/>
      <c r="C60" s="140"/>
      <c r="D60" s="150">
        <f>IF(ISNUMBER(SEARCH(ZAKL_DATA!$B$14,E60)),MAX($D$2:D59)+1,0)</f>
        <v>58</v>
      </c>
      <c r="E60" s="157" t="s">
        <v>337</v>
      </c>
      <c r="F60" s="158">
        <v>2303</v>
      </c>
      <c r="G60" s="159"/>
      <c r="H60" s="160" t="str">
        <f>IFERROR(VLOOKUP(ROWS($H$3:H60),$D$3:$E$204,2,0),"")</f>
        <v>PLZEŇ-JIH</v>
      </c>
    </row>
    <row r="61" spans="1:8" ht="12.75" customHeight="1">
      <c r="A61" s="140"/>
      <c r="B61" s="140"/>
      <c r="C61" s="140"/>
      <c r="D61" s="150">
        <f>IF(ISNUMBER(SEARCH(ZAKL_DATA!$B$14,E61)),MAX($D$2:D60)+1,0)</f>
        <v>59</v>
      </c>
      <c r="E61" s="157" t="s">
        <v>338</v>
      </c>
      <c r="F61" s="158">
        <v>2304</v>
      </c>
      <c r="G61" s="159"/>
      <c r="H61" s="160" t="str">
        <f>IFERROR(VLOOKUP(ROWS($H$3:H61),$D$3:$E$204,2,0),"")</f>
        <v>BLOVICE</v>
      </c>
    </row>
    <row r="62" spans="1:8" ht="12.75" customHeight="1">
      <c r="A62" s="140"/>
      <c r="B62" s="140"/>
      <c r="C62" s="140"/>
      <c r="D62" s="150">
        <f>IF(ISNUMBER(SEARCH(ZAKL_DATA!$B$14,E62)),MAX($D$2:D61)+1,0)</f>
        <v>60</v>
      </c>
      <c r="E62" s="157" t="s">
        <v>339</v>
      </c>
      <c r="F62" s="158">
        <v>2305</v>
      </c>
      <c r="G62" s="159"/>
      <c r="H62" s="160" t="str">
        <f>IFERROR(VLOOKUP(ROWS($H$3:H62),$D$3:$E$204,2,0),"")</f>
        <v>DOMAŽLICE</v>
      </c>
    </row>
    <row r="63" spans="1:8" ht="12.75" customHeight="1">
      <c r="A63" s="140"/>
      <c r="B63" s="140"/>
      <c r="C63" s="140"/>
      <c r="D63" s="150">
        <f>IF(ISNUMBER(SEARCH(ZAKL_DATA!$B$14,E63)),MAX($D$2:D62)+1,0)</f>
        <v>61</v>
      </c>
      <c r="E63" s="157" t="s">
        <v>340</v>
      </c>
      <c r="F63" s="158">
        <v>2306</v>
      </c>
      <c r="G63" s="159"/>
      <c r="H63" s="160" t="str">
        <f>IFERROR(VLOOKUP(ROWS($H$3:H63),$D$3:$E$204,2,0),"")</f>
        <v>HORAŽĎOVICE</v>
      </c>
    </row>
    <row r="64" spans="1:8" ht="12.75" customHeight="1">
      <c r="A64" s="140"/>
      <c r="B64" s="140"/>
      <c r="C64" s="140"/>
      <c r="D64" s="150">
        <f>IF(ISNUMBER(SEARCH(ZAKL_DATA!$B$14,E64)),MAX($D$2:D63)+1,0)</f>
        <v>62</v>
      </c>
      <c r="E64" s="157" t="s">
        <v>341</v>
      </c>
      <c r="F64" s="158">
        <v>2307</v>
      </c>
      <c r="G64" s="159"/>
      <c r="H64" s="160" t="str">
        <f>IFERROR(VLOOKUP(ROWS($H$3:H64),$D$3:$E$204,2,0),"")</f>
        <v>HORŠOVSKÝ TÝN</v>
      </c>
    </row>
    <row r="65" spans="1:8" ht="12.75" customHeight="1">
      <c r="A65" s="140"/>
      <c r="B65" s="140"/>
      <c r="C65" s="140"/>
      <c r="D65" s="150">
        <f>IF(ISNUMBER(SEARCH(ZAKL_DATA!$B$14,E65)),MAX($D$2:D64)+1,0)</f>
        <v>63</v>
      </c>
      <c r="E65" s="157" t="s">
        <v>342</v>
      </c>
      <c r="F65" s="158">
        <v>2308</v>
      </c>
      <c r="G65" s="159"/>
      <c r="H65" s="160" t="str">
        <f>IFERROR(VLOOKUP(ROWS($H$3:H65),$D$3:$E$204,2,0),"")</f>
        <v>KLATOVY</v>
      </c>
    </row>
    <row r="66" spans="1:8" ht="12.75" customHeight="1">
      <c r="A66" s="140"/>
      <c r="B66" s="140"/>
      <c r="C66" s="140"/>
      <c r="D66" s="150">
        <f>IF(ISNUMBER(SEARCH(ZAKL_DATA!$B$14,E66)),MAX($D$2:D65)+1,0)</f>
        <v>64</v>
      </c>
      <c r="E66" s="157" t="s">
        <v>343</v>
      </c>
      <c r="F66" s="158">
        <v>2309</v>
      </c>
      <c r="G66" s="159"/>
      <c r="H66" s="160" t="str">
        <f>IFERROR(VLOOKUP(ROWS($H$3:H66),$D$3:$E$204,2,0),"")</f>
        <v>KRALOVICE</v>
      </c>
    </row>
    <row r="67" spans="1:8" ht="12.75" customHeight="1">
      <c r="A67" s="140"/>
      <c r="B67" s="140"/>
      <c r="C67" s="140"/>
      <c r="D67" s="150">
        <f>IF(ISNUMBER(SEARCH(ZAKL_DATA!$B$14,E67)),MAX($D$2:D66)+1,0)</f>
        <v>65</v>
      </c>
      <c r="E67" s="157" t="s">
        <v>344</v>
      </c>
      <c r="F67" s="158">
        <v>2310</v>
      </c>
      <c r="G67" s="159"/>
      <c r="H67" s="160" t="str">
        <f>IFERROR(VLOOKUP(ROWS($H$3:H67),$D$3:$E$204,2,0),"")</f>
        <v>NEPOMUK</v>
      </c>
    </row>
    <row r="68" spans="1:8" ht="12.75" customHeight="1">
      <c r="A68" s="140"/>
      <c r="B68" s="140"/>
      <c r="C68" s="140"/>
      <c r="D68" s="150">
        <f>IF(ISNUMBER(SEARCH(ZAKL_DATA!$B$14,E68)),MAX($D$2:D67)+1,0)</f>
        <v>66</v>
      </c>
      <c r="E68" s="157" t="s">
        <v>345</v>
      </c>
      <c r="F68" s="158">
        <v>2311</v>
      </c>
      <c r="G68" s="159"/>
      <c r="H68" s="160" t="str">
        <f>IFERROR(VLOOKUP(ROWS($H$3:H68),$D$3:$E$204,2,0),"")</f>
        <v>PŘEŠTICE</v>
      </c>
    </row>
    <row r="69" spans="1:8" ht="12.75" customHeight="1">
      <c r="A69" s="140"/>
      <c r="B69" s="140"/>
      <c r="C69" s="140"/>
      <c r="D69" s="150">
        <f>IF(ISNUMBER(SEARCH(ZAKL_DATA!$B$14,E69)),MAX($D$2:D68)+1,0)</f>
        <v>67</v>
      </c>
      <c r="E69" s="157" t="s">
        <v>346</v>
      </c>
      <c r="F69" s="158">
        <v>2312</v>
      </c>
      <c r="G69" s="159"/>
      <c r="H69" s="160" t="str">
        <f>IFERROR(VLOOKUP(ROWS($H$3:H69),$D$3:$E$204,2,0),"")</f>
        <v>ROKYCANY</v>
      </c>
    </row>
    <row r="70" spans="1:8" ht="12.75" customHeight="1">
      <c r="A70" s="140"/>
      <c r="B70" s="140"/>
      <c r="C70" s="140"/>
      <c r="D70" s="150">
        <f>IF(ISNUMBER(SEARCH(ZAKL_DATA!$B$14,E70)),MAX($D$2:D69)+1,0)</f>
        <v>68</v>
      </c>
      <c r="E70" s="157" t="s">
        <v>347</v>
      </c>
      <c r="F70" s="158">
        <v>2313</v>
      </c>
      <c r="G70" s="159"/>
      <c r="H70" s="160" t="str">
        <f>IFERROR(VLOOKUP(ROWS($H$3:H70),$D$3:$E$204,2,0),"")</f>
        <v>TACHOV</v>
      </c>
    </row>
    <row r="71" spans="1:8" ht="12.75" customHeight="1">
      <c r="A71" s="140"/>
      <c r="B71" s="140"/>
      <c r="C71" s="140"/>
      <c r="D71" s="150">
        <f>IF(ISNUMBER(SEARCH(ZAKL_DATA!$B$14,E71)),MAX($D$2:D70)+1,0)</f>
        <v>69</v>
      </c>
      <c r="E71" s="157" t="s">
        <v>348</v>
      </c>
      <c r="F71" s="158">
        <v>2314</v>
      </c>
      <c r="G71" s="159"/>
      <c r="H71" s="160" t="str">
        <f>IFERROR(VLOOKUP(ROWS($H$3:H71),$D$3:$E$204,2,0),"")</f>
        <v>STŘÍBRO</v>
      </c>
    </row>
    <row r="72" spans="1:8" ht="12.75" customHeight="1">
      <c r="A72" s="140"/>
      <c r="B72" s="140"/>
      <c r="C72" s="140"/>
      <c r="D72" s="150">
        <f>IF(ISNUMBER(SEARCH(ZAKL_DATA!$B$14,E72)),MAX($D$2:D71)+1,0)</f>
        <v>70</v>
      </c>
      <c r="E72" s="157" t="s">
        <v>349</v>
      </c>
      <c r="F72" s="158">
        <v>2315</v>
      </c>
      <c r="G72" s="159"/>
      <c r="H72" s="160" t="str">
        <f>IFERROR(VLOOKUP(ROWS($H$3:H72),$D$3:$E$204,2,0),"")</f>
        <v>SUŠICE</v>
      </c>
    </row>
    <row r="73" spans="1:8" ht="12.75" customHeight="1">
      <c r="A73" s="140"/>
      <c r="B73" s="140"/>
      <c r="C73" s="140"/>
      <c r="D73" s="150">
        <f>IF(ISNUMBER(SEARCH(ZAKL_DATA!$B$14,E73)),MAX($D$2:D72)+1,0)</f>
        <v>71</v>
      </c>
      <c r="E73" s="157" t="s">
        <v>350</v>
      </c>
      <c r="F73" s="158">
        <v>2401</v>
      </c>
      <c r="G73" s="159"/>
      <c r="H73" s="160" t="str">
        <f>IFERROR(VLOOKUP(ROWS($H$3:H73),$D$3:$E$204,2,0),"")</f>
        <v>KARLOVY VARY</v>
      </c>
    </row>
    <row r="74" spans="1:8" ht="12.75" customHeight="1">
      <c r="A74" s="140"/>
      <c r="B74" s="140"/>
      <c r="C74" s="140"/>
      <c r="D74" s="150">
        <f>IF(ISNUMBER(SEARCH(ZAKL_DATA!$B$14,E74)),MAX($D$2:D73)+1,0)</f>
        <v>72</v>
      </c>
      <c r="E74" s="157" t="s">
        <v>351</v>
      </c>
      <c r="F74" s="158">
        <v>2402</v>
      </c>
      <c r="G74" s="159"/>
      <c r="H74" s="160" t="str">
        <f>IFERROR(VLOOKUP(ROWS($H$3:H74),$D$3:$E$204,2,0),"")</f>
        <v>AŠ</v>
      </c>
    </row>
    <row r="75" spans="1:8" ht="12.75" customHeight="1">
      <c r="A75" s="140"/>
      <c r="B75" s="140"/>
      <c r="C75" s="140"/>
      <c r="D75" s="150">
        <f>IF(ISNUMBER(SEARCH(ZAKL_DATA!$B$14,E75)),MAX($D$2:D74)+1,0)</f>
        <v>73</v>
      </c>
      <c r="E75" s="157" t="s">
        <v>352</v>
      </c>
      <c r="F75" s="158">
        <v>2403</v>
      </c>
      <c r="G75" s="159"/>
      <c r="H75" s="160" t="str">
        <f>IFERROR(VLOOKUP(ROWS($H$3:H75),$D$3:$E$204,2,0),"")</f>
        <v>CHEB</v>
      </c>
    </row>
    <row r="76" spans="1:8" ht="12.75" customHeight="1">
      <c r="A76" s="140"/>
      <c r="B76" s="140"/>
      <c r="C76" s="140"/>
      <c r="D76" s="150">
        <f>IF(ISNUMBER(SEARCH(ZAKL_DATA!$B$14,E76)),MAX($D$2:D75)+1,0)</f>
        <v>74</v>
      </c>
      <c r="E76" s="157" t="s">
        <v>353</v>
      </c>
      <c r="F76" s="158">
        <v>2404</v>
      </c>
      <c r="G76" s="159"/>
      <c r="H76" s="160" t="str">
        <f>IFERROR(VLOOKUP(ROWS($H$3:H76),$D$3:$E$204,2,0),"")</f>
        <v>KRASLICE</v>
      </c>
    </row>
    <row r="77" spans="1:8" ht="12.75" customHeight="1">
      <c r="A77" s="140"/>
      <c r="B77" s="140"/>
      <c r="C77" s="140"/>
      <c r="D77" s="150">
        <f>IF(ISNUMBER(SEARCH(ZAKL_DATA!$B$14,E77)),MAX($D$2:D76)+1,0)</f>
        <v>75</v>
      </c>
      <c r="E77" s="157" t="s">
        <v>354</v>
      </c>
      <c r="F77" s="158">
        <v>2405</v>
      </c>
      <c r="G77" s="159"/>
      <c r="H77" s="160" t="str">
        <f>IFERROR(VLOOKUP(ROWS($H$3:H77),$D$3:$E$204,2,0),"")</f>
        <v>MARIÁNSKÉ LÁZNĚ</v>
      </c>
    </row>
    <row r="78" spans="1:8" ht="12.75" customHeight="1">
      <c r="A78" s="140"/>
      <c r="B78" s="140"/>
      <c r="C78" s="140"/>
      <c r="D78" s="150">
        <f>IF(ISNUMBER(SEARCH(ZAKL_DATA!$B$14,E78)),MAX($D$2:D77)+1,0)</f>
        <v>76</v>
      </c>
      <c r="E78" s="157" t="s">
        <v>355</v>
      </c>
      <c r="F78" s="158">
        <v>2406</v>
      </c>
      <c r="G78" s="159"/>
      <c r="H78" s="160" t="str">
        <f>IFERROR(VLOOKUP(ROWS($H$3:H78),$D$3:$E$204,2,0),"")</f>
        <v>OSTROV NAD OHŘÍ</v>
      </c>
    </row>
    <row r="79" spans="1:8" ht="12.75" customHeight="1">
      <c r="A79" s="140"/>
      <c r="B79" s="140"/>
      <c r="C79" s="140"/>
      <c r="D79" s="150">
        <f>IF(ISNUMBER(SEARCH(ZAKL_DATA!$B$14,E79)),MAX($D$2:D78)+1,0)</f>
        <v>77</v>
      </c>
      <c r="E79" s="157" t="s">
        <v>356</v>
      </c>
      <c r="F79" s="158">
        <v>2407</v>
      </c>
      <c r="G79" s="159"/>
      <c r="H79" s="160" t="str">
        <f>IFERROR(VLOOKUP(ROWS($H$3:H79),$D$3:$E$204,2,0),"")</f>
        <v>SOKOLOV</v>
      </c>
    </row>
    <row r="80" spans="1:8" ht="12.75" customHeight="1">
      <c r="A80" s="140"/>
      <c r="B80" s="140"/>
      <c r="C80" s="140"/>
      <c r="D80" s="150">
        <f>IF(ISNUMBER(SEARCH(ZAKL_DATA!$B$14,E80)),MAX($D$2:D79)+1,0)</f>
        <v>78</v>
      </c>
      <c r="E80" s="157" t="s">
        <v>357</v>
      </c>
      <c r="F80" s="158">
        <v>2501</v>
      </c>
      <c r="G80" s="159"/>
      <c r="H80" s="160" t="str">
        <f>IFERROR(VLOOKUP(ROWS($H$3:H80),$D$3:$E$204,2,0),"")</f>
        <v>ÚSTÍ NAD LABEM</v>
      </c>
    </row>
    <row r="81" spans="1:8" ht="12.75" customHeight="1">
      <c r="A81" s="140"/>
      <c r="B81" s="140"/>
      <c r="C81" s="140"/>
      <c r="D81" s="150">
        <f>IF(ISNUMBER(SEARCH(ZAKL_DATA!$B$14,E81)),MAX($D$2:D80)+1,0)</f>
        <v>79</v>
      </c>
      <c r="E81" s="157" t="s">
        <v>358</v>
      </c>
      <c r="F81" s="158">
        <v>2502</v>
      </c>
      <c r="G81" s="159"/>
      <c r="H81" s="160" t="str">
        <f>IFERROR(VLOOKUP(ROWS($H$3:H81),$D$3:$E$204,2,0),"")</f>
        <v>BÍLINA</v>
      </c>
    </row>
    <row r="82" spans="1:8" ht="12.75" customHeight="1">
      <c r="A82" s="140"/>
      <c r="B82" s="140"/>
      <c r="C82" s="140"/>
      <c r="D82" s="150">
        <f>IF(ISNUMBER(SEARCH(ZAKL_DATA!$B$14,E82)),MAX($D$2:D81)+1,0)</f>
        <v>80</v>
      </c>
      <c r="E82" s="157" t="s">
        <v>359</v>
      </c>
      <c r="F82" s="158">
        <v>2503</v>
      </c>
      <c r="G82" s="159"/>
      <c r="H82" s="160" t="str">
        <f>IFERROR(VLOOKUP(ROWS($H$3:H82),$D$3:$E$204,2,0),"")</f>
        <v>DĚČÍN</v>
      </c>
    </row>
    <row r="83" spans="1:8" ht="12.75" customHeight="1">
      <c r="A83" s="140"/>
      <c r="B83" s="140"/>
      <c r="C83" s="140"/>
      <c r="D83" s="150">
        <f>IF(ISNUMBER(SEARCH(ZAKL_DATA!$B$14,E83)),MAX($D$2:D82)+1,0)</f>
        <v>81</v>
      </c>
      <c r="E83" s="157" t="s">
        <v>360</v>
      </c>
      <c r="F83" s="158">
        <v>2504</v>
      </c>
      <c r="G83" s="159"/>
      <c r="H83" s="160" t="str">
        <f>IFERROR(VLOOKUP(ROWS($H$3:H83),$D$3:$E$204,2,0),"")</f>
        <v>CHOMUTOV</v>
      </c>
    </row>
    <row r="84" spans="1:8" ht="12.75" customHeight="1">
      <c r="A84" s="140"/>
      <c r="B84" s="140"/>
      <c r="C84" s="140"/>
      <c r="D84" s="150">
        <f>IF(ISNUMBER(SEARCH(ZAKL_DATA!$B$14,E84)),MAX($D$2:D83)+1,0)</f>
        <v>82</v>
      </c>
      <c r="E84" s="157" t="s">
        <v>361</v>
      </c>
      <c r="F84" s="158">
        <v>2505</v>
      </c>
      <c r="G84" s="159"/>
      <c r="H84" s="160" t="str">
        <f>IFERROR(VLOOKUP(ROWS($H$3:H84),$D$3:$E$204,2,0),"")</f>
        <v>KADAŇ</v>
      </c>
    </row>
    <row r="85" spans="1:8" ht="12.75" customHeight="1">
      <c r="A85" s="140"/>
      <c r="B85" s="140"/>
      <c r="C85" s="140"/>
      <c r="D85" s="150">
        <f>IF(ISNUMBER(SEARCH(ZAKL_DATA!$B$14,E85)),MAX($D$2:D84)+1,0)</f>
        <v>83</v>
      </c>
      <c r="E85" s="157" t="s">
        <v>362</v>
      </c>
      <c r="F85" s="158">
        <v>2506</v>
      </c>
      <c r="G85" s="159"/>
      <c r="H85" s="160" t="str">
        <f>IFERROR(VLOOKUP(ROWS($H$3:H85),$D$3:$E$204,2,0),"")</f>
        <v>LIBOCHOVICE</v>
      </c>
    </row>
    <row r="86" spans="1:8" ht="12.75" customHeight="1">
      <c r="A86" s="140"/>
      <c r="B86" s="140"/>
      <c r="C86" s="140"/>
      <c r="D86" s="150">
        <f>IF(ISNUMBER(SEARCH(ZAKL_DATA!$B$14,E86)),MAX($D$2:D85)+1,0)</f>
        <v>84</v>
      </c>
      <c r="E86" s="157" t="s">
        <v>363</v>
      </c>
      <c r="F86" s="158">
        <v>2507</v>
      </c>
      <c r="G86" s="159"/>
      <c r="H86" s="160" t="str">
        <f>IFERROR(VLOOKUP(ROWS($H$3:H86),$D$3:$E$204,2,0),"")</f>
        <v>LITOMĚŘICE</v>
      </c>
    </row>
    <row r="87" spans="1:8" ht="12.75" customHeight="1">
      <c r="A87" s="140"/>
      <c r="B87" s="140"/>
      <c r="C87" s="140"/>
      <c r="D87" s="150">
        <f>IF(ISNUMBER(SEARCH(ZAKL_DATA!$B$14,E87)),MAX($D$2:D86)+1,0)</f>
        <v>85</v>
      </c>
      <c r="E87" s="157" t="s">
        <v>364</v>
      </c>
      <c r="F87" s="158">
        <v>2508</v>
      </c>
      <c r="G87" s="159"/>
      <c r="H87" s="160" t="str">
        <f>IFERROR(VLOOKUP(ROWS($H$3:H87),$D$3:$E$204,2,0),"")</f>
        <v>LITVÍNOV</v>
      </c>
    </row>
    <row r="88" spans="1:8" ht="12.75" customHeight="1">
      <c r="A88" s="140"/>
      <c r="B88" s="140"/>
      <c r="C88" s="140"/>
      <c r="D88" s="150">
        <f>IF(ISNUMBER(SEARCH(ZAKL_DATA!$B$14,E88)),MAX($D$2:D87)+1,0)</f>
        <v>86</v>
      </c>
      <c r="E88" s="157" t="s">
        <v>365</v>
      </c>
      <c r="F88" s="158">
        <v>2509</v>
      </c>
      <c r="G88" s="159"/>
      <c r="H88" s="160" t="str">
        <f>IFERROR(VLOOKUP(ROWS($H$3:H88),$D$3:$E$204,2,0),"")</f>
        <v>LOUNY</v>
      </c>
    </row>
    <row r="89" spans="1:8" ht="12.75" customHeight="1">
      <c r="A89" s="140"/>
      <c r="B89" s="140"/>
      <c r="C89" s="140"/>
      <c r="D89" s="150">
        <f>IF(ISNUMBER(SEARCH(ZAKL_DATA!$B$14,E89)),MAX($D$2:D88)+1,0)</f>
        <v>87</v>
      </c>
      <c r="E89" s="157" t="s">
        <v>366</v>
      </c>
      <c r="F89" s="158">
        <v>2510</v>
      </c>
      <c r="G89" s="159"/>
      <c r="H89" s="160" t="str">
        <f>IFERROR(VLOOKUP(ROWS($H$3:H89),$D$3:$E$204,2,0),"")</f>
        <v>MOST</v>
      </c>
    </row>
    <row r="90" spans="1:8" ht="12.75" customHeight="1">
      <c r="A90" s="140"/>
      <c r="B90" s="140"/>
      <c r="C90" s="140"/>
      <c r="D90" s="150">
        <f>IF(ISNUMBER(SEARCH(ZAKL_DATA!$B$14,E90)),MAX($D$2:D89)+1,0)</f>
        <v>88</v>
      </c>
      <c r="E90" s="157" t="s">
        <v>367</v>
      </c>
      <c r="F90" s="158">
        <v>2511</v>
      </c>
      <c r="G90" s="159"/>
      <c r="H90" s="160" t="str">
        <f>IFERROR(VLOOKUP(ROWS($H$3:H90),$D$3:$E$204,2,0),"")</f>
        <v>PODBOŘANY</v>
      </c>
    </row>
    <row r="91" spans="1:8" ht="12.75" customHeight="1">
      <c r="A91" s="140"/>
      <c r="B91" s="140"/>
      <c r="C91" s="140"/>
      <c r="D91" s="150">
        <f>IF(ISNUMBER(SEARCH(ZAKL_DATA!$B$14,E91)),MAX($D$2:D90)+1,0)</f>
        <v>89</v>
      </c>
      <c r="E91" s="157" t="s">
        <v>368</v>
      </c>
      <c r="F91" s="158">
        <v>2512</v>
      </c>
      <c r="G91" s="159"/>
      <c r="H91" s="160" t="str">
        <f>IFERROR(VLOOKUP(ROWS($H$3:H91),$D$3:$E$204,2,0),"")</f>
        <v>ROUDNICE NAD LABEM</v>
      </c>
    </row>
    <row r="92" spans="1:8" ht="12.75" customHeight="1">
      <c r="A92" s="140"/>
      <c r="B92" s="140"/>
      <c r="C92" s="140"/>
      <c r="D92" s="150">
        <f>IF(ISNUMBER(SEARCH(ZAKL_DATA!$B$14,E92)),MAX($D$2:D91)+1,0)</f>
        <v>90</v>
      </c>
      <c r="E92" s="157" t="s">
        <v>369</v>
      </c>
      <c r="F92" s="158">
        <v>2513</v>
      </c>
      <c r="G92" s="159"/>
      <c r="H92" s="160" t="str">
        <f>IFERROR(VLOOKUP(ROWS($H$3:H92),$D$3:$E$204,2,0),"")</f>
        <v>RUMBURK</v>
      </c>
    </row>
    <row r="93" spans="1:8" ht="12.75" customHeight="1">
      <c r="A93" s="140"/>
      <c r="B93" s="140"/>
      <c r="C93" s="140"/>
      <c r="D93" s="150">
        <f>IF(ISNUMBER(SEARCH(ZAKL_DATA!$B$14,E93)),MAX($D$2:D92)+1,0)</f>
        <v>91</v>
      </c>
      <c r="E93" s="157" t="s">
        <v>370</v>
      </c>
      <c r="F93" s="158">
        <v>2514</v>
      </c>
      <c r="G93" s="159"/>
      <c r="H93" s="160" t="str">
        <f>IFERROR(VLOOKUP(ROWS($H$3:H93),$D$3:$E$204,2,0),"")</f>
        <v>TEPLICE</v>
      </c>
    </row>
    <row r="94" spans="1:8" ht="12.75" customHeight="1">
      <c r="A94" s="140"/>
      <c r="B94" s="140"/>
      <c r="C94" s="140"/>
      <c r="D94" s="150">
        <f>IF(ISNUMBER(SEARCH(ZAKL_DATA!$B$14,E94)),MAX($D$2:D93)+1,0)</f>
        <v>92</v>
      </c>
      <c r="E94" s="157" t="s">
        <v>371</v>
      </c>
      <c r="F94" s="158">
        <v>2515</v>
      </c>
      <c r="G94" s="159"/>
      <c r="H94" s="160" t="str">
        <f>IFERROR(VLOOKUP(ROWS($H$3:H94),$D$3:$E$204,2,0),"")</f>
        <v>ŽATEC</v>
      </c>
    </row>
    <row r="95" spans="1:8" ht="12.75" customHeight="1">
      <c r="A95" s="140"/>
      <c r="B95" s="140"/>
      <c r="C95" s="140"/>
      <c r="D95" s="150">
        <f>IF(ISNUMBER(SEARCH(ZAKL_DATA!$B$14,E95)),MAX($D$2:D94)+1,0)</f>
        <v>93</v>
      </c>
      <c r="E95" s="157" t="s">
        <v>372</v>
      </c>
      <c r="F95" s="158">
        <v>2601</v>
      </c>
      <c r="G95" s="159"/>
      <c r="H95" s="160" t="str">
        <f>IFERROR(VLOOKUP(ROWS($H$3:H95),$D$3:$E$204,2,0),"")</f>
        <v>LIBEREC</v>
      </c>
    </row>
    <row r="96" spans="1:8" ht="12.75" customHeight="1">
      <c r="A96" s="140"/>
      <c r="B96" s="140"/>
      <c r="C96" s="140"/>
      <c r="D96" s="150">
        <f>IF(ISNUMBER(SEARCH(ZAKL_DATA!$B$14,E96)),MAX($D$2:D95)+1,0)</f>
        <v>94</v>
      </c>
      <c r="E96" s="157" t="s">
        <v>373</v>
      </c>
      <c r="F96" s="158">
        <v>2602</v>
      </c>
      <c r="G96" s="159"/>
      <c r="H96" s="160" t="str">
        <f>IFERROR(VLOOKUP(ROWS($H$3:H96),$D$3:$E$204,2,0),"")</f>
        <v>ČESKÁ LÍPA</v>
      </c>
    </row>
    <row r="97" spans="1:8" ht="12.75" customHeight="1">
      <c r="A97" s="140"/>
      <c r="B97" s="140"/>
      <c r="C97" s="140"/>
      <c r="D97" s="150">
        <f>IF(ISNUMBER(SEARCH(ZAKL_DATA!$B$14,E97)),MAX($D$2:D96)+1,0)</f>
        <v>95</v>
      </c>
      <c r="E97" s="157" t="s">
        <v>374</v>
      </c>
      <c r="F97" s="158">
        <v>2603</v>
      </c>
      <c r="G97" s="159"/>
      <c r="H97" s="160" t="str">
        <f>IFERROR(VLOOKUP(ROWS($H$3:H97),$D$3:$E$204,2,0),"")</f>
        <v>FRÝDLANT</v>
      </c>
    </row>
    <row r="98" spans="1:8" ht="12.75" customHeight="1">
      <c r="A98" s="140"/>
      <c r="B98" s="140"/>
      <c r="C98" s="140"/>
      <c r="D98" s="150">
        <f>IF(ISNUMBER(SEARCH(ZAKL_DATA!$B$14,E98)),MAX($D$2:D97)+1,0)</f>
        <v>96</v>
      </c>
      <c r="E98" s="157" t="s">
        <v>375</v>
      </c>
      <c r="F98" s="158">
        <v>2604</v>
      </c>
      <c r="G98" s="159"/>
      <c r="H98" s="160" t="str">
        <f>IFERROR(VLOOKUP(ROWS($H$3:H98),$D$3:$E$204,2,0),"")</f>
        <v>JABLONEC NAD NISOU</v>
      </c>
    </row>
    <row r="99" spans="1:8" ht="12.75" customHeight="1">
      <c r="A99" s="140"/>
      <c r="B99" s="140"/>
      <c r="C99" s="140"/>
      <c r="D99" s="150">
        <f>IF(ISNUMBER(SEARCH(ZAKL_DATA!$B$14,E99)),MAX($D$2:D98)+1,0)</f>
        <v>97</v>
      </c>
      <c r="E99" s="157" t="s">
        <v>376</v>
      </c>
      <c r="F99" s="158">
        <v>2605</v>
      </c>
      <c r="G99" s="159"/>
      <c r="H99" s="160" t="str">
        <f>IFERROR(VLOOKUP(ROWS($H$3:H99),$D$3:$E$204,2,0),"")</f>
        <v>JILEMNICE</v>
      </c>
    </row>
    <row r="100" spans="1:8" ht="12.75" customHeight="1">
      <c r="A100" s="140"/>
      <c r="B100" s="140"/>
      <c r="C100" s="140"/>
      <c r="D100" s="150">
        <f>IF(ISNUMBER(SEARCH(ZAKL_DATA!$B$14,E100)),MAX($D$2:D99)+1,0)</f>
        <v>98</v>
      </c>
      <c r="E100" s="157" t="s">
        <v>377</v>
      </c>
      <c r="F100" s="158">
        <v>2606</v>
      </c>
      <c r="G100" s="159"/>
      <c r="H100" s="160" t="str">
        <f>IFERROR(VLOOKUP(ROWS($H$3:H100),$D$3:$E$204,2,0),"")</f>
        <v>NOVÝ BOR</v>
      </c>
    </row>
    <row r="101" spans="1:8" ht="12.75" customHeight="1">
      <c r="A101" s="140"/>
      <c r="B101" s="140"/>
      <c r="C101" s="140"/>
      <c r="D101" s="150">
        <f>IF(ISNUMBER(SEARCH(ZAKL_DATA!$B$14,E101)),MAX($D$2:D100)+1,0)</f>
        <v>99</v>
      </c>
      <c r="E101" s="157" t="s">
        <v>378</v>
      </c>
      <c r="F101" s="158">
        <v>2607</v>
      </c>
      <c r="G101" s="159"/>
      <c r="H101" s="160" t="str">
        <f>IFERROR(VLOOKUP(ROWS($H$3:H101),$D$3:$E$204,2,0),"")</f>
        <v>SEMILY</v>
      </c>
    </row>
    <row r="102" spans="1:8" ht="12.75" customHeight="1">
      <c r="A102" s="140"/>
      <c r="B102" s="140"/>
      <c r="C102" s="140"/>
      <c r="D102" s="150">
        <f>IF(ISNUMBER(SEARCH(ZAKL_DATA!$B$14,E102)),MAX($D$2:D101)+1,0)</f>
        <v>100</v>
      </c>
      <c r="E102" s="157" t="s">
        <v>379</v>
      </c>
      <c r="F102" s="158">
        <v>2608</v>
      </c>
      <c r="G102" s="159"/>
      <c r="H102" s="160" t="str">
        <f>IFERROR(VLOOKUP(ROWS($H$3:H102),$D$3:$E$204,2,0),"")</f>
        <v>TANVALD</v>
      </c>
    </row>
    <row r="103" spans="1:8" ht="12.75" customHeight="1">
      <c r="A103" s="140"/>
      <c r="B103" s="140"/>
      <c r="C103" s="140"/>
      <c r="D103" s="150">
        <f>IF(ISNUMBER(SEARCH(ZAKL_DATA!$B$14,E103)),MAX($D$2:D102)+1,0)</f>
        <v>101</v>
      </c>
      <c r="E103" s="157" t="s">
        <v>380</v>
      </c>
      <c r="F103" s="158">
        <v>2609</v>
      </c>
      <c r="G103" s="159"/>
      <c r="H103" s="160" t="str">
        <f>IFERROR(VLOOKUP(ROWS($H$3:H103),$D$3:$E$204,2,0),"")</f>
        <v>TURNOV</v>
      </c>
    </row>
    <row r="104" spans="1:8" ht="12.75" customHeight="1">
      <c r="A104" s="140"/>
      <c r="B104" s="140"/>
      <c r="C104" s="140"/>
      <c r="D104" s="150">
        <f>IF(ISNUMBER(SEARCH(ZAKL_DATA!$B$14,E104)),MAX($D$2:D103)+1,0)</f>
        <v>102</v>
      </c>
      <c r="E104" s="157" t="s">
        <v>381</v>
      </c>
      <c r="F104" s="158">
        <v>2610</v>
      </c>
      <c r="G104" s="159"/>
      <c r="H104" s="160" t="str">
        <f>IFERROR(VLOOKUP(ROWS($H$3:H104),$D$3:$E$204,2,0),"")</f>
        <v>ŽELEZNÝ BROD</v>
      </c>
    </row>
    <row r="105" spans="1:8" ht="12.75" customHeight="1">
      <c r="A105" s="140"/>
      <c r="B105" s="140"/>
      <c r="C105" s="140"/>
      <c r="D105" s="150">
        <f>IF(ISNUMBER(SEARCH(ZAKL_DATA!$B$14,E105)),MAX($D$2:D104)+1,0)</f>
        <v>103</v>
      </c>
      <c r="E105" s="157" t="s">
        <v>382</v>
      </c>
      <c r="F105" s="158">
        <v>2701</v>
      </c>
      <c r="G105" s="159"/>
      <c r="H105" s="160" t="str">
        <f>IFERROR(VLOOKUP(ROWS($H$3:H105),$D$3:$E$204,2,0),"")</f>
        <v>HRADEC KRÁLOVÉ</v>
      </c>
    </row>
    <row r="106" spans="1:8" ht="12.75" customHeight="1">
      <c r="A106" s="140"/>
      <c r="B106" s="140"/>
      <c r="C106" s="140"/>
      <c r="D106" s="150">
        <f>IF(ISNUMBER(SEARCH(ZAKL_DATA!$B$14,E106)),MAX($D$2:D105)+1,0)</f>
        <v>104</v>
      </c>
      <c r="E106" s="157" t="s">
        <v>383</v>
      </c>
      <c r="F106" s="158">
        <v>2702</v>
      </c>
      <c r="G106" s="159"/>
      <c r="H106" s="160" t="str">
        <f>IFERROR(VLOOKUP(ROWS($H$3:H106),$D$3:$E$204,2,0),"")</f>
        <v>BROUMOV</v>
      </c>
    </row>
    <row r="107" spans="1:8" ht="12.75" customHeight="1">
      <c r="A107" s="140"/>
      <c r="B107" s="140"/>
      <c r="C107" s="140"/>
      <c r="D107" s="150">
        <f>IF(ISNUMBER(SEARCH(ZAKL_DATA!$B$14,E107)),MAX($D$2:D106)+1,0)</f>
        <v>105</v>
      </c>
      <c r="E107" s="157" t="s">
        <v>384</v>
      </c>
      <c r="F107" s="158">
        <v>2703</v>
      </c>
      <c r="G107" s="159"/>
      <c r="H107" s="160" t="str">
        <f>IFERROR(VLOOKUP(ROWS($H$3:H107),$D$3:$E$204,2,0),"")</f>
        <v>DOBRUŠKA</v>
      </c>
    </row>
    <row r="108" spans="1:8" ht="12.75" customHeight="1">
      <c r="A108" s="140"/>
      <c r="B108" s="140"/>
      <c r="C108" s="140"/>
      <c r="D108" s="150">
        <f>IF(ISNUMBER(SEARCH(ZAKL_DATA!$B$14,E108)),MAX($D$2:D107)+1,0)</f>
        <v>106</v>
      </c>
      <c r="E108" s="157" t="s">
        <v>385</v>
      </c>
      <c r="F108" s="158">
        <v>2704</v>
      </c>
      <c r="G108" s="159"/>
      <c r="H108" s="160" t="str">
        <f>IFERROR(VLOOKUP(ROWS($H$3:H108),$D$3:$E$204,2,0),"")</f>
        <v>DVŮR KRÁLOVÉ</v>
      </c>
    </row>
    <row r="109" spans="1:8" ht="12.75" customHeight="1">
      <c r="A109" s="140"/>
      <c r="B109" s="140"/>
      <c r="C109" s="140"/>
      <c r="D109" s="150">
        <f>IF(ISNUMBER(SEARCH(ZAKL_DATA!$B$14,E109)),MAX($D$2:D108)+1,0)</f>
        <v>107</v>
      </c>
      <c r="E109" s="157" t="s">
        <v>386</v>
      </c>
      <c r="F109" s="158">
        <v>2705</v>
      </c>
      <c r="G109" s="159"/>
      <c r="H109" s="160" t="str">
        <f>IFERROR(VLOOKUP(ROWS($H$3:H109),$D$3:$E$204,2,0),"")</f>
        <v>HOŘICE</v>
      </c>
    </row>
    <row r="110" spans="1:8" ht="12.75" customHeight="1">
      <c r="A110" s="140"/>
      <c r="B110" s="140"/>
      <c r="C110" s="140"/>
      <c r="D110" s="150">
        <f>IF(ISNUMBER(SEARCH(ZAKL_DATA!$B$14,E110)),MAX($D$2:D109)+1,0)</f>
        <v>108</v>
      </c>
      <c r="E110" s="157" t="s">
        <v>387</v>
      </c>
      <c r="F110" s="158">
        <v>2706</v>
      </c>
      <c r="G110" s="159"/>
      <c r="H110" s="160" t="str">
        <f>IFERROR(VLOOKUP(ROWS($H$3:H110),$D$3:$E$204,2,0),"")</f>
        <v>JAROMĚŘ</v>
      </c>
    </row>
    <row r="111" spans="1:8" ht="12.75" customHeight="1">
      <c r="A111" s="140"/>
      <c r="B111" s="140"/>
      <c r="C111" s="140"/>
      <c r="D111" s="150">
        <f>IF(ISNUMBER(SEARCH(ZAKL_DATA!$B$14,E111)),MAX($D$2:D110)+1,0)</f>
        <v>109</v>
      </c>
      <c r="E111" s="157" t="s">
        <v>388</v>
      </c>
      <c r="F111" s="158">
        <v>2707</v>
      </c>
      <c r="G111" s="159"/>
      <c r="H111" s="160" t="str">
        <f>IFERROR(VLOOKUP(ROWS($H$3:H111),$D$3:$E$204,2,0),"")</f>
        <v>JIČÍN</v>
      </c>
    </row>
    <row r="112" spans="1:8" ht="12.75" customHeight="1">
      <c r="A112" s="140"/>
      <c r="B112" s="140"/>
      <c r="C112" s="140"/>
      <c r="D112" s="150">
        <f>IF(ISNUMBER(SEARCH(ZAKL_DATA!$B$14,E112)),MAX($D$2:D111)+1,0)</f>
        <v>110</v>
      </c>
      <c r="E112" s="157" t="s">
        <v>389</v>
      </c>
      <c r="F112" s="158">
        <v>2708</v>
      </c>
      <c r="G112" s="159"/>
      <c r="H112" s="160" t="str">
        <f>IFERROR(VLOOKUP(ROWS($H$3:H112),$D$3:$E$204,2,0),"")</f>
        <v>KOSTELEC NAD ORLICÍ</v>
      </c>
    </row>
    <row r="113" spans="1:8" ht="12.75" customHeight="1">
      <c r="A113" s="140"/>
      <c r="B113" s="140"/>
      <c r="C113" s="140"/>
      <c r="D113" s="150">
        <f>IF(ISNUMBER(SEARCH(ZAKL_DATA!$B$14,E113)),MAX($D$2:D112)+1,0)</f>
        <v>111</v>
      </c>
      <c r="E113" s="157" t="s">
        <v>390</v>
      </c>
      <c r="F113" s="158">
        <v>2709</v>
      </c>
      <c r="G113" s="159"/>
      <c r="H113" s="160" t="str">
        <f>IFERROR(VLOOKUP(ROWS($H$3:H113),$D$3:$E$204,2,0),"")</f>
        <v>NÁCHOD</v>
      </c>
    </row>
    <row r="114" spans="1:8" ht="12.75" customHeight="1">
      <c r="A114" s="140"/>
      <c r="B114" s="140"/>
      <c r="C114" s="140"/>
      <c r="D114" s="150">
        <f>IF(ISNUMBER(SEARCH(ZAKL_DATA!$B$14,E114)),MAX($D$2:D113)+1,0)</f>
        <v>112</v>
      </c>
      <c r="E114" s="157" t="s">
        <v>391</v>
      </c>
      <c r="F114" s="158">
        <v>2710</v>
      </c>
      <c r="G114" s="159"/>
      <c r="H114" s="160" t="str">
        <f>IFERROR(VLOOKUP(ROWS($H$3:H114),$D$3:$E$204,2,0),"")</f>
        <v>NOVÁ PAKA</v>
      </c>
    </row>
    <row r="115" spans="1:8" ht="12.75" customHeight="1">
      <c r="A115" s="140"/>
      <c r="B115" s="140"/>
      <c r="C115" s="140"/>
      <c r="D115" s="150">
        <f>IF(ISNUMBER(SEARCH(ZAKL_DATA!$B$14,E115)),MAX($D$2:D114)+1,0)</f>
        <v>113</v>
      </c>
      <c r="E115" s="157" t="s">
        <v>392</v>
      </c>
      <c r="F115" s="158">
        <v>2711</v>
      </c>
      <c r="G115" s="159"/>
      <c r="H115" s="160" t="str">
        <f>IFERROR(VLOOKUP(ROWS($H$3:H115),$D$3:$E$204,2,0),"")</f>
        <v>NOVÝ BYDŽOV</v>
      </c>
    </row>
    <row r="116" spans="1:8" ht="12.75" customHeight="1">
      <c r="A116" s="140"/>
      <c r="B116" s="140"/>
      <c r="C116" s="140"/>
      <c r="D116" s="150">
        <f>IF(ISNUMBER(SEARCH(ZAKL_DATA!$B$14,E116)),MAX($D$2:D115)+1,0)</f>
        <v>114</v>
      </c>
      <c r="E116" s="157" t="s">
        <v>393</v>
      </c>
      <c r="F116" s="158">
        <v>2712</v>
      </c>
      <c r="G116" s="159"/>
      <c r="H116" s="160" t="str">
        <f>IFERROR(VLOOKUP(ROWS($H$3:H116),$D$3:$E$204,2,0),"")</f>
        <v>RYCHNOV NAD KNĚŽ.</v>
      </c>
    </row>
    <row r="117" spans="1:8" ht="12.75" customHeight="1">
      <c r="A117" s="140"/>
      <c r="B117" s="140"/>
      <c r="C117" s="140"/>
      <c r="D117" s="150">
        <f>IF(ISNUMBER(SEARCH(ZAKL_DATA!$B$14,E117)),MAX($D$2:D116)+1,0)</f>
        <v>115</v>
      </c>
      <c r="E117" s="157" t="s">
        <v>394</v>
      </c>
      <c r="F117" s="158">
        <v>2713</v>
      </c>
      <c r="G117" s="159"/>
      <c r="H117" s="160" t="str">
        <f>IFERROR(VLOOKUP(ROWS($H$3:H117),$D$3:$E$204,2,0),"")</f>
        <v>TRUTNOV</v>
      </c>
    </row>
    <row r="118" spans="1:8" ht="12.75" customHeight="1">
      <c r="A118" s="140"/>
      <c r="B118" s="140"/>
      <c r="C118" s="140"/>
      <c r="D118" s="150">
        <f>IF(ISNUMBER(SEARCH(ZAKL_DATA!$B$14,E118)),MAX($D$2:D117)+1,0)</f>
        <v>116</v>
      </c>
      <c r="E118" s="157" t="s">
        <v>395</v>
      </c>
      <c r="F118" s="158">
        <v>2714</v>
      </c>
      <c r="G118" s="159"/>
      <c r="H118" s="160" t="str">
        <f>IFERROR(VLOOKUP(ROWS($H$3:H118),$D$3:$E$204,2,0),"")</f>
        <v>VRCHLABÍ</v>
      </c>
    </row>
    <row r="119" spans="1:8" ht="12.75" customHeight="1">
      <c r="A119" s="140"/>
      <c r="B119" s="140"/>
      <c r="C119" s="140"/>
      <c r="D119" s="150">
        <f>IF(ISNUMBER(SEARCH(ZAKL_DATA!$B$14,E119)),MAX($D$2:D118)+1,0)</f>
        <v>117</v>
      </c>
      <c r="E119" s="157" t="s">
        <v>396</v>
      </c>
      <c r="F119" s="158">
        <v>2801</v>
      </c>
      <c r="G119" s="159"/>
      <c r="H119" s="160" t="str">
        <f>IFERROR(VLOOKUP(ROWS($H$3:H119),$D$3:$E$204,2,0),"")</f>
        <v>PARDUBICE</v>
      </c>
    </row>
    <row r="120" spans="1:8" ht="12.75" customHeight="1">
      <c r="A120" s="140"/>
      <c r="B120" s="140"/>
      <c r="C120" s="140"/>
      <c r="D120" s="150">
        <f>IF(ISNUMBER(SEARCH(ZAKL_DATA!$B$14,E120)),MAX($D$2:D119)+1,0)</f>
        <v>118</v>
      </c>
      <c r="E120" s="157" t="s">
        <v>397</v>
      </c>
      <c r="F120" s="158">
        <v>2802</v>
      </c>
      <c r="G120" s="159"/>
      <c r="H120" s="160" t="str">
        <f>IFERROR(VLOOKUP(ROWS($H$3:H120),$D$3:$E$204,2,0),"")</f>
        <v>HLINSKO</v>
      </c>
    </row>
    <row r="121" spans="1:8" ht="12.75" customHeight="1">
      <c r="A121" s="140"/>
      <c r="B121" s="140"/>
      <c r="C121" s="140"/>
      <c r="D121" s="150">
        <f>IF(ISNUMBER(SEARCH(ZAKL_DATA!$B$14,E121)),MAX($D$2:D120)+1,0)</f>
        <v>119</v>
      </c>
      <c r="E121" s="157" t="s">
        <v>398</v>
      </c>
      <c r="F121" s="158">
        <v>2803</v>
      </c>
      <c r="G121" s="159"/>
      <c r="H121" s="160" t="str">
        <f>IFERROR(VLOOKUP(ROWS($H$3:H121),$D$3:$E$204,2,0),"")</f>
        <v>HOLICE</v>
      </c>
    </row>
    <row r="122" spans="1:8" ht="12.75" customHeight="1">
      <c r="A122" s="140"/>
      <c r="B122" s="140"/>
      <c r="C122" s="140"/>
      <c r="D122" s="150">
        <f>IF(ISNUMBER(SEARCH(ZAKL_DATA!$B$14,E122)),MAX($D$2:D121)+1,0)</f>
        <v>120</v>
      </c>
      <c r="E122" s="157" t="s">
        <v>399</v>
      </c>
      <c r="F122" s="158">
        <v>2804</v>
      </c>
      <c r="G122" s="159"/>
      <c r="H122" s="160" t="str">
        <f>IFERROR(VLOOKUP(ROWS($H$3:H122),$D$3:$E$204,2,0),"")</f>
        <v>CHRUDIM</v>
      </c>
    </row>
    <row r="123" spans="1:8" ht="12.75" customHeight="1">
      <c r="A123" s="140"/>
      <c r="B123" s="140"/>
      <c r="C123" s="140"/>
      <c r="D123" s="150">
        <f>IF(ISNUMBER(SEARCH(ZAKL_DATA!$B$14,E123)),MAX($D$2:D122)+1,0)</f>
        <v>121</v>
      </c>
      <c r="E123" s="157" t="s">
        <v>400</v>
      </c>
      <c r="F123" s="158">
        <v>2805</v>
      </c>
      <c r="G123" s="159"/>
      <c r="H123" s="160" t="str">
        <f>IFERROR(VLOOKUP(ROWS($H$3:H123),$D$3:$E$204,2,0),"")</f>
        <v>LITOMYŠL</v>
      </c>
    </row>
    <row r="124" spans="1:8" ht="12.75" customHeight="1">
      <c r="A124" s="140"/>
      <c r="B124" s="140"/>
      <c r="C124" s="140"/>
      <c r="D124" s="150">
        <f>IF(ISNUMBER(SEARCH(ZAKL_DATA!$B$14,E124)),MAX($D$2:D123)+1,0)</f>
        <v>122</v>
      </c>
      <c r="E124" s="157" t="s">
        <v>401</v>
      </c>
      <c r="F124" s="158">
        <v>2806</v>
      </c>
      <c r="G124" s="159"/>
      <c r="H124" s="160" t="str">
        <f>IFERROR(VLOOKUP(ROWS($H$3:H124),$D$3:$E$204,2,0),"")</f>
        <v>MORAVSKÁ TŘEBOVÁ</v>
      </c>
    </row>
    <row r="125" spans="1:8" ht="12.75" customHeight="1">
      <c r="A125" s="140"/>
      <c r="B125" s="140"/>
      <c r="C125" s="140"/>
      <c r="D125" s="150">
        <f>IF(ISNUMBER(SEARCH(ZAKL_DATA!$B$14,E125)),MAX($D$2:D124)+1,0)</f>
        <v>123</v>
      </c>
      <c r="E125" s="157" t="s">
        <v>402</v>
      </c>
      <c r="F125" s="158">
        <v>2807</v>
      </c>
      <c r="G125" s="159"/>
      <c r="H125" s="160" t="str">
        <f>IFERROR(VLOOKUP(ROWS($H$3:H125),$D$3:$E$204,2,0),"")</f>
        <v>PŘELOUČ</v>
      </c>
    </row>
    <row r="126" spans="1:8" ht="12.75" customHeight="1">
      <c r="A126" s="140"/>
      <c r="B126" s="140"/>
      <c r="C126" s="140"/>
      <c r="D126" s="150">
        <f>IF(ISNUMBER(SEARCH(ZAKL_DATA!$B$14,E126)),MAX($D$2:D125)+1,0)</f>
        <v>124</v>
      </c>
      <c r="E126" s="157" t="s">
        <v>403</v>
      </c>
      <c r="F126" s="158">
        <v>2808</v>
      </c>
      <c r="G126" s="159"/>
      <c r="H126" s="160" t="str">
        <f>IFERROR(VLOOKUP(ROWS($H$3:H126),$D$3:$E$204,2,0),"")</f>
        <v>SVITAVY</v>
      </c>
    </row>
    <row r="127" spans="1:8" ht="12.75" customHeight="1">
      <c r="A127" s="140"/>
      <c r="B127" s="140"/>
      <c r="C127" s="140"/>
      <c r="D127" s="150">
        <f>IF(ISNUMBER(SEARCH(ZAKL_DATA!$B$14,E127)),MAX($D$2:D126)+1,0)</f>
        <v>125</v>
      </c>
      <c r="E127" s="157" t="s">
        <v>404</v>
      </c>
      <c r="F127" s="158">
        <v>2809</v>
      </c>
      <c r="G127" s="159"/>
      <c r="H127" s="160" t="str">
        <f>IFERROR(VLOOKUP(ROWS($H$3:H127),$D$3:$E$204,2,0),"")</f>
        <v>ÚSTÍ NAD ORLICÍ</v>
      </c>
    </row>
    <row r="128" spans="1:8" ht="12.75" customHeight="1">
      <c r="A128" s="140"/>
      <c r="B128" s="140"/>
      <c r="C128" s="140"/>
      <c r="D128" s="150">
        <f>IF(ISNUMBER(SEARCH(ZAKL_DATA!$B$14,E128)),MAX($D$2:D127)+1,0)</f>
        <v>126</v>
      </c>
      <c r="E128" s="157" t="s">
        <v>405</v>
      </c>
      <c r="F128" s="158">
        <v>2810</v>
      </c>
      <c r="G128" s="159"/>
      <c r="H128" s="160" t="str">
        <f>IFERROR(VLOOKUP(ROWS($H$3:H128),$D$3:$E$204,2,0),"")</f>
        <v>VYSOKÉ MÝTO</v>
      </c>
    </row>
    <row r="129" spans="1:8" ht="12.75" customHeight="1">
      <c r="A129" s="140"/>
      <c r="B129" s="140"/>
      <c r="C129" s="140"/>
      <c r="D129" s="150">
        <f>IF(ISNUMBER(SEARCH(ZAKL_DATA!$B$14,E129)),MAX($D$2:D128)+1,0)</f>
        <v>127</v>
      </c>
      <c r="E129" s="157" t="s">
        <v>406</v>
      </c>
      <c r="F129" s="158">
        <v>2811</v>
      </c>
      <c r="G129" s="159"/>
      <c r="H129" s="160" t="str">
        <f>IFERROR(VLOOKUP(ROWS($H$3:H129),$D$3:$E$204,2,0),"")</f>
        <v>ŽAMBERK</v>
      </c>
    </row>
    <row r="130" spans="1:8" ht="12.75" customHeight="1">
      <c r="A130" s="140"/>
      <c r="B130" s="140"/>
      <c r="C130" s="140"/>
      <c r="D130" s="150">
        <f>IF(ISNUMBER(SEARCH(ZAKL_DATA!$B$14,E130)),MAX($D$2:D129)+1,0)</f>
        <v>128</v>
      </c>
      <c r="E130" s="157" t="s">
        <v>407</v>
      </c>
      <c r="F130" s="158">
        <v>2901</v>
      </c>
      <c r="G130" s="159"/>
      <c r="H130" s="160" t="str">
        <f>IFERROR(VLOOKUP(ROWS($H$3:H130),$D$3:$E$204,2,0),"")</f>
        <v>JIHLAVA</v>
      </c>
    </row>
    <row r="131" spans="1:8" ht="12.75" customHeight="1">
      <c r="A131" s="140"/>
      <c r="B131" s="140"/>
      <c r="C131" s="140"/>
      <c r="D131" s="150">
        <f>IF(ISNUMBER(SEARCH(ZAKL_DATA!$B$14,E131)),MAX($D$2:D130)+1,0)</f>
        <v>129</v>
      </c>
      <c r="E131" s="157" t="s">
        <v>408</v>
      </c>
      <c r="F131" s="158">
        <v>2902</v>
      </c>
      <c r="G131" s="159"/>
      <c r="H131" s="160" t="str">
        <f>IFERROR(VLOOKUP(ROWS($H$3:H131),$D$3:$E$204,2,0),"")</f>
        <v>BYSTŘICE NAD PERN.</v>
      </c>
    </row>
    <row r="132" spans="1:8" ht="12.75" customHeight="1">
      <c r="A132" s="140"/>
      <c r="B132" s="140"/>
      <c r="C132" s="140"/>
      <c r="D132" s="150">
        <f>IF(ISNUMBER(SEARCH(ZAKL_DATA!$B$14,E132)),MAX($D$2:D131)+1,0)</f>
        <v>130</v>
      </c>
      <c r="E132" s="157" t="s">
        <v>409</v>
      </c>
      <c r="F132" s="158">
        <v>2903</v>
      </c>
      <c r="G132" s="159"/>
      <c r="H132" s="160" t="str">
        <f>IFERROR(VLOOKUP(ROWS($H$3:H132),$D$3:$E$204,2,0),"")</f>
        <v>HAVLÍČKŮV BROD</v>
      </c>
    </row>
    <row r="133" spans="1:8" ht="12.75" customHeight="1">
      <c r="A133" s="140"/>
      <c r="B133" s="140"/>
      <c r="C133" s="140"/>
      <c r="D133" s="150">
        <f>IF(ISNUMBER(SEARCH(ZAKL_DATA!$B$14,E133)),MAX($D$2:D132)+1,0)</f>
        <v>131</v>
      </c>
      <c r="E133" s="157" t="s">
        <v>410</v>
      </c>
      <c r="F133" s="158">
        <v>2904</v>
      </c>
      <c r="G133" s="159"/>
      <c r="H133" s="160" t="str">
        <f>IFERROR(VLOOKUP(ROWS($H$3:H133),$D$3:$E$204,2,0),"")</f>
        <v>HUMPOLEC</v>
      </c>
    </row>
    <row r="134" spans="1:8" ht="12.75" customHeight="1">
      <c r="A134" s="140"/>
      <c r="B134" s="140"/>
      <c r="C134" s="140"/>
      <c r="D134" s="150">
        <f>IF(ISNUMBER(SEARCH(ZAKL_DATA!$B$14,E134)),MAX($D$2:D133)+1,0)</f>
        <v>132</v>
      </c>
      <c r="E134" s="157" t="s">
        <v>411</v>
      </c>
      <c r="F134" s="158">
        <v>2905</v>
      </c>
      <c r="G134" s="159"/>
      <c r="H134" s="160" t="str">
        <f>IFERROR(VLOOKUP(ROWS($H$3:H134),$D$3:$E$204,2,0),"")</f>
        <v>CHOTĚBOŘ</v>
      </c>
    </row>
    <row r="135" spans="1:8" ht="12.75" customHeight="1">
      <c r="A135" s="140"/>
      <c r="B135" s="140"/>
      <c r="C135" s="140"/>
      <c r="D135" s="150">
        <f>IF(ISNUMBER(SEARCH(ZAKL_DATA!$B$14,E135)),MAX($D$2:D134)+1,0)</f>
        <v>133</v>
      </c>
      <c r="E135" s="157" t="s">
        <v>412</v>
      </c>
      <c r="F135" s="158">
        <v>2906</v>
      </c>
      <c r="G135" s="159"/>
      <c r="H135" s="160" t="str">
        <f>IFERROR(VLOOKUP(ROWS($H$3:H135),$D$3:$E$204,2,0),"")</f>
        <v>LEDEČ NAD SÁZAVOU</v>
      </c>
    </row>
    <row r="136" spans="1:8" ht="12.75" customHeight="1">
      <c r="A136" s="140"/>
      <c r="B136" s="140"/>
      <c r="C136" s="140"/>
      <c r="D136" s="150">
        <f>IF(ISNUMBER(SEARCH(ZAKL_DATA!$B$14,E136)),MAX($D$2:D135)+1,0)</f>
        <v>134</v>
      </c>
      <c r="E136" s="157" t="s">
        <v>413</v>
      </c>
      <c r="F136" s="158">
        <v>2907</v>
      </c>
      <c r="G136" s="159"/>
      <c r="H136" s="160" t="str">
        <f>IFERROR(VLOOKUP(ROWS($H$3:H136),$D$3:$E$204,2,0),"")</f>
        <v>MORAVSKÉ BUDĚJOVICE</v>
      </c>
    </row>
    <row r="137" spans="1:8" ht="12.75" customHeight="1">
      <c r="A137" s="140"/>
      <c r="B137" s="140"/>
      <c r="C137" s="140"/>
      <c r="D137" s="150">
        <f>IF(ISNUMBER(SEARCH(ZAKL_DATA!$B$14,E137)),MAX($D$2:D136)+1,0)</f>
        <v>135</v>
      </c>
      <c r="E137" s="157" t="s">
        <v>414</v>
      </c>
      <c r="F137" s="158">
        <v>2908</v>
      </c>
      <c r="G137" s="159"/>
      <c r="H137" s="160" t="str">
        <f>IFERROR(VLOOKUP(ROWS($H$3:H137),$D$3:$E$204,2,0),"")</f>
        <v>NÁMĚŠŤ NAD OSLAVOU</v>
      </c>
    </row>
    <row r="138" spans="1:8" ht="12.75" customHeight="1">
      <c r="A138" s="140"/>
      <c r="B138" s="140"/>
      <c r="C138" s="140"/>
      <c r="D138" s="150">
        <f>IF(ISNUMBER(SEARCH(ZAKL_DATA!$B$14,E138)),MAX($D$2:D137)+1,0)</f>
        <v>136</v>
      </c>
      <c r="E138" s="157" t="s">
        <v>415</v>
      </c>
      <c r="F138" s="158">
        <v>2909</v>
      </c>
      <c r="G138" s="159"/>
      <c r="H138" s="160" t="str">
        <f>IFERROR(VLOOKUP(ROWS($H$3:H138),$D$3:$E$204,2,0),"")</f>
        <v>PACOV</v>
      </c>
    </row>
    <row r="139" spans="1:8" ht="12.75" customHeight="1">
      <c r="A139" s="140"/>
      <c r="B139" s="140"/>
      <c r="C139" s="140"/>
      <c r="D139" s="150">
        <f>IF(ISNUMBER(SEARCH(ZAKL_DATA!$B$14,E139)),MAX($D$2:D138)+1,0)</f>
        <v>137</v>
      </c>
      <c r="E139" s="157" t="s">
        <v>416</v>
      </c>
      <c r="F139" s="158">
        <v>2910</v>
      </c>
      <c r="G139" s="159"/>
      <c r="H139" s="160" t="str">
        <f>IFERROR(VLOOKUP(ROWS($H$3:H139),$D$3:$E$204,2,0),"")</f>
        <v>PELHŘIMOV</v>
      </c>
    </row>
    <row r="140" spans="1:8" ht="12.75" customHeight="1">
      <c r="A140" s="140"/>
      <c r="B140" s="140"/>
      <c r="C140" s="140"/>
      <c r="D140" s="150">
        <f>IF(ISNUMBER(SEARCH(ZAKL_DATA!$B$14,E140)),MAX($D$2:D139)+1,0)</f>
        <v>138</v>
      </c>
      <c r="E140" s="157" t="s">
        <v>417</v>
      </c>
      <c r="F140" s="158">
        <v>2911</v>
      </c>
      <c r="G140" s="159"/>
      <c r="H140" s="160" t="str">
        <f>IFERROR(VLOOKUP(ROWS($H$3:H140),$D$3:$E$204,2,0),"")</f>
        <v>TELČ</v>
      </c>
    </row>
    <row r="141" spans="1:8" ht="12.75" customHeight="1">
      <c r="A141" s="140"/>
      <c r="B141" s="140"/>
      <c r="C141" s="140"/>
      <c r="D141" s="150">
        <f>IF(ISNUMBER(SEARCH(ZAKL_DATA!$B$14,E141)),MAX($D$2:D140)+1,0)</f>
        <v>139</v>
      </c>
      <c r="E141" s="157" t="s">
        <v>418</v>
      </c>
      <c r="F141" s="158">
        <v>2912</v>
      </c>
      <c r="G141" s="159"/>
      <c r="H141" s="160" t="str">
        <f>IFERROR(VLOOKUP(ROWS($H$3:H141),$D$3:$E$204,2,0),"")</f>
        <v>TŘEBÍČ</v>
      </c>
    </row>
    <row r="142" spans="1:8" ht="12.75" customHeight="1">
      <c r="A142" s="140"/>
      <c r="B142" s="140"/>
      <c r="C142" s="140"/>
      <c r="D142" s="150">
        <f>IF(ISNUMBER(SEARCH(ZAKL_DATA!$B$14,E142)),MAX($D$2:D141)+1,0)</f>
        <v>140</v>
      </c>
      <c r="E142" s="157" t="s">
        <v>419</v>
      </c>
      <c r="F142" s="158">
        <v>2913</v>
      </c>
      <c r="G142" s="159"/>
      <c r="H142" s="160" t="str">
        <f>IFERROR(VLOOKUP(ROWS($H$3:H142),$D$3:$E$204,2,0),"")</f>
        <v>VELKÉ MEZIŘÍČÍ</v>
      </c>
    </row>
    <row r="143" spans="1:8" ht="12.75" customHeight="1">
      <c r="A143" s="140"/>
      <c r="B143" s="140"/>
      <c r="C143" s="140"/>
      <c r="D143" s="150">
        <f>IF(ISNUMBER(SEARCH(ZAKL_DATA!$B$14,E143)),MAX($D$2:D142)+1,0)</f>
        <v>141</v>
      </c>
      <c r="E143" s="157" t="s">
        <v>420</v>
      </c>
      <c r="F143" s="158">
        <v>2914</v>
      </c>
      <c r="G143" s="159"/>
      <c r="H143" s="160" t="str">
        <f>IFERROR(VLOOKUP(ROWS($H$3:H143),$D$3:$E$204,2,0),"")</f>
        <v>ŽĎÁR NAD SÁZAVOU</v>
      </c>
    </row>
    <row r="144" spans="1:8" ht="12.75" customHeight="1">
      <c r="A144" s="140"/>
      <c r="B144" s="140"/>
      <c r="C144" s="140"/>
      <c r="D144" s="150">
        <f>IF(ISNUMBER(SEARCH(ZAKL_DATA!$B$14,E144)),MAX($D$2:D143)+1,0)</f>
        <v>142</v>
      </c>
      <c r="E144" s="157" t="s">
        <v>421</v>
      </c>
      <c r="F144" s="158">
        <v>3001</v>
      </c>
      <c r="G144" s="159"/>
      <c r="H144" s="160" t="str">
        <f>IFERROR(VLOOKUP(ROWS($H$3:H144),$D$3:$E$204,2,0),"")</f>
        <v>BRNO I</v>
      </c>
    </row>
    <row r="145" spans="1:8" ht="12.75" customHeight="1">
      <c r="A145" s="140"/>
      <c r="B145" s="140"/>
      <c r="C145" s="140"/>
      <c r="D145" s="150">
        <f>IF(ISNUMBER(SEARCH(ZAKL_DATA!$B$14,E145)),MAX($D$2:D144)+1,0)</f>
        <v>143</v>
      </c>
      <c r="E145" s="157" t="s">
        <v>422</v>
      </c>
      <c r="F145" s="158">
        <v>3002</v>
      </c>
      <c r="G145" s="159"/>
      <c r="H145" s="160" t="str">
        <f>IFERROR(VLOOKUP(ROWS($H$3:H145),$D$3:$E$204,2,0),"")</f>
        <v>BRNO II</v>
      </c>
    </row>
    <row r="146" spans="1:8" ht="12.75" customHeight="1">
      <c r="A146" s="140"/>
      <c r="B146" s="140"/>
      <c r="C146" s="140"/>
      <c r="D146" s="150">
        <f>IF(ISNUMBER(SEARCH(ZAKL_DATA!$B$14,E146)),MAX($D$2:D145)+1,0)</f>
        <v>144</v>
      </c>
      <c r="E146" s="157" t="s">
        <v>423</v>
      </c>
      <c r="F146" s="158">
        <v>3003</v>
      </c>
      <c r="G146" s="159"/>
      <c r="H146" s="160" t="str">
        <f>IFERROR(VLOOKUP(ROWS($H$3:H146),$D$3:$E$204,2,0),"")</f>
        <v>BRNO III</v>
      </c>
    </row>
    <row r="147" spans="1:8" ht="12.75" customHeight="1">
      <c r="A147" s="140"/>
      <c r="B147" s="140"/>
      <c r="C147" s="140"/>
      <c r="D147" s="150">
        <f>IF(ISNUMBER(SEARCH(ZAKL_DATA!$B$14,E147)),MAX($D$2:D146)+1,0)</f>
        <v>145</v>
      </c>
      <c r="E147" s="157" t="s">
        <v>424</v>
      </c>
      <c r="F147" s="158">
        <v>3004</v>
      </c>
      <c r="G147" s="159"/>
      <c r="H147" s="160" t="str">
        <f>IFERROR(VLOOKUP(ROWS($H$3:H147),$D$3:$E$204,2,0),"")</f>
        <v>BRNO IV</v>
      </c>
    </row>
    <row r="148" spans="1:8" ht="12.75" customHeight="1">
      <c r="A148" s="140"/>
      <c r="B148" s="140"/>
      <c r="C148" s="140"/>
      <c r="D148" s="150">
        <f>IF(ISNUMBER(SEARCH(ZAKL_DATA!$B$14,E148)),MAX($D$2:D147)+1,0)</f>
        <v>146</v>
      </c>
      <c r="E148" s="157" t="s">
        <v>425</v>
      </c>
      <c r="F148" s="158">
        <v>3005</v>
      </c>
      <c r="G148" s="159"/>
      <c r="H148" s="160" t="str">
        <f>IFERROR(VLOOKUP(ROWS($H$3:H148),$D$3:$E$204,2,0),"")</f>
        <v>BRNO VENKOV</v>
      </c>
    </row>
    <row r="149" spans="1:8" ht="12.75" customHeight="1">
      <c r="A149" s="140"/>
      <c r="B149" s="140"/>
      <c r="C149" s="140"/>
      <c r="D149" s="150">
        <f>IF(ISNUMBER(SEARCH(ZAKL_DATA!$B$14,E149)),MAX($D$2:D148)+1,0)</f>
        <v>147</v>
      </c>
      <c r="E149" s="157" t="s">
        <v>426</v>
      </c>
      <c r="F149" s="158">
        <v>3006</v>
      </c>
      <c r="G149" s="159"/>
      <c r="H149" s="160" t="str">
        <f>IFERROR(VLOOKUP(ROWS($H$3:H149),$D$3:$E$204,2,0),"")</f>
        <v>BLANSKO</v>
      </c>
    </row>
    <row r="150" spans="1:8" ht="12.75" customHeight="1">
      <c r="A150" s="140"/>
      <c r="B150" s="140"/>
      <c r="C150" s="140"/>
      <c r="D150" s="150">
        <f>IF(ISNUMBER(SEARCH(ZAKL_DATA!$B$14,E150)),MAX($D$2:D149)+1,0)</f>
        <v>148</v>
      </c>
      <c r="E150" s="157" t="s">
        <v>427</v>
      </c>
      <c r="F150" s="158">
        <v>3007</v>
      </c>
      <c r="G150" s="159"/>
      <c r="H150" s="160" t="str">
        <f>IFERROR(VLOOKUP(ROWS($H$3:H150),$D$3:$E$204,2,0),"")</f>
        <v>BOSKOVICE</v>
      </c>
    </row>
    <row r="151" spans="1:8" ht="12.75" customHeight="1">
      <c r="A151" s="140"/>
      <c r="B151" s="140"/>
      <c r="C151" s="140"/>
      <c r="D151" s="150">
        <f>IF(ISNUMBER(SEARCH(ZAKL_DATA!$B$14,E151)),MAX($D$2:D150)+1,0)</f>
        <v>149</v>
      </c>
      <c r="E151" s="157" t="s">
        <v>428</v>
      </c>
      <c r="F151" s="158">
        <v>3008</v>
      </c>
      <c r="G151" s="159"/>
      <c r="H151" s="160" t="str">
        <f>IFERROR(VLOOKUP(ROWS($H$3:H151),$D$3:$E$204,2,0),"")</f>
        <v>BŘECLAV</v>
      </c>
    </row>
    <row r="152" spans="1:8" ht="12.75" customHeight="1">
      <c r="A152" s="140"/>
      <c r="B152" s="140"/>
      <c r="C152" s="140"/>
      <c r="D152" s="150">
        <f>IF(ISNUMBER(SEARCH(ZAKL_DATA!$B$14,E152)),MAX($D$2:D151)+1,0)</f>
        <v>150</v>
      </c>
      <c r="E152" s="157" t="s">
        <v>429</v>
      </c>
      <c r="F152" s="158">
        <v>3009</v>
      </c>
      <c r="G152" s="159"/>
      <c r="H152" s="160" t="str">
        <f>IFERROR(VLOOKUP(ROWS($H$3:H152),$D$3:$E$204,2,0),"")</f>
        <v>BUČOVICE</v>
      </c>
    </row>
    <row r="153" spans="1:8" ht="12.75" customHeight="1">
      <c r="A153" s="140"/>
      <c r="B153" s="140"/>
      <c r="C153" s="140"/>
      <c r="D153" s="150">
        <f>IF(ISNUMBER(SEARCH(ZAKL_DATA!$B$14,E153)),MAX($D$2:D152)+1,0)</f>
        <v>151</v>
      </c>
      <c r="E153" s="157" t="s">
        <v>430</v>
      </c>
      <c r="F153" s="158">
        <v>3010</v>
      </c>
      <c r="G153" s="159"/>
      <c r="H153" s="160" t="str">
        <f>IFERROR(VLOOKUP(ROWS($H$3:H153),$D$3:$E$204,2,0),"")</f>
        <v>HODONÍN</v>
      </c>
    </row>
    <row r="154" spans="1:8" ht="12.75" customHeight="1">
      <c r="A154" s="140"/>
      <c r="B154" s="140"/>
      <c r="C154" s="140"/>
      <c r="D154" s="150">
        <f>IF(ISNUMBER(SEARCH(ZAKL_DATA!$B$14,E154)),MAX($D$2:D153)+1,0)</f>
        <v>152</v>
      </c>
      <c r="E154" s="157" t="s">
        <v>431</v>
      </c>
      <c r="F154" s="158">
        <v>3011</v>
      </c>
      <c r="G154" s="159"/>
      <c r="H154" s="160" t="str">
        <f>IFERROR(VLOOKUP(ROWS($H$3:H154),$D$3:$E$204,2,0),"")</f>
        <v>HUSTOPEČE</v>
      </c>
    </row>
    <row r="155" spans="1:8" ht="12.75" customHeight="1">
      <c r="A155" s="140"/>
      <c r="B155" s="140"/>
      <c r="C155" s="140"/>
      <c r="D155" s="150">
        <f>IF(ISNUMBER(SEARCH(ZAKL_DATA!$B$14,E155)),MAX($D$2:D154)+1,0)</f>
        <v>153</v>
      </c>
      <c r="E155" s="157" t="s">
        <v>432</v>
      </c>
      <c r="F155" s="158">
        <v>3012</v>
      </c>
      <c r="G155" s="159"/>
      <c r="H155" s="160" t="str">
        <f>IFERROR(VLOOKUP(ROWS($H$3:H155),$D$3:$E$204,2,0),"")</f>
        <v>IVANČICE</v>
      </c>
    </row>
    <row r="156" spans="1:8" ht="12.75" customHeight="1">
      <c r="A156" s="140"/>
      <c r="B156" s="140"/>
      <c r="C156" s="140"/>
      <c r="D156" s="150">
        <f>IF(ISNUMBER(SEARCH(ZAKL_DATA!$B$14,E156)),MAX($D$2:D155)+1,0)</f>
        <v>154</v>
      </c>
      <c r="E156" s="157" t="s">
        <v>433</v>
      </c>
      <c r="F156" s="158">
        <v>3013</v>
      </c>
      <c r="G156" s="159"/>
      <c r="H156" s="160" t="str">
        <f>IFERROR(VLOOKUP(ROWS($H$3:H156),$D$3:$E$204,2,0),"")</f>
        <v>KYJOV</v>
      </c>
    </row>
    <row r="157" spans="1:8" ht="12.75" customHeight="1">
      <c r="A157" s="140"/>
      <c r="B157" s="140"/>
      <c r="C157" s="140"/>
      <c r="D157" s="150">
        <f>IF(ISNUMBER(SEARCH(ZAKL_DATA!$B$14,E157)),MAX($D$2:D156)+1,0)</f>
        <v>155</v>
      </c>
      <c r="E157" s="157" t="s">
        <v>434</v>
      </c>
      <c r="F157" s="158">
        <v>3014</v>
      </c>
      <c r="G157" s="159"/>
      <c r="H157" s="160" t="str">
        <f>IFERROR(VLOOKUP(ROWS($H$3:H157),$D$3:$E$204,2,0),"")</f>
        <v>MIKULOV</v>
      </c>
    </row>
    <row r="158" spans="1:8" ht="12.75" customHeight="1">
      <c r="A158" s="140"/>
      <c r="B158" s="140"/>
      <c r="C158" s="140"/>
      <c r="D158" s="150">
        <f>IF(ISNUMBER(SEARCH(ZAKL_DATA!$B$14,E158)),MAX($D$2:D157)+1,0)</f>
        <v>156</v>
      </c>
      <c r="E158" s="157" t="s">
        <v>435</v>
      </c>
      <c r="F158" s="158">
        <v>3015</v>
      </c>
      <c r="G158" s="159"/>
      <c r="H158" s="160" t="str">
        <f>IFERROR(VLOOKUP(ROWS($H$3:H158),$D$3:$E$204,2,0),"")</f>
        <v>MORAVSKÝ KRUMLOV</v>
      </c>
    </row>
    <row r="159" spans="1:8" ht="12.75" customHeight="1">
      <c r="A159" s="140"/>
      <c r="B159" s="140"/>
      <c r="C159" s="140"/>
      <c r="D159" s="150">
        <f>IF(ISNUMBER(SEARCH(ZAKL_DATA!$B$14,E159)),MAX($D$2:D158)+1,0)</f>
        <v>157</v>
      </c>
      <c r="E159" s="157" t="s">
        <v>436</v>
      </c>
      <c r="F159" s="158">
        <v>3016</v>
      </c>
      <c r="G159" s="159"/>
      <c r="H159" s="160" t="str">
        <f>IFERROR(VLOOKUP(ROWS($H$3:H159),$D$3:$E$204,2,0),"")</f>
        <v>SLAVKOV U BRNA</v>
      </c>
    </row>
    <row r="160" spans="1:8" ht="12.75" customHeight="1">
      <c r="A160" s="140"/>
      <c r="B160" s="140"/>
      <c r="C160" s="140"/>
      <c r="D160" s="150">
        <f>IF(ISNUMBER(SEARCH(ZAKL_DATA!$B$14,E160)),MAX($D$2:D159)+1,0)</f>
        <v>158</v>
      </c>
      <c r="E160" s="157" t="s">
        <v>437</v>
      </c>
      <c r="F160" s="158">
        <v>3017</v>
      </c>
      <c r="G160" s="159"/>
      <c r="H160" s="160" t="str">
        <f>IFERROR(VLOOKUP(ROWS($H$3:H160),$D$3:$E$204,2,0),"")</f>
        <v>TIŠNOV</v>
      </c>
    </row>
    <row r="161" spans="1:8" ht="12.75" customHeight="1">
      <c r="A161" s="140"/>
      <c r="B161" s="140"/>
      <c r="C161" s="140"/>
      <c r="D161" s="150">
        <f>IF(ISNUMBER(SEARCH(ZAKL_DATA!$B$14,E161)),MAX($D$2:D160)+1,0)</f>
        <v>159</v>
      </c>
      <c r="E161" s="157" t="s">
        <v>438</v>
      </c>
      <c r="F161" s="158">
        <v>3018</v>
      </c>
      <c r="G161" s="159"/>
      <c r="H161" s="160" t="str">
        <f>IFERROR(VLOOKUP(ROWS($H$3:H161),$D$3:$E$204,2,0),"")</f>
        <v>VESELÍ NAD MORAVOU</v>
      </c>
    </row>
    <row r="162" spans="1:8" ht="12.75" customHeight="1">
      <c r="A162" s="140"/>
      <c r="B162" s="140"/>
      <c r="C162" s="140"/>
      <c r="D162" s="150">
        <f>IF(ISNUMBER(SEARCH(ZAKL_DATA!$B$14,E162)),MAX($D$2:D161)+1,0)</f>
        <v>160</v>
      </c>
      <c r="E162" s="157" t="s">
        <v>439</v>
      </c>
      <c r="F162" s="158">
        <v>3019</v>
      </c>
      <c r="G162" s="159"/>
      <c r="H162" s="160" t="str">
        <f>IFERROR(VLOOKUP(ROWS($H$3:H162),$D$3:$E$204,2,0),"")</f>
        <v>VYŠKOV</v>
      </c>
    </row>
    <row r="163" spans="1:8" ht="12.75" customHeight="1">
      <c r="A163" s="140"/>
      <c r="B163" s="140"/>
      <c r="C163" s="140"/>
      <c r="D163" s="150">
        <f>IF(ISNUMBER(SEARCH(ZAKL_DATA!$B$14,E163)),MAX($D$2:D162)+1,0)</f>
        <v>161</v>
      </c>
      <c r="E163" s="157" t="s">
        <v>440</v>
      </c>
      <c r="F163" s="158">
        <v>3020</v>
      </c>
      <c r="G163" s="159"/>
      <c r="H163" s="160" t="str">
        <f>IFERROR(VLOOKUP(ROWS($H$3:H163),$D$3:$E$204,2,0),"")</f>
        <v>ZNOJMO</v>
      </c>
    </row>
    <row r="164" spans="1:8" ht="12.75" customHeight="1">
      <c r="A164" s="140"/>
      <c r="B164" s="140"/>
      <c r="C164" s="140"/>
      <c r="D164" s="150">
        <f>IF(ISNUMBER(SEARCH(ZAKL_DATA!$B$14,E164)),MAX($D$2:D163)+1,0)</f>
        <v>162</v>
      </c>
      <c r="E164" s="157" t="s">
        <v>441</v>
      </c>
      <c r="F164" s="158">
        <v>3101</v>
      </c>
      <c r="G164" s="159"/>
      <c r="H164" s="160" t="str">
        <f>IFERROR(VLOOKUP(ROWS($H$3:H164),$D$3:$E$204,2,0),"")</f>
        <v>OLOMOUC</v>
      </c>
    </row>
    <row r="165" spans="1:8" ht="12.75" customHeight="1">
      <c r="A165" s="140"/>
      <c r="B165" s="140"/>
      <c r="C165" s="140"/>
      <c r="D165" s="150">
        <f>IF(ISNUMBER(SEARCH(ZAKL_DATA!$B$14,E165)),MAX($D$2:D164)+1,0)</f>
        <v>163</v>
      </c>
      <c r="E165" s="157" t="s">
        <v>442</v>
      </c>
      <c r="F165" s="158">
        <v>3102</v>
      </c>
      <c r="G165" s="159"/>
      <c r="H165" s="160" t="str">
        <f>IFERROR(VLOOKUP(ROWS($H$3:H165),$D$3:$E$204,2,0),"")</f>
        <v>HRANICE</v>
      </c>
    </row>
    <row r="166" spans="1:8" ht="12.75" customHeight="1">
      <c r="A166" s="140"/>
      <c r="B166" s="140"/>
      <c r="C166" s="140"/>
      <c r="D166" s="150">
        <f>IF(ISNUMBER(SEARCH(ZAKL_DATA!$B$14,E166)),MAX($D$2:D165)+1,0)</f>
        <v>164</v>
      </c>
      <c r="E166" s="157" t="s">
        <v>443</v>
      </c>
      <c r="F166" s="158">
        <v>3103</v>
      </c>
      <c r="G166" s="159"/>
      <c r="H166" s="160" t="str">
        <f>IFERROR(VLOOKUP(ROWS($H$3:H166),$D$3:$E$204,2,0),"")</f>
        <v>JESENÍK</v>
      </c>
    </row>
    <row r="167" spans="1:8" ht="12.75" customHeight="1">
      <c r="A167" s="140"/>
      <c r="B167" s="140"/>
      <c r="C167" s="140"/>
      <c r="D167" s="150">
        <f>IF(ISNUMBER(SEARCH(ZAKL_DATA!$B$14,E167)),MAX($D$2:D166)+1,0)</f>
        <v>165</v>
      </c>
      <c r="E167" s="157" t="s">
        <v>444</v>
      </c>
      <c r="F167" s="158">
        <v>3104</v>
      </c>
      <c r="G167" s="159"/>
      <c r="H167" s="160" t="str">
        <f>IFERROR(VLOOKUP(ROWS($H$3:H167),$D$3:$E$204,2,0),"")</f>
        <v>KONICE</v>
      </c>
    </row>
    <row r="168" spans="1:8" ht="12.75" customHeight="1">
      <c r="A168" s="140"/>
      <c r="B168" s="140"/>
      <c r="C168" s="140"/>
      <c r="D168" s="150">
        <f>IF(ISNUMBER(SEARCH(ZAKL_DATA!$B$14,E168)),MAX($D$2:D167)+1,0)</f>
        <v>166</v>
      </c>
      <c r="E168" s="157" t="s">
        <v>445</v>
      </c>
      <c r="F168" s="158">
        <v>3105</v>
      </c>
      <c r="G168" s="159"/>
      <c r="H168" s="160" t="str">
        <f>IFERROR(VLOOKUP(ROWS($H$3:H168),$D$3:$E$204,2,0),"")</f>
        <v>LITOVEL</v>
      </c>
    </row>
    <row r="169" spans="1:8" ht="12.75" customHeight="1">
      <c r="A169" s="140"/>
      <c r="B169" s="140"/>
      <c r="C169" s="140"/>
      <c r="D169" s="150">
        <f>IF(ISNUMBER(SEARCH(ZAKL_DATA!$B$14,E169)),MAX($D$2:D168)+1,0)</f>
        <v>167</v>
      </c>
      <c r="E169" s="157" t="s">
        <v>446</v>
      </c>
      <c r="F169" s="158">
        <v>3106</v>
      </c>
      <c r="G169" s="159"/>
      <c r="H169" s="160" t="str">
        <f>IFERROR(VLOOKUP(ROWS($H$3:H169),$D$3:$E$204,2,0),"")</f>
        <v>PROSTĚJOV</v>
      </c>
    </row>
    <row r="170" spans="1:8" ht="12.75" customHeight="1">
      <c r="A170" s="140"/>
      <c r="B170" s="140"/>
      <c r="C170" s="140"/>
      <c r="D170" s="150">
        <f>IF(ISNUMBER(SEARCH(ZAKL_DATA!$B$14,E170)),MAX($D$2:D169)+1,0)</f>
        <v>168</v>
      </c>
      <c r="E170" s="157" t="s">
        <v>447</v>
      </c>
      <c r="F170" s="158">
        <v>3107</v>
      </c>
      <c r="G170" s="159"/>
      <c r="H170" s="160" t="str">
        <f>IFERROR(VLOOKUP(ROWS($H$3:H170),$D$3:$E$204,2,0),"")</f>
        <v>PŘEROV</v>
      </c>
    </row>
    <row r="171" spans="1:8" ht="12.75" customHeight="1">
      <c r="A171" s="140"/>
      <c r="B171" s="140"/>
      <c r="C171" s="140"/>
      <c r="D171" s="150">
        <f>IF(ISNUMBER(SEARCH(ZAKL_DATA!$B$14,E171)),MAX($D$2:D170)+1,0)</f>
        <v>169</v>
      </c>
      <c r="E171" s="157" t="s">
        <v>448</v>
      </c>
      <c r="F171" s="158">
        <v>3108</v>
      </c>
      <c r="G171" s="159"/>
      <c r="H171" s="160" t="str">
        <f>IFERROR(VLOOKUP(ROWS($H$3:H171),$D$3:$E$204,2,0),"")</f>
        <v>ŠTERNBERK</v>
      </c>
    </row>
    <row r="172" spans="1:8" ht="12.75" customHeight="1">
      <c r="A172" s="140"/>
      <c r="B172" s="140"/>
      <c r="C172" s="140"/>
      <c r="D172" s="150">
        <f>IF(ISNUMBER(SEARCH(ZAKL_DATA!$B$14,E172)),MAX($D$2:D171)+1,0)</f>
        <v>170</v>
      </c>
      <c r="E172" s="157" t="s">
        <v>449</v>
      </c>
      <c r="F172" s="158">
        <v>3109</v>
      </c>
      <c r="G172" s="159"/>
      <c r="H172" s="160" t="str">
        <f>IFERROR(VLOOKUP(ROWS($H$3:H172),$D$3:$E$204,2,0),"")</f>
        <v>ŠUMPERK</v>
      </c>
    </row>
    <row r="173" spans="1:8" ht="12.75" customHeight="1">
      <c r="A173" s="140"/>
      <c r="B173" s="140"/>
      <c r="C173" s="140"/>
      <c r="D173" s="150">
        <f>IF(ISNUMBER(SEARCH(ZAKL_DATA!$B$14,E173)),MAX($D$2:D172)+1,0)</f>
        <v>171</v>
      </c>
      <c r="E173" s="157" t="s">
        <v>450</v>
      </c>
      <c r="F173" s="158">
        <v>3110</v>
      </c>
      <c r="G173" s="159"/>
      <c r="H173" s="160" t="str">
        <f>IFERROR(VLOOKUP(ROWS($H$3:H173),$D$3:$E$204,2,0),"")</f>
        <v>ZÁBŘEH</v>
      </c>
    </row>
    <row r="174" spans="1:8" ht="12.75" customHeight="1">
      <c r="A174" s="140"/>
      <c r="B174" s="140"/>
      <c r="C174" s="140"/>
      <c r="D174" s="150">
        <f>IF(ISNUMBER(SEARCH(ZAKL_DATA!$B$14,E174)),MAX($D$2:D173)+1,0)</f>
        <v>172</v>
      </c>
      <c r="E174" s="157" t="s">
        <v>451</v>
      </c>
      <c r="F174" s="158">
        <v>3201</v>
      </c>
      <c r="G174" s="159"/>
      <c r="H174" s="160" t="str">
        <f>IFERROR(VLOOKUP(ROWS($H$3:H174),$D$3:$E$204,2,0),"")</f>
        <v>OSTRAVA I</v>
      </c>
    </row>
    <row r="175" spans="1:8" ht="12.75" customHeight="1">
      <c r="A175" s="140"/>
      <c r="B175" s="140"/>
      <c r="C175" s="140"/>
      <c r="D175" s="150">
        <f>IF(ISNUMBER(SEARCH(ZAKL_DATA!$B$14,E175)),MAX($D$2:D174)+1,0)</f>
        <v>173</v>
      </c>
      <c r="E175" s="157" t="s">
        <v>452</v>
      </c>
      <c r="F175" s="158">
        <v>3202</v>
      </c>
      <c r="G175" s="159"/>
      <c r="H175" s="160" t="str">
        <f>IFERROR(VLOOKUP(ROWS($H$3:H175),$D$3:$E$204,2,0),"")</f>
        <v>OSTRAVA II</v>
      </c>
    </row>
    <row r="176" spans="1:8" ht="12.75" customHeight="1">
      <c r="A176" s="140"/>
      <c r="B176" s="140"/>
      <c r="C176" s="140"/>
      <c r="D176" s="150">
        <f>IF(ISNUMBER(SEARCH(ZAKL_DATA!$B$14,E176)),MAX($D$2:D175)+1,0)</f>
        <v>174</v>
      </c>
      <c r="E176" s="157" t="s">
        <v>453</v>
      </c>
      <c r="F176" s="158">
        <v>3203</v>
      </c>
      <c r="G176" s="159"/>
      <c r="H176" s="160" t="str">
        <f>IFERROR(VLOOKUP(ROWS($H$3:H176),$D$3:$E$204,2,0),"")</f>
        <v>OSTRAVA III</v>
      </c>
    </row>
    <row r="177" spans="1:8" ht="12.75" customHeight="1">
      <c r="A177" s="140"/>
      <c r="B177" s="140"/>
      <c r="C177" s="140"/>
      <c r="D177" s="150">
        <f>IF(ISNUMBER(SEARCH(ZAKL_DATA!$B$14,E177)),MAX($D$2:D176)+1,0)</f>
        <v>175</v>
      </c>
      <c r="E177" s="157" t="s">
        <v>454</v>
      </c>
      <c r="F177" s="158">
        <v>3204</v>
      </c>
      <c r="G177" s="159"/>
      <c r="H177" s="160" t="str">
        <f>IFERROR(VLOOKUP(ROWS($H$3:H177),$D$3:$E$204,2,0),"")</f>
        <v>BOHUMÍN</v>
      </c>
    </row>
    <row r="178" spans="1:8" ht="12.75" customHeight="1">
      <c r="A178" s="140"/>
      <c r="B178" s="140"/>
      <c r="C178" s="140"/>
      <c r="D178" s="150">
        <f>IF(ISNUMBER(SEARCH(ZAKL_DATA!$B$14,E178)),MAX($D$2:D177)+1,0)</f>
        <v>176</v>
      </c>
      <c r="E178" s="157" t="s">
        <v>455</v>
      </c>
      <c r="F178" s="158">
        <v>3205</v>
      </c>
      <c r="G178" s="159"/>
      <c r="H178" s="160" t="str">
        <f>IFERROR(VLOOKUP(ROWS($H$3:H178),$D$3:$E$204,2,0),"")</f>
        <v>BRUNTÁL</v>
      </c>
    </row>
    <row r="179" spans="1:8" ht="12.75" customHeight="1">
      <c r="A179" s="140"/>
      <c r="B179" s="140"/>
      <c r="C179" s="140"/>
      <c r="D179" s="150">
        <f>IF(ISNUMBER(SEARCH(ZAKL_DATA!$B$14,E179)),MAX($D$2:D178)+1,0)</f>
        <v>177</v>
      </c>
      <c r="E179" s="157" t="s">
        <v>456</v>
      </c>
      <c r="F179" s="158">
        <v>3206</v>
      </c>
      <c r="G179" s="159"/>
      <c r="H179" s="160" t="str">
        <f>IFERROR(VLOOKUP(ROWS($H$3:H179),$D$3:$E$204,2,0),"")</f>
        <v>ČESKÝ TĚŠÍN</v>
      </c>
    </row>
    <row r="180" spans="1:8" ht="12.75" customHeight="1">
      <c r="A180" s="140"/>
      <c r="B180" s="140"/>
      <c r="C180" s="140"/>
      <c r="D180" s="150">
        <f>IF(ISNUMBER(SEARCH(ZAKL_DATA!$B$14,E180)),MAX($D$2:D179)+1,0)</f>
        <v>178</v>
      </c>
      <c r="E180" s="157" t="s">
        <v>457</v>
      </c>
      <c r="F180" s="158">
        <v>3207</v>
      </c>
      <c r="G180" s="159"/>
      <c r="H180" s="160" t="str">
        <f>IFERROR(VLOOKUP(ROWS($H$3:H180),$D$3:$E$204,2,0),"")</f>
        <v>FRÝDEK-MÍSTEK</v>
      </c>
    </row>
    <row r="181" spans="1:8" ht="12.75" customHeight="1">
      <c r="A181" s="140"/>
      <c r="B181" s="140"/>
      <c r="C181" s="140"/>
      <c r="D181" s="150">
        <f>IF(ISNUMBER(SEARCH(ZAKL_DATA!$B$14,E181)),MAX($D$2:D180)+1,0)</f>
        <v>179</v>
      </c>
      <c r="E181" s="157" t="s">
        <v>458</v>
      </c>
      <c r="F181" s="158">
        <v>3208</v>
      </c>
      <c r="G181" s="159"/>
      <c r="H181" s="160" t="str">
        <f>IFERROR(VLOOKUP(ROWS($H$3:H181),$D$3:$E$204,2,0),"")</f>
        <v>FRÝDLANT NAD OSTRAV.</v>
      </c>
    </row>
    <row r="182" spans="1:8" ht="12.75" customHeight="1">
      <c r="A182" s="140"/>
      <c r="B182" s="140"/>
      <c r="C182" s="140"/>
      <c r="D182" s="150">
        <f>IF(ISNUMBER(SEARCH(ZAKL_DATA!$B$14,E182)),MAX($D$2:D181)+1,0)</f>
        <v>180</v>
      </c>
      <c r="E182" s="157" t="s">
        <v>459</v>
      </c>
      <c r="F182" s="158">
        <v>3209</v>
      </c>
      <c r="G182" s="159"/>
      <c r="H182" s="160" t="str">
        <f>IFERROR(VLOOKUP(ROWS($H$3:H182),$D$3:$E$204,2,0),"")</f>
        <v>FULNEK</v>
      </c>
    </row>
    <row r="183" spans="1:8" ht="12.75" customHeight="1">
      <c r="A183" s="140"/>
      <c r="B183" s="140"/>
      <c r="C183" s="140"/>
      <c r="D183" s="150">
        <f>IF(ISNUMBER(SEARCH(ZAKL_DATA!$B$14,E183)),MAX($D$2:D182)+1,0)</f>
        <v>181</v>
      </c>
      <c r="E183" s="157" t="s">
        <v>460</v>
      </c>
      <c r="F183" s="158">
        <v>3210</v>
      </c>
      <c r="G183" s="159"/>
      <c r="H183" s="160" t="str">
        <f>IFERROR(VLOOKUP(ROWS($H$3:H183),$D$3:$E$204,2,0),"")</f>
        <v>HAVÍŘOV</v>
      </c>
    </row>
    <row r="184" spans="1:8" ht="12.75" customHeight="1">
      <c r="A184" s="140"/>
      <c r="B184" s="140"/>
      <c r="C184" s="140"/>
      <c r="D184" s="150">
        <f>IF(ISNUMBER(SEARCH(ZAKL_DATA!$B$14,E184)),MAX($D$2:D183)+1,0)</f>
        <v>182</v>
      </c>
      <c r="E184" s="157" t="s">
        <v>461</v>
      </c>
      <c r="F184" s="158">
        <v>3211</v>
      </c>
      <c r="G184" s="159"/>
      <c r="H184" s="160" t="str">
        <f>IFERROR(VLOOKUP(ROWS($H$3:H184),$D$3:$E$204,2,0),"")</f>
        <v>HLUČÍN</v>
      </c>
    </row>
    <row r="185" spans="1:8" ht="12.75" customHeight="1">
      <c r="A185" s="140"/>
      <c r="B185" s="140"/>
      <c r="C185" s="140"/>
      <c r="D185" s="150">
        <f>IF(ISNUMBER(SEARCH(ZAKL_DATA!$B$14,E185)),MAX($D$2:D184)+1,0)</f>
        <v>183</v>
      </c>
      <c r="E185" s="157" t="s">
        <v>462</v>
      </c>
      <c r="F185" s="158">
        <v>3212</v>
      </c>
      <c r="G185" s="159"/>
      <c r="H185" s="160" t="str">
        <f>IFERROR(VLOOKUP(ROWS($H$3:H185),$D$3:$E$204,2,0),"")</f>
        <v>KARVINÁ</v>
      </c>
    </row>
    <row r="186" spans="1:8" ht="12.75" customHeight="1">
      <c r="A186" s="140"/>
      <c r="B186" s="140"/>
      <c r="C186" s="140"/>
      <c r="D186" s="150">
        <f>IF(ISNUMBER(SEARCH(ZAKL_DATA!$B$14,E186)),MAX($D$2:D185)+1,0)</f>
        <v>184</v>
      </c>
      <c r="E186" s="157" t="s">
        <v>463</v>
      </c>
      <c r="F186" s="158">
        <v>3213</v>
      </c>
      <c r="G186" s="159"/>
      <c r="H186" s="160" t="str">
        <f>IFERROR(VLOOKUP(ROWS($H$3:H186),$D$3:$E$204,2,0),"")</f>
        <v>KOPŘIVNICE</v>
      </c>
    </row>
    <row r="187" spans="1:8" ht="12.75" customHeight="1">
      <c r="A187" s="140"/>
      <c r="B187" s="140"/>
      <c r="C187" s="140"/>
      <c r="D187" s="150">
        <f>IF(ISNUMBER(SEARCH(ZAKL_DATA!$B$14,E187)),MAX($D$2:D186)+1,0)</f>
        <v>185</v>
      </c>
      <c r="E187" s="157" t="s">
        <v>464</v>
      </c>
      <c r="F187" s="158">
        <v>3214</v>
      </c>
      <c r="G187" s="159"/>
      <c r="H187" s="160" t="str">
        <f>IFERROR(VLOOKUP(ROWS($H$3:H187),$D$3:$E$204,2,0),"")</f>
        <v>KRNOV</v>
      </c>
    </row>
    <row r="188" spans="1:8" ht="12.75" customHeight="1">
      <c r="A188" s="140"/>
      <c r="B188" s="140"/>
      <c r="C188" s="140"/>
      <c r="D188" s="150">
        <f>IF(ISNUMBER(SEARCH(ZAKL_DATA!$B$14,E188)),MAX($D$2:D187)+1,0)</f>
        <v>186</v>
      </c>
      <c r="E188" s="157" t="s">
        <v>465</v>
      </c>
      <c r="F188" s="158">
        <v>3215</v>
      </c>
      <c r="G188" s="159"/>
      <c r="H188" s="160" t="str">
        <f>IFERROR(VLOOKUP(ROWS($H$3:H188),$D$3:$E$204,2,0),"")</f>
        <v>NOVÝ JIČÍN</v>
      </c>
    </row>
    <row r="189" spans="1:8" ht="12.75" customHeight="1">
      <c r="A189" s="140"/>
      <c r="B189" s="140"/>
      <c r="C189" s="140"/>
      <c r="D189" s="150">
        <f>IF(ISNUMBER(SEARCH(ZAKL_DATA!$B$14,E189)),MAX($D$2:D188)+1,0)</f>
        <v>187</v>
      </c>
      <c r="E189" s="157" t="s">
        <v>466</v>
      </c>
      <c r="F189" s="158">
        <v>3216</v>
      </c>
      <c r="G189" s="159"/>
      <c r="H189" s="160" t="str">
        <f>IFERROR(VLOOKUP(ROWS($H$3:H189),$D$3:$E$204,2,0),"")</f>
        <v>OPAVA</v>
      </c>
    </row>
    <row r="190" spans="1:8" ht="12.75" customHeight="1">
      <c r="A190" s="140"/>
      <c r="B190" s="140"/>
      <c r="C190" s="140"/>
      <c r="D190" s="150">
        <f>IF(ISNUMBER(SEARCH(ZAKL_DATA!$B$14,E190)),MAX($D$2:D189)+1,0)</f>
        <v>188</v>
      </c>
      <c r="E190" s="157" t="s">
        <v>467</v>
      </c>
      <c r="F190" s="158">
        <v>3217</v>
      </c>
      <c r="G190" s="159"/>
      <c r="H190" s="160" t="str">
        <f>IFERROR(VLOOKUP(ROWS($H$3:H190),$D$3:$E$204,2,0),"")</f>
        <v>ORLOVÁ</v>
      </c>
    </row>
    <row r="191" spans="1:8" ht="12.75" customHeight="1">
      <c r="A191" s="140"/>
      <c r="B191" s="140"/>
      <c r="C191" s="140"/>
      <c r="D191" s="150">
        <f>IF(ISNUMBER(SEARCH(ZAKL_DATA!$B$14,E191)),MAX($D$2:D190)+1,0)</f>
        <v>189</v>
      </c>
      <c r="E191" s="157" t="s">
        <v>468</v>
      </c>
      <c r="F191" s="158">
        <v>3218</v>
      </c>
      <c r="G191" s="159"/>
      <c r="H191" s="160" t="str">
        <f>IFERROR(VLOOKUP(ROWS($H$3:H191),$D$3:$E$204,2,0),"")</f>
        <v>TŘINEC</v>
      </c>
    </row>
    <row r="192" spans="1:8" ht="12.75" customHeight="1">
      <c r="A192" s="140"/>
      <c r="B192" s="140"/>
      <c r="C192" s="140"/>
      <c r="D192" s="150">
        <f>IF(ISNUMBER(SEARCH(ZAKL_DATA!$B$14,E192)),MAX($D$2:D191)+1,0)</f>
        <v>190</v>
      </c>
      <c r="E192" s="157" t="s">
        <v>469</v>
      </c>
      <c r="F192" s="158">
        <v>3301</v>
      </c>
      <c r="G192" s="159"/>
      <c r="H192" s="160" t="str">
        <f>IFERROR(VLOOKUP(ROWS($H$3:H192),$D$3:$E$204,2,0),"")</f>
        <v>ZLÍN</v>
      </c>
    </row>
    <row r="193" spans="1:8" ht="12.75" customHeight="1">
      <c r="A193" s="140"/>
      <c r="B193" s="140"/>
      <c r="C193" s="140"/>
      <c r="D193" s="150">
        <f>IF(ISNUMBER(SEARCH(ZAKL_DATA!$B$14,E193)),MAX($D$2:D192)+1,0)</f>
        <v>191</v>
      </c>
      <c r="E193" s="157" t="s">
        <v>470</v>
      </c>
      <c r="F193" s="158">
        <v>3302</v>
      </c>
      <c r="G193" s="159"/>
      <c r="H193" s="160" t="str">
        <f>IFERROR(VLOOKUP(ROWS($H$3:H193),$D$3:$E$204,2,0),"")</f>
        <v>BYSTŘICE POD HOSTÝNEM</v>
      </c>
    </row>
    <row r="194" spans="1:8" ht="12.75" customHeight="1">
      <c r="A194" s="140"/>
      <c r="B194" s="140"/>
      <c r="C194" s="140"/>
      <c r="D194" s="150">
        <f>IF(ISNUMBER(SEARCH(ZAKL_DATA!$B$14,E194)),MAX($D$2:D193)+1,0)</f>
        <v>192</v>
      </c>
      <c r="E194" s="157" t="s">
        <v>471</v>
      </c>
      <c r="F194" s="158">
        <v>3303</v>
      </c>
      <c r="G194" s="159"/>
      <c r="H194" s="160" t="str">
        <f>IFERROR(VLOOKUP(ROWS($H$3:H194),$D$3:$E$204,2,0),"")</f>
        <v>HOLEŠOV</v>
      </c>
    </row>
    <row r="195" spans="1:8" ht="12.75" customHeight="1">
      <c r="A195" s="140"/>
      <c r="B195" s="140"/>
      <c r="C195" s="140"/>
      <c r="D195" s="150">
        <f>IF(ISNUMBER(SEARCH(ZAKL_DATA!$B$14,E195)),MAX($D$2:D194)+1,0)</f>
        <v>193</v>
      </c>
      <c r="E195" s="157" t="s">
        <v>472</v>
      </c>
      <c r="F195" s="158">
        <v>3304</v>
      </c>
      <c r="G195" s="159"/>
      <c r="H195" s="160" t="str">
        <f>IFERROR(VLOOKUP(ROWS($H$3:H195),$D$3:$E$204,2,0),"")</f>
        <v>KROMĚŘÍŽ</v>
      </c>
    </row>
    <row r="196" spans="1:8" ht="12.75" customHeight="1">
      <c r="A196" s="140"/>
      <c r="B196" s="140"/>
      <c r="C196" s="140"/>
      <c r="D196" s="150">
        <f>IF(ISNUMBER(SEARCH(ZAKL_DATA!$B$14,E196)),MAX($D$2:D195)+1,0)</f>
        <v>194</v>
      </c>
      <c r="E196" s="157" t="s">
        <v>473</v>
      </c>
      <c r="F196" s="158">
        <v>3305</v>
      </c>
      <c r="G196" s="159"/>
      <c r="H196" s="160" t="str">
        <f>IFERROR(VLOOKUP(ROWS($H$3:H196),$D$3:$E$204,2,0),"")</f>
        <v>LUHAČOVICE</v>
      </c>
    </row>
    <row r="197" spans="1:8" ht="12.75" customHeight="1">
      <c r="A197" s="140"/>
      <c r="B197" s="140"/>
      <c r="C197" s="140"/>
      <c r="D197" s="150">
        <f>IF(ISNUMBER(SEARCH(ZAKL_DATA!$B$14,E197)),MAX($D$2:D196)+1,0)</f>
        <v>195</v>
      </c>
      <c r="E197" s="157" t="s">
        <v>474</v>
      </c>
      <c r="F197" s="158">
        <v>3306</v>
      </c>
      <c r="G197" s="159"/>
      <c r="H197" s="160" t="str">
        <f>IFERROR(VLOOKUP(ROWS($H$3:H197),$D$3:$E$204,2,0),"")</f>
        <v>OTROKOVICE</v>
      </c>
    </row>
    <row r="198" spans="1:8" ht="12.75" customHeight="1">
      <c r="A198" s="140"/>
      <c r="B198" s="140"/>
      <c r="C198" s="140"/>
      <c r="D198" s="150">
        <f>IF(ISNUMBER(SEARCH(ZAKL_DATA!$B$14,E198)),MAX($D$2:D197)+1,0)</f>
        <v>196</v>
      </c>
      <c r="E198" s="157" t="s">
        <v>475</v>
      </c>
      <c r="F198" s="158">
        <v>3307</v>
      </c>
      <c r="G198" s="159"/>
      <c r="H198" s="160" t="str">
        <f>IFERROR(VLOOKUP(ROWS($H$3:H198),$D$3:$E$204,2,0),"")</f>
        <v>ROŽNOV POD RADH.</v>
      </c>
    </row>
    <row r="199" spans="1:8" ht="12.75" customHeight="1">
      <c r="A199" s="140"/>
      <c r="B199" s="140"/>
      <c r="C199" s="140"/>
      <c r="D199" s="150">
        <f>IF(ISNUMBER(SEARCH(ZAKL_DATA!$B$14,E199)),MAX($D$2:D198)+1,0)</f>
        <v>197</v>
      </c>
      <c r="E199" s="157" t="s">
        <v>476</v>
      </c>
      <c r="F199" s="158">
        <v>3308</v>
      </c>
      <c r="G199" s="159"/>
      <c r="H199" s="160" t="str">
        <f>IFERROR(VLOOKUP(ROWS($H$3:H199),$D$3:$E$204,2,0),"")</f>
        <v>UHERSKÝ BROD</v>
      </c>
    </row>
    <row r="200" spans="1:8" ht="12.75" customHeight="1">
      <c r="A200" s="140"/>
      <c r="B200" s="140"/>
      <c r="C200" s="140"/>
      <c r="D200" s="150">
        <f>IF(ISNUMBER(SEARCH(ZAKL_DATA!$B$14,E200)),MAX($D$2:D199)+1,0)</f>
        <v>198</v>
      </c>
      <c r="E200" s="157" t="s">
        <v>477</v>
      </c>
      <c r="F200" s="158">
        <v>3309</v>
      </c>
      <c r="G200" s="159"/>
      <c r="H200" s="160" t="str">
        <f>IFERROR(VLOOKUP(ROWS($H$3:H200),$D$3:$E$204,2,0),"")</f>
        <v>UHERSKÉ HRADIŠTĚ</v>
      </c>
    </row>
    <row r="201" spans="1:8" ht="12.75" customHeight="1">
      <c r="A201" s="140"/>
      <c r="B201" s="140"/>
      <c r="C201" s="140"/>
      <c r="D201" s="150">
        <f>IF(ISNUMBER(SEARCH(ZAKL_DATA!$B$14,E201)),MAX($D$2:D200)+1,0)</f>
        <v>199</v>
      </c>
      <c r="E201" s="157" t="s">
        <v>478</v>
      </c>
      <c r="F201" s="158">
        <v>3310</v>
      </c>
      <c r="G201" s="159"/>
      <c r="H201" s="160" t="str">
        <f>IFERROR(VLOOKUP(ROWS($H$3:H201),$D$3:$E$204,2,0),"")</f>
        <v>VALAŠSKÉ MEZIŘÍČÍ</v>
      </c>
    </row>
    <row r="202" spans="1:8" ht="12.75" customHeight="1">
      <c r="A202" s="140"/>
      <c r="B202" s="140"/>
      <c r="C202" s="140"/>
      <c r="D202" s="150">
        <f>IF(ISNUMBER(SEARCH(ZAKL_DATA!$B$14,E202)),MAX($D$2:D201)+1,0)</f>
        <v>200</v>
      </c>
      <c r="E202" s="157" t="s">
        <v>479</v>
      </c>
      <c r="F202" s="158">
        <v>3311</v>
      </c>
      <c r="G202" s="159"/>
      <c r="H202" s="160" t="str">
        <f>IFERROR(VLOOKUP(ROWS($H$3:H202),$D$3:$E$204,2,0),"")</f>
        <v>VALAŠSKÉ KLOBOUKY</v>
      </c>
    </row>
    <row r="203" spans="1:8" ht="12.75" customHeight="1">
      <c r="A203" s="140"/>
      <c r="B203" s="140"/>
      <c r="C203" s="140"/>
      <c r="D203" s="150">
        <f>IF(ISNUMBER(SEARCH(ZAKL_DATA!$B$14,E203)),MAX($D$2:D202)+1,0)</f>
        <v>201</v>
      </c>
      <c r="E203" s="157" t="s">
        <v>480</v>
      </c>
      <c r="F203" s="158">
        <v>3312</v>
      </c>
      <c r="G203" s="159"/>
      <c r="H203" s="160" t="str">
        <f>IFERROR(VLOOKUP(ROWS($H$3:H203),$D$3:$E$204,2,0),"")</f>
        <v>VSETÍN</v>
      </c>
    </row>
    <row r="204" spans="1:8" ht="12.75" customHeight="1" thickBot="1">
      <c r="A204" s="140"/>
      <c r="B204" s="140"/>
      <c r="C204" s="140"/>
      <c r="D204" s="150">
        <f>IF(ISNUMBER(SEARCH(ZAKL_DATA!$B$14,E204)),MAX($D$2:D203)+1,0)</f>
        <v>202</v>
      </c>
      <c r="E204" s="163" t="s">
        <v>293</v>
      </c>
      <c r="F204" s="164">
        <v>4000</v>
      </c>
      <c r="G204" s="165"/>
      <c r="H204" s="166" t="str">
        <f>IFERROR(VLOOKUP(ROWS($H$3:H204),$D$3:$E$204,2,0),"")</f>
        <v>SPECIALIZOVANÝ</v>
      </c>
    </row>
    <row r="205" spans="8:8" ht="12.75" customHeight="1">
      <c r="H205" s="170" t="str">
        <f>IFERROR(VLOOKUP(ROWS($H$3:H205),$D$2:$E$204,2,0),"")</f>
        <v/>
      </c>
    </row>
    <row r="206" ht="12.75" customHeight="1"/>
    <row r="207" ht="12.75" customHeight="1"/>
  </sheetData>
  <dataValidations count="1">
    <dataValidation type="list" allowBlank="1" showInputMessage="1" sqref="B20">
      <formula1>validation_list2</formula1>
    </dataValidation>
  </dataValidations>
  <pageMargins left="0.7" right="0.7" top="0.787401575" bottom="0.7874015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T122"/>
  <sheetViews>
    <sheetView workbookViewId="0" topLeftCell="A16">
      <selection pane="topLeft" activeCell="B39" sqref="B39"/>
    </sheetView>
  </sheetViews>
  <sheetFormatPr defaultRowHeight="12.75"/>
  <cols>
    <col min="1" max="1" width="13.7142857142857" customWidth="1"/>
    <col min="2" max="2" width="17.1428571428571" customWidth="1"/>
    <col min="3" max="3" width="13.7142857142857" customWidth="1"/>
    <col min="4" max="4" width="12.4285714285714" bestFit="1" customWidth="1"/>
    <col min="5" max="5" width="11.1428571428571" customWidth="1"/>
    <col min="8" max="8" width="12.4285714285714" customWidth="1"/>
    <col min="9" max="9" width="14" bestFit="1" customWidth="1"/>
    <col min="10" max="10" width="12" bestFit="1" customWidth="1"/>
    <col min="11" max="11" width="14.5714285714286" bestFit="1" customWidth="1"/>
    <col min="12" max="12" width="12.1428571428571" customWidth="1"/>
    <col min="13" max="13" width="12.5714285714286" customWidth="1"/>
    <col min="14" max="16" width="12" bestFit="1" customWidth="1"/>
    <col min="17" max="17" width="13.1428571428571" bestFit="1" customWidth="1"/>
    <col min="18" max="18" width="12" bestFit="1" customWidth="1"/>
    <col min="19" max="19" width="13.8571428571429" bestFit="1" customWidth="1"/>
    <col min="20" max="20" width="8.57142857142857" customWidth="1"/>
  </cols>
  <sheetData>
    <row r="1" spans="1:1" ht="12.75">
      <c r="A1" s="137" t="s">
        <v>185</v>
      </c>
    </row>
    <row r="2" spans="1:3" ht="12.75">
      <c r="A2" t="s">
        <v>166</v>
      </c>
      <c r="B2" t="str">
        <f>IF(ISNUMBER(SEARCH("x",'1strana'!D12)),"771","772")</f>
        <v>772</v>
      </c>
      <c r="C2" s="138" t="s">
        <v>262</v>
      </c>
    </row>
    <row r="3" spans="1:2" ht="12.75">
      <c r="A3" t="s">
        <v>167</v>
      </c>
      <c r="B3" t="e">
        <f>VLOOKUP(ZAKL_DATA!B13,FU!B3:C17,2,FALSE)</f>
        <v>#N/A</v>
      </c>
    </row>
    <row r="4" spans="1:2" ht="12.75">
      <c r="A4" t="s">
        <v>168</v>
      </c>
      <c r="B4" s="168" t="str">
        <f>IF('1strana'!K20&lt;&gt;"",TEXT('1strana'!K20,"DD.MM.RRRR"),"")</f>
        <v/>
      </c>
    </row>
    <row r="5" spans="1:2" ht="12.75">
      <c r="A5" t="s">
        <v>169</v>
      </c>
      <c r="B5" s="138" t="str">
        <f>IF('1strana'!A20&lt;&gt;"",TEXT('1strana'!A20,"DD.MM.RRRR"),"")</f>
        <v/>
      </c>
    </row>
    <row r="6" spans="1:2" ht="12.75">
      <c r="A6" t="s">
        <v>170</v>
      </c>
      <c r="B6" s="138" t="str">
        <f>IF('1strana'!B13&lt;&gt;"",IF('1strana'!B15&lt;&gt;"","O","B"),IF('1strana'!B15&lt;&gt;"","E","D"))</f>
        <v>D</v>
      </c>
    </row>
    <row r="7" spans="1:3" ht="12.75">
      <c r="A7" t="s">
        <v>171</v>
      </c>
      <c r="B7" s="167" t="s">
        <v>172</v>
      </c>
      <c r="C7" s="138" t="s">
        <v>481</v>
      </c>
    </row>
    <row r="8" spans="1:2" ht="12.75">
      <c r="A8" t="s">
        <v>173</v>
      </c>
      <c r="B8" s="138" t="str">
        <f>IF('1strana'!K18&lt;&gt;"",'1strana'!K18,"")</f>
        <v/>
      </c>
    </row>
    <row r="9" spans="1:3" ht="12.75">
      <c r="A9" t="s">
        <v>174</v>
      </c>
      <c r="B9" s="167" t="s">
        <v>175</v>
      </c>
      <c r="C9" s="138" t="s">
        <v>481</v>
      </c>
    </row>
    <row r="10" spans="1:2" ht="12.75">
      <c r="A10" t="s">
        <v>176</v>
      </c>
      <c r="B10" s="171">
        <f>'2strana'!C32</f>
        <v>0</v>
      </c>
    </row>
    <row r="11" spans="1:3" ht="12.75">
      <c r="A11" t="s">
        <v>177</v>
      </c>
      <c r="C11" s="138" t="s">
        <v>482</v>
      </c>
    </row>
    <row r="12" spans="1:3" ht="12.75">
      <c r="A12" t="s">
        <v>179</v>
      </c>
      <c r="C12" s="138" t="s">
        <v>482</v>
      </c>
    </row>
    <row r="13" spans="1:2" ht="12.75">
      <c r="A13" t="s">
        <v>180</v>
      </c>
      <c r="B13" s="171">
        <f>'2strana'!N32</f>
        <v>0</v>
      </c>
    </row>
    <row r="14" spans="1:2" ht="12.75">
      <c r="A14" t="s">
        <v>181</v>
      </c>
      <c r="B14" s="171">
        <f>'3strana'!G9</f>
        <v>0</v>
      </c>
    </row>
    <row r="15" spans="1:2" ht="12.75">
      <c r="A15" t="s">
        <v>182</v>
      </c>
      <c r="B15" s="138" t="str">
        <f>IF('1strana'!A37&lt;&gt;"",TEXT('1strana'!A37,"DD.MM.RRRR"),"")</f>
        <v/>
      </c>
    </row>
    <row r="16" spans="1:2" ht="12.75">
      <c r="A16" t="s">
        <v>183</v>
      </c>
      <c r="B16" s="138" t="str">
        <f>TEXT('1strana'!H14,"DD.MM.RRRR")</f>
        <v>31.12.2023</v>
      </c>
    </row>
    <row r="17" spans="1:2" ht="12.75">
      <c r="A17" t="s">
        <v>184</v>
      </c>
      <c r="B17" s="138" t="str">
        <f>TEXT('1strana'!E14,"DD.MM.RRRR")</f>
        <v>01.01.2023</v>
      </c>
    </row>
    <row r="19" spans="1:1" ht="12.75">
      <c r="A19" s="137" t="s">
        <v>186</v>
      </c>
    </row>
    <row r="20" spans="1:3" ht="12.75">
      <c r="A20" t="s">
        <v>187</v>
      </c>
      <c r="C20" s="138" t="s">
        <v>483</v>
      </c>
    </row>
    <row r="21" spans="1:2" ht="12.75">
      <c r="A21" t="s">
        <v>188</v>
      </c>
      <c r="B21" s="138" t="str">
        <f>IF(ISNUMBER(FIND("/",ZAKL_DATA!B17)),MID(ZAKL_DATA!B17,(FIND("/",ZAKL_DATA!B17,1))+1,LEN(ZAKL_DATA!B17)),"")</f>
        <v/>
      </c>
    </row>
    <row r="22" spans="1:2" ht="12.75">
      <c r="A22" t="s">
        <v>189</v>
      </c>
      <c r="B22">
        <f>IF(ISNUMBER(FIND("/",ZAKL_DATA!B17)),LEFT(ZAKL_DATA!B17,(FIND("/",ZAKL_DATA!B17,1))-1),ZAKL_DATA!B17)</f>
        <v>0</v>
      </c>
    </row>
    <row r="23" spans="1:2" ht="12.75">
      <c r="A23" t="s">
        <v>190</v>
      </c>
      <c r="B23" t="e">
        <f>VLOOKUP(ZAKL_DATA!B14,FU!E3:F204,2,FALSE)</f>
        <v>#N/A</v>
      </c>
    </row>
    <row r="24" spans="1:2" ht="12.75">
      <c r="A24" t="s">
        <v>191</v>
      </c>
      <c r="B24" s="138" t="str">
        <f>MID(ZAKL_DATA!D2,3,10)</f>
        <v/>
      </c>
    </row>
    <row r="25" spans="1:2" ht="12.75">
      <c r="A25" t="s">
        <v>192</v>
      </c>
      <c r="B25" s="138" t="str">
        <f>IF(ZAKL_DATA!B4&lt;&gt;"",ZAKL_DATA!B4,"")</f>
        <v/>
      </c>
    </row>
    <row r="26" spans="1:2" ht="12.75">
      <c r="A26" t="s">
        <v>193</v>
      </c>
      <c r="B26" s="138" t="str">
        <f>IF(ZAKL_DATA!B18&lt;&gt;"",ZAKL_DATA!B18,"")</f>
        <v/>
      </c>
    </row>
    <row r="27" spans="1:2" ht="12.75">
      <c r="A27" t="s">
        <v>194</v>
      </c>
      <c r="B27" s="138" t="str">
        <f>IF(E38="V1",IF(ZAKL_DATA!D14&lt;&gt;0,ZAKL_DATA!D14,""),IF(E38="V4",LEFT('3strana'!A26,(FIND(" ",'3strana'!A26,1))-1),""))</f>
        <v/>
      </c>
    </row>
    <row r="28" spans="1:2" ht="12.75">
      <c r="A28" t="s">
        <v>195</v>
      </c>
      <c r="B28" t="str">
        <f>IF(E38="V1",IF(ZAKL_DATA!D17&lt;&gt;0,ZAKL_DATA!D17,""),"")</f>
        <v/>
      </c>
    </row>
    <row r="29" spans="1:2" ht="12.75">
      <c r="A29" t="s">
        <v>196</v>
      </c>
      <c r="B29" s="138" t="str">
        <f>IF(E38="V1",IF(ZAKL_DATA!D15&lt;&gt;0,ZAKL_DATA!D15,""),IF(E38="V4",MID('3strana'!A26,(FIND(" ",'3strana'!A26,1))+1,LEN('3strana'!A26)),""))</f>
        <v/>
      </c>
    </row>
    <row r="30" spans="1:2" ht="12.75">
      <c r="A30" t="s">
        <v>197</v>
      </c>
      <c r="B30" s="138">
        <f>ZAKL_DATA!B5</f>
        <v>0</v>
      </c>
    </row>
    <row r="31" spans="1:2" ht="12.75">
      <c r="A31" t="s">
        <v>198</v>
      </c>
      <c r="B31" s="167">
        <f>ZAKL_DATA!B19</f>
        <v>0</v>
      </c>
    </row>
    <row r="32" spans="1:3" ht="12.75">
      <c r="A32" t="s">
        <v>199</v>
      </c>
      <c r="B32" t="str">
        <f>IF(ZAKL_DATA!D35&lt;&gt;0,ZAKL_DATA!D35,"")</f>
        <v/>
      </c>
      <c r="C32" s="138"/>
    </row>
    <row r="33" spans="1:4" ht="12.75">
      <c r="A33" t="s">
        <v>200</v>
      </c>
      <c r="B33" t="str">
        <f>IF(ZAKL_DATA!D30&lt;&gt;"",ZAKL_DATA!D30,"")</f>
        <v/>
      </c>
      <c r="C33" s="138"/>
      <c r="D33" s="138" t="s">
        <v>484</v>
      </c>
    </row>
    <row r="34" spans="1:5" ht="12.75">
      <c r="A34" t="s">
        <v>201</v>
      </c>
      <c r="B34" t="str">
        <f>IF(ZAKL_DATA!D31&lt;&gt;"",ZAKL_DATA!D31,"")</f>
        <v/>
      </c>
      <c r="C34" s="138"/>
      <c r="D34" s="138" t="s">
        <v>485</v>
      </c>
      <c r="E34" t="str">
        <f>IF(AND('3strana'!E24="",OR('3strana'!A26="  ",'3strana'!A26=""),'3strana'!A28="",LEN('3strana'!A32)&gt;5),"V1","")</f>
        <v/>
      </c>
    </row>
    <row r="35" spans="1:5" ht="12.75">
      <c r="A35" t="s">
        <v>202</v>
      </c>
      <c r="B35" t="str">
        <f>IF(ZAKL_DATA!D33&lt;&gt;0,ZAKL_DATA!D33,"")</f>
        <v/>
      </c>
      <c r="C35" s="138"/>
      <c r="D35" s="138" t="s">
        <v>486</v>
      </c>
      <c r="E35" t="str">
        <f>IF(OR('3strana'!E24="4b",'3strana'!E24="4B"),"V2","")</f>
        <v/>
      </c>
    </row>
    <row r="36" spans="1:5" ht="12.75">
      <c r="A36" t="s">
        <v>203</v>
      </c>
      <c r="B36" s="139" t="str">
        <f>IF(ZAKL_DATA!D32&lt;&gt;"",ZAKL_DATA!D32,"")</f>
        <v/>
      </c>
      <c r="C36" s="138"/>
      <c r="D36" s="138" t="s">
        <v>487</v>
      </c>
      <c r="E36" t="str">
        <f>IF(AND(OR('3strana'!E24="4a",'3strana'!E24="4A"),NOT(ISERR(DATEVALUE('3strana'!A28)))),"V3","")</f>
        <v/>
      </c>
    </row>
    <row r="37" spans="1:11" ht="12.75">
      <c r="A37" t="s">
        <v>55</v>
      </c>
      <c r="B37" s="138">
        <f>ZAKL_DATA!B7</f>
        <v>0</v>
      </c>
      <c r="D37" s="138" t="s">
        <v>488</v>
      </c>
      <c r="E37" t="str">
        <f>IF(AND(OR('3strana'!E24="4a",'3strana'!E24="4A"),E36&lt;&gt;"V3"),"V4","")</f>
        <v/>
      </c>
      <c r="H37" s="138" t="s">
        <v>126</v>
      </c>
      <c r="K37" s="138" t="s">
        <v>490</v>
      </c>
    </row>
    <row r="38" spans="1:19" ht="12.75">
      <c r="A38" t="s">
        <v>204</v>
      </c>
      <c r="B38" t="str">
        <f>IF(ZAKL_DATA!B10&lt;&gt;"","F",IF(ZAKL_DATA!D4&lt;&gt;"","P",""))</f>
        <v/>
      </c>
      <c r="C38" s="138"/>
      <c r="D38" s="138" t="s">
        <v>489</v>
      </c>
      <c r="E38" t="str">
        <f>CONCATENATE(E34,E35,E36,E37)</f>
        <v/>
      </c>
      <c r="H38" s="171" t="str">
        <f>IF('2strana'!I8&lt;&gt;"",'2strana'!I8,"")</f>
        <v/>
      </c>
      <c r="I38" s="171">
        <f>'2strana'!C8</f>
        <v>0</v>
      </c>
      <c r="J38" s="171">
        <f>'2strana'!D8</f>
        <v>0</v>
      </c>
      <c r="K38" s="171">
        <f>'2strana'!E8</f>
        <v>0</v>
      </c>
      <c r="L38" s="138" t="s">
        <v>178</v>
      </c>
      <c r="M38" s="138" t="s">
        <v>178</v>
      </c>
      <c r="N38" s="171">
        <f>'2strana'!H8</f>
        <v>0</v>
      </c>
      <c r="O38" s="171">
        <f>IF('2strana'!J8&lt;&gt;"",'2strana'!J8,"")</f>
        <v>0</v>
      </c>
      <c r="P38" s="138" t="s">
        <v>178</v>
      </c>
      <c r="Q38" s="171">
        <f>IF('2strana'!L8&lt;&gt;"",'2strana'!L8,"")</f>
        <v>0</v>
      </c>
      <c r="R38" s="171">
        <f>IF('2strana'!M8&lt;&gt;"",'2strana'!M8,"")</f>
        <v>0</v>
      </c>
      <c r="S38" s="171">
        <f>IF('2strana'!N8&lt;&gt;"",'2strana'!N8,"")</f>
        <v>0</v>
      </c>
    </row>
    <row r="39" spans="1:19" ht="12.75">
      <c r="A39" t="s">
        <v>205</v>
      </c>
      <c r="B39" s="138">
        <f>ZAKL_DATA!B16</f>
        <v>0</v>
      </c>
      <c r="H39" s="171" t="str">
        <f>IF('2strana'!I10&lt;&gt;"",'2strana'!I10,"")</f>
        <v/>
      </c>
      <c r="I39" s="171">
        <f>'2strana'!C10</f>
        <v>0</v>
      </c>
      <c r="J39" s="171">
        <f>'2strana'!D10</f>
        <v>0</v>
      </c>
      <c r="K39" s="171">
        <f>'2strana'!E10</f>
        <v>0</v>
      </c>
      <c r="L39" s="138" t="s">
        <v>178</v>
      </c>
      <c r="M39" s="138" t="s">
        <v>178</v>
      </c>
      <c r="N39" s="171">
        <f>'2strana'!H10</f>
        <v>0</v>
      </c>
      <c r="O39" s="171">
        <f>IF('2strana'!J10&lt;&gt;"",'2strana'!J10,"")</f>
        <v>0</v>
      </c>
      <c r="P39" s="138" t="s">
        <v>178</v>
      </c>
      <c r="Q39" s="171">
        <f>IF('2strana'!L10&lt;&gt;"",'2strana'!L10,"")</f>
        <v>0</v>
      </c>
      <c r="R39" s="171">
        <f>IF('2strana'!M10&lt;&gt;"",'2strana'!M10,"")</f>
        <v>0</v>
      </c>
      <c r="S39" s="171">
        <f>IF('2strana'!N10&lt;&gt;"",'2strana'!N10,"")</f>
        <v>0</v>
      </c>
    </row>
    <row r="40" spans="1:19" ht="12.75">
      <c r="A40" t="s">
        <v>206</v>
      </c>
      <c r="B40" s="138" t="str">
        <f>IF(E38="V3",'3strana'!A28,"")</f>
        <v/>
      </c>
      <c r="H40" s="171" t="str">
        <f>IF('2strana'!I12&lt;&gt;"",'2strana'!I12,"")</f>
        <v/>
      </c>
      <c r="I40" s="171">
        <f>'2strana'!C12</f>
        <v>0</v>
      </c>
      <c r="J40" s="171">
        <f>'2strana'!D12</f>
        <v>0</v>
      </c>
      <c r="K40" s="171">
        <f>'2strana'!E12</f>
        <v>0</v>
      </c>
      <c r="L40" s="138" t="s">
        <v>178</v>
      </c>
      <c r="M40" s="138" t="s">
        <v>178</v>
      </c>
      <c r="N40" s="171">
        <f>'2strana'!H12</f>
        <v>0</v>
      </c>
      <c r="O40" s="171">
        <f>IF('2strana'!J12&lt;&gt;"",'2strana'!J12,"")</f>
        <v>0</v>
      </c>
      <c r="P40" s="138" t="s">
        <v>178</v>
      </c>
      <c r="Q40" s="171">
        <f>IF('2strana'!L12&lt;&gt;"",'2strana'!L12,"")</f>
        <v>0</v>
      </c>
      <c r="R40" s="171">
        <f>IF('2strana'!M12&lt;&gt;"",'2strana'!M12,"")</f>
        <v>0</v>
      </c>
      <c r="S40" s="171">
        <f>IF('2strana'!N12&lt;&gt;"",'2strana'!N12,"")</f>
        <v>0</v>
      </c>
    </row>
    <row r="41" spans="1:19" ht="12.75">
      <c r="A41" t="s">
        <v>207</v>
      </c>
      <c r="B41" s="138" t="str">
        <f>IF(E38="V2",'3strana'!A28,"")</f>
        <v/>
      </c>
      <c r="H41" s="171" t="str">
        <f>IF('2strana'!I14&lt;&gt;"",'2strana'!I14,"")</f>
        <v/>
      </c>
      <c r="I41" s="171">
        <f>'2strana'!C14</f>
        <v>0</v>
      </c>
      <c r="J41" s="171">
        <f>'2strana'!D14</f>
        <v>0</v>
      </c>
      <c r="K41" s="171">
        <f>'2strana'!E14</f>
        <v>0</v>
      </c>
      <c r="L41" s="138" t="s">
        <v>178</v>
      </c>
      <c r="M41" s="138" t="s">
        <v>178</v>
      </c>
      <c r="N41" s="171">
        <f>'2strana'!H14</f>
        <v>0</v>
      </c>
      <c r="O41" s="171">
        <f>IF('2strana'!J14&lt;&gt;"",'2strana'!J14,"")</f>
        <v>0</v>
      </c>
      <c r="P41" s="138" t="s">
        <v>178</v>
      </c>
      <c r="Q41" s="171">
        <f>IF('2strana'!L14&lt;&gt;"",'2strana'!L14,"")</f>
        <v>0</v>
      </c>
      <c r="R41" s="171">
        <f>IF('2strana'!M14&lt;&gt;"",'2strana'!M14,"")</f>
        <v>0</v>
      </c>
      <c r="S41" s="171">
        <f>IF('2strana'!N14&lt;&gt;"",'2strana'!N14,"")</f>
        <v>0</v>
      </c>
    </row>
    <row r="42" spans="1:19" ht="12.75">
      <c r="A42" t="s">
        <v>208</v>
      </c>
      <c r="B42" s="138" t="str">
        <f>IF(E38="V4",'3strana'!A28,"")</f>
        <v/>
      </c>
      <c r="H42" s="171" t="str">
        <f>IF('2strana'!I16&lt;&gt;"",'2strana'!I16,"")</f>
        <v/>
      </c>
      <c r="I42" s="171">
        <f>'2strana'!C16</f>
        <v>0</v>
      </c>
      <c r="J42" s="171">
        <f>'2strana'!D16</f>
        <v>0</v>
      </c>
      <c r="K42" s="171">
        <f>'2strana'!E16</f>
        <v>0</v>
      </c>
      <c r="L42" s="138" t="s">
        <v>178</v>
      </c>
      <c r="M42" s="138" t="s">
        <v>178</v>
      </c>
      <c r="N42" s="171">
        <f>'2strana'!H16</f>
        <v>0</v>
      </c>
      <c r="O42" s="171">
        <f>IF('2strana'!J16&lt;&gt;"",'2strana'!J16,"")</f>
        <v>0</v>
      </c>
      <c r="P42" s="138" t="s">
        <v>178</v>
      </c>
      <c r="Q42" s="171">
        <f>IF('2strana'!L16&lt;&gt;"",'2strana'!L16,"")</f>
        <v>0</v>
      </c>
      <c r="R42" s="171">
        <f>IF('2strana'!M16&lt;&gt;"",'2strana'!M16,"")</f>
        <v>0</v>
      </c>
      <c r="S42" s="171">
        <f>IF('2strana'!N16&lt;&gt;"",'2strana'!N16,"")</f>
        <v>0</v>
      </c>
    </row>
    <row r="43" spans="1:19" ht="12.75">
      <c r="A43" t="s">
        <v>209</v>
      </c>
      <c r="B43" s="138" t="str">
        <f>IF(E38="V2",ZAKL_DATA!D20,IF(E38="V3",LEFT('3strana'!A26,(FIND(" ",'3strana'!A26,1))-1),""))</f>
        <v/>
      </c>
      <c r="H43" s="171" t="str">
        <f>IF('2strana'!I18&lt;&gt;"",'2strana'!I18,"")</f>
        <v/>
      </c>
      <c r="I43" s="171">
        <f>'2strana'!C18</f>
        <v>0</v>
      </c>
      <c r="J43" s="171">
        <f>'2strana'!D18</f>
        <v>0</v>
      </c>
      <c r="K43" s="171">
        <f>'2strana'!E18</f>
        <v>0</v>
      </c>
      <c r="L43" s="138" t="s">
        <v>178</v>
      </c>
      <c r="M43" s="138" t="s">
        <v>178</v>
      </c>
      <c r="N43" s="171">
        <f>'2strana'!H18</f>
        <v>0</v>
      </c>
      <c r="O43" s="171">
        <f>IF('2strana'!J18&lt;&gt;"",'2strana'!J18,"")</f>
        <v>0</v>
      </c>
      <c r="P43" s="138" t="s">
        <v>178</v>
      </c>
      <c r="Q43" s="171">
        <f>IF('2strana'!L18&lt;&gt;"",'2strana'!L18,"")</f>
        <v>0</v>
      </c>
      <c r="R43" s="171">
        <f>IF('2strana'!M18&lt;&gt;"",'2strana'!M18,"")</f>
        <v>0</v>
      </c>
      <c r="S43" s="171">
        <f>IF('2strana'!N18&lt;&gt;"",'2strana'!N18,"")</f>
        <v>0</v>
      </c>
    </row>
    <row r="44" spans="1:19" ht="12.75">
      <c r="A44" t="s">
        <v>210</v>
      </c>
      <c r="B44" s="138" t="str">
        <f>IF(E38="V2","4b",IF(OR(E38="V3",E38="V4"),"4a",""))</f>
        <v/>
      </c>
      <c r="H44" s="171" t="str">
        <f>IF('2strana'!I20&lt;&gt;"",'2strana'!I20,"")</f>
        <v/>
      </c>
      <c r="I44" s="171">
        <f>'2strana'!C20</f>
        <v>0</v>
      </c>
      <c r="J44" s="171">
        <f>'2strana'!D20</f>
        <v>0</v>
      </c>
      <c r="K44" s="171">
        <f>'2strana'!E20</f>
        <v>0</v>
      </c>
      <c r="L44" s="138" t="s">
        <v>178</v>
      </c>
      <c r="M44" s="138" t="s">
        <v>178</v>
      </c>
      <c r="N44" s="171">
        <f>'2strana'!H20</f>
        <v>0</v>
      </c>
      <c r="O44" s="171">
        <f>IF('2strana'!J20&lt;&gt;"",'2strana'!J20,"")</f>
        <v>0</v>
      </c>
      <c r="P44" s="138" t="s">
        <v>178</v>
      </c>
      <c r="Q44" s="171">
        <f>IF('2strana'!L20&lt;&gt;"",'2strana'!L20,"")</f>
        <v>0</v>
      </c>
      <c r="R44" s="171">
        <f>IF('2strana'!M20&lt;&gt;"",'2strana'!M20,"")</f>
        <v>0</v>
      </c>
      <c r="S44" s="171">
        <f>IF('2strana'!N20&lt;&gt;"",'2strana'!N20,"")</f>
        <v>0</v>
      </c>
    </row>
    <row r="45" spans="1:19" ht="12.75">
      <c r="A45" t="s">
        <v>211</v>
      </c>
      <c r="B45" s="138" t="str">
        <f>IF(E38="V4",'3strana'!A26,"")</f>
        <v/>
      </c>
      <c r="H45" s="171" t="str">
        <f>IF('2strana'!I22&lt;&gt;"",'2strana'!I22,"")</f>
        <v/>
      </c>
      <c r="I45" s="171">
        <f>'2strana'!C22</f>
        <v>0</v>
      </c>
      <c r="J45" s="171">
        <f>'2strana'!D22</f>
        <v>0</v>
      </c>
      <c r="K45" s="171">
        <f>'2strana'!E22</f>
        <v>0</v>
      </c>
      <c r="L45" s="138" t="s">
        <v>178</v>
      </c>
      <c r="M45" s="138" t="s">
        <v>178</v>
      </c>
      <c r="N45" s="171">
        <f>'2strana'!H22</f>
        <v>0</v>
      </c>
      <c r="O45" s="171">
        <f>IF('2strana'!J22&lt;&gt;"",'2strana'!J22,"")</f>
        <v>0</v>
      </c>
      <c r="P45" s="138" t="s">
        <v>178</v>
      </c>
      <c r="Q45" s="171">
        <f>IF('2strana'!L22&lt;&gt;"",'2strana'!L22,"")</f>
        <v>0</v>
      </c>
      <c r="R45" s="171">
        <f>IF('2strana'!M22&lt;&gt;"",'2strana'!M22,"")</f>
        <v>0</v>
      </c>
      <c r="S45" s="171">
        <f>IF('2strana'!N22&lt;&gt;"",'2strana'!N22,"")</f>
        <v>0</v>
      </c>
    </row>
    <row r="46" spans="1:19" ht="12.75">
      <c r="A46" t="s">
        <v>212</v>
      </c>
      <c r="B46" s="138" t="str">
        <f>IF(E38="V2",ZAKL_DATA!D21,IF(E38="V3",MID('3strana'!A26,(FIND(" ",'3strana'!A26,1))+1,LEN('3strana'!A26)),""))</f>
        <v/>
      </c>
      <c r="H46" s="171" t="str">
        <f>IF('2strana'!I24&lt;&gt;"",'2strana'!I24,"")</f>
        <v/>
      </c>
      <c r="I46" s="171">
        <f>'2strana'!C24</f>
        <v>0</v>
      </c>
      <c r="J46" s="171">
        <f>'2strana'!D24</f>
        <v>0</v>
      </c>
      <c r="K46" s="171">
        <f>'2strana'!E24</f>
        <v>0</v>
      </c>
      <c r="L46" s="138" t="s">
        <v>178</v>
      </c>
      <c r="M46" s="138" t="s">
        <v>178</v>
      </c>
      <c r="N46" s="171">
        <f>'2strana'!H24</f>
        <v>0</v>
      </c>
      <c r="O46" s="171">
        <f>IF('2strana'!J24&lt;&gt;"",'2strana'!J24,"")</f>
        <v>0</v>
      </c>
      <c r="P46" s="138" t="s">
        <v>178</v>
      </c>
      <c r="Q46" s="171">
        <f>IF('2strana'!L24&lt;&gt;"",'2strana'!L24,"")</f>
        <v>0</v>
      </c>
      <c r="R46" s="171">
        <f>IF('2strana'!M24&lt;&gt;"",'2strana'!M24,"")</f>
        <v>0</v>
      </c>
      <c r="S46" s="171">
        <f>IF('2strana'!N24&lt;&gt;"",'2strana'!N24,"")</f>
        <v>0</v>
      </c>
    </row>
    <row r="47" spans="1:19" ht="12.75">
      <c r="A47" t="s">
        <v>213</v>
      </c>
      <c r="B47" s="138" t="str">
        <f>IF(OR(E38="V2",E38="V3"),"F",IF(E38="V4","P",""))</f>
        <v/>
      </c>
      <c r="H47" s="171" t="str">
        <f>IF('2strana'!I26&lt;&gt;"",'2strana'!I26,"")</f>
        <v/>
      </c>
      <c r="I47" s="171">
        <f>'2strana'!C26</f>
        <v>0</v>
      </c>
      <c r="J47" s="171">
        <f>'2strana'!D26</f>
        <v>0</v>
      </c>
      <c r="K47" s="171">
        <f>'2strana'!E26</f>
        <v>0</v>
      </c>
      <c r="L47" s="138" t="s">
        <v>178</v>
      </c>
      <c r="M47" s="138" t="s">
        <v>178</v>
      </c>
      <c r="N47" s="171">
        <f>'2strana'!H26</f>
        <v>0</v>
      </c>
      <c r="O47" s="171">
        <f>IF('2strana'!J26&lt;&gt;"",'2strana'!J26,"")</f>
        <v>0</v>
      </c>
      <c r="P47" s="138" t="s">
        <v>178</v>
      </c>
      <c r="Q47" s="171">
        <f>IF('2strana'!L26&lt;&gt;"",'2strana'!L26,"")</f>
        <v>0</v>
      </c>
      <c r="R47" s="171">
        <f>IF('2strana'!M26&lt;&gt;"",'2strana'!M26,"")</f>
        <v>0</v>
      </c>
      <c r="S47" s="171">
        <f>IF('2strana'!N26&lt;&gt;"",'2strana'!N26,"")</f>
        <v>0</v>
      </c>
    </row>
    <row r="48" spans="1:19" ht="12.75">
      <c r="A48" t="s">
        <v>214</v>
      </c>
      <c r="B48" s="138" t="str">
        <f>CONCATENATE(ZAKL_DATA!D4,IF(ZAKL_DATA!D7&lt;&gt;"",", ",""),ZAKL_DATA!D7)</f>
        <v/>
      </c>
      <c r="H48" s="171" t="str">
        <f>IF('2strana'!I28&lt;&gt;"",'2strana'!I28,"")</f>
        <v/>
      </c>
      <c r="I48" s="171">
        <f>'2strana'!C28</f>
        <v>0</v>
      </c>
      <c r="J48" s="171">
        <f>'2strana'!D28</f>
        <v>0</v>
      </c>
      <c r="K48" s="171">
        <f>'2strana'!E28</f>
        <v>0</v>
      </c>
      <c r="L48" s="138" t="s">
        <v>178</v>
      </c>
      <c r="M48" s="138" t="s">
        <v>178</v>
      </c>
      <c r="N48" s="171">
        <f>'2strana'!H28</f>
        <v>0</v>
      </c>
      <c r="O48" s="171">
        <f>IF('2strana'!J28&lt;&gt;"",'2strana'!J28,"")</f>
        <v>0</v>
      </c>
      <c r="P48" s="138" t="s">
        <v>178</v>
      </c>
      <c r="Q48" s="171">
        <f>IF('2strana'!L28&lt;&gt;"",'2strana'!L28,"")</f>
        <v>0</v>
      </c>
      <c r="R48" s="171">
        <f>IF('2strana'!M28&lt;&gt;"",'2strana'!M28,"")</f>
        <v>0</v>
      </c>
      <c r="S48" s="171">
        <f>IF('2strana'!N28&lt;&gt;"",'2strana'!N28,"")</f>
        <v>0</v>
      </c>
    </row>
    <row r="49" spans="8:19" ht="12.75">
      <c r="H49" s="171" t="str">
        <f>IF('2strana'!I30&lt;&gt;"",'2strana'!I30,"")</f>
        <v/>
      </c>
      <c r="I49" s="171">
        <f>'2strana'!C30</f>
        <v>0</v>
      </c>
      <c r="J49" s="171">
        <f>'2strana'!D30</f>
        <v>0</v>
      </c>
      <c r="K49" s="171">
        <f>'2strana'!E30</f>
        <v>0</v>
      </c>
      <c r="L49" s="138" t="s">
        <v>178</v>
      </c>
      <c r="M49" s="138" t="s">
        <v>178</v>
      </c>
      <c r="N49" s="171">
        <f>'2strana'!H30</f>
        <v>0</v>
      </c>
      <c r="O49" s="171">
        <f>IF('2strana'!J30&lt;&gt;"",'2strana'!J30,"")</f>
        <v>0</v>
      </c>
      <c r="P49" s="138" t="s">
        <v>178</v>
      </c>
      <c r="Q49" s="171">
        <f>IF('2strana'!L30&lt;&gt;"",'2strana'!L30,"")</f>
        <v>0</v>
      </c>
      <c r="R49" s="171">
        <f>IF('2strana'!M30&lt;&gt;"",'2strana'!M30,"")</f>
        <v>0</v>
      </c>
      <c r="S49" s="171">
        <f>IF('2strana'!N30&lt;&gt;"",'2strana'!N30,"")</f>
        <v>0</v>
      </c>
    </row>
    <row r="50" spans="1:1" ht="12.75">
      <c r="A50" s="137" t="s">
        <v>215</v>
      </c>
    </row>
    <row r="51" spans="1:20" ht="12.75">
      <c r="A51" t="s">
        <v>216</v>
      </c>
      <c r="B51" s="137" t="s">
        <v>215</v>
      </c>
      <c r="C51" t="s">
        <v>216</v>
      </c>
      <c r="D51" t="s">
        <v>217</v>
      </c>
      <c r="E51" t="s">
        <v>218</v>
      </c>
      <c r="G51" s="137" t="s">
        <v>219</v>
      </c>
      <c r="H51" t="s">
        <v>220</v>
      </c>
      <c r="I51" t="s">
        <v>221</v>
      </c>
      <c r="J51" t="s">
        <v>222</v>
      </c>
      <c r="K51" t="s">
        <v>223</v>
      </c>
      <c r="L51" t="s">
        <v>224</v>
      </c>
      <c r="M51" t="s">
        <v>225</v>
      </c>
      <c r="N51" t="s">
        <v>226</v>
      </c>
      <c r="O51" t="s">
        <v>227</v>
      </c>
      <c r="P51" t="s">
        <v>228</v>
      </c>
      <c r="Q51" t="s">
        <v>229</v>
      </c>
      <c r="R51" t="s">
        <v>230</v>
      </c>
      <c r="S51" t="s">
        <v>231</v>
      </c>
      <c r="T51" t="s">
        <v>232</v>
      </c>
    </row>
    <row r="52" spans="1:20" ht="12.75">
      <c r="A52" t="s">
        <v>217</v>
      </c>
      <c r="C52" s="139"/>
      <c r="E52" s="139"/>
      <c r="H52" s="172" t="str">
        <f t="shared" si="0" ref="H52:H63">H38</f>
        <v/>
      </c>
      <c r="I52" s="171">
        <f t="shared" si="1" ref="I52:I63">I38</f>
        <v>0</v>
      </c>
      <c r="J52" s="171">
        <f t="shared" si="2" ref="J52:J63">J38</f>
        <v>0</v>
      </c>
      <c r="K52" s="171">
        <f t="shared" si="3" ref="K52:K63">K38</f>
        <v>0</v>
      </c>
      <c r="N52" s="171" t="str">
        <f t="shared" si="4" ref="N52:N63">IF(N38&lt;&gt;0,N38,"")</f>
        <v/>
      </c>
      <c r="Q52" s="171">
        <f t="shared" si="5" ref="Q52:Q63">Q38</f>
        <v>0</v>
      </c>
      <c r="R52" s="171">
        <f t="shared" si="6" ref="R52:R63">IF(OR($B$6="D",$B$6="E"),R38,"")</f>
        <v>0</v>
      </c>
      <c r="S52" s="171">
        <f t="shared" si="7" ref="S52:S63">S38</f>
        <v>0</v>
      </c>
      <c r="T52">
        <v>1</v>
      </c>
    </row>
    <row r="53" spans="1:20" ht="12.75">
      <c r="A53" t="s">
        <v>218</v>
      </c>
      <c r="H53" s="171" t="str">
        <f t="shared" si="0"/>
        <v/>
      </c>
      <c r="I53" s="171">
        <f t="shared" si="1"/>
        <v>0</v>
      </c>
      <c r="J53" s="171">
        <f t="shared" si="2"/>
        <v>0</v>
      </c>
      <c r="K53" s="171">
        <f t="shared" si="3"/>
        <v>0</v>
      </c>
      <c r="N53" s="171" t="str">
        <f t="shared" si="4"/>
        <v/>
      </c>
      <c r="Q53" s="171">
        <f t="shared" si="5"/>
        <v>0</v>
      </c>
      <c r="R53" s="171">
        <f t="shared" si="6"/>
        <v>0</v>
      </c>
      <c r="S53" s="171">
        <f t="shared" si="7"/>
        <v>0</v>
      </c>
      <c r="T53">
        <v>2</v>
      </c>
    </row>
    <row r="54" spans="8:20" ht="12.75">
      <c r="H54" s="171" t="str">
        <f t="shared" si="0"/>
        <v/>
      </c>
      <c r="I54" s="171">
        <f t="shared" si="1"/>
        <v>0</v>
      </c>
      <c r="J54" s="171">
        <f t="shared" si="2"/>
        <v>0</v>
      </c>
      <c r="K54" s="171">
        <f t="shared" si="3"/>
        <v>0</v>
      </c>
      <c r="N54" s="171" t="str">
        <f t="shared" si="4"/>
        <v/>
      </c>
      <c r="Q54" s="171">
        <f t="shared" si="5"/>
        <v>0</v>
      </c>
      <c r="R54" s="171">
        <f t="shared" si="6"/>
        <v>0</v>
      </c>
      <c r="S54" s="171">
        <f t="shared" si="7"/>
        <v>0</v>
      </c>
      <c r="T54">
        <v>3</v>
      </c>
    </row>
    <row r="55" spans="1:20" ht="12.75">
      <c r="A55" s="137" t="s">
        <v>261</v>
      </c>
      <c r="H55" s="171" t="str">
        <f t="shared" si="0"/>
        <v/>
      </c>
      <c r="I55" s="171">
        <f t="shared" si="1"/>
        <v>0</v>
      </c>
      <c r="J55" s="171">
        <f t="shared" si="2"/>
        <v>0</v>
      </c>
      <c r="K55" s="171">
        <f t="shared" si="3"/>
        <v>0</v>
      </c>
      <c r="N55" s="171" t="str">
        <f t="shared" si="4"/>
        <v/>
      </c>
      <c r="Q55" s="171">
        <f t="shared" si="5"/>
        <v>0</v>
      </c>
      <c r="R55" s="171">
        <f t="shared" si="6"/>
        <v>0</v>
      </c>
      <c r="S55" s="171">
        <f t="shared" si="7"/>
        <v>0</v>
      </c>
      <c r="T55">
        <v>4</v>
      </c>
    </row>
    <row r="56" spans="1:20" ht="12.75">
      <c r="A56" t="s">
        <v>234</v>
      </c>
      <c r="B56" s="171">
        <f>'2strana'!C32</f>
        <v>0</v>
      </c>
      <c r="H56" s="171" t="str">
        <f t="shared" si="0"/>
        <v/>
      </c>
      <c r="I56" s="171">
        <f t="shared" si="1"/>
        <v>0</v>
      </c>
      <c r="J56" s="171">
        <f t="shared" si="2"/>
        <v>0</v>
      </c>
      <c r="K56" s="171">
        <f t="shared" si="3"/>
        <v>0</v>
      </c>
      <c r="N56" s="171" t="str">
        <f t="shared" si="4"/>
        <v/>
      </c>
      <c r="Q56" s="171">
        <f t="shared" si="5"/>
        <v>0</v>
      </c>
      <c r="R56" s="171">
        <f t="shared" si="6"/>
        <v>0</v>
      </c>
      <c r="S56" s="171">
        <f t="shared" si="7"/>
        <v>0</v>
      </c>
      <c r="T56">
        <v>5</v>
      </c>
    </row>
    <row r="57" spans="1:20" ht="12.75">
      <c r="A57" t="s">
        <v>235</v>
      </c>
      <c r="B57" s="171">
        <f>'2strana'!D32</f>
        <v>0</v>
      </c>
      <c r="H57" s="171" t="str">
        <f t="shared" si="0"/>
        <v/>
      </c>
      <c r="I57" s="171">
        <f t="shared" si="1"/>
        <v>0</v>
      </c>
      <c r="J57" s="171">
        <f t="shared" si="2"/>
        <v>0</v>
      </c>
      <c r="K57" s="171">
        <f t="shared" si="3"/>
        <v>0</v>
      </c>
      <c r="N57" s="171" t="str">
        <f t="shared" si="4"/>
        <v/>
      </c>
      <c r="Q57" s="171">
        <f t="shared" si="5"/>
        <v>0</v>
      </c>
      <c r="R57" s="171">
        <f t="shared" si="6"/>
        <v>0</v>
      </c>
      <c r="S57" s="171">
        <f t="shared" si="7"/>
        <v>0</v>
      </c>
      <c r="T57">
        <v>6</v>
      </c>
    </row>
    <row r="58" spans="1:20" ht="12.75">
      <c r="A58" t="s">
        <v>236</v>
      </c>
      <c r="B58" s="171">
        <f>'2strana'!E32</f>
        <v>0</v>
      </c>
      <c r="H58" s="171" t="str">
        <f t="shared" si="0"/>
        <v/>
      </c>
      <c r="I58" s="171">
        <f t="shared" si="1"/>
        <v>0</v>
      </c>
      <c r="J58" s="171">
        <f t="shared" si="2"/>
        <v>0</v>
      </c>
      <c r="K58" s="171">
        <f t="shared" si="3"/>
        <v>0</v>
      </c>
      <c r="N58" s="171" t="str">
        <f t="shared" si="4"/>
        <v/>
      </c>
      <c r="Q58" s="171">
        <f t="shared" si="5"/>
        <v>0</v>
      </c>
      <c r="R58" s="171">
        <f t="shared" si="6"/>
        <v>0</v>
      </c>
      <c r="S58" s="171">
        <f t="shared" si="7"/>
        <v>0</v>
      </c>
      <c r="T58">
        <v>7</v>
      </c>
    </row>
    <row r="59" spans="1:20" ht="12.75">
      <c r="A59" t="s">
        <v>237</v>
      </c>
      <c r="B59" s="171"/>
      <c r="H59" s="171" t="str">
        <f t="shared" si="0"/>
        <v/>
      </c>
      <c r="I59" s="171">
        <f t="shared" si="1"/>
        <v>0</v>
      </c>
      <c r="J59" s="171">
        <f t="shared" si="2"/>
        <v>0</v>
      </c>
      <c r="K59" s="171">
        <f t="shared" si="3"/>
        <v>0</v>
      </c>
      <c r="N59" s="171" t="str">
        <f t="shared" si="4"/>
        <v/>
      </c>
      <c r="Q59" s="171">
        <f t="shared" si="5"/>
        <v>0</v>
      </c>
      <c r="R59" s="171">
        <f t="shared" si="6"/>
        <v>0</v>
      </c>
      <c r="S59" s="171">
        <f t="shared" si="7"/>
        <v>0</v>
      </c>
      <c r="T59">
        <v>8</v>
      </c>
    </row>
    <row r="60" spans="1:20" ht="12.75">
      <c r="A60" t="s">
        <v>238</v>
      </c>
      <c r="B60" s="171"/>
      <c r="H60" s="171" t="str">
        <f t="shared" si="0"/>
        <v/>
      </c>
      <c r="I60" s="171">
        <f t="shared" si="1"/>
        <v>0</v>
      </c>
      <c r="J60" s="171">
        <f t="shared" si="2"/>
        <v>0</v>
      </c>
      <c r="K60" s="171">
        <f t="shared" si="3"/>
        <v>0</v>
      </c>
      <c r="N60" s="171" t="str">
        <f t="shared" si="4"/>
        <v/>
      </c>
      <c r="Q60" s="171">
        <f t="shared" si="5"/>
        <v>0</v>
      </c>
      <c r="R60" s="171">
        <f t="shared" si="6"/>
        <v>0</v>
      </c>
      <c r="S60" s="171">
        <f t="shared" si="7"/>
        <v>0</v>
      </c>
      <c r="T60">
        <v>9</v>
      </c>
    </row>
    <row r="61" spans="1:20" ht="12.75">
      <c r="A61" t="s">
        <v>239</v>
      </c>
      <c r="B61" s="171">
        <f>'2strana'!H32</f>
        <v>0</v>
      </c>
      <c r="H61" s="171" t="str">
        <f t="shared" si="0"/>
        <v/>
      </c>
      <c r="I61" s="171">
        <f t="shared" si="1"/>
        <v>0</v>
      </c>
      <c r="J61" s="171">
        <f t="shared" si="2"/>
        <v>0</v>
      </c>
      <c r="K61" s="171">
        <f t="shared" si="3"/>
        <v>0</v>
      </c>
      <c r="N61" s="171" t="str">
        <f t="shared" si="4"/>
        <v/>
      </c>
      <c r="Q61" s="171">
        <f t="shared" si="5"/>
        <v>0</v>
      </c>
      <c r="R61" s="171">
        <f t="shared" si="6"/>
        <v>0</v>
      </c>
      <c r="S61" s="171">
        <f t="shared" si="7"/>
        <v>0</v>
      </c>
      <c r="T61">
        <v>10</v>
      </c>
    </row>
    <row r="62" spans="1:20" ht="12.75">
      <c r="A62" t="s">
        <v>240</v>
      </c>
      <c r="B62" s="171" t="str">
        <f>IF('2strana'!I32&lt;&gt;0,'2strana'!I32,"")</f>
        <v/>
      </c>
      <c r="H62" s="171" t="str">
        <f t="shared" si="0"/>
        <v/>
      </c>
      <c r="I62" s="171">
        <f t="shared" si="1"/>
        <v>0</v>
      </c>
      <c r="J62" s="171">
        <f t="shared" si="2"/>
        <v>0</v>
      </c>
      <c r="K62" s="171">
        <f t="shared" si="3"/>
        <v>0</v>
      </c>
      <c r="N62" s="171" t="str">
        <f t="shared" si="4"/>
        <v/>
      </c>
      <c r="Q62" s="171">
        <f t="shared" si="5"/>
        <v>0</v>
      </c>
      <c r="R62" s="171">
        <f t="shared" si="6"/>
        <v>0</v>
      </c>
      <c r="S62" s="171">
        <f t="shared" si="7"/>
        <v>0</v>
      </c>
      <c r="T62">
        <v>11</v>
      </c>
    </row>
    <row r="63" spans="1:20" ht="12.75">
      <c r="A63" t="s">
        <v>241</v>
      </c>
      <c r="B63" s="171"/>
      <c r="H63" s="171" t="str">
        <f t="shared" si="0"/>
        <v/>
      </c>
      <c r="I63" s="171">
        <f t="shared" si="1"/>
        <v>0</v>
      </c>
      <c r="J63" s="171">
        <f t="shared" si="2"/>
        <v>0</v>
      </c>
      <c r="K63" s="171">
        <f t="shared" si="3"/>
        <v>0</v>
      </c>
      <c r="N63" s="171" t="str">
        <f t="shared" si="4"/>
        <v/>
      </c>
      <c r="Q63" s="171">
        <f t="shared" si="5"/>
        <v>0</v>
      </c>
      <c r="R63" s="171">
        <f t="shared" si="6"/>
        <v>0</v>
      </c>
      <c r="S63" s="171">
        <f t="shared" si="7"/>
        <v>0</v>
      </c>
      <c r="T63">
        <v>12</v>
      </c>
    </row>
    <row r="64" spans="1:2" ht="12.75">
      <c r="A64" t="s">
        <v>242</v>
      </c>
      <c r="B64" s="171">
        <f>'2strana'!L32</f>
        <v>0</v>
      </c>
    </row>
    <row r="65" spans="1:2" ht="12.75">
      <c r="A65" t="s">
        <v>243</v>
      </c>
      <c r="B65" s="171" t="str">
        <f>IF('2strana'!M32&lt;&gt;0,'2strana'!M32,"")</f>
        <v/>
      </c>
    </row>
    <row r="66" spans="1:2" ht="12.75">
      <c r="A66" t="s">
        <v>244</v>
      </c>
      <c r="B66" s="171">
        <f>'2strana'!N32</f>
        <v>0</v>
      </c>
    </row>
    <row r="68" spans="1:20" ht="12.75">
      <c r="A68" s="137" t="s">
        <v>233</v>
      </c>
      <c r="B68" s="137" t="s">
        <v>233</v>
      </c>
      <c r="C68" t="s">
        <v>245</v>
      </c>
      <c r="D68" t="s">
        <v>246</v>
      </c>
      <c r="E68" t="s">
        <v>247</v>
      </c>
      <c r="G68" s="180" t="s">
        <v>248</v>
      </c>
      <c r="H68" t="s">
        <v>249</v>
      </c>
      <c r="I68" t="s">
        <v>250</v>
      </c>
      <c r="J68" t="s">
        <v>251</v>
      </c>
      <c r="K68" t="s">
        <v>252</v>
      </c>
      <c r="L68" s="138" t="s">
        <v>254</v>
      </c>
      <c r="M68" s="138" t="s">
        <v>253</v>
      </c>
      <c r="N68" s="138" t="s">
        <v>255</v>
      </c>
      <c r="P68" s="137" t="s">
        <v>256</v>
      </c>
      <c r="Q68" t="s">
        <v>257</v>
      </c>
      <c r="R68" t="s">
        <v>258</v>
      </c>
      <c r="S68" t="s">
        <v>259</v>
      </c>
      <c r="T68" t="s">
        <v>260</v>
      </c>
    </row>
    <row r="69" spans="1:20" ht="12.75">
      <c r="A69" t="s">
        <v>245</v>
      </c>
      <c r="C69" s="139"/>
      <c r="D69" s="139"/>
      <c r="E69" s="139"/>
      <c r="G69">
        <v>1</v>
      </c>
      <c r="H69" s="138" t="str">
        <f t="shared" si="8" ref="H69:H94">H97</f>
        <v/>
      </c>
      <c r="I69" s="138" t="str">
        <f t="shared" si="9" ref="I69:I94">I97</f>
        <v/>
      </c>
      <c r="J69" t="str">
        <f t="shared" si="10" ref="J69:J94">J97</f>
        <v/>
      </c>
      <c r="K69" t="str">
        <f t="shared" si="11" ref="K69:K94">K97</f>
        <v/>
      </c>
      <c r="L69" t="str">
        <f t="shared" si="12" ref="L69:L94">L97</f>
        <v/>
      </c>
      <c r="M69" t="str">
        <f t="shared" si="13" ref="M69:M94">M97</f>
        <v/>
      </c>
      <c r="N69" t="str">
        <f t="shared" si="14" ref="N69:N94">N97</f>
        <v/>
      </c>
      <c r="R69" s="139"/>
      <c r="S69" s="139"/>
      <c r="T69" s="139"/>
    </row>
    <row r="70" spans="1:14" ht="12.75">
      <c r="A70" t="s">
        <v>246</v>
      </c>
      <c r="C70" s="138" t="s">
        <v>491</v>
      </c>
      <c r="D70" s="138" t="s">
        <v>491</v>
      </c>
      <c r="E70" s="138" t="s">
        <v>491</v>
      </c>
      <c r="G70">
        <v>2</v>
      </c>
      <c r="H70" t="str">
        <f t="shared" si="8"/>
        <v/>
      </c>
      <c r="I70" t="str">
        <f t="shared" si="9"/>
        <v/>
      </c>
      <c r="J70" t="str">
        <f t="shared" si="10"/>
        <v/>
      </c>
      <c r="K70" t="str">
        <f t="shared" si="11"/>
        <v/>
      </c>
      <c r="L70" t="str">
        <f t="shared" si="12"/>
        <v/>
      </c>
      <c r="M70" t="str">
        <f t="shared" si="13"/>
        <v/>
      </c>
      <c r="N70" t="str">
        <f t="shared" si="14"/>
        <v/>
      </c>
    </row>
    <row r="71" spans="1:14" ht="12.75">
      <c r="A71" t="s">
        <v>247</v>
      </c>
      <c r="G71">
        <v>3</v>
      </c>
      <c r="H71" t="str">
        <f t="shared" si="8"/>
        <v/>
      </c>
      <c r="I71" t="str">
        <f t="shared" si="9"/>
        <v/>
      </c>
      <c r="J71" t="str">
        <f t="shared" si="10"/>
        <v/>
      </c>
      <c r="K71" t="str">
        <f t="shared" si="11"/>
        <v/>
      </c>
      <c r="L71" t="str">
        <f t="shared" si="12"/>
        <v/>
      </c>
      <c r="M71" t="str">
        <f t="shared" si="13"/>
        <v/>
      </c>
      <c r="N71" t="str">
        <f t="shared" si="14"/>
        <v/>
      </c>
    </row>
    <row r="72" spans="7:14" ht="12.75">
      <c r="G72">
        <v>4</v>
      </c>
      <c r="H72" t="str">
        <f t="shared" si="8"/>
        <v/>
      </c>
      <c r="I72" t="str">
        <f t="shared" si="9"/>
        <v/>
      </c>
      <c r="J72" t="str">
        <f t="shared" si="10"/>
        <v/>
      </c>
      <c r="K72" t="str">
        <f t="shared" si="11"/>
        <v/>
      </c>
      <c r="L72" t="str">
        <f t="shared" si="12"/>
        <v/>
      </c>
      <c r="M72" t="str">
        <f t="shared" si="13"/>
        <v/>
      </c>
      <c r="N72" t="str">
        <f t="shared" si="14"/>
        <v/>
      </c>
    </row>
    <row r="73" spans="1:14" ht="12.75">
      <c r="A73" s="137" t="s">
        <v>248</v>
      </c>
      <c r="G73">
        <v>5</v>
      </c>
      <c r="H73" t="str">
        <f t="shared" si="8"/>
        <v/>
      </c>
      <c r="I73" t="str">
        <f t="shared" si="9"/>
        <v/>
      </c>
      <c r="J73" t="str">
        <f t="shared" si="10"/>
        <v/>
      </c>
      <c r="K73" t="str">
        <f t="shared" si="11"/>
        <v/>
      </c>
      <c r="L73" t="str">
        <f t="shared" si="12"/>
        <v/>
      </c>
      <c r="M73" t="str">
        <f t="shared" si="13"/>
        <v/>
      </c>
      <c r="N73" t="str">
        <f t="shared" si="14"/>
        <v/>
      </c>
    </row>
    <row r="74" spans="1:14" ht="12.75">
      <c r="A74" t="s">
        <v>249</v>
      </c>
      <c r="G74">
        <v>6</v>
      </c>
      <c r="H74" t="str">
        <f t="shared" si="8"/>
        <v/>
      </c>
      <c r="I74" t="str">
        <f t="shared" si="9"/>
        <v/>
      </c>
      <c r="J74" t="str">
        <f t="shared" si="10"/>
        <v/>
      </c>
      <c r="K74" t="str">
        <f t="shared" si="11"/>
        <v/>
      </c>
      <c r="L74" t="str">
        <f t="shared" si="12"/>
        <v/>
      </c>
      <c r="M74" t="str">
        <f t="shared" si="13"/>
        <v/>
      </c>
      <c r="N74" t="str">
        <f t="shared" si="14"/>
        <v/>
      </c>
    </row>
    <row r="75" spans="1:14" ht="12.75">
      <c r="A75" t="s">
        <v>250</v>
      </c>
      <c r="G75">
        <v>7</v>
      </c>
      <c r="H75" t="str">
        <f t="shared" si="8"/>
        <v/>
      </c>
      <c r="I75" t="str">
        <f t="shared" si="9"/>
        <v/>
      </c>
      <c r="J75" t="str">
        <f t="shared" si="10"/>
        <v/>
      </c>
      <c r="K75" t="str">
        <f t="shared" si="11"/>
        <v/>
      </c>
      <c r="L75" t="str">
        <f t="shared" si="12"/>
        <v/>
      </c>
      <c r="M75" t="str">
        <f t="shared" si="13"/>
        <v/>
      </c>
      <c r="N75" t="str">
        <f t="shared" si="14"/>
        <v/>
      </c>
    </row>
    <row r="76" spans="1:14" ht="12.75">
      <c r="A76" t="s">
        <v>251</v>
      </c>
      <c r="G76">
        <v>8</v>
      </c>
      <c r="H76" t="str">
        <f t="shared" si="8"/>
        <v/>
      </c>
      <c r="I76" t="str">
        <f t="shared" si="9"/>
        <v/>
      </c>
      <c r="J76" t="str">
        <f t="shared" si="10"/>
        <v/>
      </c>
      <c r="K76" t="str">
        <f t="shared" si="11"/>
        <v/>
      </c>
      <c r="L76" t="str">
        <f t="shared" si="12"/>
        <v/>
      </c>
      <c r="M76" t="str">
        <f t="shared" si="13"/>
        <v/>
      </c>
      <c r="N76" t="str">
        <f t="shared" si="14"/>
        <v/>
      </c>
    </row>
    <row r="77" spans="1:14" ht="12.75">
      <c r="A77" t="s">
        <v>252</v>
      </c>
      <c r="G77">
        <v>9</v>
      </c>
      <c r="H77" t="str">
        <f t="shared" si="8"/>
        <v/>
      </c>
      <c r="I77" t="str">
        <f t="shared" si="9"/>
        <v/>
      </c>
      <c r="J77" t="str">
        <f t="shared" si="10"/>
        <v/>
      </c>
      <c r="K77" t="str">
        <f t="shared" si="11"/>
        <v/>
      </c>
      <c r="L77" t="str">
        <f t="shared" si="12"/>
        <v/>
      </c>
      <c r="M77" t="str">
        <f t="shared" si="13"/>
        <v/>
      </c>
      <c r="N77" t="str">
        <f t="shared" si="14"/>
        <v/>
      </c>
    </row>
    <row r="78" spans="1:14" ht="12.75">
      <c r="A78" t="s">
        <v>253</v>
      </c>
      <c r="G78">
        <v>10</v>
      </c>
      <c r="H78" t="str">
        <f t="shared" si="8"/>
        <v/>
      </c>
      <c r="I78" t="str">
        <f t="shared" si="9"/>
        <v/>
      </c>
      <c r="J78" t="str">
        <f t="shared" si="10"/>
        <v/>
      </c>
      <c r="K78" t="str">
        <f t="shared" si="11"/>
        <v/>
      </c>
      <c r="L78" t="str">
        <f t="shared" si="12"/>
        <v/>
      </c>
      <c r="M78" t="str">
        <f t="shared" si="13"/>
        <v/>
      </c>
      <c r="N78" t="str">
        <f t="shared" si="14"/>
        <v/>
      </c>
    </row>
    <row r="79" spans="1:14" ht="12.75">
      <c r="A79" t="s">
        <v>254</v>
      </c>
      <c r="G79">
        <v>11</v>
      </c>
      <c r="H79" t="str">
        <f t="shared" si="8"/>
        <v/>
      </c>
      <c r="I79" t="str">
        <f t="shared" si="9"/>
        <v/>
      </c>
      <c r="J79" t="str">
        <f t="shared" si="10"/>
        <v/>
      </c>
      <c r="K79" t="str">
        <f t="shared" si="11"/>
        <v/>
      </c>
      <c r="L79" t="str">
        <f t="shared" si="12"/>
        <v/>
      </c>
      <c r="M79" t="str">
        <f t="shared" si="13"/>
        <v/>
      </c>
      <c r="N79" t="str">
        <f t="shared" si="14"/>
        <v/>
      </c>
    </row>
    <row r="80" spans="1:14" ht="12.75">
      <c r="A80" t="s">
        <v>255</v>
      </c>
      <c r="G80">
        <v>12</v>
      </c>
      <c r="H80" t="str">
        <f t="shared" si="8"/>
        <v/>
      </c>
      <c r="I80" t="str">
        <f t="shared" si="9"/>
        <v/>
      </c>
      <c r="J80" t="str">
        <f t="shared" si="10"/>
        <v/>
      </c>
      <c r="K80" t="str">
        <f t="shared" si="11"/>
        <v/>
      </c>
      <c r="L80" t="str">
        <f t="shared" si="12"/>
        <v/>
      </c>
      <c r="M80" t="str">
        <f t="shared" si="13"/>
        <v/>
      </c>
      <c r="N80" t="str">
        <f t="shared" si="14"/>
        <v/>
      </c>
    </row>
    <row r="81" spans="7:14" ht="12.75">
      <c r="G81">
        <v>13</v>
      </c>
      <c r="H81" t="str">
        <f t="shared" si="8"/>
        <v/>
      </c>
      <c r="I81" t="str">
        <f t="shared" si="9"/>
        <v/>
      </c>
      <c r="J81" t="str">
        <f t="shared" si="10"/>
        <v/>
      </c>
      <c r="K81" t="str">
        <f t="shared" si="11"/>
        <v/>
      </c>
      <c r="L81" t="str">
        <f t="shared" si="12"/>
        <v/>
      </c>
      <c r="M81" t="str">
        <f t="shared" si="13"/>
        <v/>
      </c>
      <c r="N81" t="str">
        <f t="shared" si="14"/>
        <v/>
      </c>
    </row>
    <row r="82" spans="1:14" ht="12.75">
      <c r="A82" s="137" t="s">
        <v>256</v>
      </c>
      <c r="G82">
        <v>14</v>
      </c>
      <c r="H82" t="str">
        <f t="shared" si="8"/>
        <v/>
      </c>
      <c r="I82" t="str">
        <f t="shared" si="9"/>
        <v/>
      </c>
      <c r="J82" t="str">
        <f t="shared" si="10"/>
        <v/>
      </c>
      <c r="K82" t="str">
        <f t="shared" si="11"/>
        <v/>
      </c>
      <c r="L82" t="str">
        <f t="shared" si="12"/>
        <v/>
      </c>
      <c r="M82" t="str">
        <f t="shared" si="13"/>
        <v/>
      </c>
      <c r="N82" t="str">
        <f t="shared" si="14"/>
        <v/>
      </c>
    </row>
    <row r="83" spans="1:14" ht="12.75">
      <c r="A83" t="s">
        <v>257</v>
      </c>
      <c r="G83">
        <v>15</v>
      </c>
      <c r="H83" t="str">
        <f t="shared" si="8"/>
        <v/>
      </c>
      <c r="I83" t="str">
        <f t="shared" si="9"/>
        <v/>
      </c>
      <c r="J83" t="str">
        <f t="shared" si="10"/>
        <v/>
      </c>
      <c r="K83" t="str">
        <f t="shared" si="11"/>
        <v/>
      </c>
      <c r="L83" t="str">
        <f t="shared" si="12"/>
        <v/>
      </c>
      <c r="M83" t="str">
        <f t="shared" si="13"/>
        <v/>
      </c>
      <c r="N83" t="str">
        <f t="shared" si="14"/>
        <v/>
      </c>
    </row>
    <row r="84" spans="1:14" ht="12.75">
      <c r="A84" t="s">
        <v>258</v>
      </c>
      <c r="G84">
        <v>16</v>
      </c>
      <c r="H84" t="str">
        <f t="shared" si="8"/>
        <v/>
      </c>
      <c r="I84" t="str">
        <f t="shared" si="9"/>
        <v/>
      </c>
      <c r="J84" t="str">
        <f t="shared" si="10"/>
        <v/>
      </c>
      <c r="K84" t="str">
        <f t="shared" si="11"/>
        <v/>
      </c>
      <c r="L84" t="str">
        <f t="shared" si="12"/>
        <v/>
      </c>
      <c r="M84" t="str">
        <f t="shared" si="13"/>
        <v/>
      </c>
      <c r="N84" t="str">
        <f t="shared" si="14"/>
        <v/>
      </c>
    </row>
    <row r="85" spans="1:14" ht="12.75">
      <c r="A85" t="s">
        <v>259</v>
      </c>
      <c r="G85">
        <v>17</v>
      </c>
      <c r="H85" t="str">
        <f t="shared" si="8"/>
        <v/>
      </c>
      <c r="I85" t="str">
        <f t="shared" si="9"/>
        <v/>
      </c>
      <c r="J85" t="str">
        <f t="shared" si="10"/>
        <v/>
      </c>
      <c r="K85" t="str">
        <f t="shared" si="11"/>
        <v/>
      </c>
      <c r="L85" t="str">
        <f t="shared" si="12"/>
        <v/>
      </c>
      <c r="M85" t="str">
        <f t="shared" si="13"/>
        <v/>
      </c>
      <c r="N85" t="str">
        <f t="shared" si="14"/>
        <v/>
      </c>
    </row>
    <row r="86" spans="1:14" ht="12.75">
      <c r="A86" t="s">
        <v>260</v>
      </c>
      <c r="G86">
        <v>18</v>
      </c>
      <c r="H86" t="str">
        <f t="shared" si="8"/>
        <v/>
      </c>
      <c r="I86" t="str">
        <f t="shared" si="9"/>
        <v/>
      </c>
      <c r="J86" t="str">
        <f t="shared" si="10"/>
        <v/>
      </c>
      <c r="K86" t="str">
        <f t="shared" si="11"/>
        <v/>
      </c>
      <c r="L86" t="str">
        <f t="shared" si="12"/>
        <v/>
      </c>
      <c r="M86" t="str">
        <f t="shared" si="13"/>
        <v/>
      </c>
      <c r="N86" t="str">
        <f t="shared" si="14"/>
        <v/>
      </c>
    </row>
    <row r="87" spans="7:14" ht="12.75">
      <c r="G87">
        <v>19</v>
      </c>
      <c r="H87" t="str">
        <f t="shared" si="8"/>
        <v/>
      </c>
      <c r="I87" t="str">
        <f t="shared" si="9"/>
        <v/>
      </c>
      <c r="J87" t="str">
        <f t="shared" si="10"/>
        <v/>
      </c>
      <c r="K87" t="str">
        <f t="shared" si="11"/>
        <v/>
      </c>
      <c r="L87" t="str">
        <f t="shared" si="12"/>
        <v/>
      </c>
      <c r="M87" t="str">
        <f t="shared" si="13"/>
        <v/>
      </c>
      <c r="N87" t="str">
        <f t="shared" si="14"/>
        <v/>
      </c>
    </row>
    <row r="88" spans="7:14" ht="12.75">
      <c r="G88">
        <v>20</v>
      </c>
      <c r="H88" t="str">
        <f t="shared" si="8"/>
        <v/>
      </c>
      <c r="I88" t="str">
        <f t="shared" si="9"/>
        <v/>
      </c>
      <c r="J88" t="str">
        <f t="shared" si="10"/>
        <v/>
      </c>
      <c r="K88" t="str">
        <f t="shared" si="11"/>
        <v/>
      </c>
      <c r="L88" t="str">
        <f t="shared" si="12"/>
        <v/>
      </c>
      <c r="M88" t="str">
        <f t="shared" si="13"/>
        <v/>
      </c>
      <c r="N88" t="str">
        <f t="shared" si="14"/>
        <v/>
      </c>
    </row>
    <row r="89" spans="7:14" ht="12.75">
      <c r="G89">
        <v>21</v>
      </c>
      <c r="H89" t="str">
        <f t="shared" si="8"/>
        <v/>
      </c>
      <c r="I89" t="str">
        <f t="shared" si="9"/>
        <v/>
      </c>
      <c r="J89" t="str">
        <f t="shared" si="10"/>
        <v/>
      </c>
      <c r="K89" t="str">
        <f t="shared" si="11"/>
        <v/>
      </c>
      <c r="L89" t="str">
        <f t="shared" si="12"/>
        <v/>
      </c>
      <c r="M89" t="str">
        <f t="shared" si="13"/>
        <v/>
      </c>
      <c r="N89" t="str">
        <f t="shared" si="14"/>
        <v/>
      </c>
    </row>
    <row r="90" spans="7:14" ht="12.75">
      <c r="G90">
        <v>22</v>
      </c>
      <c r="H90" t="str">
        <f t="shared" si="8"/>
        <v/>
      </c>
      <c r="I90" t="str">
        <f t="shared" si="9"/>
        <v/>
      </c>
      <c r="J90" t="str">
        <f t="shared" si="10"/>
        <v/>
      </c>
      <c r="K90" t="str">
        <f t="shared" si="11"/>
        <v/>
      </c>
      <c r="L90" t="str">
        <f t="shared" si="12"/>
        <v/>
      </c>
      <c r="M90" t="str">
        <f t="shared" si="13"/>
        <v/>
      </c>
      <c r="N90" t="str">
        <f t="shared" si="14"/>
        <v/>
      </c>
    </row>
    <row r="91" spans="7:14" ht="12.75">
      <c r="G91">
        <v>23</v>
      </c>
      <c r="H91" t="str">
        <f t="shared" si="8"/>
        <v/>
      </c>
      <c r="I91" t="str">
        <f t="shared" si="9"/>
        <v/>
      </c>
      <c r="J91" t="str">
        <f t="shared" si="10"/>
        <v/>
      </c>
      <c r="K91" t="str">
        <f t="shared" si="11"/>
        <v/>
      </c>
      <c r="L91" t="str">
        <f t="shared" si="12"/>
        <v/>
      </c>
      <c r="M91" t="str">
        <f t="shared" si="13"/>
        <v/>
      </c>
      <c r="N91" t="str">
        <f t="shared" si="14"/>
        <v/>
      </c>
    </row>
    <row r="92" spans="7:14" ht="12.75">
      <c r="G92">
        <v>24</v>
      </c>
      <c r="H92" t="str">
        <f t="shared" si="8"/>
        <v/>
      </c>
      <c r="I92" t="str">
        <f t="shared" si="9"/>
        <v/>
      </c>
      <c r="J92" t="str">
        <f t="shared" si="10"/>
        <v/>
      </c>
      <c r="K92" t="str">
        <f t="shared" si="11"/>
        <v/>
      </c>
      <c r="L92" t="str">
        <f t="shared" si="12"/>
        <v/>
      </c>
      <c r="M92" t="str">
        <f t="shared" si="13"/>
        <v/>
      </c>
      <c r="N92" t="str">
        <f t="shared" si="14"/>
        <v/>
      </c>
    </row>
    <row r="93" spans="7:14" ht="12.75">
      <c r="G93">
        <v>25</v>
      </c>
      <c r="H93" t="str">
        <f t="shared" si="8"/>
        <v/>
      </c>
      <c r="I93" t="str">
        <f t="shared" si="9"/>
        <v/>
      </c>
      <c r="J93" t="str">
        <f t="shared" si="10"/>
        <v/>
      </c>
      <c r="K93" t="str">
        <f t="shared" si="11"/>
        <v/>
      </c>
      <c r="L93" t="str">
        <f t="shared" si="12"/>
        <v/>
      </c>
      <c r="M93" t="str">
        <f t="shared" si="13"/>
        <v/>
      </c>
      <c r="N93" t="str">
        <f t="shared" si="14"/>
        <v/>
      </c>
    </row>
    <row r="94" spans="7:14" ht="12.75">
      <c r="G94">
        <v>26</v>
      </c>
      <c r="H94" t="str">
        <f t="shared" si="8"/>
        <v/>
      </c>
      <c r="I94" t="str">
        <f t="shared" si="9"/>
        <v/>
      </c>
      <c r="J94" t="str">
        <f t="shared" si="10"/>
        <v/>
      </c>
      <c r="K94" t="str">
        <f t="shared" si="11"/>
        <v/>
      </c>
      <c r="L94" t="str">
        <f t="shared" si="12"/>
        <v/>
      </c>
      <c r="M94" t="str">
        <f t="shared" si="13"/>
        <v/>
      </c>
      <c r="N94" t="str">
        <f t="shared" si="14"/>
        <v/>
      </c>
    </row>
    <row r="97" spans="4:14" ht="12.75">
      <c r="D97" s="138" t="s">
        <v>492</v>
      </c>
      <c r="G97">
        <v>1</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ht="12.75">
      <c r="D98" s="138" t="s">
        <v>493</v>
      </c>
      <c r="E98">
        <v>1</v>
      </c>
      <c r="G98">
        <v>2</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ht="12.75">
      <c r="D99" s="138" t="s">
        <v>494</v>
      </c>
      <c r="E99">
        <v>2</v>
      </c>
      <c r="G99">
        <v>3</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ht="12.75">
      <c r="D100" s="138" t="s">
        <v>495</v>
      </c>
      <c r="E100">
        <v>3</v>
      </c>
      <c r="G100">
        <v>4</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ht="12.75">
      <c r="D101" s="138" t="s">
        <v>496</v>
      </c>
      <c r="E101">
        <v>4</v>
      </c>
      <c r="G101">
        <v>5</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ht="12.75">
      <c r="D102" s="138" t="s">
        <v>497</v>
      </c>
      <c r="E102">
        <v>5</v>
      </c>
      <c r="G102">
        <v>6</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ht="12.75">
      <c r="D103" s="138" t="s">
        <v>498</v>
      </c>
      <c r="E103">
        <v>6</v>
      </c>
      <c r="G103">
        <v>7</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ht="12.75">
      <c r="D104" s="138" t="s">
        <v>499</v>
      </c>
      <c r="E104">
        <v>7</v>
      </c>
      <c r="G104">
        <v>8</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ht="12.75">
      <c r="D105" s="138" t="s">
        <v>500</v>
      </c>
      <c r="E105">
        <v>8</v>
      </c>
      <c r="G105">
        <v>9</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ht="12.75">
      <c r="D106" s="138" t="s">
        <v>501</v>
      </c>
      <c r="E106">
        <v>9</v>
      </c>
      <c r="G106">
        <v>10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ht="12.75">
      <c r="D107" s="138" t="s">
        <v>502</v>
      </c>
      <c r="E107">
        <v>10</v>
      </c>
      <c r="G107">
        <v>11</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ht="12.75">
      <c r="D108" s="138" t="s">
        <v>503</v>
      </c>
      <c r="E108">
        <v>11</v>
      </c>
      <c r="G108">
        <v>12</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ht="12.75">
      <c r="D109" s="138" t="s">
        <v>504</v>
      </c>
      <c r="E109">
        <v>12</v>
      </c>
      <c r="G109">
        <v>13</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7:14" ht="12.75">
      <c r="G110">
        <v>14</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7:14" ht="12.75">
      <c r="G111">
        <v>15</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7:14" ht="12.75">
      <c r="G112">
        <v>16</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ht="12.75">
      <c r="G113">
        <v>17</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ht="12.75">
      <c r="G114">
        <v>18</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ht="12.75">
      <c r="G115">
        <v>19</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ht="12.75">
      <c r="G116">
        <v>20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ht="12.75">
      <c r="G117">
        <v>21</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ht="12.75">
      <c r="G118">
        <v>22</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ht="12.75">
      <c r="G119">
        <v>23</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ht="12.75">
      <c r="G120">
        <v>24</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ht="12.75">
      <c r="G121">
        <v>25</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ht="12.75">
      <c r="G122">
        <v>26</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5" bottom="0.787401575" header="0.3" footer="0.3"/>
  <pageSetup orientation="portrait" paperSize="9" r:id="rId7"/>
  <tableParts>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4" sqref="B4"/>
    </sheetView>
  </sheetViews>
  <sheetFormatPr defaultRowHeight="12.75"/>
  <cols>
    <col min="1" max="1" width="28.1428571428571" style="4" customWidth="1"/>
    <col min="2" max="2" width="65.7142857142857" style="4" customWidth="1"/>
    <col min="3" max="3" width="3" style="4" customWidth="1"/>
    <col min="4" max="4" width="65.7142857142857" style="4" customWidth="1"/>
    <col min="5" max="5" width="28.2857142857143" style="4" customWidth="1"/>
    <col min="6" max="37" width="9.14285714285714" style="73"/>
  </cols>
  <sheetData>
    <row r="1" spans="1:37" s="35" customFormat="1" ht="18">
      <c r="A1" s="223" t="s">
        <v>58</v>
      </c>
      <c r="B1" s="224"/>
      <c r="C1" s="224"/>
      <c r="D1" s="224"/>
      <c r="E1" s="224"/>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row>
    <row r="2" spans="1:37" s="35" customFormat="1" ht="18">
      <c r="A2" s="117"/>
      <c r="B2" s="119" t="s">
        <v>113</v>
      </c>
      <c r="C2" s="120"/>
      <c r="D2" s="121" t="s">
        <v>114</v>
      </c>
      <c r="E2" s="2"/>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row>
    <row r="3" spans="1:37" s="35" customFormat="1" ht="15.95" customHeight="1">
      <c r="A3" s="38"/>
      <c r="B3" s="39" t="s">
        <v>59</v>
      </c>
      <c r="C3" s="18"/>
      <c r="D3" s="39" t="s">
        <v>60</v>
      </c>
      <c r="E3" s="36"/>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row>
    <row r="4" spans="1:37" s="35" customFormat="1" ht="15.95" customHeight="1">
      <c r="A4" s="40" t="s">
        <v>71</v>
      </c>
      <c r="B4" s="41"/>
      <c r="C4" s="42"/>
      <c r="D4" s="225"/>
      <c r="E4" s="18" t="s">
        <v>61</v>
      </c>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row>
    <row r="5" spans="1:37" s="35" customFormat="1" ht="15.95" customHeight="1">
      <c r="A5" s="40" t="s">
        <v>73</v>
      </c>
      <c r="B5" s="43"/>
      <c r="C5" s="44"/>
      <c r="D5" s="226"/>
      <c r="E5" s="18"/>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row>
    <row r="6" spans="1:37" s="35" customFormat="1" ht="15.95" customHeight="1">
      <c r="A6" s="40" t="s">
        <v>62</v>
      </c>
      <c r="B6" s="43"/>
      <c r="C6" s="44"/>
      <c r="D6" s="226"/>
      <c r="E6" s="18"/>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row>
    <row r="7" spans="1:37" s="35" customFormat="1" ht="15.95" customHeight="1">
      <c r="A7" s="40" t="s">
        <v>63</v>
      </c>
      <c r="B7" s="43"/>
      <c r="C7" s="44"/>
      <c r="D7" s="45"/>
      <c r="E7" s="18" t="s">
        <v>64</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row>
    <row r="8" spans="1:37" s="35" customFormat="1" ht="15.95" customHeight="1">
      <c r="A8" s="40" t="s">
        <v>65</v>
      </c>
      <c r="B8" s="46"/>
      <c r="C8" s="44"/>
      <c r="D8" s="45"/>
      <c r="E8" s="18"/>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row>
    <row r="9" spans="1:37" s="35" customFormat="1" ht="15.95" customHeight="1">
      <c r="A9" s="40" t="s">
        <v>66</v>
      </c>
      <c r="B9" s="47"/>
      <c r="C9" s="44"/>
      <c r="D9" s="45"/>
      <c r="E9" s="18"/>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row>
    <row r="10" spans="1:37" s="35" customFormat="1" ht="15.95" customHeight="1">
      <c r="A10" s="40" t="s">
        <v>67</v>
      </c>
      <c r="B10" s="47"/>
      <c r="C10" s="44"/>
      <c r="D10" s="48"/>
      <c r="E10" s="18" t="s">
        <v>67</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row>
    <row r="11" spans="1:37" s="35" customFormat="1" ht="15.95" customHeight="1">
      <c r="A11" s="40" t="s">
        <v>68</v>
      </c>
      <c r="B11" s="47"/>
      <c r="C11" s="44"/>
      <c r="D11" s="45"/>
      <c r="E11" s="18"/>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row>
    <row r="12" spans="1:37" s="35" customFormat="1" ht="15.95" customHeight="1">
      <c r="A12" s="40"/>
      <c r="B12" s="227" t="s">
        <v>69</v>
      </c>
      <c r="C12" s="228"/>
      <c r="D12" s="229"/>
      <c r="E12" s="18"/>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row>
    <row r="13" spans="1:37" s="35" customFormat="1" ht="15.95" customHeight="1">
      <c r="A13" s="181" t="s">
        <v>147</v>
      </c>
      <c r="B13" s="169"/>
      <c r="C13" s="50"/>
      <c r="D13" s="51"/>
      <c r="E13" s="52" t="s">
        <v>70</v>
      </c>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row>
    <row r="14" spans="1:37" s="35" customFormat="1" ht="15.95" customHeight="1">
      <c r="A14" s="181" t="s">
        <v>148</v>
      </c>
      <c r="B14" s="169"/>
      <c r="C14" s="44"/>
      <c r="D14" s="51"/>
      <c r="E14" s="18" t="s">
        <v>71</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row>
    <row r="15" spans="1:37" s="35" customFormat="1" ht="15.95" customHeight="1">
      <c r="A15" s="53" t="s">
        <v>72</v>
      </c>
      <c r="B15" s="49"/>
      <c r="C15" s="44"/>
      <c r="D15" s="51"/>
      <c r="E15" s="18" t="s">
        <v>73</v>
      </c>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row>
    <row r="16" spans="1:37" s="35" customFormat="1" ht="15.95" customHeight="1">
      <c r="A16" s="40" t="s">
        <v>74</v>
      </c>
      <c r="B16" s="49"/>
      <c r="C16" s="44"/>
      <c r="D16" s="51"/>
      <c r="E16" s="18" t="s">
        <v>63</v>
      </c>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row>
    <row r="17" spans="1:37" s="35" customFormat="1" ht="15.95" customHeight="1">
      <c r="A17" s="40" t="s">
        <v>75</v>
      </c>
      <c r="B17" s="54"/>
      <c r="C17" s="44"/>
      <c r="D17" s="51"/>
      <c r="E17" s="18" t="s">
        <v>76</v>
      </c>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row>
    <row r="18" spans="1:37" s="35" customFormat="1" ht="15.95" customHeight="1">
      <c r="A18" s="40" t="s">
        <v>77</v>
      </c>
      <c r="B18" s="49"/>
      <c r="C18" s="44"/>
      <c r="D18" s="51"/>
      <c r="E18" s="18"/>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row>
    <row r="19" spans="1:37" s="35" customFormat="1" ht="15.95" customHeight="1">
      <c r="A19" s="40" t="s">
        <v>78</v>
      </c>
      <c r="B19" s="55"/>
      <c r="C19" s="50"/>
      <c r="D19" s="51"/>
      <c r="E19" s="52" t="s">
        <v>79</v>
      </c>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row>
    <row r="20" spans="1:37" s="35" customFormat="1" ht="15.95" customHeight="1">
      <c r="A20" s="40" t="s">
        <v>80</v>
      </c>
      <c r="B20" s="49"/>
      <c r="C20" s="44"/>
      <c r="D20" s="51"/>
      <c r="E20" s="18" t="s">
        <v>71</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row>
    <row r="21" spans="1:37" s="35" customFormat="1" ht="15.95" customHeight="1">
      <c r="A21" s="40" t="s">
        <v>81</v>
      </c>
      <c r="B21" s="49"/>
      <c r="C21" s="44"/>
      <c r="D21" s="51"/>
      <c r="E21" s="18" t="s">
        <v>73</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row>
    <row r="22" spans="1:37" s="35" customFormat="1" ht="15.95" customHeight="1">
      <c r="A22" s="40"/>
      <c r="B22" s="49"/>
      <c r="C22" s="44"/>
      <c r="D22" s="51"/>
      <c r="E22" s="18" t="s">
        <v>63</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row>
    <row r="23" spans="1:37" s="35" customFormat="1" ht="15.95" customHeight="1">
      <c r="A23" s="53" t="s">
        <v>82</v>
      </c>
      <c r="B23" s="49"/>
      <c r="C23" s="44"/>
      <c r="D23" s="56"/>
      <c r="E23" s="18" t="s">
        <v>83</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row>
    <row r="24" spans="1:37" s="35" customFormat="1" ht="15.95" customHeight="1">
      <c r="A24" s="40"/>
      <c r="B24" s="49"/>
      <c r="C24" s="44"/>
      <c r="D24" s="51"/>
      <c r="E24" s="18" t="s">
        <v>84</v>
      </c>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row>
    <row r="25" spans="1:37" s="35" customFormat="1" ht="15.95" customHeight="1">
      <c r="A25" s="40" t="s">
        <v>83</v>
      </c>
      <c r="B25" s="57"/>
      <c r="C25" s="44"/>
      <c r="D25" s="58"/>
      <c r="E25" s="18" t="s">
        <v>75</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row>
    <row r="26" spans="1:37" s="35" customFormat="1" ht="15.95" customHeight="1">
      <c r="A26" s="40" t="s">
        <v>85</v>
      </c>
      <c r="B26" s="57"/>
      <c r="C26" s="44"/>
      <c r="D26" s="51"/>
      <c r="E26" s="18" t="s">
        <v>77</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row>
    <row r="27" spans="1:37" s="35" customFormat="1" ht="15.95" customHeight="1">
      <c r="A27" s="40" t="s">
        <v>86</v>
      </c>
      <c r="B27" s="59"/>
      <c r="C27" s="44"/>
      <c r="D27" s="60"/>
      <c r="E27" s="18" t="s">
        <v>78</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row>
    <row r="28" spans="1:37" s="35" customFormat="1" ht="15.95" customHeight="1">
      <c r="A28" s="40" t="s">
        <v>158</v>
      </c>
      <c r="B28" s="49"/>
      <c r="C28" s="44"/>
      <c r="D28" s="51"/>
      <c r="E28" s="18"/>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row>
    <row r="29" spans="1:37" s="35" customFormat="1" ht="15.95" customHeight="1">
      <c r="A29" s="40" t="s">
        <v>87</v>
      </c>
      <c r="B29" s="230"/>
      <c r="C29" s="50"/>
      <c r="D29" s="51"/>
      <c r="E29" s="52" t="s">
        <v>88</v>
      </c>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row>
    <row r="30" spans="1:37" s="35" customFormat="1" ht="15.95" customHeight="1">
      <c r="A30" s="40"/>
      <c r="B30" s="231"/>
      <c r="C30" s="44"/>
      <c r="D30" s="51"/>
      <c r="E30" s="18" t="s">
        <v>71</v>
      </c>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row>
    <row r="31" spans="1:37" s="35" customFormat="1" ht="15.95" customHeight="1">
      <c r="A31" s="53" t="s">
        <v>89</v>
      </c>
      <c r="B31" s="49"/>
      <c r="C31" s="44"/>
      <c r="D31" s="51"/>
      <c r="E31" s="18" t="s">
        <v>73</v>
      </c>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row>
    <row r="32" spans="1:37" s="35" customFormat="1" ht="15.95" customHeight="1">
      <c r="A32" s="40" t="s">
        <v>90</v>
      </c>
      <c r="B32" s="55"/>
      <c r="C32" s="44"/>
      <c r="D32" s="51"/>
      <c r="E32" s="18" t="s">
        <v>63</v>
      </c>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row>
    <row r="33" spans="1:37" s="35" customFormat="1" ht="15.95" customHeight="1">
      <c r="A33" s="40" t="s">
        <v>91</v>
      </c>
      <c r="B33" s="55"/>
      <c r="C33" s="44"/>
      <c r="D33" s="56"/>
      <c r="E33" s="18" t="s">
        <v>83</v>
      </c>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row>
    <row r="34" spans="1:37" s="35" customFormat="1" ht="15.95" customHeight="1">
      <c r="A34" s="40" t="s">
        <v>92</v>
      </c>
      <c r="B34" s="49"/>
      <c r="C34" s="44"/>
      <c r="D34" s="56"/>
      <c r="E34" s="18" t="s">
        <v>93</v>
      </c>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row>
    <row r="35" spans="1:37" s="35" customFormat="1" ht="15.95" customHeight="1">
      <c r="A35" s="40"/>
      <c r="B35" s="49"/>
      <c r="C35" s="44"/>
      <c r="D35" s="61"/>
      <c r="E35" s="18" t="s">
        <v>86</v>
      </c>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row>
    <row r="36" spans="1:37" s="35" customFormat="1" ht="15.95" customHeight="1">
      <c r="A36" s="40"/>
      <c r="B36" s="62"/>
      <c r="C36" s="63"/>
      <c r="D36" s="64"/>
      <c r="E36" s="18"/>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row>
    <row r="37" spans="1:37" s="35" customFormat="1" ht="12.75">
      <c r="A37" s="232" t="s">
        <v>94</v>
      </c>
      <c r="B37" s="224"/>
      <c r="C37" s="224"/>
      <c r="D37" s="224"/>
      <c r="E37" s="224"/>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row>
    <row r="38" spans="1:37" s="35" customFormat="1" ht="12.75">
      <c r="A38" s="65"/>
      <c r="B38" s="66" t="s">
        <v>97</v>
      </c>
      <c r="C38" s="18"/>
      <c r="D38" s="233" t="s">
        <v>96</v>
      </c>
      <c r="E38" s="234"/>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row>
    <row r="39" spans="1:37" s="35" customFormat="1" ht="12.75">
      <c r="A39" s="67"/>
      <c r="B39" s="68" t="s">
        <v>95</v>
      </c>
      <c r="C39" s="18"/>
      <c r="D39" s="69" t="s">
        <v>98</v>
      </c>
      <c r="E39" s="18"/>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row>
    <row r="40" spans="1:37" s="35" customFormat="1" ht="12.75">
      <c r="A40" s="70"/>
      <c r="B40" s="71" t="s">
        <v>99</v>
      </c>
      <c r="C40" s="18"/>
      <c r="D40" s="18"/>
      <c r="E40" s="18"/>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row>
    <row r="41" spans="1:37" s="35" customFormat="1" ht="12.75">
      <c r="A41" s="220" t="s">
        <v>48</v>
      </c>
      <c r="B41" s="220"/>
      <c r="C41" s="220"/>
      <c r="D41" s="220"/>
      <c r="E41" s="72"/>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row>
    <row r="43" spans="1:1" s="73" customFormat="1" ht="12.75">
      <c r="A43" s="74"/>
    </row>
    <row r="44" spans="1:5" s="73" customFormat="1" ht="12.75">
      <c r="A44" s="221"/>
      <c r="B44" s="222"/>
      <c r="C44" s="222"/>
      <c r="D44" s="222"/>
      <c r="E44" s="222"/>
    </row>
    <row r="45" s="73" customFormat="1" ht="12.75"/>
    <row r="46" s="73" customFormat="1" ht="12.75"/>
    <row r="47" s="73" customFormat="1" ht="12.75"/>
    <row r="48" s="73" customFormat="1" ht="12.75"/>
    <row r="49" s="73" customFormat="1" ht="12.75"/>
    <row r="50" s="73" customFormat="1" ht="12.75"/>
    <row r="51" s="73" customFormat="1" ht="12.75"/>
    <row r="52" s="73" customFormat="1" ht="12.75"/>
    <row r="53" spans="1:1" s="73" customFormat="1" ht="12.75">
      <c r="A53" s="74"/>
    </row>
    <row r="54" s="73" customFormat="1" ht="12.75"/>
    <row r="55" s="73" customFormat="1" ht="12.75"/>
    <row r="56" s="73" customFormat="1" ht="12.75"/>
    <row r="57" s="73" customFormat="1" ht="12.75"/>
    <row r="58" s="73" customFormat="1" ht="12.75"/>
    <row r="59" s="73" customFormat="1" ht="12.75"/>
    <row r="60" s="73" customFormat="1" ht="12.75"/>
    <row r="61" s="73" customFormat="1" ht="12.75"/>
    <row r="62" s="73" customFormat="1" ht="12.75"/>
    <row r="63" s="73" customFormat="1" ht="12.75"/>
    <row r="64" s="73" customFormat="1" ht="12.75"/>
    <row r="65" s="73" customFormat="1" ht="12.75"/>
    <row r="66" s="73" customFormat="1" ht="12.75"/>
    <row r="67" s="73" customFormat="1" ht="12.75"/>
    <row r="68" s="73" customFormat="1" ht="12.75"/>
    <row r="69" s="73" customFormat="1" ht="12.75"/>
    <row r="70" s="73" customFormat="1" ht="12.75"/>
    <row r="71" s="73" customFormat="1" ht="12.75"/>
    <row r="72" s="73" customFormat="1" ht="12.75"/>
    <row r="73" s="73" customFormat="1" ht="12.75"/>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row r="202" s="73" customFormat="1" ht="12.75"/>
    <row r="203" s="73" customFormat="1" ht="12.75"/>
    <row r="204" s="73" customFormat="1" ht="12.75"/>
    <row r="205" s="73" customFormat="1" ht="12.75"/>
    <row r="206" s="73" customFormat="1" ht="12.75"/>
    <row r="207" s="73" customFormat="1" ht="12.75"/>
    <row r="208" s="73" customFormat="1" ht="12.75"/>
    <row r="209" s="73" customFormat="1" ht="12.75"/>
    <row r="210" s="73" customFormat="1" ht="12.75"/>
    <row r="211" s="73" customFormat="1" ht="12.75"/>
    <row r="212" s="73" customFormat="1" ht="12.75"/>
    <row r="213" s="73" customFormat="1" ht="12.75"/>
    <row r="214" s="73" customFormat="1" ht="12.75"/>
    <row r="215" s="73" customFormat="1" ht="12.75"/>
    <row r="216" s="73" customFormat="1" ht="12.75"/>
    <row r="217" s="73" customFormat="1" ht="12.75"/>
  </sheetData>
  <sheetProtection algorithmName="SHA-512" hashValue="6QiI8Aq6bJ1aPhGEUDutmuQjPEwty16ssUEQYP6T9IYEzZ3JT0qLTEgYjP/0SmvHXo7FinTfVtkLIb0JX1+AHA==" saltValue="XFUp/cAly4z3eXPHEW+Fzw==" spinCount="100000" sheet="1" objects="1" scenarios="1"/>
  <mergeCells count="8">
    <mergeCell ref="A41:D41"/>
    <mergeCell ref="A44:E44"/>
    <mergeCell ref="A1:E1"/>
    <mergeCell ref="D4:D6"/>
    <mergeCell ref="B12:D12"/>
    <mergeCell ref="B29:B30"/>
    <mergeCell ref="A37:E37"/>
    <mergeCell ref="D38:E38"/>
  </mergeCells>
  <dataValidations count="2">
    <dataValidation type="list" allowBlank="1" showInputMessage="1" sqref="B14">
      <formula1>validation_list2</formula1>
    </dataValidation>
    <dataValidation type="list" allowBlank="1" showInputMessage="1" sqref="B13">
      <formula1>fin_ur</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74"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99"/>
    <pageSetUpPr fitToPage="1"/>
  </sheetPr>
  <dimension ref="A1:B20"/>
  <sheetViews>
    <sheetView workbookViewId="0" topLeftCell="A1">
      <selection pane="topLeft" activeCell="B17" sqref="B17"/>
    </sheetView>
  </sheetViews>
  <sheetFormatPr defaultRowHeight="12.75"/>
  <cols>
    <col min="1" max="1" width="4" style="140" customWidth="1"/>
    <col min="2" max="2" width="100.714285714286" style="140" customWidth="1"/>
    <col min="3" max="42" width="9.14285714285714" style="182"/>
    <col min="43" max="16384" width="9.14285714285714" style="140"/>
  </cols>
  <sheetData>
    <row r="1" spans="1:2" ht="18">
      <c r="A1" s="235" t="s">
        <v>509</v>
      </c>
      <c r="B1" s="236"/>
    </row>
    <row r="2" spans="1:2" ht="12.75">
      <c r="A2" s="183"/>
      <c r="B2" s="183"/>
    </row>
    <row r="3" spans="1:2" ht="30">
      <c r="A3" s="184" t="s">
        <v>105</v>
      </c>
      <c r="B3" s="185" t="s">
        <v>531</v>
      </c>
    </row>
    <row r="4" spans="1:2" ht="29.25">
      <c r="A4" s="184" t="s">
        <v>106</v>
      </c>
      <c r="B4" s="186" t="s">
        <v>510</v>
      </c>
    </row>
    <row r="5" spans="1:2" ht="29.25">
      <c r="A5" s="184" t="s">
        <v>107</v>
      </c>
      <c r="B5" s="186" t="s">
        <v>511</v>
      </c>
    </row>
    <row r="6" spans="1:2" ht="15">
      <c r="A6" s="184"/>
      <c r="B6" s="187" t="s">
        <v>524</v>
      </c>
    </row>
    <row r="7" spans="1:2" ht="15">
      <c r="A7" s="184"/>
      <c r="B7" s="187" t="s">
        <v>525</v>
      </c>
    </row>
    <row r="8" spans="1:2" s="182" customFormat="1" ht="86.25">
      <c r="A8" s="184"/>
      <c r="B8" s="186" t="s">
        <v>526</v>
      </c>
    </row>
    <row r="9" spans="1:2" s="182" customFormat="1" ht="29.25">
      <c r="A9" s="184" t="s">
        <v>139</v>
      </c>
      <c r="B9" s="188" t="s">
        <v>512</v>
      </c>
    </row>
    <row r="10" spans="1:2" s="182" customFormat="1" ht="59.25">
      <c r="A10" s="184" t="s">
        <v>140</v>
      </c>
      <c r="B10" s="186" t="s">
        <v>513</v>
      </c>
    </row>
    <row r="11" spans="1:2" s="182" customFormat="1" ht="15">
      <c r="A11" s="184" t="s">
        <v>514</v>
      </c>
      <c r="B11" s="186" t="s">
        <v>515</v>
      </c>
    </row>
    <row r="12" spans="1:2" s="182" customFormat="1" ht="15">
      <c r="A12" s="184"/>
      <c r="B12" s="189" t="s">
        <v>516</v>
      </c>
    </row>
    <row r="13" spans="1:2" s="182" customFormat="1" ht="42.75">
      <c r="A13" s="184"/>
      <c r="B13" s="186" t="s">
        <v>517</v>
      </c>
    </row>
    <row r="14" spans="1:2" s="182" customFormat="1" ht="14.25">
      <c r="A14" s="184" t="s">
        <v>518</v>
      </c>
      <c r="B14" s="186" t="s">
        <v>519</v>
      </c>
    </row>
    <row r="15" spans="1:2" s="182" customFormat="1" ht="14.25">
      <c r="A15" s="184"/>
      <c r="B15" s="186" t="s">
        <v>520</v>
      </c>
    </row>
    <row r="16" spans="1:2" s="182" customFormat="1" ht="14.25">
      <c r="A16" s="184"/>
      <c r="B16" s="186" t="s">
        <v>549</v>
      </c>
    </row>
    <row r="17" spans="1:2" s="182" customFormat="1" ht="12.75">
      <c r="A17" s="183"/>
      <c r="B17" s="183"/>
    </row>
    <row r="18" spans="1:2" s="182" customFormat="1" ht="15.75">
      <c r="A18" s="183"/>
      <c r="B18" s="190" t="s">
        <v>521</v>
      </c>
    </row>
    <row r="19" spans="1:2" s="182" customFormat="1" ht="14.25">
      <c r="A19" s="183"/>
      <c r="B19" s="191" t="s">
        <v>522</v>
      </c>
    </row>
    <row r="20" spans="1:2" s="182" customFormat="1" ht="14.25">
      <c r="A20" s="183"/>
      <c r="B20" s="191" t="s">
        <v>523</v>
      </c>
    </row>
    <row r="21" s="182" customFormat="1" ht="12.75"/>
    <row r="22" s="182" customFormat="1" ht="12.75"/>
    <row r="23" s="182" customFormat="1" ht="12.75"/>
    <row r="24" s="182" customFormat="1" ht="12.75"/>
    <row r="25" s="182" customFormat="1" ht="12.75"/>
    <row r="26" s="182" customFormat="1" ht="12.75"/>
    <row r="27" s="182" customFormat="1" ht="12.75"/>
    <row r="28" s="182" customFormat="1" ht="12.75"/>
    <row r="29" s="182" customFormat="1" ht="12.75"/>
    <row r="30" s="182" customFormat="1" ht="12.75"/>
    <row r="31" s="182" customFormat="1" ht="12.75"/>
    <row r="32" s="182" customFormat="1" ht="12.75"/>
    <row r="33" s="182" customFormat="1" ht="12.75"/>
    <row r="34" s="182" customFormat="1" ht="12.75"/>
    <row r="35" s="182" customFormat="1" ht="12.75"/>
    <row r="36" s="182" customFormat="1" ht="12.75"/>
    <row r="37" s="182" customFormat="1" ht="12.75"/>
    <row r="38" s="182" customFormat="1" ht="12.75"/>
    <row r="39" s="182" customFormat="1" ht="12.75"/>
    <row r="40" s="182" customFormat="1" ht="12.75"/>
    <row r="41" s="182" customFormat="1" ht="12.75"/>
    <row r="42" s="182" customFormat="1" ht="12.75"/>
    <row r="43" s="182" customFormat="1" ht="12.75"/>
    <row r="44" s="182" customFormat="1" ht="12.75"/>
    <row r="45" s="182" customFormat="1" ht="12.75"/>
    <row r="46" s="182" customFormat="1" ht="12.75"/>
    <row r="47" s="182" customFormat="1" ht="12.75"/>
    <row r="48" s="182" customFormat="1" ht="12.75"/>
    <row r="49" s="182" customFormat="1" ht="12.75"/>
    <row r="50" s="182" customFormat="1" ht="12.75"/>
    <row r="51" s="182" customFormat="1" ht="12.75"/>
    <row r="52" s="182" customFormat="1" ht="12.75"/>
    <row r="53" s="182" customFormat="1" ht="12.75"/>
    <row r="54" s="182" customFormat="1" ht="12.75"/>
    <row r="55" s="182" customFormat="1" ht="12.75"/>
    <row r="56" s="182" customFormat="1" ht="12.75"/>
    <row r="57" s="182" customFormat="1" ht="12.75"/>
    <row r="58" s="182" customFormat="1" ht="12.75"/>
    <row r="59" s="182" customFormat="1" ht="12.75"/>
    <row r="60" s="182" customFormat="1" ht="12.75"/>
    <row r="61" s="182" customFormat="1" ht="12.75"/>
    <row r="62" s="182" customFormat="1" ht="12.75"/>
    <row r="63" s="182" customFormat="1" ht="12.75"/>
    <row r="64" s="182" customFormat="1" ht="12.75"/>
    <row r="65" s="182" customFormat="1" ht="12.75"/>
    <row r="66" s="182" customFormat="1" ht="12.75"/>
    <row r="67" s="182" customFormat="1" ht="12.75"/>
    <row r="68" s="182" customFormat="1" ht="12.75"/>
    <row r="69" s="182" customFormat="1" ht="12.75"/>
    <row r="70" s="182" customFormat="1" ht="12.75"/>
    <row r="71" s="182" customFormat="1" ht="12.75"/>
    <row r="72" s="182" customFormat="1" ht="12.75"/>
    <row r="73" s="182" customFormat="1" ht="12.75"/>
    <row r="74" s="182" customFormat="1" ht="12.75"/>
    <row r="75" s="182" customFormat="1" ht="12.75"/>
    <row r="76" s="182" customFormat="1" ht="12.75"/>
    <row r="77" s="182" customFormat="1" ht="12.75"/>
    <row r="78" s="182" customFormat="1" ht="12.75"/>
    <row r="79" s="182" customFormat="1" ht="12.75"/>
    <row r="80" s="182" customFormat="1" ht="12.75"/>
    <row r="81" s="182" customFormat="1" ht="12.75"/>
    <row r="82" s="182" customFormat="1" ht="12.75"/>
    <row r="83" s="182" customFormat="1" ht="12.75"/>
    <row r="84" s="182" customFormat="1" ht="12.75"/>
    <row r="85" s="182" customFormat="1" ht="12.75"/>
    <row r="86" s="182" customFormat="1" ht="12.75"/>
    <row r="87" s="182" customFormat="1" ht="12.75"/>
    <row r="88" s="182" customFormat="1" ht="12.75"/>
    <row r="89" s="182" customFormat="1" ht="12.75"/>
    <row r="90" s="182" customFormat="1" ht="12.75"/>
    <row r="91" s="182" customFormat="1" ht="12.75"/>
    <row r="92" s="182" customFormat="1" ht="12.75"/>
    <row r="93" s="182" customFormat="1" ht="12.75"/>
    <row r="94" s="182" customFormat="1" ht="12.75"/>
    <row r="95" s="182" customFormat="1" ht="12.75"/>
    <row r="96" s="182" customFormat="1" ht="12.75"/>
    <row r="97" s="182" customFormat="1" ht="12.75"/>
    <row r="98" s="182" customFormat="1" ht="12.75"/>
    <row r="99" s="182" customFormat="1" ht="12.75"/>
    <row r="100" s="182" customFormat="1" ht="12.75"/>
    <row r="101" s="182" customFormat="1" ht="12.75"/>
    <row r="102" s="182" customFormat="1" ht="12.75"/>
    <row r="103" s="182" customFormat="1" ht="12.75"/>
    <row r="104" s="182" customFormat="1" ht="12.75"/>
    <row r="105" s="182" customFormat="1" ht="12.75"/>
    <row r="106" s="182" customFormat="1" ht="12.75"/>
    <row r="107" s="182" customFormat="1" ht="12.75"/>
    <row r="108" s="182" customFormat="1" ht="12.75"/>
    <row r="109" s="182" customFormat="1" ht="12.75"/>
    <row r="110" s="182" customFormat="1" ht="12.75"/>
    <row r="111" s="182" customFormat="1" ht="12.75"/>
    <row r="112" s="182" customFormat="1" ht="12.75"/>
    <row r="113" s="182" customFormat="1" ht="12.75"/>
    <row r="114" s="182" customFormat="1" ht="12.75"/>
    <row r="115" s="182" customFormat="1" ht="12.75"/>
    <row r="116" s="182" customFormat="1" ht="12.75"/>
    <row r="117" s="182" customFormat="1" ht="12.75"/>
    <row r="118" s="182" customFormat="1" ht="12.75"/>
    <row r="119" s="182" customFormat="1" ht="12.75"/>
    <row r="120" s="182" customFormat="1" ht="12.75"/>
    <row r="121" s="182" customFormat="1" ht="12.75"/>
    <row r="122" s="182" customFormat="1" ht="12.75"/>
    <row r="123" s="182" customFormat="1" ht="12.75"/>
    <row r="124" s="182" customFormat="1" ht="12.75"/>
    <row r="125" s="182" customFormat="1" ht="12.75"/>
    <row r="126" s="182" customFormat="1" ht="12.75"/>
    <row r="127" s="182" customFormat="1" ht="12.75"/>
    <row r="128" s="182" customFormat="1" ht="12.75"/>
    <row r="129" s="182" customFormat="1" ht="12.75"/>
    <row r="130" s="182" customFormat="1" ht="12.75"/>
    <row r="131" s="182" customFormat="1" ht="12.75"/>
    <row r="132" s="182" customFormat="1" ht="12.75"/>
    <row r="133" s="182" customFormat="1" ht="12.75"/>
    <row r="134" s="182" customFormat="1" ht="12.75"/>
    <row r="135" s="182" customFormat="1" ht="12.75"/>
    <row r="136" s="182" customFormat="1" ht="12.75"/>
    <row r="137" s="182" customFormat="1" ht="12.75"/>
    <row r="138" s="182" customFormat="1" ht="12.75"/>
    <row r="139" s="182" customFormat="1" ht="12.75"/>
    <row r="140" s="182" customFormat="1" ht="12.75"/>
    <row r="141" s="182" customFormat="1" ht="12.75"/>
    <row r="142" s="182" customFormat="1" ht="12.75"/>
    <row r="143" s="182" customFormat="1" ht="12.75"/>
    <row r="144" s="182" customFormat="1" ht="12.75"/>
    <row r="145" s="182" customFormat="1" ht="12.75"/>
    <row r="146" s="182" customFormat="1" ht="12.75"/>
    <row r="147" s="182" customFormat="1" ht="12.75"/>
    <row r="148" s="182" customFormat="1" ht="12.75"/>
    <row r="149" s="182" customFormat="1" ht="12.75"/>
    <row r="150" s="182" customFormat="1" ht="12.75"/>
    <row r="151" s="182" customFormat="1" ht="12.75"/>
    <row r="152" s="182" customFormat="1" ht="12.75"/>
    <row r="153" s="182" customFormat="1" ht="12.75"/>
    <row r="154" s="182" customFormat="1" ht="12.75"/>
    <row r="155" s="182" customFormat="1" ht="12.75"/>
    <row r="156" s="182" customFormat="1" ht="12.75"/>
    <row r="157" s="182" customFormat="1" ht="12.75"/>
    <row r="158" s="182" customFormat="1" ht="12.75"/>
    <row r="159" s="182" customFormat="1" ht="12.75"/>
    <row r="160" s="182" customFormat="1" ht="12.75"/>
    <row r="161" s="182" customFormat="1" ht="12.75"/>
    <row r="162" s="182" customFormat="1" ht="12.75"/>
    <row r="163" s="182" customFormat="1" ht="12.75"/>
    <row r="164" s="182" customFormat="1" ht="12.75"/>
    <row r="165" s="182" customFormat="1" ht="12.75"/>
    <row r="166" s="182" customFormat="1" ht="12.75"/>
    <row r="167" s="182" customFormat="1" ht="12.75"/>
    <row r="168" s="182" customFormat="1" ht="12.75"/>
    <row r="169" s="182" customFormat="1" ht="12.75"/>
    <row r="170" s="182" customFormat="1" ht="12.75"/>
    <row r="171" s="182" customFormat="1" ht="12.75"/>
    <row r="172" s="182" customFormat="1" ht="12.75"/>
    <row r="173" s="182" customFormat="1" ht="12.75"/>
    <row r="174" s="182" customFormat="1" ht="12.75"/>
    <row r="175" s="182" customFormat="1" ht="12.75"/>
    <row r="176" s="182" customFormat="1" ht="12.75"/>
    <row r="177" s="182" customFormat="1" ht="12.75"/>
    <row r="178" s="182" customFormat="1" ht="12.75"/>
    <row r="179" s="182" customFormat="1" ht="12.75"/>
    <row r="180" s="182" customFormat="1" ht="12.75"/>
    <row r="181" s="182" customFormat="1" ht="12.75"/>
    <row r="182" s="182" customFormat="1" ht="12.75"/>
    <row r="183" s="182" customFormat="1" ht="12.75"/>
    <row r="184" s="182" customFormat="1" ht="12.75"/>
    <row r="185" s="182" customFormat="1" ht="12.75"/>
    <row r="186" s="182" customFormat="1" ht="12.75"/>
    <row r="187" s="182" customFormat="1" ht="12.75"/>
    <row r="188" s="182" customFormat="1" ht="12.75"/>
    <row r="189" s="182" customFormat="1" ht="12.75"/>
    <row r="190" s="182" customFormat="1" ht="12.75"/>
    <row r="191" s="182" customFormat="1" ht="12.75"/>
    <row r="192" s="182" customFormat="1" ht="12.75"/>
    <row r="193" s="182" customFormat="1" ht="12.75"/>
    <row r="194" s="182" customFormat="1" ht="12.75"/>
    <row r="195" s="182" customFormat="1" ht="12.75"/>
    <row r="196" s="182" customFormat="1" ht="12.75"/>
    <row r="197" s="182" customFormat="1" ht="12.75"/>
    <row r="198" s="182" customFormat="1" ht="12.75"/>
    <row r="199" s="182" customFormat="1" ht="12.75"/>
    <row r="200" s="182" customFormat="1" ht="12.75"/>
    <row r="201" s="182" customFormat="1" ht="12.75"/>
    <row r="202" s="182" customFormat="1" ht="12.75"/>
    <row r="203" s="182" customFormat="1" ht="12.75"/>
    <row r="204" s="182" customFormat="1" ht="12.75"/>
    <row r="205" s="182" customFormat="1" ht="12.75"/>
    <row r="206" s="182" customFormat="1" ht="12.75"/>
    <row r="207" s="182" customFormat="1" ht="12.75"/>
    <row r="208" s="182" customFormat="1" ht="12.75"/>
    <row r="209" s="182" customFormat="1" ht="12.75"/>
    <row r="210" s="182" customFormat="1" ht="12.75"/>
    <row r="211" s="182" customFormat="1" ht="12.75"/>
    <row r="212" s="182" customFormat="1" ht="12.75"/>
    <row r="213" s="182" customFormat="1" ht="12.75"/>
    <row r="214" s="182" customFormat="1" ht="12.75"/>
    <row r="215" s="182" customFormat="1" ht="12.75"/>
    <row r="216" s="182" customFormat="1" ht="12.75"/>
    <row r="217" s="182" customFormat="1" ht="12.75"/>
    <row r="218" s="182" customFormat="1" ht="12.75"/>
    <row r="219" s="182" customFormat="1" ht="12.75"/>
    <row r="220" s="182" customFormat="1" ht="12.75"/>
    <row r="221" s="182" customFormat="1" ht="12.75"/>
    <row r="222" s="182" customFormat="1" ht="12.75"/>
    <row r="223" s="182" customFormat="1" ht="12.75"/>
    <row r="224" s="182" customFormat="1" ht="12.75"/>
    <row r="225" s="182" customFormat="1" ht="12.75"/>
    <row r="226" s="182" customFormat="1" ht="12.75"/>
    <row r="227" s="182" customFormat="1" ht="12.75"/>
    <row r="228" s="182" customFormat="1" ht="12.75"/>
    <row r="229" s="182" customFormat="1" ht="12.75"/>
    <row r="230" s="182" customFormat="1" ht="12.75"/>
    <row r="231" s="182" customFormat="1" ht="12.75"/>
    <row r="232" s="182" customFormat="1" ht="12.75"/>
    <row r="233" s="182" customFormat="1" ht="12.75"/>
    <row r="234" s="182" customFormat="1" ht="12.75"/>
    <row r="235" s="182" customFormat="1" ht="12.75"/>
    <row r="236" s="182" customFormat="1" ht="12.75"/>
    <row r="237" s="182" customFormat="1" ht="12.75"/>
  </sheetData>
  <sheetProtection algorithmName="SHA-512" hashValue="Tus7KN0CG4dhhIfJL7cvYuybCQGXVu8tge5d3TG516lrpTc/d70pS5BKtQ6VTTx07JeneZAUYvbfN4f6ZCD49w==" saltValue="Ao8ceBkhcMjxWpyE6z8DGg==" spinCount="100000" sheet="1" objects="1" scenarios="1"/>
  <mergeCells count="1">
    <mergeCell ref="A1:B1"/>
  </mergeCells>
  <hyperlinks>
    <hyperlink ref="B12"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M48"/>
  <sheetViews>
    <sheetView showZeros="0" workbookViewId="0" topLeftCell="A1">
      <selection pane="topLeft" activeCell="C15" sqref="C15:M15"/>
    </sheetView>
  </sheetViews>
  <sheetFormatPr defaultRowHeight="12.75"/>
  <cols>
    <col min="1" max="2" width="6.71428571428571" style="1" customWidth="1"/>
    <col min="3" max="3" width="15.1428571428571" style="1" customWidth="1"/>
    <col min="4" max="12" width="6.71428571428571" style="1" customWidth="1"/>
    <col min="13" max="13" width="7.42857142857143" style="1" customWidth="1"/>
    <col min="14" max="16384" width="9.14285714285714" style="2"/>
  </cols>
  <sheetData>
    <row r="1" spans="1:13" ht="15.95" customHeight="1">
      <c r="A1" s="245" t="s">
        <v>22</v>
      </c>
      <c r="B1" s="246"/>
      <c r="C1" s="246"/>
      <c r="D1" s="246"/>
      <c r="E1" s="246"/>
      <c r="F1" s="246"/>
      <c r="G1" s="246"/>
      <c r="H1" s="246"/>
      <c r="I1" s="246"/>
      <c r="J1" s="246"/>
      <c r="K1" s="246"/>
      <c r="L1" s="246"/>
      <c r="M1" s="246"/>
    </row>
    <row r="2" spans="1:13" ht="15.95" customHeight="1">
      <c r="A2" s="263" t="s">
        <v>149</v>
      </c>
      <c r="B2" s="263"/>
      <c r="C2" s="263"/>
      <c r="D2" s="222"/>
      <c r="E2" s="222"/>
      <c r="F2" s="266"/>
      <c r="G2" s="266"/>
      <c r="H2" s="266"/>
      <c r="I2" s="266"/>
      <c r="J2" s="266"/>
      <c r="K2" s="266"/>
      <c r="L2" s="266"/>
      <c r="M2" s="266"/>
    </row>
    <row r="3" spans="1:13" ht="15.95" customHeight="1">
      <c r="A3" s="247">
        <f>+ZAKL_DATA!B13</f>
        <v>0</v>
      </c>
      <c r="B3" s="248"/>
      <c r="C3" s="249"/>
      <c r="D3" s="261"/>
      <c r="E3" s="262"/>
      <c r="F3" s="250" t="s">
        <v>104</v>
      </c>
      <c r="G3" s="251"/>
      <c r="H3" s="251"/>
      <c r="I3" s="251"/>
      <c r="J3" s="251"/>
      <c r="K3" s="251"/>
      <c r="L3" s="251"/>
      <c r="M3" s="252"/>
    </row>
    <row r="4" spans="1:13" ht="12.75">
      <c r="A4" s="263" t="s">
        <v>150</v>
      </c>
      <c r="B4" s="263"/>
      <c r="C4" s="263"/>
      <c r="D4" s="264"/>
      <c r="E4" s="265"/>
      <c r="F4" s="253"/>
      <c r="G4" s="254"/>
      <c r="H4" s="254"/>
      <c r="I4" s="254"/>
      <c r="J4" s="254"/>
      <c r="K4" s="254"/>
      <c r="L4" s="254"/>
      <c r="M4" s="255"/>
    </row>
    <row r="5" spans="1:13" ht="15.95" customHeight="1">
      <c r="A5" s="247">
        <f>+ZAKL_DATA!B14</f>
        <v>0</v>
      </c>
      <c r="B5" s="259"/>
      <c r="C5" s="260"/>
      <c r="D5" s="261"/>
      <c r="E5" s="262"/>
      <c r="F5" s="253"/>
      <c r="G5" s="254"/>
      <c r="H5" s="254"/>
      <c r="I5" s="254"/>
      <c r="J5" s="254"/>
      <c r="K5" s="254"/>
      <c r="L5" s="254"/>
      <c r="M5" s="255"/>
    </row>
    <row r="6" spans="1:13" ht="12.75">
      <c r="A6" s="263" t="s">
        <v>151</v>
      </c>
      <c r="B6" s="263"/>
      <c r="C6" s="263"/>
      <c r="D6" s="267"/>
      <c r="E6" s="268"/>
      <c r="F6" s="253"/>
      <c r="G6" s="254"/>
      <c r="H6" s="254"/>
      <c r="I6" s="254"/>
      <c r="J6" s="254"/>
      <c r="K6" s="254"/>
      <c r="L6" s="254"/>
      <c r="M6" s="255"/>
    </row>
    <row r="7" spans="1:13" ht="15.95" customHeight="1">
      <c r="A7" s="269" t="str">
        <f>+ZAKL_DATA!D2</f>
        <v>CZ</v>
      </c>
      <c r="B7" s="270"/>
      <c r="C7" s="271"/>
      <c r="D7" s="261"/>
      <c r="E7" s="262"/>
      <c r="F7" s="256"/>
      <c r="G7" s="257"/>
      <c r="H7" s="257"/>
      <c r="I7" s="257"/>
      <c r="J7" s="257"/>
      <c r="K7" s="257"/>
      <c r="L7" s="257"/>
      <c r="M7" s="258"/>
    </row>
    <row r="8" spans="1:13" ht="15.95" customHeight="1">
      <c r="A8" s="300"/>
      <c r="B8" s="284"/>
      <c r="C8" s="284"/>
      <c r="D8" s="284"/>
      <c r="E8" s="284"/>
      <c r="F8" s="284"/>
      <c r="G8" s="284"/>
      <c r="H8" s="284"/>
      <c r="I8" s="284"/>
      <c r="J8" s="284"/>
      <c r="K8" s="284"/>
      <c r="L8" s="284"/>
      <c r="M8" s="284"/>
    </row>
    <row r="9" spans="1:13" ht="10.5" customHeight="1">
      <c r="A9" s="272" t="s">
        <v>20</v>
      </c>
      <c r="B9" s="273"/>
      <c r="C9" s="273"/>
      <c r="D9" s="273"/>
      <c r="E9" s="273"/>
      <c r="F9" s="273"/>
      <c r="G9" s="273"/>
      <c r="H9" s="273"/>
      <c r="I9" s="273"/>
      <c r="J9" s="273"/>
      <c r="K9" s="273"/>
      <c r="L9" s="273"/>
      <c r="M9" s="273"/>
    </row>
    <row r="10" spans="1:13" ht="14.25" customHeight="1">
      <c r="A10" s="273"/>
      <c r="B10" s="273"/>
      <c r="C10" s="273"/>
      <c r="D10" s="273"/>
      <c r="E10" s="273"/>
      <c r="F10" s="273"/>
      <c r="G10" s="273"/>
      <c r="H10" s="273"/>
      <c r="I10" s="273"/>
      <c r="J10" s="273"/>
      <c r="K10" s="273"/>
      <c r="L10" s="273"/>
      <c r="M10" s="273"/>
    </row>
    <row r="11" spans="1:13" ht="15.95" customHeight="1">
      <c r="A11" s="276" t="s">
        <v>118</v>
      </c>
      <c r="B11" s="277"/>
      <c r="C11" s="274" t="s">
        <v>122</v>
      </c>
      <c r="D11" s="275"/>
      <c r="E11" s="275"/>
      <c r="F11" s="275"/>
      <c r="G11" s="275"/>
      <c r="H11" s="275"/>
      <c r="I11" s="275"/>
      <c r="J11" s="275"/>
      <c r="K11" s="275"/>
      <c r="L11" s="275"/>
      <c r="M11" s="275"/>
    </row>
    <row r="12" spans="1:13" ht="18" customHeight="1">
      <c r="A12" s="300"/>
      <c r="B12" s="123" t="s">
        <v>119</v>
      </c>
      <c r="C12" s="176" t="s">
        <v>505</v>
      </c>
      <c r="D12" s="303" t="s">
        <v>506</v>
      </c>
      <c r="E12" s="280"/>
      <c r="F12" s="280"/>
      <c r="G12" s="303" t="s">
        <v>507</v>
      </c>
      <c r="H12" s="280"/>
      <c r="I12" s="280"/>
      <c r="J12" s="304" t="s">
        <v>508</v>
      </c>
      <c r="K12" s="305"/>
      <c r="L12" s="305"/>
      <c r="M12" s="305"/>
    </row>
    <row r="13" spans="1:13" ht="15.95" customHeight="1">
      <c r="A13" s="222"/>
      <c r="B13" s="135"/>
      <c r="C13" s="192" t="s">
        <v>527</v>
      </c>
      <c r="D13" s="279" t="s">
        <v>528</v>
      </c>
      <c r="E13" s="280"/>
      <c r="F13" s="280"/>
      <c r="G13" s="280"/>
      <c r="H13" s="281" t="s">
        <v>529</v>
      </c>
      <c r="I13" s="282"/>
      <c r="J13" s="282"/>
      <c r="K13" s="282"/>
      <c r="L13" s="282"/>
      <c r="M13" s="177"/>
    </row>
    <row r="14" spans="1:13" ht="15.95" customHeight="1">
      <c r="A14" s="222"/>
      <c r="B14" s="123" t="s">
        <v>120</v>
      </c>
      <c r="C14" s="301" t="s">
        <v>44</v>
      </c>
      <c r="D14" s="302"/>
      <c r="E14" s="286" t="s">
        <v>551</v>
      </c>
      <c r="F14" s="287"/>
      <c r="G14" s="76" t="s">
        <v>17</v>
      </c>
      <c r="H14" s="286" t="s">
        <v>552</v>
      </c>
      <c r="I14" s="287"/>
      <c r="J14" s="306"/>
      <c r="K14" s="307"/>
      <c r="L14" s="307"/>
      <c r="M14" s="307"/>
    </row>
    <row r="15" spans="1:13" ht="15.95" customHeight="1">
      <c r="A15" s="222"/>
      <c r="B15" s="135"/>
      <c r="C15" s="283"/>
      <c r="D15" s="284"/>
      <c r="E15" s="284"/>
      <c r="F15" s="284"/>
      <c r="G15" s="284"/>
      <c r="H15" s="284"/>
      <c r="I15" s="284"/>
      <c r="J15" s="284"/>
      <c r="K15" s="284"/>
      <c r="L15" s="284"/>
      <c r="M15" s="284"/>
    </row>
    <row r="16" spans="1:13" ht="15.95" customHeight="1">
      <c r="A16" s="222"/>
      <c r="B16" s="285" t="s">
        <v>121</v>
      </c>
      <c r="C16" s="222"/>
      <c r="D16" s="254"/>
      <c r="E16" s="254"/>
      <c r="F16" s="254"/>
      <c r="G16" s="254"/>
      <c r="H16" s="254"/>
      <c r="I16" s="254"/>
      <c r="J16" s="254"/>
      <c r="K16" s="254"/>
      <c r="L16" s="254"/>
      <c r="M16" s="254"/>
    </row>
    <row r="17" spans="1:13" ht="15.95" customHeight="1">
      <c r="A17" s="222"/>
      <c r="B17" s="135"/>
      <c r="C17" s="288"/>
      <c r="D17" s="240"/>
      <c r="E17" s="240"/>
      <c r="F17" s="240"/>
      <c r="G17" s="240"/>
      <c r="H17" s="240"/>
      <c r="I17" s="240"/>
      <c r="J17" s="240"/>
      <c r="K17" s="289" t="s">
        <v>115</v>
      </c>
      <c r="L17" s="289"/>
      <c r="M17" s="289"/>
    </row>
    <row r="18" spans="1:13" ht="15.95" customHeight="1">
      <c r="A18" s="294" t="s">
        <v>117</v>
      </c>
      <c r="B18" s="295"/>
      <c r="C18" s="295"/>
      <c r="D18" s="240"/>
      <c r="E18" s="240"/>
      <c r="F18" s="240"/>
      <c r="G18" s="240"/>
      <c r="H18" s="240"/>
      <c r="I18" s="240"/>
      <c r="J18" s="297"/>
      <c r="K18" s="34"/>
      <c r="L18" s="33"/>
      <c r="M18" s="33"/>
    </row>
    <row r="19" spans="1:13" ht="15.95" customHeight="1">
      <c r="A19" s="296"/>
      <c r="B19" s="296"/>
      <c r="C19" s="296"/>
      <c r="D19" s="240"/>
      <c r="E19" s="240"/>
      <c r="F19" s="240"/>
      <c r="G19" s="240"/>
      <c r="H19" s="240"/>
      <c r="I19" s="240"/>
      <c r="J19" s="240"/>
      <c r="K19" s="293" t="s">
        <v>116</v>
      </c>
      <c r="L19" s="293"/>
      <c r="M19" s="293"/>
    </row>
    <row r="20" spans="1:13" ht="15.95" customHeight="1">
      <c r="A20" s="290"/>
      <c r="B20" s="291"/>
      <c r="C20" s="292"/>
      <c r="D20" s="240"/>
      <c r="E20" s="240"/>
      <c r="F20" s="240"/>
      <c r="G20" s="240"/>
      <c r="H20" s="240"/>
      <c r="I20" s="240"/>
      <c r="J20" s="297"/>
      <c r="K20" s="290"/>
      <c r="L20" s="291"/>
      <c r="M20" s="292"/>
    </row>
    <row r="21" spans="1:13" ht="15.95" customHeight="1">
      <c r="A21" s="298"/>
      <c r="B21" s="299"/>
      <c r="C21" s="299"/>
      <c r="D21" s="299"/>
      <c r="E21" s="299"/>
      <c r="F21" s="299"/>
      <c r="G21" s="299"/>
      <c r="H21" s="299"/>
      <c r="I21" s="299"/>
      <c r="J21" s="299"/>
      <c r="K21" s="299"/>
      <c r="L21" s="299"/>
      <c r="M21" s="299"/>
    </row>
    <row r="22" spans="1:13" ht="15.95" customHeight="1">
      <c r="A22" s="278" t="s">
        <v>50</v>
      </c>
      <c r="B22" s="222"/>
      <c r="C22" s="222"/>
      <c r="D22" s="222"/>
      <c r="E22" s="222"/>
      <c r="F22" s="222"/>
      <c r="G22" s="222"/>
      <c r="H22" s="222"/>
      <c r="I22" s="222"/>
      <c r="J22" s="222"/>
      <c r="K22" s="222"/>
      <c r="L22" s="222"/>
      <c r="M22" s="222"/>
    </row>
    <row r="23" spans="1:13" ht="15.95" customHeight="1">
      <c r="A23" s="313" t="s">
        <v>56</v>
      </c>
      <c r="B23" s="222"/>
      <c r="C23" s="222"/>
      <c r="D23" s="222"/>
      <c r="E23" s="222"/>
      <c r="F23" s="222"/>
      <c r="G23" s="222"/>
      <c r="H23" s="263" t="s">
        <v>54</v>
      </c>
      <c r="I23" s="222"/>
      <c r="J23" s="222"/>
      <c r="K23" s="222"/>
      <c r="L23" s="222"/>
      <c r="M23" s="3" t="s">
        <v>55</v>
      </c>
    </row>
    <row r="24" spans="1:13" ht="15.95" customHeight="1">
      <c r="A24" s="322">
        <f>+ZAKL_DATA!B5</f>
        <v>0</v>
      </c>
      <c r="B24" s="323"/>
      <c r="C24" s="323"/>
      <c r="D24" s="323"/>
      <c r="E24" s="323"/>
      <c r="F24" s="324"/>
      <c r="G24" s="75"/>
      <c r="H24" s="314">
        <f>+ZAKL_DATA!B4</f>
        <v>0</v>
      </c>
      <c r="I24" s="315"/>
      <c r="J24" s="315"/>
      <c r="K24" s="316"/>
      <c r="L24" s="75"/>
      <c r="M24" s="115">
        <f>+ZAKL_DATA!B7</f>
        <v>0</v>
      </c>
    </row>
    <row r="25" spans="1:13" ht="15.95" customHeight="1">
      <c r="A25" s="320" t="s">
        <v>51</v>
      </c>
      <c r="B25" s="321"/>
      <c r="C25" s="321"/>
      <c r="D25" s="321"/>
      <c r="E25" s="321"/>
      <c r="F25" s="321"/>
      <c r="G25" s="222"/>
      <c r="H25" s="321"/>
      <c r="I25" s="321"/>
      <c r="J25" s="321"/>
      <c r="K25" s="321"/>
      <c r="L25" s="222"/>
      <c r="M25" s="321"/>
    </row>
    <row r="26" spans="1:13" ht="15.95" customHeight="1">
      <c r="A26" s="222"/>
      <c r="B26" s="222"/>
      <c r="C26" s="222"/>
      <c r="D26" s="222"/>
      <c r="E26" s="222"/>
      <c r="F26" s="222"/>
      <c r="G26" s="222"/>
      <c r="H26" s="222"/>
      <c r="I26" s="222"/>
      <c r="J26" s="222"/>
      <c r="K26" s="222"/>
      <c r="L26" s="222"/>
      <c r="M26" s="222"/>
    </row>
    <row r="27" spans="1:13" ht="15.95" customHeight="1">
      <c r="A27" s="313" t="s">
        <v>57</v>
      </c>
      <c r="B27" s="264"/>
      <c r="C27" s="264"/>
      <c r="D27" s="264"/>
      <c r="E27" s="264"/>
      <c r="F27" s="264"/>
      <c r="G27" s="264"/>
      <c r="H27" s="264"/>
      <c r="I27" s="264"/>
      <c r="J27" s="264"/>
      <c r="K27" s="264"/>
      <c r="L27" s="264"/>
      <c r="M27" s="264"/>
    </row>
    <row r="28" spans="1:13" ht="15.95" customHeight="1">
      <c r="A28" s="314" t="str">
        <f>CONCATENATE(+ZAKL_DATA!D4,", ",+ZAKL_DATA!D7)</f>
        <v xml:space="preserve">, </v>
      </c>
      <c r="B28" s="315"/>
      <c r="C28" s="315"/>
      <c r="D28" s="315"/>
      <c r="E28" s="315"/>
      <c r="F28" s="315"/>
      <c r="G28" s="315"/>
      <c r="H28" s="315"/>
      <c r="I28" s="315"/>
      <c r="J28" s="315"/>
      <c r="K28" s="315"/>
      <c r="L28" s="315"/>
      <c r="M28" s="316"/>
    </row>
    <row r="29" spans="1:13" ht="8.1" customHeight="1">
      <c r="A29" s="311"/>
      <c r="B29" s="312"/>
      <c r="C29" s="312"/>
      <c r="D29" s="312"/>
      <c r="E29" s="312"/>
      <c r="F29" s="312"/>
      <c r="G29" s="312"/>
      <c r="H29" s="312"/>
      <c r="I29" s="312"/>
      <c r="J29" s="312"/>
      <c r="K29" s="312"/>
      <c r="L29" s="312"/>
      <c r="M29" s="312"/>
    </row>
    <row r="30" spans="1:13" ht="15.95" customHeight="1">
      <c r="A30" s="322"/>
      <c r="B30" s="325"/>
      <c r="C30" s="325"/>
      <c r="D30" s="325"/>
      <c r="E30" s="325"/>
      <c r="F30" s="325"/>
      <c r="G30" s="325"/>
      <c r="H30" s="326"/>
      <c r="I30" s="326"/>
      <c r="J30" s="326"/>
      <c r="K30" s="326"/>
      <c r="L30" s="326"/>
      <c r="M30" s="327"/>
    </row>
    <row r="31" spans="1:13" ht="15.95" customHeight="1">
      <c r="A31" s="278" t="s">
        <v>52</v>
      </c>
      <c r="B31" s="222"/>
      <c r="C31" s="222"/>
      <c r="D31" s="222"/>
      <c r="E31" s="222"/>
      <c r="F31" s="222"/>
      <c r="G31" s="222"/>
      <c r="H31" s="222"/>
      <c r="I31" s="222"/>
      <c r="J31" s="222"/>
      <c r="K31" s="222"/>
      <c r="L31" s="222"/>
      <c r="M31" s="222"/>
    </row>
    <row r="32" spans="1:13" ht="15.95" customHeight="1">
      <c r="A32" s="222"/>
      <c r="B32" s="222"/>
      <c r="C32" s="222"/>
      <c r="D32" s="222"/>
      <c r="E32" s="222"/>
      <c r="F32" s="222"/>
      <c r="G32" s="222"/>
      <c r="H32" s="222"/>
      <c r="I32" s="222"/>
      <c r="J32" s="222"/>
      <c r="K32" s="222"/>
      <c r="L32" s="222"/>
      <c r="M32" s="222"/>
    </row>
    <row r="33" spans="1:13" ht="15.95" customHeight="1">
      <c r="A33" s="308" t="s">
        <v>123</v>
      </c>
      <c r="B33" s="309"/>
      <c r="C33" s="309"/>
      <c r="D33" s="309"/>
      <c r="E33" s="309"/>
      <c r="F33" s="309"/>
      <c r="G33" s="309"/>
      <c r="H33" s="309"/>
      <c r="I33" s="309"/>
      <c r="J33" s="309"/>
      <c r="K33" s="309"/>
      <c r="L33" s="309"/>
      <c r="M33" s="309"/>
    </row>
    <row r="34" spans="1:13" ht="15.95" customHeight="1">
      <c r="A34" s="317" t="str">
        <f>+CONCATENATE(ZAKL_DATA!B16," ",ZAKL_DATA!B17,", ",ZAKL_DATA!B18)</f>
        <v xml:space="preserve"> , </v>
      </c>
      <c r="B34" s="318"/>
      <c r="C34" s="318"/>
      <c r="D34" s="318"/>
      <c r="E34" s="318"/>
      <c r="F34" s="318"/>
      <c r="G34" s="318"/>
      <c r="H34" s="318"/>
      <c r="I34" s="318"/>
      <c r="J34" s="318"/>
      <c r="K34" s="318"/>
      <c r="L34" s="318"/>
      <c r="M34" s="319"/>
    </row>
    <row r="35" spans="1:13" ht="15.95" customHeight="1">
      <c r="A35" s="3"/>
      <c r="B35" s="3"/>
      <c r="C35" s="3"/>
      <c r="D35" s="3"/>
      <c r="E35" s="3"/>
      <c r="F35" s="3"/>
      <c r="G35" s="3"/>
      <c r="H35" s="3"/>
      <c r="I35" s="3"/>
      <c r="J35" s="3"/>
      <c r="K35" s="3"/>
      <c r="L35" s="3"/>
      <c r="M35" s="3"/>
    </row>
    <row r="36" spans="1:13" ht="15.95" customHeight="1">
      <c r="A36" s="310" t="s">
        <v>53</v>
      </c>
      <c r="B36" s="222"/>
      <c r="C36" s="222"/>
      <c r="D36" s="222"/>
      <c r="E36" s="222"/>
      <c r="F36" s="222"/>
      <c r="G36" s="222"/>
      <c r="H36" s="222"/>
      <c r="I36" s="222"/>
      <c r="J36" s="222"/>
      <c r="K36" s="222"/>
      <c r="L36" s="222"/>
      <c r="M36" s="222"/>
    </row>
    <row r="37" spans="1:13" ht="15.95" customHeight="1">
      <c r="A37" s="242"/>
      <c r="B37" s="243"/>
      <c r="C37" s="244"/>
      <c r="D37" s="240"/>
      <c r="E37" s="240"/>
      <c r="F37" s="240"/>
      <c r="G37" s="240"/>
      <c r="H37" s="240"/>
      <c r="I37" s="240"/>
      <c r="J37" s="240"/>
      <c r="K37" s="240"/>
      <c r="L37" s="240"/>
      <c r="M37" s="240"/>
    </row>
    <row r="38" spans="1:13" ht="15.95" customHeight="1">
      <c r="A38" s="310"/>
      <c r="B38" s="222"/>
      <c r="C38" s="222"/>
      <c r="D38" s="222"/>
      <c r="E38" s="222"/>
      <c r="F38" s="222"/>
      <c r="G38" s="222"/>
      <c r="H38" s="222"/>
      <c r="I38" s="222"/>
      <c r="J38" s="222"/>
      <c r="K38" s="222"/>
      <c r="L38" s="222"/>
      <c r="M38" s="222"/>
    </row>
    <row r="39" spans="1:13" ht="15.95" customHeight="1">
      <c r="A39" s="222"/>
      <c r="B39" s="222"/>
      <c r="C39" s="222"/>
      <c r="D39" s="222"/>
      <c r="E39" s="222"/>
      <c r="F39" s="222"/>
      <c r="G39" s="222"/>
      <c r="H39" s="222"/>
      <c r="I39" s="222"/>
      <c r="J39" s="222"/>
      <c r="K39" s="222"/>
      <c r="L39" s="222"/>
      <c r="M39" s="222"/>
    </row>
    <row r="40" spans="1:13" ht="15.95" customHeight="1">
      <c r="A40" s="222"/>
      <c r="B40" s="222"/>
      <c r="C40" s="222"/>
      <c r="D40" s="222"/>
      <c r="E40" s="222"/>
      <c r="F40" s="222"/>
      <c r="G40" s="222"/>
      <c r="H40" s="222"/>
      <c r="I40" s="222"/>
      <c r="J40" s="222"/>
      <c r="K40" s="222"/>
      <c r="L40" s="222"/>
      <c r="M40" s="222"/>
    </row>
    <row r="41" spans="1:13" ht="15.95" customHeight="1">
      <c r="A41" s="222"/>
      <c r="B41" s="222"/>
      <c r="C41" s="222"/>
      <c r="D41" s="222"/>
      <c r="E41" s="222"/>
      <c r="F41" s="222"/>
      <c r="G41" s="222"/>
      <c r="H41" s="222"/>
      <c r="I41" s="222"/>
      <c r="J41" s="222"/>
      <c r="K41" s="222"/>
      <c r="L41" s="222"/>
      <c r="M41" s="222"/>
    </row>
    <row r="42" spans="1:13" ht="15.95" customHeight="1">
      <c r="A42" s="222"/>
      <c r="B42" s="222"/>
      <c r="C42" s="222"/>
      <c r="D42" s="222"/>
      <c r="E42" s="222"/>
      <c r="F42" s="222"/>
      <c r="G42" s="222"/>
      <c r="H42" s="222"/>
      <c r="I42" s="222"/>
      <c r="J42" s="222"/>
      <c r="K42" s="222"/>
      <c r="L42" s="222"/>
      <c r="M42" s="222"/>
    </row>
    <row r="43" spans="1:13" ht="15.95" customHeight="1">
      <c r="A43" s="222"/>
      <c r="B43" s="222"/>
      <c r="C43" s="222"/>
      <c r="D43" s="222"/>
      <c r="E43" s="222"/>
      <c r="F43" s="222"/>
      <c r="G43" s="222"/>
      <c r="H43" s="222"/>
      <c r="I43" s="222"/>
      <c r="J43" s="222"/>
      <c r="K43" s="222"/>
      <c r="L43" s="222"/>
      <c r="M43" s="222"/>
    </row>
    <row r="44" spans="1:13" ht="15.95" customHeight="1">
      <c r="A44" s="241"/>
      <c r="B44" s="240"/>
      <c r="C44" s="240"/>
      <c r="D44" s="240"/>
      <c r="E44" s="240"/>
      <c r="F44" s="240"/>
      <c r="G44" s="239" t="s">
        <v>21</v>
      </c>
      <c r="H44" s="240"/>
      <c r="I44" s="240"/>
      <c r="J44" s="240"/>
      <c r="K44" s="240"/>
      <c r="L44" s="240"/>
      <c r="M44" s="240"/>
    </row>
    <row r="45" spans="1:13" ht="12.75">
      <c r="A45" s="241" t="s">
        <v>542</v>
      </c>
      <c r="B45" s="240"/>
      <c r="C45" s="240"/>
      <c r="D45" s="240"/>
      <c r="E45" s="240"/>
      <c r="F45" s="240"/>
      <c r="G45" s="239" t="s">
        <v>543</v>
      </c>
      <c r="H45" s="240"/>
      <c r="I45" s="240"/>
      <c r="J45" s="240"/>
      <c r="K45" s="240"/>
      <c r="L45" s="240"/>
      <c r="M45" s="240"/>
    </row>
    <row r="46" spans="1:13" ht="12.75">
      <c r="A46" s="238" t="str">
        <f>+ZAKL_DATA!A41</f>
        <v>Formulář zpracovala ASPEKT HM, daňová, účetní a auditorská kancelář, www.danovapriznani.cz, business.center.cz</v>
      </c>
      <c r="B46" s="222"/>
      <c r="C46" s="222"/>
      <c r="D46" s="222"/>
      <c r="E46" s="222"/>
      <c r="F46" s="222"/>
      <c r="G46" s="222"/>
      <c r="H46" s="222"/>
      <c r="I46" s="222"/>
      <c r="J46" s="222"/>
      <c r="K46" s="222"/>
      <c r="L46" s="222"/>
      <c r="M46" s="222"/>
    </row>
    <row r="47" spans="1:13" ht="12.75">
      <c r="A47" s="238">
        <f>+ZAKL_DATA!A44</f>
        <v>0</v>
      </c>
      <c r="B47" s="222"/>
      <c r="C47" s="222"/>
      <c r="D47" s="222"/>
      <c r="E47" s="222"/>
      <c r="F47" s="222"/>
      <c r="G47" s="222"/>
      <c r="H47" s="222"/>
      <c r="I47" s="222"/>
      <c r="J47" s="222"/>
      <c r="K47" s="222"/>
      <c r="L47" s="222"/>
      <c r="M47" s="222"/>
    </row>
    <row r="48" spans="1:13" ht="12.75">
      <c r="A48" s="237">
        <v>1</v>
      </c>
      <c r="B48" s="237"/>
      <c r="C48" s="237"/>
      <c r="D48" s="237"/>
      <c r="E48" s="237"/>
      <c r="F48" s="237"/>
      <c r="G48" s="237"/>
      <c r="H48" s="237"/>
      <c r="I48" s="237"/>
      <c r="J48" s="237"/>
      <c r="K48" s="237"/>
      <c r="L48" s="237"/>
      <c r="M48" s="237"/>
    </row>
  </sheetData>
  <sheetProtection algorithmName="SHA-512" hashValue="p1UR8Q7tBU6KV6BsFs20sy91HTjbRvZk+UjJIQdqo4bjkxXDqtb2RSoGML9eufBp31SrL5GITQY2BSQ3E3aXLA==" saltValue="H7Kntp+G9qJHJaIn4r1cfg==" spinCount="100000" sheet="1" objects="1" scenarios="1"/>
  <mergeCells count="63">
    <mergeCell ref="A25:M26"/>
    <mergeCell ref="A24:F24"/>
    <mergeCell ref="H24:K24"/>
    <mergeCell ref="A23:G23"/>
    <mergeCell ref="A30:M30"/>
    <mergeCell ref="H23:L23"/>
    <mergeCell ref="A33:M33"/>
    <mergeCell ref="A38:M43"/>
    <mergeCell ref="A29:M29"/>
    <mergeCell ref="A27:M27"/>
    <mergeCell ref="A28:M28"/>
    <mergeCell ref="A34:M34"/>
    <mergeCell ref="A36:M36"/>
    <mergeCell ref="A31:M32"/>
    <mergeCell ref="A8:M8"/>
    <mergeCell ref="E14:F14"/>
    <mergeCell ref="C14:D14"/>
    <mergeCell ref="A12:A17"/>
    <mergeCell ref="D12:F12"/>
    <mergeCell ref="G12:I12"/>
    <mergeCell ref="J12:M12"/>
    <mergeCell ref="J14:M14"/>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48:M48"/>
    <mergeCell ref="A46:M46"/>
    <mergeCell ref="G45:M45"/>
    <mergeCell ref="A45:F45"/>
    <mergeCell ref="A37:C37"/>
    <mergeCell ref="D37:M37"/>
    <mergeCell ref="A47:M47"/>
    <mergeCell ref="A44:F44"/>
    <mergeCell ref="G44:M44"/>
  </mergeCells>
  <printOptions horizontalCentered="1" verticalCentered="1"/>
  <pageMargins left="0.196850393700787" right="0.196850393700787" top="0.393700787401575" bottom="0.393700787401575" header="0.511811023622047" footer="0.511811023622047"/>
  <pageSetup horizontalDpi="300" verticalDpi="300" orientation="portrait" paperSize="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outlinePr summaryBelow="0" summaryRight="0"/>
    <pageSetUpPr fitToPage="1"/>
  </sheetPr>
  <dimension ref="A1:N35"/>
  <sheetViews>
    <sheetView showOutlineSymbols="0" zoomScale="80" zoomScaleNormal="80" zoomScaleSheetLayoutView="75" workbookViewId="0" topLeftCell="A1">
      <pane xSplit="2" ySplit="6" topLeftCell="C7" activePane="bottomRight" state="frozen"/>
      <selection pane="topLeft" activeCell="A30" sqref="A30:F30"/>
      <selection pane="bottomLeft" activeCell="A30" sqref="A30:F30"/>
      <selection pane="topRight" activeCell="A30" sqref="A30:F30"/>
      <selection pane="bottomRight" activeCell="C8" sqref="C8"/>
    </sheetView>
  </sheetViews>
  <sheetFormatPr defaultRowHeight="12.75"/>
  <cols>
    <col min="1" max="1" width="4.42857142857143" style="7" customWidth="1"/>
    <col min="2" max="2" width="12.7142857142857" style="7" customWidth="1"/>
    <col min="3" max="6" width="16.7142857142857" style="7" customWidth="1"/>
    <col min="7" max="14" width="16.7142857142857" style="6" customWidth="1"/>
    <col min="15" max="16384" width="9.14285714285714" style="6"/>
  </cols>
  <sheetData>
    <row r="1" spans="1:14" ht="15" customHeight="1" thickBot="1">
      <c r="A1" s="328" t="s">
        <v>135</v>
      </c>
      <c r="B1" s="329"/>
      <c r="C1" s="329"/>
      <c r="D1" s="329"/>
      <c r="E1" s="329"/>
      <c r="F1" s="329"/>
      <c r="G1" s="330"/>
      <c r="H1" s="330"/>
      <c r="I1" s="330"/>
      <c r="J1" s="330"/>
      <c r="K1" s="330"/>
      <c r="L1" s="330"/>
      <c r="M1" s="330"/>
      <c r="N1" s="330"/>
    </row>
    <row r="2" spans="1:14" ht="18" customHeight="1">
      <c r="A2" s="343" t="s">
        <v>13</v>
      </c>
      <c r="B2" s="331" t="s">
        <v>47</v>
      </c>
      <c r="C2" s="337" t="s">
        <v>45</v>
      </c>
      <c r="D2" s="338"/>
      <c r="E2" s="331" t="s">
        <v>125</v>
      </c>
      <c r="F2" s="331" t="s">
        <v>152</v>
      </c>
      <c r="G2" s="331" t="s">
        <v>152</v>
      </c>
      <c r="H2" s="331" t="s">
        <v>134</v>
      </c>
      <c r="I2" s="331" t="s">
        <v>126</v>
      </c>
      <c r="J2" s="332"/>
      <c r="K2" s="331" t="s">
        <v>152</v>
      </c>
      <c r="L2" s="331" t="s">
        <v>145</v>
      </c>
      <c r="M2" s="331" t="s">
        <v>130</v>
      </c>
      <c r="N2" s="350" t="s">
        <v>131</v>
      </c>
    </row>
    <row r="3" spans="1:14" ht="18" customHeight="1">
      <c r="A3" s="344"/>
      <c r="B3" s="335"/>
      <c r="C3" s="339"/>
      <c r="D3" s="339"/>
      <c r="E3" s="335"/>
      <c r="F3" s="340"/>
      <c r="G3" s="340"/>
      <c r="H3" s="333"/>
      <c r="I3" s="333"/>
      <c r="J3" s="333"/>
      <c r="K3" s="333"/>
      <c r="L3" s="333"/>
      <c r="M3" s="333"/>
      <c r="N3" s="351"/>
    </row>
    <row r="4" spans="1:14" ht="18" customHeight="1">
      <c r="A4" s="344"/>
      <c r="B4" s="335"/>
      <c r="C4" s="336" t="s">
        <v>133</v>
      </c>
      <c r="D4" s="334" t="s">
        <v>25</v>
      </c>
      <c r="E4" s="335"/>
      <c r="F4" s="340"/>
      <c r="G4" s="340"/>
      <c r="H4" s="333"/>
      <c r="I4" s="333"/>
      <c r="J4" s="333"/>
      <c r="K4" s="333"/>
      <c r="L4" s="333"/>
      <c r="M4" s="333"/>
      <c r="N4" s="351"/>
    </row>
    <row r="5" spans="1:14" ht="18" customHeight="1">
      <c r="A5" s="344"/>
      <c r="B5" s="335"/>
      <c r="C5" s="335"/>
      <c r="D5" s="339"/>
      <c r="E5" s="335"/>
      <c r="F5" s="340"/>
      <c r="G5" s="340"/>
      <c r="H5" s="333"/>
      <c r="I5" s="333"/>
      <c r="J5" s="333"/>
      <c r="K5" s="333"/>
      <c r="L5" s="333"/>
      <c r="M5" s="333"/>
      <c r="N5" s="351"/>
    </row>
    <row r="6" spans="1:14" ht="15" customHeight="1">
      <c r="A6" s="344"/>
      <c r="B6" s="335"/>
      <c r="C6" s="77" t="s">
        <v>23</v>
      </c>
      <c r="D6" s="77" t="s">
        <v>24</v>
      </c>
      <c r="E6" s="77" t="s">
        <v>26</v>
      </c>
      <c r="F6" s="77" t="s">
        <v>27</v>
      </c>
      <c r="G6" s="77" t="s">
        <v>28</v>
      </c>
      <c r="H6" s="77" t="s">
        <v>29</v>
      </c>
      <c r="I6" s="334" t="s">
        <v>30</v>
      </c>
      <c r="J6" s="334"/>
      <c r="K6" s="77" t="s">
        <v>31</v>
      </c>
      <c r="L6" s="77" t="s">
        <v>129</v>
      </c>
      <c r="M6" s="124" t="s">
        <v>32</v>
      </c>
      <c r="N6" s="94" t="s">
        <v>132</v>
      </c>
    </row>
    <row r="7" spans="1:14" ht="15" customHeight="1" thickBot="1">
      <c r="A7" s="345"/>
      <c r="B7" s="346"/>
      <c r="C7" s="125" t="s">
        <v>124</v>
      </c>
      <c r="D7" s="125" t="s">
        <v>124</v>
      </c>
      <c r="E7" s="125" t="s">
        <v>124</v>
      </c>
      <c r="F7" s="125" t="s">
        <v>124</v>
      </c>
      <c r="G7" s="125" t="s">
        <v>124</v>
      </c>
      <c r="H7" s="125" t="s">
        <v>124</v>
      </c>
      <c r="I7" s="125" t="s">
        <v>127</v>
      </c>
      <c r="J7" s="125" t="s">
        <v>128</v>
      </c>
      <c r="K7" s="125" t="s">
        <v>124</v>
      </c>
      <c r="L7" s="125" t="s">
        <v>124</v>
      </c>
      <c r="M7" s="125" t="s">
        <v>124</v>
      </c>
      <c r="N7" s="126" t="s">
        <v>124</v>
      </c>
    </row>
    <row r="8" spans="1:14" ht="24" customHeight="1">
      <c r="A8" s="78">
        <v>1</v>
      </c>
      <c r="B8" s="79" t="s">
        <v>0</v>
      </c>
      <c r="C8" s="80">
        <v>0</v>
      </c>
      <c r="D8" s="80">
        <f>+C8</f>
        <v>0</v>
      </c>
      <c r="E8" s="81">
        <v>0</v>
      </c>
      <c r="F8" s="85"/>
      <c r="G8" s="85"/>
      <c r="H8" s="80">
        <v>0</v>
      </c>
      <c r="I8" s="80"/>
      <c r="J8" s="80">
        <v>0</v>
      </c>
      <c r="K8" s="85"/>
      <c r="L8" s="90">
        <f>+C8-J8</f>
        <v>0</v>
      </c>
      <c r="M8" s="80">
        <v>0</v>
      </c>
      <c r="N8" s="82">
        <f>+L8+M8</f>
        <v>0</v>
      </c>
    </row>
    <row r="9" spans="1:14" ht="24" customHeight="1">
      <c r="A9" s="83"/>
      <c r="B9" s="84"/>
      <c r="C9" s="85"/>
      <c r="D9" s="85"/>
      <c r="E9" s="85"/>
      <c r="F9" s="85"/>
      <c r="G9" s="85"/>
      <c r="H9" s="85"/>
      <c r="I9" s="85"/>
      <c r="J9" s="85"/>
      <c r="K9" s="85"/>
      <c r="L9" s="85"/>
      <c r="M9" s="85"/>
      <c r="N9" s="86"/>
    </row>
    <row r="10" spans="1:14" ht="24" customHeight="1">
      <c r="A10" s="83">
        <v>2</v>
      </c>
      <c r="B10" s="84" t="s">
        <v>1</v>
      </c>
      <c r="C10" s="87">
        <v>0</v>
      </c>
      <c r="D10" s="87">
        <f>+C10</f>
        <v>0</v>
      </c>
      <c r="E10" s="88">
        <v>0</v>
      </c>
      <c r="F10" s="85"/>
      <c r="G10" s="85"/>
      <c r="H10" s="87">
        <v>0</v>
      </c>
      <c r="I10" s="87"/>
      <c r="J10" s="87">
        <v>0</v>
      </c>
      <c r="K10" s="85"/>
      <c r="L10" s="134">
        <f>+C10-J10</f>
        <v>0</v>
      </c>
      <c r="M10" s="87">
        <v>0</v>
      </c>
      <c r="N10" s="89">
        <f>+M10+L10</f>
        <v>0</v>
      </c>
    </row>
    <row r="11" spans="1:14" ht="24" customHeight="1">
      <c r="A11" s="83"/>
      <c r="B11" s="84"/>
      <c r="C11" s="85"/>
      <c r="D11" s="85"/>
      <c r="E11" s="85"/>
      <c r="F11" s="85"/>
      <c r="G11" s="85"/>
      <c r="H11" s="85"/>
      <c r="I11" s="85"/>
      <c r="J11" s="85"/>
      <c r="K11" s="85"/>
      <c r="L11" s="85"/>
      <c r="M11" s="85"/>
      <c r="N11" s="86"/>
    </row>
    <row r="12" spans="1:14" ht="24" customHeight="1">
      <c r="A12" s="83">
        <v>3</v>
      </c>
      <c r="B12" s="84" t="s">
        <v>2</v>
      </c>
      <c r="C12" s="87">
        <v>0</v>
      </c>
      <c r="D12" s="87">
        <f>+C12</f>
        <v>0</v>
      </c>
      <c r="E12" s="88">
        <v>0</v>
      </c>
      <c r="F12" s="85"/>
      <c r="G12" s="85"/>
      <c r="H12" s="87">
        <v>0</v>
      </c>
      <c r="I12" s="87"/>
      <c r="J12" s="87">
        <v>0</v>
      </c>
      <c r="K12" s="85"/>
      <c r="L12" s="134">
        <f>+C12-J12</f>
        <v>0</v>
      </c>
      <c r="M12" s="87">
        <v>0</v>
      </c>
      <c r="N12" s="89">
        <f>+M12+L12</f>
        <v>0</v>
      </c>
    </row>
    <row r="13" spans="1:14" ht="24" customHeight="1">
      <c r="A13" s="83"/>
      <c r="B13" s="84"/>
      <c r="C13" s="85"/>
      <c r="D13" s="85"/>
      <c r="E13" s="85"/>
      <c r="F13" s="85"/>
      <c r="G13" s="85"/>
      <c r="H13" s="85"/>
      <c r="I13" s="85"/>
      <c r="J13" s="85"/>
      <c r="K13" s="85"/>
      <c r="L13" s="85"/>
      <c r="M13" s="85"/>
      <c r="N13" s="86"/>
    </row>
    <row r="14" spans="1:14" ht="24" customHeight="1">
      <c r="A14" s="83">
        <v>4</v>
      </c>
      <c r="B14" s="84" t="s">
        <v>3</v>
      </c>
      <c r="C14" s="87">
        <v>0</v>
      </c>
      <c r="D14" s="87">
        <f>+C14</f>
        <v>0</v>
      </c>
      <c r="E14" s="88">
        <v>0</v>
      </c>
      <c r="F14" s="85"/>
      <c r="G14" s="85"/>
      <c r="H14" s="87">
        <v>0</v>
      </c>
      <c r="I14" s="87"/>
      <c r="J14" s="87">
        <v>0</v>
      </c>
      <c r="K14" s="85"/>
      <c r="L14" s="134">
        <f>+C14-J14</f>
        <v>0</v>
      </c>
      <c r="M14" s="87">
        <v>0</v>
      </c>
      <c r="N14" s="89">
        <f>+M14+L14</f>
        <v>0</v>
      </c>
    </row>
    <row r="15" spans="1:14" ht="24" customHeight="1">
      <c r="A15" s="83"/>
      <c r="B15" s="84"/>
      <c r="C15" s="85"/>
      <c r="D15" s="85"/>
      <c r="E15" s="85"/>
      <c r="F15" s="85"/>
      <c r="G15" s="85"/>
      <c r="H15" s="85"/>
      <c r="I15" s="85"/>
      <c r="J15" s="85"/>
      <c r="K15" s="85"/>
      <c r="L15" s="85"/>
      <c r="M15" s="85"/>
      <c r="N15" s="86"/>
    </row>
    <row r="16" spans="1:14" ht="24" customHeight="1">
      <c r="A16" s="83">
        <v>5</v>
      </c>
      <c r="B16" s="84" t="s">
        <v>4</v>
      </c>
      <c r="C16" s="87">
        <v>0</v>
      </c>
      <c r="D16" s="87">
        <f>+C16</f>
        <v>0</v>
      </c>
      <c r="E16" s="88">
        <v>0</v>
      </c>
      <c r="F16" s="85"/>
      <c r="G16" s="85"/>
      <c r="H16" s="87">
        <v>0</v>
      </c>
      <c r="I16" s="87"/>
      <c r="J16" s="87">
        <v>0</v>
      </c>
      <c r="K16" s="85"/>
      <c r="L16" s="134">
        <f>+C16-J16</f>
        <v>0</v>
      </c>
      <c r="M16" s="87">
        <v>0</v>
      </c>
      <c r="N16" s="89">
        <f>+M16+L16</f>
        <v>0</v>
      </c>
    </row>
    <row r="17" spans="1:14" ht="24" customHeight="1">
      <c r="A17" s="83"/>
      <c r="B17" s="84"/>
      <c r="C17" s="85"/>
      <c r="D17" s="85"/>
      <c r="E17" s="85"/>
      <c r="F17" s="85"/>
      <c r="G17" s="85"/>
      <c r="H17" s="85"/>
      <c r="I17" s="85"/>
      <c r="J17" s="85"/>
      <c r="K17" s="85"/>
      <c r="L17" s="85"/>
      <c r="M17" s="85"/>
      <c r="N17" s="86"/>
    </row>
    <row r="18" spans="1:14" ht="24" customHeight="1">
      <c r="A18" s="83">
        <v>6</v>
      </c>
      <c r="B18" s="84" t="s">
        <v>5</v>
      </c>
      <c r="C18" s="87">
        <v>0</v>
      </c>
      <c r="D18" s="87">
        <f>+C18</f>
        <v>0</v>
      </c>
      <c r="E18" s="88">
        <v>0</v>
      </c>
      <c r="F18" s="85"/>
      <c r="G18" s="85"/>
      <c r="H18" s="87">
        <v>0</v>
      </c>
      <c r="I18" s="87"/>
      <c r="J18" s="87">
        <v>0</v>
      </c>
      <c r="K18" s="85"/>
      <c r="L18" s="134">
        <f>+C18-J18</f>
        <v>0</v>
      </c>
      <c r="M18" s="87">
        <v>0</v>
      </c>
      <c r="N18" s="89">
        <f>+M18+L18</f>
        <v>0</v>
      </c>
    </row>
    <row r="19" spans="1:14" ht="24" customHeight="1">
      <c r="A19" s="83"/>
      <c r="B19" s="84"/>
      <c r="C19" s="85"/>
      <c r="D19" s="85"/>
      <c r="E19" s="85"/>
      <c r="F19" s="85"/>
      <c r="G19" s="85"/>
      <c r="H19" s="85"/>
      <c r="I19" s="85"/>
      <c r="J19" s="85"/>
      <c r="K19" s="85"/>
      <c r="L19" s="85"/>
      <c r="M19" s="85"/>
      <c r="N19" s="86"/>
    </row>
    <row r="20" spans="1:14" ht="24" customHeight="1">
      <c r="A20" s="83">
        <v>7</v>
      </c>
      <c r="B20" s="84" t="s">
        <v>6</v>
      </c>
      <c r="C20" s="87">
        <v>0</v>
      </c>
      <c r="D20" s="87">
        <f>+C20</f>
        <v>0</v>
      </c>
      <c r="E20" s="88">
        <v>0</v>
      </c>
      <c r="F20" s="85"/>
      <c r="G20" s="85"/>
      <c r="H20" s="87">
        <v>0</v>
      </c>
      <c r="I20" s="87"/>
      <c r="J20" s="87">
        <v>0</v>
      </c>
      <c r="K20" s="85"/>
      <c r="L20" s="134">
        <f>+C20-J20</f>
        <v>0</v>
      </c>
      <c r="M20" s="87">
        <v>0</v>
      </c>
      <c r="N20" s="89">
        <f>+M20+L20</f>
        <v>0</v>
      </c>
    </row>
    <row r="21" spans="1:14" ht="24" customHeight="1">
      <c r="A21" s="83"/>
      <c r="B21" s="84"/>
      <c r="C21" s="85"/>
      <c r="D21" s="85"/>
      <c r="E21" s="85"/>
      <c r="F21" s="85"/>
      <c r="G21" s="85"/>
      <c r="H21" s="85"/>
      <c r="I21" s="85"/>
      <c r="J21" s="85"/>
      <c r="K21" s="85"/>
      <c r="L21" s="85"/>
      <c r="M21" s="85"/>
      <c r="N21" s="86"/>
    </row>
    <row r="22" spans="1:14" ht="24" customHeight="1">
      <c r="A22" s="83">
        <v>8</v>
      </c>
      <c r="B22" s="84" t="s">
        <v>7</v>
      </c>
      <c r="C22" s="87">
        <v>0</v>
      </c>
      <c r="D22" s="87">
        <f>+C22</f>
        <v>0</v>
      </c>
      <c r="E22" s="88">
        <v>0</v>
      </c>
      <c r="F22" s="85"/>
      <c r="G22" s="85"/>
      <c r="H22" s="87">
        <v>0</v>
      </c>
      <c r="I22" s="87"/>
      <c r="J22" s="87">
        <v>0</v>
      </c>
      <c r="K22" s="85"/>
      <c r="L22" s="134">
        <f>+C22-J22</f>
        <v>0</v>
      </c>
      <c r="M22" s="87">
        <v>0</v>
      </c>
      <c r="N22" s="89">
        <f>+M22+L22</f>
        <v>0</v>
      </c>
    </row>
    <row r="23" spans="1:14" ht="24" customHeight="1">
      <c r="A23" s="83"/>
      <c r="B23" s="84"/>
      <c r="C23" s="85"/>
      <c r="D23" s="85"/>
      <c r="E23" s="85"/>
      <c r="F23" s="85"/>
      <c r="G23" s="85"/>
      <c r="H23" s="85"/>
      <c r="I23" s="85"/>
      <c r="J23" s="85"/>
      <c r="K23" s="85"/>
      <c r="L23" s="85"/>
      <c r="M23" s="85"/>
      <c r="N23" s="86"/>
    </row>
    <row r="24" spans="1:14" ht="24" customHeight="1">
      <c r="A24" s="83">
        <v>9</v>
      </c>
      <c r="B24" s="84" t="s">
        <v>8</v>
      </c>
      <c r="C24" s="87">
        <v>0</v>
      </c>
      <c r="D24" s="87">
        <f>+C24</f>
        <v>0</v>
      </c>
      <c r="E24" s="88">
        <v>0</v>
      </c>
      <c r="F24" s="85"/>
      <c r="G24" s="85"/>
      <c r="H24" s="87">
        <v>0</v>
      </c>
      <c r="I24" s="87"/>
      <c r="J24" s="87">
        <v>0</v>
      </c>
      <c r="K24" s="85"/>
      <c r="L24" s="134">
        <f>+C24-J24</f>
        <v>0</v>
      </c>
      <c r="M24" s="87">
        <v>0</v>
      </c>
      <c r="N24" s="89">
        <f>+M24+L24</f>
        <v>0</v>
      </c>
    </row>
    <row r="25" spans="1:14" ht="24" customHeight="1">
      <c r="A25" s="83"/>
      <c r="B25" s="84"/>
      <c r="C25" s="85"/>
      <c r="D25" s="85"/>
      <c r="E25" s="85"/>
      <c r="F25" s="85"/>
      <c r="G25" s="85"/>
      <c r="H25" s="85"/>
      <c r="I25" s="85"/>
      <c r="J25" s="85"/>
      <c r="K25" s="85"/>
      <c r="L25" s="85"/>
      <c r="M25" s="85"/>
      <c r="N25" s="86"/>
    </row>
    <row r="26" spans="1:14" ht="24" customHeight="1">
      <c r="A26" s="83">
        <v>10</v>
      </c>
      <c r="B26" s="84" t="s">
        <v>9</v>
      </c>
      <c r="C26" s="87">
        <v>0</v>
      </c>
      <c r="D26" s="87">
        <f>+C26</f>
        <v>0</v>
      </c>
      <c r="E26" s="88">
        <v>0</v>
      </c>
      <c r="F26" s="85"/>
      <c r="G26" s="85"/>
      <c r="H26" s="87">
        <v>0</v>
      </c>
      <c r="I26" s="87"/>
      <c r="J26" s="87">
        <v>0</v>
      </c>
      <c r="K26" s="85"/>
      <c r="L26" s="134">
        <f>+C26-J26</f>
        <v>0</v>
      </c>
      <c r="M26" s="87">
        <v>0</v>
      </c>
      <c r="N26" s="89">
        <f>+M26+L26</f>
        <v>0</v>
      </c>
    </row>
    <row r="27" spans="1:14" ht="24" customHeight="1">
      <c r="A27" s="83"/>
      <c r="B27" s="84"/>
      <c r="C27" s="85"/>
      <c r="D27" s="85"/>
      <c r="E27" s="85"/>
      <c r="F27" s="85"/>
      <c r="G27" s="85"/>
      <c r="H27" s="85"/>
      <c r="I27" s="85"/>
      <c r="J27" s="85"/>
      <c r="K27" s="85"/>
      <c r="L27" s="85"/>
      <c r="M27" s="85"/>
      <c r="N27" s="86"/>
    </row>
    <row r="28" spans="1:14" ht="24" customHeight="1">
      <c r="A28" s="83">
        <v>11</v>
      </c>
      <c r="B28" s="84" t="s">
        <v>10</v>
      </c>
      <c r="C28" s="87">
        <v>0</v>
      </c>
      <c r="D28" s="87">
        <f>+C28</f>
        <v>0</v>
      </c>
      <c r="E28" s="88">
        <v>0</v>
      </c>
      <c r="F28" s="85"/>
      <c r="G28" s="85"/>
      <c r="H28" s="87">
        <v>0</v>
      </c>
      <c r="I28" s="87"/>
      <c r="J28" s="87">
        <v>0</v>
      </c>
      <c r="K28" s="85"/>
      <c r="L28" s="134">
        <f>+C28-J28</f>
        <v>0</v>
      </c>
      <c r="M28" s="87">
        <v>0</v>
      </c>
      <c r="N28" s="89">
        <f>+M28+L28</f>
        <v>0</v>
      </c>
    </row>
    <row r="29" spans="1:14" ht="24" customHeight="1">
      <c r="A29" s="83"/>
      <c r="B29" s="84"/>
      <c r="C29" s="85"/>
      <c r="D29" s="85"/>
      <c r="E29" s="85"/>
      <c r="F29" s="85"/>
      <c r="G29" s="85"/>
      <c r="H29" s="85"/>
      <c r="I29" s="85"/>
      <c r="J29" s="85"/>
      <c r="K29" s="85"/>
      <c r="L29" s="85"/>
      <c r="M29" s="85"/>
      <c r="N29" s="86"/>
    </row>
    <row r="30" spans="1:14" ht="24" customHeight="1">
      <c r="A30" s="83">
        <v>12</v>
      </c>
      <c r="B30" s="84" t="s">
        <v>11</v>
      </c>
      <c r="C30" s="87">
        <v>0</v>
      </c>
      <c r="D30" s="87">
        <f>+C30</f>
        <v>0</v>
      </c>
      <c r="E30" s="88">
        <v>0</v>
      </c>
      <c r="F30" s="85"/>
      <c r="G30" s="85"/>
      <c r="H30" s="87">
        <v>0</v>
      </c>
      <c r="I30" s="87"/>
      <c r="J30" s="87">
        <v>0</v>
      </c>
      <c r="K30" s="85"/>
      <c r="L30" s="134">
        <f>+C30-J30</f>
        <v>0</v>
      </c>
      <c r="M30" s="87">
        <v>0</v>
      </c>
      <c r="N30" s="89">
        <f>+M30+L30</f>
        <v>0</v>
      </c>
    </row>
    <row r="31" spans="1:14" ht="24" customHeight="1" thickBot="1">
      <c r="A31" s="127"/>
      <c r="B31" s="128"/>
      <c r="C31" s="95"/>
      <c r="D31" s="95"/>
      <c r="E31" s="95"/>
      <c r="F31" s="95"/>
      <c r="G31" s="95"/>
      <c r="H31" s="95"/>
      <c r="I31" s="95"/>
      <c r="J31" s="95"/>
      <c r="K31" s="95"/>
      <c r="L31" s="95"/>
      <c r="M31" s="95"/>
      <c r="N31" s="96"/>
    </row>
    <row r="32" spans="1:14" ht="24" customHeight="1">
      <c r="A32" s="78">
        <v>13</v>
      </c>
      <c r="B32" s="79" t="s">
        <v>12</v>
      </c>
      <c r="C32" s="90">
        <f t="shared" si="0" ref="C32:E32">IF(SUM(C8:C31)&gt;150000,T("LIMIT"),SUM(C8:C31))</f>
        <v>0</v>
      </c>
      <c r="D32" s="90">
        <f t="shared" si="0"/>
        <v>0</v>
      </c>
      <c r="E32" s="90">
        <f t="shared" si="0"/>
        <v>0</v>
      </c>
      <c r="F32" s="85"/>
      <c r="G32" s="85"/>
      <c r="H32" s="90">
        <f t="shared" si="1" ref="H32">IF(SUM(H8:H31)&gt;150000,T("LIMIT"),SUM(H8:H31))</f>
        <v>0</v>
      </c>
      <c r="I32" s="90"/>
      <c r="J32" s="90">
        <f>IF(SUM(J8:J31)&gt;150000,T("LIMIT"),SUM(J8:J31))</f>
        <v>0</v>
      </c>
      <c r="K32" s="85"/>
      <c r="L32" s="90">
        <f>IF(SUM(L8:L31)&gt;150000,T("LIMIT"),SUM(L8:L31))</f>
        <v>0</v>
      </c>
      <c r="M32" s="90">
        <f>IF(SUM(M8:M31)&gt;150000,T("LIMIT"),SUM(M8:M31))</f>
        <v>0</v>
      </c>
      <c r="N32" s="91">
        <f>IF(SUM(N8:N31)&gt;150000,T("LIMIT"),SUM(N8:N31))</f>
        <v>0</v>
      </c>
    </row>
    <row r="33" spans="1:14" ht="24" customHeight="1" thickBot="1">
      <c r="A33" s="92"/>
      <c r="B33" s="93"/>
      <c r="C33" s="93"/>
      <c r="D33" s="93"/>
      <c r="E33" s="93"/>
      <c r="F33" s="93"/>
      <c r="G33" s="97"/>
      <c r="H33" s="97"/>
      <c r="I33" s="97"/>
      <c r="J33" s="97"/>
      <c r="K33" s="97"/>
      <c r="L33" s="97"/>
      <c r="M33" s="97"/>
      <c r="N33" s="98"/>
    </row>
    <row r="34" spans="1:14" ht="12" customHeight="1">
      <c r="A34" s="347" t="s">
        <v>46</v>
      </c>
      <c r="B34" s="348"/>
      <c r="C34" s="348"/>
      <c r="D34" s="348"/>
      <c r="E34" s="348"/>
      <c r="F34" s="348"/>
      <c r="G34" s="349"/>
      <c r="H34" s="349"/>
      <c r="I34" s="349"/>
      <c r="J34" s="349"/>
      <c r="K34" s="349"/>
      <c r="L34" s="349"/>
      <c r="M34" s="349"/>
      <c r="N34" s="349"/>
    </row>
    <row r="35" spans="1:14" ht="12.75">
      <c r="A35" s="341">
        <v>2</v>
      </c>
      <c r="B35" s="342"/>
      <c r="C35" s="342"/>
      <c r="D35" s="342"/>
      <c r="E35" s="342"/>
      <c r="F35" s="342"/>
      <c r="G35" s="224"/>
      <c r="H35" s="224"/>
      <c r="I35" s="224"/>
      <c r="J35" s="224"/>
      <c r="K35" s="224"/>
      <c r="L35" s="224"/>
      <c r="M35" s="224"/>
      <c r="N35" s="224"/>
    </row>
  </sheetData>
  <sheetProtection algorithmName="SHA-512" hashValue="NNFVxUclqyNOAOXSOIhyJqob4ZL84kqWKdAeH657l4MPXBXz5SFuBVXqjK/a8EwjyD3v+tnNEnJP3kKs/ySiVg==" saltValue="8RB9Pw76kPKVyCJ6Sw1Bcg==" spinCount="100000" sheet="1" objects="1" scenarios="1"/>
  <mergeCells count="19">
    <mergeCell ref="A35:N35"/>
    <mergeCell ref="A2:A7"/>
    <mergeCell ref="B2:B7"/>
    <mergeCell ref="A34:F34"/>
    <mergeCell ref="G34:N34"/>
    <mergeCell ref="H2:H5"/>
    <mergeCell ref="K2:K5"/>
    <mergeCell ref="L2:L5"/>
    <mergeCell ref="N2:N5"/>
    <mergeCell ref="A1:N1"/>
    <mergeCell ref="I2:J5"/>
    <mergeCell ref="I6:J6"/>
    <mergeCell ref="M2:M5"/>
    <mergeCell ref="E2:E5"/>
    <mergeCell ref="C4:C5"/>
    <mergeCell ref="C2:D3"/>
    <mergeCell ref="F2:F5"/>
    <mergeCell ref="D4:D5"/>
    <mergeCell ref="G2:G5"/>
  </mergeCells>
  <printOptions horizontalCentered="1" verticalCentered="1"/>
  <pageMargins left="0.196850393700787" right="0.196850393700787" top="0.433070866141732" bottom="0.433070866141732" header="0.31496062992126" footer="0.31496062992126"/>
  <pageSetup horizontalDpi="300" verticalDpi="300" orientation="landscape" paperSize="9" scale="6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outlinePr summaryBelow="0" summaryRight="0"/>
    <pageSetUpPr fitToPage="1"/>
  </sheetPr>
  <dimension ref="A1:J43"/>
  <sheetViews>
    <sheetView showZeros="0" showOutlineSymbols="0" workbookViewId="0" topLeftCell="A1">
      <selection pane="topLeft" activeCell="G5" sqref="G5"/>
    </sheetView>
  </sheetViews>
  <sheetFormatPr defaultRowHeight="12.75"/>
  <cols>
    <col min="1" max="1" width="7.57142857142857" style="5" customWidth="1"/>
    <col min="2" max="4" width="10.7142857142857" style="5" customWidth="1"/>
    <col min="5" max="5" width="10.7142857142857" style="1" customWidth="1"/>
    <col min="6" max="6" width="10.7142857142857" style="5" customWidth="1"/>
    <col min="7" max="8" width="21.7142857142857" style="5" customWidth="1"/>
    <col min="9" max="16384" width="9.14285714285714" style="4"/>
  </cols>
  <sheetData>
    <row r="1" spans="1:8" ht="13.5" thickBot="1">
      <c r="A1" s="358" t="s">
        <v>136</v>
      </c>
      <c r="B1" s="330"/>
      <c r="C1" s="330"/>
      <c r="D1" s="330"/>
      <c r="E1" s="330"/>
      <c r="F1" s="330"/>
      <c r="G1" s="330"/>
      <c r="H1" s="330"/>
    </row>
    <row r="2" spans="1:8" ht="15" customHeight="1">
      <c r="A2" s="359"/>
      <c r="B2" s="362"/>
      <c r="C2" s="363"/>
      <c r="D2" s="363"/>
      <c r="E2" s="363"/>
      <c r="F2" s="364"/>
      <c r="G2" s="371" t="s">
        <v>137</v>
      </c>
      <c r="H2" s="374" t="s">
        <v>138</v>
      </c>
    </row>
    <row r="3" spans="1:8" ht="15" customHeight="1">
      <c r="A3" s="360"/>
      <c r="B3" s="365"/>
      <c r="C3" s="366"/>
      <c r="D3" s="366"/>
      <c r="E3" s="366"/>
      <c r="F3" s="367"/>
      <c r="G3" s="372"/>
      <c r="H3" s="375"/>
    </row>
    <row r="4" spans="1:8" ht="15" customHeight="1" thickBot="1">
      <c r="A4" s="361"/>
      <c r="B4" s="368"/>
      <c r="C4" s="369"/>
      <c r="D4" s="369"/>
      <c r="E4" s="369"/>
      <c r="F4" s="370"/>
      <c r="G4" s="373"/>
      <c r="H4" s="376"/>
    </row>
    <row r="5" spans="1:9" ht="36" customHeight="1">
      <c r="A5" s="14" t="s">
        <v>105</v>
      </c>
      <c r="B5" s="355" t="s">
        <v>141</v>
      </c>
      <c r="C5" s="356"/>
      <c r="D5" s="356"/>
      <c r="E5" s="356"/>
      <c r="F5" s="357"/>
      <c r="G5" s="29">
        <f>+'2strana'!C32</f>
        <v>0</v>
      </c>
      <c r="H5" s="9"/>
      <c r="I5" s="193" t="str">
        <f>+IF(EXACT(G5,"LIMIT"),"Vaše hodnoty překračují limity této bezplatné šablony - viz list UVOD"," ")</f>
        <v xml:space="preserve"> </v>
      </c>
    </row>
    <row r="6" spans="1:9" ht="36" customHeight="1">
      <c r="A6" s="15" t="s">
        <v>106</v>
      </c>
      <c r="B6" s="352" t="s">
        <v>152</v>
      </c>
      <c r="C6" s="353"/>
      <c r="D6" s="353"/>
      <c r="E6" s="353"/>
      <c r="F6" s="354"/>
      <c r="G6" s="136"/>
      <c r="H6" s="16"/>
      <c r="I6" s="193" t="str">
        <f>+IF(EXACT(G5,"LIMIT"),"Neomezenou verzi této šablony zakoupíte zde:"," ")</f>
        <v xml:space="preserve"> </v>
      </c>
    </row>
    <row r="7" spans="1:9" ht="36" customHeight="1">
      <c r="A7" s="15" t="s">
        <v>107</v>
      </c>
      <c r="B7" s="352" t="s">
        <v>152</v>
      </c>
      <c r="C7" s="353"/>
      <c r="D7" s="353"/>
      <c r="E7" s="353"/>
      <c r="F7" s="354"/>
      <c r="G7" s="136"/>
      <c r="H7" s="16"/>
      <c r="I7" s="194" t="str">
        <f>+IF(EXACT(G5,"LIMIT"),"http://business.center.cz/business/sablony/s3-priznani-k-dani-z-prijmu-fyzickych-osob.aspx"," ")</f>
        <v xml:space="preserve"> </v>
      </c>
    </row>
    <row r="8" spans="1:8" ht="36" customHeight="1">
      <c r="A8" s="15" t="s">
        <v>139</v>
      </c>
      <c r="B8" s="352" t="s">
        <v>142</v>
      </c>
      <c r="C8" s="353"/>
      <c r="D8" s="353"/>
      <c r="E8" s="353"/>
      <c r="F8" s="354"/>
      <c r="G8" s="30">
        <f>+'2strana'!N32</f>
        <v>0</v>
      </c>
      <c r="H8" s="16"/>
    </row>
    <row r="9" spans="1:8" ht="18" customHeight="1">
      <c r="A9" s="388" t="s">
        <v>140</v>
      </c>
      <c r="B9" s="386" t="s">
        <v>153</v>
      </c>
      <c r="C9" s="241"/>
      <c r="D9" s="241"/>
      <c r="E9" s="241"/>
      <c r="F9" s="387"/>
      <c r="G9" s="377">
        <f>+G8-G5</f>
        <v>0</v>
      </c>
      <c r="H9" s="9"/>
    </row>
    <row r="10" spans="1:8" ht="18" customHeight="1" thickBot="1">
      <c r="A10" s="361"/>
      <c r="B10" s="379" t="s">
        <v>143</v>
      </c>
      <c r="C10" s="380"/>
      <c r="D10" s="380"/>
      <c r="E10" s="380"/>
      <c r="F10" s="381"/>
      <c r="G10" s="378"/>
      <c r="H10" s="10"/>
    </row>
    <row r="11" spans="1:8" ht="15" customHeight="1">
      <c r="A11" s="389"/>
      <c r="B11" s="390"/>
      <c r="C11" s="390"/>
      <c r="D11" s="390"/>
      <c r="E11" s="390"/>
      <c r="F11" s="390"/>
      <c r="G11" s="390"/>
      <c r="H11" s="390"/>
    </row>
    <row r="12" spans="1:8" ht="15" customHeight="1" thickBot="1">
      <c r="A12" s="241" t="s">
        <v>33</v>
      </c>
      <c r="B12" s="222"/>
      <c r="C12" s="222"/>
      <c r="D12" s="222"/>
      <c r="E12" s="222"/>
      <c r="F12" s="222"/>
      <c r="G12" s="222"/>
      <c r="H12" s="222"/>
    </row>
    <row r="13" spans="1:8" ht="15" customHeight="1" thickBot="1">
      <c r="A13" s="8"/>
      <c r="B13" s="385"/>
      <c r="C13" s="222"/>
      <c r="D13" s="222"/>
      <c r="E13" s="222"/>
      <c r="F13" s="222"/>
      <c r="G13" s="222"/>
      <c r="H13" s="222"/>
    </row>
    <row r="14" spans="1:8" ht="24" customHeight="1">
      <c r="A14" s="382" t="s">
        <v>159</v>
      </c>
      <c r="B14" s="382"/>
      <c r="C14" s="382"/>
      <c r="D14" s="382"/>
      <c r="E14" s="382"/>
      <c r="F14" s="382"/>
      <c r="G14" s="382"/>
      <c r="H14" s="382"/>
    </row>
    <row r="15" spans="1:8" ht="18" customHeight="1">
      <c r="A15" s="383" t="s">
        <v>160</v>
      </c>
      <c r="B15" s="384"/>
      <c r="C15" s="384"/>
      <c r="D15" s="384"/>
      <c r="E15" s="384"/>
      <c r="F15" s="384"/>
      <c r="G15" s="384"/>
      <c r="H15" s="384"/>
    </row>
    <row r="16" spans="1:8" ht="18" customHeight="1">
      <c r="A16" s="398" t="str">
        <f>+CONCATENATE(ZAKL_DATA!D30," ",+ZAKL_DATA!D31," ",ZAKL_DATA!D32)</f>
        <v xml:space="preserve">  </v>
      </c>
      <c r="B16" s="396"/>
      <c r="C16" s="396"/>
      <c r="D16" s="396"/>
      <c r="E16" s="396"/>
      <c r="F16" s="396"/>
      <c r="G16" s="396"/>
      <c r="H16" s="397"/>
    </row>
    <row r="17" spans="1:8" ht="18" customHeight="1">
      <c r="A17" s="432" t="s">
        <v>545</v>
      </c>
      <c r="B17" s="433"/>
      <c r="C17" s="433"/>
      <c r="D17" s="321"/>
      <c r="E17" s="321"/>
      <c r="F17" s="321"/>
      <c r="G17" s="321"/>
      <c r="H17" s="321"/>
    </row>
    <row r="18" spans="1:8" ht="18" customHeight="1">
      <c r="A18" s="395">
        <f>+ZAKL_DATA!D33</f>
        <v>0</v>
      </c>
      <c r="B18" s="396"/>
      <c r="C18" s="397"/>
      <c r="D18" s="434"/>
      <c r="E18" s="240"/>
      <c r="F18" s="240"/>
      <c r="G18" s="240"/>
      <c r="H18" s="240"/>
    </row>
    <row r="19" spans="1:8" ht="18" customHeight="1">
      <c r="A19" s="383" t="s">
        <v>544</v>
      </c>
      <c r="B19" s="384"/>
      <c r="C19" s="384"/>
      <c r="D19" s="384"/>
      <c r="E19" s="384"/>
      <c r="F19" s="384"/>
      <c r="G19" s="384"/>
      <c r="H19" s="384"/>
    </row>
    <row r="20" spans="1:8" ht="18" customHeight="1">
      <c r="A20" s="398">
        <f>+ZAKL_DATA!D35</f>
        <v>0</v>
      </c>
      <c r="B20" s="396"/>
      <c r="C20" s="396"/>
      <c r="D20" s="396"/>
      <c r="E20" s="396"/>
      <c r="F20" s="396"/>
      <c r="G20" s="396"/>
      <c r="H20" s="397"/>
    </row>
    <row r="21" spans="1:8" ht="26.1" customHeight="1">
      <c r="A21" s="399"/>
      <c r="B21" s="400"/>
      <c r="C21" s="400"/>
      <c r="D21" s="400"/>
      <c r="E21" s="400"/>
      <c r="F21" s="400"/>
      <c r="G21" s="400"/>
      <c r="H21" s="400"/>
    </row>
    <row r="22" spans="1:8" ht="26.1" customHeight="1" thickBot="1">
      <c r="A22" s="426"/>
      <c r="B22" s="426"/>
      <c r="C22" s="426"/>
      <c r="D22" s="426"/>
      <c r="E22" s="426"/>
      <c r="F22" s="426"/>
      <c r="G22" s="426"/>
      <c r="H22" s="426"/>
    </row>
    <row r="23" spans="1:8" ht="18" customHeight="1">
      <c r="A23" s="409" t="s">
        <v>161</v>
      </c>
      <c r="B23" s="410"/>
      <c r="C23" s="411"/>
      <c r="D23" s="411"/>
      <c r="E23" s="427" t="s">
        <v>162</v>
      </c>
      <c r="F23" s="411"/>
      <c r="G23" s="411"/>
      <c r="H23" s="428"/>
    </row>
    <row r="24" spans="1:10" ht="18" customHeight="1">
      <c r="A24" s="412"/>
      <c r="B24" s="413"/>
      <c r="C24" s="413"/>
      <c r="D24" s="414"/>
      <c r="E24" s="122"/>
      <c r="F24" s="425"/>
      <c r="G24" s="404"/>
      <c r="H24" s="405"/>
      <c r="I24" s="99"/>
      <c r="J24" s="99"/>
    </row>
    <row r="25" spans="1:10" ht="15" customHeight="1">
      <c r="A25" s="419" t="s">
        <v>100</v>
      </c>
      <c r="B25" s="420"/>
      <c r="C25" s="420"/>
      <c r="D25" s="420"/>
      <c r="E25" s="420"/>
      <c r="F25" s="420"/>
      <c r="G25" s="420"/>
      <c r="H25" s="421"/>
      <c r="I25" s="101"/>
      <c r="J25" s="101"/>
    </row>
    <row r="26" spans="1:8" ht="18" customHeight="1">
      <c r="A26" s="401" t="str">
        <f>+CONCATENATE(ZAKL_DATA!D20," ",ZAKL_DATA!D21," ",ZAKL_DATA!D22)</f>
        <v xml:space="preserve">  </v>
      </c>
      <c r="B26" s="248"/>
      <c r="C26" s="248"/>
      <c r="D26" s="248"/>
      <c r="E26" s="248"/>
      <c r="F26" s="248"/>
      <c r="G26" s="248"/>
      <c r="H26" s="402"/>
    </row>
    <row r="27" spans="1:10" ht="15" customHeight="1">
      <c r="A27" s="435" t="s">
        <v>108</v>
      </c>
      <c r="B27" s="436"/>
      <c r="C27" s="436"/>
      <c r="D27" s="436"/>
      <c r="E27" s="436"/>
      <c r="F27" s="436"/>
      <c r="G27" s="436"/>
      <c r="H27" s="437"/>
      <c r="I27" s="101"/>
      <c r="J27" s="101"/>
    </row>
    <row r="28" spans="1:8" ht="18" customHeight="1">
      <c r="A28" s="406"/>
      <c r="B28" s="407"/>
      <c r="C28" s="407"/>
      <c r="D28" s="407"/>
      <c r="E28" s="407"/>
      <c r="F28" s="407"/>
      <c r="G28" s="407"/>
      <c r="H28" s="408"/>
    </row>
    <row r="29" spans="1:10" ht="15" customHeight="1">
      <c r="A29" s="438" t="s">
        <v>109</v>
      </c>
      <c r="B29" s="439"/>
      <c r="C29" s="439"/>
      <c r="D29" s="439"/>
      <c r="E29" s="439"/>
      <c r="F29" s="439"/>
      <c r="G29" s="439"/>
      <c r="H29" s="440"/>
      <c r="I29" s="102"/>
      <c r="J29" s="102"/>
    </row>
    <row r="30" spans="1:10" ht="15" customHeight="1">
      <c r="A30" s="403" t="s">
        <v>101</v>
      </c>
      <c r="B30" s="404"/>
      <c r="C30" s="404"/>
      <c r="D30" s="404"/>
      <c r="E30" s="404"/>
      <c r="F30" s="404"/>
      <c r="G30" s="404"/>
      <c r="H30" s="405"/>
      <c r="I30" s="102"/>
      <c r="J30" s="102"/>
    </row>
    <row r="31" spans="1:10" s="18" customFormat="1" ht="15" customHeight="1">
      <c r="A31" s="419" t="s">
        <v>102</v>
      </c>
      <c r="B31" s="420"/>
      <c r="C31" s="420"/>
      <c r="D31" s="420"/>
      <c r="E31" s="420"/>
      <c r="F31" s="420"/>
      <c r="G31" s="420"/>
      <c r="H31" s="421"/>
      <c r="I31" s="101"/>
      <c r="J31" s="101"/>
    </row>
    <row r="32" spans="1:8" ht="18" customHeight="1">
      <c r="A32" s="401" t="str">
        <f>+CONCATENATE(ZAKL_DATA!D14," ",ZAKL_DATA!D15," ",ZAKL_DATA!D16," / ",ZAKL_DATA!D17)</f>
        <v xml:space="preserve">   / </v>
      </c>
      <c r="B32" s="248"/>
      <c r="C32" s="248"/>
      <c r="D32" s="248"/>
      <c r="E32" s="248"/>
      <c r="F32" s="248"/>
      <c r="G32" s="248"/>
      <c r="H32" s="402"/>
    </row>
    <row r="33" spans="1:8" ht="5.1" customHeight="1" thickBot="1">
      <c r="A33" s="429"/>
      <c r="B33" s="430"/>
      <c r="C33" s="430"/>
      <c r="D33" s="430"/>
      <c r="E33" s="430"/>
      <c r="F33" s="430"/>
      <c r="G33" s="430"/>
      <c r="H33" s="431"/>
    </row>
    <row r="34" spans="1:8" ht="5.1" customHeight="1" thickBot="1">
      <c r="A34" s="391"/>
      <c r="B34" s="392"/>
      <c r="C34" s="392"/>
      <c r="D34" s="392"/>
      <c r="E34" s="392"/>
      <c r="F34" s="392"/>
      <c r="G34" s="392"/>
      <c r="H34" s="392"/>
    </row>
    <row r="35" spans="1:8" ht="18" customHeight="1">
      <c r="A35" s="422" t="s">
        <v>144</v>
      </c>
      <c r="B35" s="423"/>
      <c r="C35" s="423"/>
      <c r="D35" s="423"/>
      <c r="E35" s="423"/>
      <c r="F35" s="423"/>
      <c r="G35" s="423"/>
      <c r="H35" s="424"/>
    </row>
    <row r="36" spans="1:8" s="18" customFormat="1" ht="21.95" customHeight="1">
      <c r="A36" s="456" t="s">
        <v>14</v>
      </c>
      <c r="B36" s="457"/>
      <c r="C36" s="458" t="s">
        <v>34</v>
      </c>
      <c r="D36" s="459"/>
      <c r="E36" s="459"/>
      <c r="F36" s="459"/>
      <c r="G36" s="448" t="s">
        <v>103</v>
      </c>
      <c r="H36" s="449"/>
    </row>
    <row r="37" spans="1:8" ht="18" customHeight="1">
      <c r="A37" s="454">
        <f ca="1">+TODAY()</f>
        <v>45280</v>
      </c>
      <c r="B37" s="455"/>
      <c r="C37" s="459"/>
      <c r="D37" s="459"/>
      <c r="E37" s="459"/>
      <c r="F37" s="459"/>
      <c r="G37" s="450"/>
      <c r="H37" s="451"/>
    </row>
    <row r="38" spans="1:8" ht="28.5" customHeight="1">
      <c r="A38" s="446"/>
      <c r="B38" s="447"/>
      <c r="C38" s="459"/>
      <c r="D38" s="459"/>
      <c r="E38" s="459"/>
      <c r="F38" s="459"/>
      <c r="G38" s="452"/>
      <c r="H38" s="453"/>
    </row>
    <row r="39" spans="1:8" ht="10.5" customHeight="1" thickBot="1">
      <c r="A39" s="443"/>
      <c r="B39" s="444"/>
      <c r="C39" s="444"/>
      <c r="D39" s="444"/>
      <c r="E39" s="444"/>
      <c r="F39" s="444"/>
      <c r="G39" s="444"/>
      <c r="H39" s="445"/>
    </row>
    <row r="40" spans="1:8" ht="45" customHeight="1">
      <c r="A40" s="441"/>
      <c r="B40" s="442"/>
      <c r="C40" s="442"/>
      <c r="D40" s="442"/>
      <c r="E40" s="442"/>
      <c r="F40" s="442"/>
      <c r="G40" s="442"/>
      <c r="H40" s="442"/>
    </row>
    <row r="41" spans="1:8" ht="45" customHeight="1">
      <c r="A41" s="417"/>
      <c r="B41" s="418"/>
      <c r="C41" s="418"/>
      <c r="D41" s="418"/>
      <c r="E41" s="418"/>
      <c r="F41" s="418"/>
      <c r="G41" s="418"/>
      <c r="H41" s="418"/>
    </row>
    <row r="42" spans="1:8" ht="18" customHeight="1">
      <c r="A42" s="415" t="str">
        <f>+'1strana'!A46:M46</f>
        <v>Formulář zpracovala ASPEKT HM, daňová, účetní a auditorská kancelář, www.danovapriznani.cz, business.center.cz</v>
      </c>
      <c r="B42" s="416"/>
      <c r="C42" s="416"/>
      <c r="D42" s="416"/>
      <c r="E42" s="416"/>
      <c r="F42" s="416"/>
      <c r="G42" s="416"/>
      <c r="H42" s="416"/>
    </row>
    <row r="43" spans="1:8" ht="12.75">
      <c r="A43" s="393">
        <v>3</v>
      </c>
      <c r="B43" s="394"/>
      <c r="C43" s="394"/>
      <c r="D43" s="394"/>
      <c r="E43" s="394"/>
      <c r="F43" s="394"/>
      <c r="G43" s="394"/>
      <c r="H43" s="394"/>
    </row>
  </sheetData>
  <sheetProtection algorithmName="SHA-512" hashValue="IpmxfkLkN3ZPRkqd2io1tDvCnqwUpMLMjD4kU3JI/Sb6cI7kpkTgH3ofiaG72tNIGSaDv4Zo6GGz+sklV6d9tg==" saltValue="2e2haiQ6f5ZIqdypp8UawQ==" spinCount="100000" sheet="1" objects="1" scenarios="1"/>
  <mergeCells count="52">
    <mergeCell ref="A40:H40"/>
    <mergeCell ref="A39:H39"/>
    <mergeCell ref="A38:B38"/>
    <mergeCell ref="G36:H36"/>
    <mergeCell ref="G37:H38"/>
    <mergeCell ref="A37:B37"/>
    <mergeCell ref="A36:B36"/>
    <mergeCell ref="C36:F38"/>
    <mergeCell ref="A16:H16"/>
    <mergeCell ref="A26:H26"/>
    <mergeCell ref="A22:H22"/>
    <mergeCell ref="E23:H23"/>
    <mergeCell ref="A33:H33"/>
    <mergeCell ref="A17:H17"/>
    <mergeCell ref="D18:H18"/>
    <mergeCell ref="A27:H27"/>
    <mergeCell ref="A29:H29"/>
    <mergeCell ref="A25:H25"/>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G9:G10"/>
    <mergeCell ref="B10:F10"/>
    <mergeCell ref="A14:H14"/>
    <mergeCell ref="A15:H15"/>
    <mergeCell ref="B13:H13"/>
    <mergeCell ref="B9:F9"/>
    <mergeCell ref="A9:A10"/>
    <mergeCell ref="A11:H11"/>
    <mergeCell ref="A12:H12"/>
    <mergeCell ref="B6:F6"/>
    <mergeCell ref="B7:F7"/>
    <mergeCell ref="B5:F5"/>
    <mergeCell ref="B8:F8"/>
    <mergeCell ref="A1:H1"/>
    <mergeCell ref="A2:A4"/>
    <mergeCell ref="B2:F4"/>
    <mergeCell ref="G2:G4"/>
    <mergeCell ref="H2:H4"/>
  </mergeCells>
  <hyperlinks>
    <hyperlink ref="I7" r:id="rId1" display="http://business.center.cz/business/sablony/s3-priznani-k-dani-z-prijmu-fyzickych-osob.aspx"/>
  </hyperlinks>
  <printOptions horizontalCentered="1" verticalCentered="1"/>
  <pageMargins left="0.393700787401575" right="0.393700787401575" top="0.433070866141732" bottom="0.433070866141732" header="0.31496062992126" footer="0.31496062992126"/>
  <pageSetup horizontalDpi="300" verticalDpi="300" orientation="portrait" paperSize="9" scale="93" r:id="rId2"/>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AT65"/>
  <sheetViews>
    <sheetView workbookViewId="0" topLeftCell="A1">
      <selection pane="topLeft" activeCell="A5" sqref="A5:C5"/>
    </sheetView>
  </sheetViews>
  <sheetFormatPr defaultRowHeight="12.75"/>
  <cols>
    <col min="1" max="1" width="4.57142857142857" style="4" customWidth="1"/>
    <col min="2" max="2" width="18.7142857142857" style="4" customWidth="1"/>
    <col min="3" max="3" width="20.5714285714286" style="4" customWidth="1"/>
    <col min="4" max="6" width="18.7142857142857" style="4" customWidth="1"/>
    <col min="7" max="46" width="9.14285714285714" style="11"/>
    <col min="47" max="16384" width="9.14285714285714" style="4"/>
  </cols>
  <sheetData>
    <row r="1" spans="1:6" ht="15" customHeight="1">
      <c r="A1" s="485" t="s">
        <v>163</v>
      </c>
      <c r="B1" s="222"/>
      <c r="C1" s="222"/>
      <c r="D1" s="222"/>
      <c r="E1" s="222"/>
      <c r="F1" s="222"/>
    </row>
    <row r="2" spans="1:6" ht="15" customHeight="1">
      <c r="A2" s="222"/>
      <c r="B2" s="222"/>
      <c r="C2" s="222"/>
      <c r="D2" s="222"/>
      <c r="E2" s="222"/>
      <c r="F2" s="222"/>
    </row>
    <row r="3" spans="1:6" ht="15" customHeight="1">
      <c r="A3" s="222"/>
      <c r="B3" s="222"/>
      <c r="C3" s="222"/>
      <c r="D3" s="222"/>
      <c r="E3" s="222"/>
      <c r="F3" s="222"/>
    </row>
    <row r="4" spans="1:6" ht="34.5" customHeight="1">
      <c r="A4" s="483" t="s">
        <v>149</v>
      </c>
      <c r="B4" s="484"/>
      <c r="C4" s="484"/>
      <c r="D4" s="484"/>
      <c r="E4" s="495" t="s">
        <v>19</v>
      </c>
      <c r="F4" s="496"/>
    </row>
    <row r="5" spans="1:6" ht="20.1" customHeight="1">
      <c r="A5" s="502" t="str">
        <f>+CONCATENATE('1strana'!A3)</f>
        <v>0</v>
      </c>
      <c r="B5" s="503"/>
      <c r="C5" s="504"/>
      <c r="D5" s="499"/>
      <c r="E5" s="497"/>
      <c r="F5" s="498"/>
    </row>
    <row r="6" spans="1:6" ht="20.1" customHeight="1">
      <c r="A6" s="500" t="s">
        <v>150</v>
      </c>
      <c r="B6" s="501"/>
      <c r="C6" s="501"/>
      <c r="D6" s="222"/>
      <c r="E6" s="488"/>
      <c r="F6" s="488"/>
    </row>
    <row r="7" spans="1:6" ht="20.1" customHeight="1">
      <c r="A7" s="502" t="str">
        <f>+CONCATENATE('1strana'!A5)</f>
        <v>0</v>
      </c>
      <c r="B7" s="503"/>
      <c r="C7" s="504"/>
      <c r="D7" s="222"/>
      <c r="E7" s="489" t="s">
        <v>110</v>
      </c>
      <c r="F7" s="490"/>
    </row>
    <row r="8" spans="1:6" ht="20.1" customHeight="1">
      <c r="A8" s="500" t="s">
        <v>151</v>
      </c>
      <c r="B8" s="505"/>
      <c r="C8" s="505"/>
      <c r="D8" s="222"/>
      <c r="E8" s="491"/>
      <c r="F8" s="492"/>
    </row>
    <row r="9" spans="1:6" ht="20.1" customHeight="1">
      <c r="A9" s="502" t="str">
        <f>+'1strana'!A7</f>
        <v>CZ</v>
      </c>
      <c r="B9" s="503"/>
      <c r="C9" s="504"/>
      <c r="D9" s="222"/>
      <c r="E9" s="491"/>
      <c r="F9" s="492"/>
    </row>
    <row r="10" spans="1:6" ht="20.1" customHeight="1">
      <c r="A10" s="222"/>
      <c r="B10" s="222"/>
      <c r="C10" s="222"/>
      <c r="D10" s="262"/>
      <c r="E10" s="493"/>
      <c r="F10" s="494"/>
    </row>
    <row r="11" spans="1:6" ht="15" customHeight="1">
      <c r="A11" s="499"/>
      <c r="B11" s="222"/>
      <c r="C11" s="222"/>
      <c r="D11" s="222"/>
      <c r="E11" s="222"/>
      <c r="F11" s="222"/>
    </row>
    <row r="12" spans="1:6" ht="26.25">
      <c r="A12" s="460" t="s">
        <v>35</v>
      </c>
      <c r="B12" s="461"/>
      <c r="C12" s="461"/>
      <c r="D12" s="461"/>
      <c r="E12" s="461"/>
      <c r="F12" s="461"/>
    </row>
    <row r="13" spans="1:6" ht="15.75">
      <c r="A13" s="462" t="s">
        <v>111</v>
      </c>
      <c r="B13" s="222"/>
      <c r="C13" s="222"/>
      <c r="D13" s="222"/>
      <c r="E13" s="222"/>
      <c r="F13" s="222"/>
    </row>
    <row r="14" spans="1:6" ht="15">
      <c r="A14" s="463" t="s">
        <v>527</v>
      </c>
      <c r="B14" s="222"/>
      <c r="C14" s="178" t="s">
        <v>528</v>
      </c>
      <c r="D14" s="464" t="s">
        <v>530</v>
      </c>
      <c r="E14" s="465"/>
      <c r="F14" s="179"/>
    </row>
    <row r="15" spans="1:6" ht="15.75">
      <c r="A15" s="116"/>
      <c r="B15" s="116" t="s">
        <v>112</v>
      </c>
      <c r="C15" s="12" t="str">
        <f>+'1strana'!E14</f>
        <v>1.1.2023</v>
      </c>
      <c r="D15" s="13" t="s">
        <v>17</v>
      </c>
      <c r="E15" s="12" t="str">
        <f>+'1strana'!H14</f>
        <v>31.12.2023</v>
      </c>
      <c r="F15" s="118"/>
    </row>
    <row r="16" spans="1:6" ht="15" customHeight="1">
      <c r="A16" s="499"/>
      <c r="B16" s="222"/>
      <c r="C16" s="222"/>
      <c r="D16" s="222"/>
      <c r="E16" s="222"/>
      <c r="F16" s="222"/>
    </row>
    <row r="17" spans="1:46" s="18" customFormat="1" ht="15" customHeight="1">
      <c r="A17" s="486" t="s">
        <v>154</v>
      </c>
      <c r="B17" s="273"/>
      <c r="C17" s="273"/>
      <c r="D17" s="273"/>
      <c r="E17" s="273"/>
      <c r="F17" s="273"/>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487"/>
      <c r="B18" s="487"/>
      <c r="C18" s="487"/>
      <c r="D18" s="487"/>
      <c r="E18" s="487"/>
      <c r="F18" s="48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 ht="18.95" customHeight="1">
      <c r="A19" s="471" t="s">
        <v>16</v>
      </c>
      <c r="B19" s="19" t="s">
        <v>23</v>
      </c>
      <c r="C19" s="20" t="s">
        <v>24</v>
      </c>
      <c r="D19" s="20" t="s">
        <v>26</v>
      </c>
      <c r="E19" s="20" t="s">
        <v>27</v>
      </c>
      <c r="F19" s="21" t="s">
        <v>28</v>
      </c>
    </row>
    <row r="20" spans="1:6" ht="18.95" customHeight="1">
      <c r="A20" s="472"/>
      <c r="B20" s="468" t="s">
        <v>532</v>
      </c>
      <c r="C20" s="468" t="s">
        <v>165</v>
      </c>
      <c r="D20" s="468" t="s">
        <v>38</v>
      </c>
      <c r="E20" s="468" t="s">
        <v>39</v>
      </c>
      <c r="F20" s="478" t="s">
        <v>40</v>
      </c>
    </row>
    <row r="21" spans="1:6" ht="18.95" customHeight="1">
      <c r="A21" s="472"/>
      <c r="B21" s="469"/>
      <c r="C21" s="469"/>
      <c r="D21" s="469"/>
      <c r="E21" s="469"/>
      <c r="F21" s="479"/>
    </row>
    <row r="22" spans="1:6" ht="18.95" customHeight="1">
      <c r="A22" s="472"/>
      <c r="B22" s="470"/>
      <c r="C22" s="470"/>
      <c r="D22" s="470"/>
      <c r="E22" s="470"/>
      <c r="F22" s="480"/>
    </row>
    <row r="23" spans="1:6" ht="18.95" customHeight="1" thickBot="1">
      <c r="A23" s="473"/>
      <c r="B23" s="22" t="s">
        <v>36</v>
      </c>
      <c r="C23" s="22" t="s">
        <v>36</v>
      </c>
      <c r="D23" s="23" t="s">
        <v>37</v>
      </c>
      <c r="E23" s="23" t="s">
        <v>37</v>
      </c>
      <c r="F23" s="24" t="s">
        <v>15</v>
      </c>
    </row>
    <row r="24" spans="1:6" ht="20.1" customHeight="1">
      <c r="A24" s="103"/>
      <c r="B24" s="173"/>
      <c r="C24" s="173"/>
      <c r="D24" s="104"/>
      <c r="E24" s="104"/>
      <c r="F24" s="105"/>
    </row>
    <row r="25" spans="1:6" ht="20.1" customHeight="1">
      <c r="A25" s="106"/>
      <c r="B25" s="173"/>
      <c r="C25" s="173"/>
      <c r="D25" s="107"/>
      <c r="E25" s="107"/>
      <c r="F25" s="108"/>
    </row>
    <row r="26" spans="1:6" ht="20.1" customHeight="1">
      <c r="A26" s="106"/>
      <c r="B26" s="173"/>
      <c r="C26" s="173"/>
      <c r="D26" s="107"/>
      <c r="E26" s="107"/>
      <c r="F26" s="108"/>
    </row>
    <row r="27" spans="1:6" ht="20.1" customHeight="1">
      <c r="A27" s="106"/>
      <c r="B27" s="173"/>
      <c r="C27" s="173"/>
      <c r="D27" s="107"/>
      <c r="E27" s="107"/>
      <c r="F27" s="108"/>
    </row>
    <row r="28" spans="1:6" ht="20.1" customHeight="1">
      <c r="A28" s="106"/>
      <c r="B28" s="173"/>
      <c r="C28" s="173"/>
      <c r="D28" s="107"/>
      <c r="E28" s="107"/>
      <c r="F28" s="108"/>
    </row>
    <row r="29" spans="1:6" ht="20.1" customHeight="1">
      <c r="A29" s="106"/>
      <c r="B29" s="173"/>
      <c r="C29" s="173"/>
      <c r="D29" s="107"/>
      <c r="E29" s="107"/>
      <c r="F29" s="108"/>
    </row>
    <row r="30" spans="1:6" ht="20.1" customHeight="1">
      <c r="A30" s="106"/>
      <c r="B30" s="173"/>
      <c r="C30" s="173"/>
      <c r="D30" s="107"/>
      <c r="E30" s="107"/>
      <c r="F30" s="108"/>
    </row>
    <row r="31" spans="1:6" ht="20.1" customHeight="1">
      <c r="A31" s="106"/>
      <c r="B31" s="173"/>
      <c r="C31" s="173"/>
      <c r="D31" s="107"/>
      <c r="E31" s="107"/>
      <c r="F31" s="108"/>
    </row>
    <row r="32" spans="1:6" ht="20.1" customHeight="1">
      <c r="A32" s="106"/>
      <c r="B32" s="173"/>
      <c r="C32" s="173"/>
      <c r="D32" s="107"/>
      <c r="E32" s="107"/>
      <c r="F32" s="108"/>
    </row>
    <row r="33" spans="1:6" ht="20.1" customHeight="1">
      <c r="A33" s="106"/>
      <c r="B33" s="173"/>
      <c r="C33" s="173"/>
      <c r="D33" s="107"/>
      <c r="E33" s="107"/>
      <c r="F33" s="108"/>
    </row>
    <row r="34" spans="1:6" ht="20.1" customHeight="1">
      <c r="A34" s="106"/>
      <c r="B34" s="173"/>
      <c r="C34" s="173"/>
      <c r="D34" s="107"/>
      <c r="E34" s="107"/>
      <c r="F34" s="108"/>
    </row>
    <row r="35" spans="1:6" ht="20.1" customHeight="1">
      <c r="A35" s="106"/>
      <c r="B35" s="173"/>
      <c r="C35" s="173"/>
      <c r="D35" s="107"/>
      <c r="E35" s="107"/>
      <c r="F35" s="108"/>
    </row>
    <row r="36" spans="1:6" ht="20.1" customHeight="1">
      <c r="A36" s="106"/>
      <c r="B36" s="173"/>
      <c r="C36" s="173"/>
      <c r="D36" s="107"/>
      <c r="E36" s="107"/>
      <c r="F36" s="108"/>
    </row>
    <row r="37" spans="1:6" ht="20.1" customHeight="1">
      <c r="A37" s="106"/>
      <c r="B37" s="173"/>
      <c r="C37" s="173"/>
      <c r="D37" s="107"/>
      <c r="E37" s="107"/>
      <c r="F37" s="108"/>
    </row>
    <row r="38" spans="1:6" ht="20.1" customHeight="1">
      <c r="A38" s="106"/>
      <c r="B38" s="173"/>
      <c r="C38" s="173"/>
      <c r="D38" s="107"/>
      <c r="E38" s="107"/>
      <c r="F38" s="108"/>
    </row>
    <row r="39" spans="1:6" ht="20.1" customHeight="1" thickBot="1">
      <c r="A39" s="109"/>
      <c r="B39" s="173"/>
      <c r="C39" s="173"/>
      <c r="D39" s="110"/>
      <c r="E39" s="110"/>
      <c r="F39" s="111"/>
    </row>
    <row r="40" spans="1:6" ht="12" customHeight="1">
      <c r="A40" s="481" t="str">
        <f>+'1strana'!A46:M46</f>
        <v>Formulář zpracovala ASPEKT HM, daňová, účetní a auditorská kancelář, www.danovapriznani.cz, business.center.cz</v>
      </c>
      <c r="B40" s="482"/>
      <c r="C40" s="482"/>
      <c r="D40" s="482"/>
      <c r="E40" s="482"/>
      <c r="F40" s="482"/>
    </row>
    <row r="41" spans="1:6" ht="12" customHeight="1">
      <c r="A41" s="476"/>
      <c r="B41" s="477"/>
      <c r="C41" s="477"/>
      <c r="D41" s="474" t="s">
        <v>21</v>
      </c>
      <c r="E41" s="475"/>
      <c r="F41" s="475"/>
    </row>
    <row r="42" spans="1:6" ht="12" customHeight="1">
      <c r="A42" s="476" t="s">
        <v>546</v>
      </c>
      <c r="B42" s="477"/>
      <c r="C42" s="477"/>
      <c r="D42" s="474" t="s">
        <v>543</v>
      </c>
      <c r="E42" s="475"/>
      <c r="F42" s="475"/>
    </row>
    <row r="43" spans="1:6" ht="15" customHeight="1">
      <c r="A43" s="466">
        <v>1</v>
      </c>
      <c r="B43" s="467"/>
      <c r="C43" s="467"/>
      <c r="D43" s="467"/>
      <c r="E43" s="467"/>
      <c r="F43" s="467"/>
    </row>
    <row r="44" spans="1:6" ht="12.75">
      <c r="A44" s="11"/>
      <c r="B44" s="11"/>
      <c r="C44" s="11"/>
      <c r="D44" s="11"/>
      <c r="E44" s="11"/>
      <c r="F44" s="11"/>
    </row>
    <row r="45" spans="1:6" ht="12.75">
      <c r="A45" s="11"/>
      <c r="B45" s="11"/>
      <c r="C45" s="11"/>
      <c r="D45" s="11"/>
      <c r="E45" s="11"/>
      <c r="F45" s="11"/>
    </row>
    <row r="46" spans="1:6" ht="12.75">
      <c r="A46" s="11"/>
      <c r="B46" s="11"/>
      <c r="C46" s="11"/>
      <c r="D46" s="11"/>
      <c r="E46" s="11"/>
      <c r="F46" s="11"/>
    </row>
    <row r="47" spans="1:6" ht="12.75">
      <c r="A47" s="11"/>
      <c r="B47" s="11"/>
      <c r="C47" s="11"/>
      <c r="D47" s="11"/>
      <c r="E47" s="11"/>
      <c r="F47" s="11"/>
    </row>
    <row r="48" spans="1:6" ht="12.75">
      <c r="A48" s="11"/>
      <c r="B48" s="11"/>
      <c r="C48" s="11"/>
      <c r="D48" s="11"/>
      <c r="E48" s="11"/>
      <c r="F48" s="11"/>
    </row>
    <row r="49" spans="1:6" ht="12.75">
      <c r="A49" s="11"/>
      <c r="B49" s="11"/>
      <c r="C49" s="11"/>
      <c r="D49" s="11"/>
      <c r="E49" s="11"/>
      <c r="F49" s="11"/>
    </row>
    <row r="50" spans="1:6" ht="12.75">
      <c r="A50" s="11"/>
      <c r="B50" s="11"/>
      <c r="C50" s="11"/>
      <c r="D50" s="11"/>
      <c r="E50" s="11"/>
      <c r="F50" s="11"/>
    </row>
    <row r="51" spans="1:6" ht="12.75">
      <c r="A51" s="11"/>
      <c r="B51" s="11"/>
      <c r="C51" s="11"/>
      <c r="D51" s="11"/>
      <c r="E51" s="11"/>
      <c r="F51" s="11"/>
    </row>
    <row r="52" spans="1:6" ht="12.75">
      <c r="A52" s="11"/>
      <c r="B52" s="11"/>
      <c r="C52" s="11"/>
      <c r="D52" s="11"/>
      <c r="E52" s="11"/>
      <c r="F52" s="11"/>
    </row>
    <row r="53" spans="1:6" ht="12.75">
      <c r="A53" s="11"/>
      <c r="B53" s="11"/>
      <c r="C53" s="11"/>
      <c r="D53" s="11"/>
      <c r="E53" s="11"/>
      <c r="F53" s="11"/>
    </row>
    <row r="54" spans="1:6" ht="12.75">
      <c r="A54" s="11"/>
      <c r="B54" s="11"/>
      <c r="C54" s="11"/>
      <c r="D54" s="11"/>
      <c r="E54" s="11"/>
      <c r="F54" s="11"/>
    </row>
    <row r="55" spans="1:6" ht="12.75">
      <c r="A55" s="11"/>
      <c r="B55" s="11"/>
      <c r="C55" s="11"/>
      <c r="D55" s="11"/>
      <c r="E55" s="11"/>
      <c r="F55" s="11"/>
    </row>
    <row r="56" spans="1:6" ht="12.75">
      <c r="A56" s="11"/>
      <c r="B56" s="11"/>
      <c r="C56" s="11"/>
      <c r="D56" s="11"/>
      <c r="E56" s="11"/>
      <c r="F56" s="11"/>
    </row>
    <row r="57" spans="1:6" ht="12.75">
      <c r="A57" s="11"/>
      <c r="B57" s="11"/>
      <c r="C57" s="11"/>
      <c r="D57" s="11"/>
      <c r="E57" s="11"/>
      <c r="F57" s="11"/>
    </row>
    <row r="58" spans="1:6" ht="12.75">
      <c r="A58" s="11"/>
      <c r="B58" s="11"/>
      <c r="C58" s="11"/>
      <c r="D58" s="11"/>
      <c r="E58" s="11"/>
      <c r="F58" s="11"/>
    </row>
    <row r="59" spans="1:6" ht="12.75">
      <c r="A59" s="11"/>
      <c r="B59" s="11"/>
      <c r="C59" s="11"/>
      <c r="D59" s="11"/>
      <c r="E59" s="11"/>
      <c r="F59" s="11"/>
    </row>
    <row r="60" spans="1:6" ht="12.75">
      <c r="A60" s="11"/>
      <c r="B60" s="11"/>
      <c r="C60" s="11"/>
      <c r="D60" s="11"/>
      <c r="E60" s="11"/>
      <c r="F60" s="11"/>
    </row>
    <row r="61" spans="1:6" ht="12.75">
      <c r="A61" s="11"/>
      <c r="B61" s="11"/>
      <c r="C61" s="11"/>
      <c r="D61" s="11"/>
      <c r="E61" s="11"/>
      <c r="F61" s="11"/>
    </row>
    <row r="62" spans="1:6" ht="12.75">
      <c r="A62" s="11"/>
      <c r="B62" s="11"/>
      <c r="C62" s="11"/>
      <c r="D62" s="11"/>
      <c r="E62" s="11"/>
      <c r="F62" s="11"/>
    </row>
    <row r="63" spans="1:6" ht="12.75">
      <c r="A63" s="11"/>
      <c r="B63" s="11"/>
      <c r="C63" s="11"/>
      <c r="D63" s="11"/>
      <c r="E63" s="11"/>
      <c r="F63" s="11"/>
    </row>
    <row r="64" spans="1:6" ht="12.75">
      <c r="A64" s="11"/>
      <c r="B64" s="11"/>
      <c r="C64" s="11"/>
      <c r="D64" s="11"/>
      <c r="E64" s="11"/>
      <c r="F64" s="11"/>
    </row>
    <row r="65" spans="1:6" ht="12.75">
      <c r="A65" s="11"/>
      <c r="B65" s="11"/>
      <c r="C65" s="11"/>
      <c r="D65" s="11"/>
      <c r="E65" s="11"/>
      <c r="F65" s="11"/>
    </row>
    <row r="66" s="11" customFormat="1" ht="12.75"/>
    <row r="67" s="11" customFormat="1" ht="12.75"/>
    <row r="68" s="11" customFormat="1" ht="12.75"/>
    <row r="69" s="11" customFormat="1" ht="12.75"/>
    <row r="70" s="11" customFormat="1" ht="12.75"/>
    <row r="71" s="11" customFormat="1" ht="12.75"/>
    <row r="72" s="11" customFormat="1" ht="12.75"/>
    <row r="73" s="11" customFormat="1" ht="12.75"/>
    <row r="74" s="11" customFormat="1" ht="12.75"/>
    <row r="75" s="11" customFormat="1" ht="12.75"/>
    <row r="76" s="11" customFormat="1" ht="12.75"/>
    <row r="77" s="11" customFormat="1" ht="12.75"/>
    <row r="78" s="11" customFormat="1" ht="12.75"/>
    <row r="79" s="11" customFormat="1" ht="12.75"/>
    <row r="80" s="11" customFormat="1" ht="12.75"/>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row r="170" s="11" customFormat="1" ht="12.75"/>
    <row r="171" s="11" customFormat="1" ht="12.75"/>
    <row r="172" s="11" customFormat="1" ht="12.75"/>
    <row r="173" s="11" customFormat="1" ht="12.75"/>
    <row r="174" s="11" customFormat="1" ht="12.75"/>
    <row r="175" s="11" customFormat="1" ht="12.75"/>
    <row r="176" s="11" customFormat="1" ht="12.75"/>
    <row r="177" s="11" customFormat="1" ht="12.75"/>
    <row r="178" s="11" customFormat="1" ht="12.75"/>
    <row r="179" s="11" customFormat="1" ht="12.75"/>
    <row r="180" s="11" customFormat="1" ht="12.75"/>
    <row r="181" s="11" customFormat="1" ht="12.75"/>
    <row r="182" s="11" customFormat="1" ht="12.75"/>
    <row r="183" s="11" customFormat="1" ht="12.75"/>
    <row r="184" s="11" customFormat="1" ht="12.75"/>
    <row r="185" s="11" customFormat="1" ht="12.75"/>
    <row r="186" s="11" customFormat="1" ht="12.75"/>
    <row r="187" s="11" customFormat="1" ht="12.75"/>
    <row r="188" s="11" customFormat="1" ht="12.75"/>
    <row r="189" s="11" customFormat="1" ht="12.75"/>
    <row r="190" s="11" customFormat="1" ht="12.75"/>
    <row r="191" s="11" customFormat="1" ht="12.75"/>
    <row r="192" s="11" customFormat="1" ht="12.75"/>
    <row r="193" s="11" customFormat="1" ht="12.75"/>
    <row r="194" s="11" customFormat="1" ht="12.75"/>
    <row r="195" s="11" customFormat="1" ht="12.75"/>
    <row r="196" s="11" customFormat="1" ht="12.75"/>
    <row r="197" s="11" customFormat="1" ht="12.75"/>
    <row r="198" s="11" customFormat="1" ht="12.75"/>
    <row r="199" s="11" customFormat="1" ht="12.75"/>
    <row r="200" s="11" customFormat="1" ht="12.75"/>
    <row r="201" s="11" customFormat="1" ht="12.75"/>
    <row r="202" s="11" customFormat="1" ht="12.75"/>
    <row r="203" s="11" customFormat="1" ht="12.75"/>
    <row r="204" s="11" customFormat="1" ht="12.75"/>
    <row r="205" s="11" customFormat="1" ht="12.75"/>
    <row r="206" s="11" customFormat="1" ht="12.75"/>
    <row r="207" s="11" customFormat="1" ht="12.75"/>
    <row r="208" s="11" customFormat="1" ht="12.75"/>
    <row r="209" s="11" customFormat="1" ht="12.75"/>
    <row r="210" s="11" customFormat="1" ht="12.75"/>
    <row r="211" s="11" customFormat="1" ht="12.75"/>
    <row r="212" s="11" customFormat="1" ht="12.75"/>
    <row r="213" s="11" customFormat="1" ht="12.75"/>
    <row r="214" s="11" customFormat="1" ht="12.75"/>
    <row r="215" s="11" customFormat="1" ht="12.75"/>
  </sheetData>
  <sheetProtection algorithmName="SHA-512" hashValue="0ODKc7Fcly03f1n2mtfNt3bsn2kM/MdR68fZCPZ1gSwnFHH4mJTRlSeoBVho6MMymMBYaS4e3S9XSDaDMSaBgw==" saltValue="8/Y6Gy+JUyThFnNMT3iALg==" spinCount="100000" sheet="1" objects="1" scenarios="1"/>
  <mergeCells count="32">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 ref="A12:F12"/>
    <mergeCell ref="A13:F13"/>
    <mergeCell ref="A14:B14"/>
    <mergeCell ref="D14:E14"/>
    <mergeCell ref="A43:F43"/>
    <mergeCell ref="B20:B22"/>
    <mergeCell ref="C20:C22"/>
    <mergeCell ref="D20:D22"/>
    <mergeCell ref="E20:E22"/>
    <mergeCell ref="A19:A23"/>
    <mergeCell ref="D42:F42"/>
    <mergeCell ref="A42:C42"/>
    <mergeCell ref="F20:F22"/>
    <mergeCell ref="A40:F40"/>
    <mergeCell ref="A41:C41"/>
    <mergeCell ref="D41:F41"/>
  </mergeCells>
  <printOptions horizontalCentered="1" verticalCentered="1"/>
  <pageMargins left="0.393700787401575" right="0.393700787401575" top="0.393700787401575" bottom="0.393700787401575" header="0.511811023622047" footer="0.511811023622047"/>
  <pageSetup horizontalDpi="300" verticalDpi="300" orientation="portrait" paperSize="9" scale="9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10</vt:i4>
      </vt:variant>
    </vt:vector>
  </HeadingPairs>
  <TitlesOfParts>
    <vt:vector size="10" baseType="lpstr">
      <vt:lpstr>UVOD</vt:lpstr>
      <vt:lpstr>FU</vt:lpstr>
      <vt:lpstr>XML Export</vt:lpstr>
      <vt:lpstr>ZAKL_DATA</vt:lpstr>
      <vt:lpstr>XML_export</vt:lpstr>
      <vt:lpstr>1strana</vt:lpstr>
      <vt:lpstr>2strana</vt:lpstr>
      <vt:lpstr>3strana</vt:lpstr>
      <vt:lpstr>Příl1</vt:lpstr>
      <vt:lpstr>Příl2</vt:lpstr>
    </vt:vector>
  </TitlesOfParts>
  <Template/>
  <Manager/>
  <Company>Aspekt HM</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2018-12-05T10:31:50Z</cp:lastPrinted>
  <dcterms:created xsi:type="dcterms:W3CDTF">2000-01-07T16:10:31Z</dcterms:created>
  <dcterms:modified xsi:type="dcterms:W3CDTF">2023-12-20T14:14:52Z</dcterms:modified>
  <cp:category/>
</cp:coreProperties>
</file>